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EstaPasta_de_trabalho" defaultThemeVersion="124226"/>
  <mc:AlternateContent xmlns:mc="http://schemas.openxmlformats.org/markup-compatibility/2006">
    <mc:Choice Requires="x15">
      <x15ac:absPath xmlns:x15ac="http://schemas.microsoft.com/office/spreadsheetml/2010/11/ac" url="C:\Users\Ekos PERD Coord Adm\Documents\"/>
    </mc:Choice>
  </mc:AlternateContent>
  <xr:revisionPtr revIDLastSave="0" documentId="8_{B2CC4447-C614-4E4C-ABB9-2E17D09C9981}" xr6:coauthVersionLast="47" xr6:coauthVersionMax="47" xr10:uidLastSave="{00000000-0000-0000-0000-000000000000}"/>
  <bookViews>
    <workbookView xWindow="-120" yWindow="-120" windowWidth="20730" windowHeight="11040" tabRatio="738" activeTab="5" xr2:uid="{00000000-000D-0000-FFFF-FFFF00000000}"/>
  </bookViews>
  <sheets>
    <sheet name="Capa" sheetId="11" r:id="rId1"/>
    <sheet name="Cronogramas" sheetId="25" r:id="rId2"/>
    <sheet name="Sintético" sheetId="4" r:id="rId3"/>
    <sheet name="Gastos das Atividades" sheetId="21" r:id="rId4"/>
    <sheet name="Analítico" sheetId="17" r:id="rId5"/>
    <sheet name="Encargos e Benefícios" sheetId="18" r:id="rId6"/>
    <sheet name="Gastos com Pessoal" sheetId="14" r:id="rId7"/>
    <sheet name="Bens" sheetId="8" r:id="rId8"/>
    <sheet name="Gastos Gerais" sheetId="22" r:id="rId9"/>
    <sheet name="Desmobilização" sheetId="23" r:id="rId10"/>
    <sheet name="Rateio" sheetId="26" r:id="rId11"/>
    <sheet name="Assinatura" sheetId="12" r:id="rId12"/>
    <sheet name="Plano" sheetId="24" state="hidden" r:id="rId13"/>
  </sheets>
  <externalReferences>
    <externalReference r:id="rId14"/>
  </externalReferences>
  <definedNames>
    <definedName name="_xlnm._FilterDatabase" localSheetId="9" hidden="1">Desmobilização!$A$3:$H$204</definedName>
    <definedName name="_xlnm._FilterDatabase" localSheetId="8" hidden="1">'Gastos Gerais'!$A$3:$H$1004</definedName>
    <definedName name="_ftn1" localSheetId="2">Sintético!#REF!</definedName>
    <definedName name="_ftnref1" localSheetId="2">Sintético!#REF!</definedName>
    <definedName name="Aquisição_de_Bens_Permanentes">Plano!$E$2:$E$14</definedName>
    <definedName name="_xlnm.Print_Area" localSheetId="4">Analítico!$A$1:$BL$138</definedName>
    <definedName name="_xlnm.Print_Area" localSheetId="11">Assinatura!$A$1:$F$14</definedName>
    <definedName name="_xlnm.Print_Area" localSheetId="7">Bens!$A$1:$H$104</definedName>
    <definedName name="_xlnm.Print_Area" localSheetId="0">Capa!$A$1:$A$10</definedName>
    <definedName name="_xlnm.Print_Area" localSheetId="9">Desmobilização!$A$1:$H$204</definedName>
    <definedName name="_xlnm.Print_Area" localSheetId="5">'Encargos e Benefícios'!$A$1:$AD$525</definedName>
    <definedName name="_xlnm.Print_Area" localSheetId="6">'Gastos com Pessoal'!$A$1:$AQ$530</definedName>
    <definedName name="_xlnm.Print_Area" localSheetId="3">'Gastos das Atividades'!$A$1:$P$46</definedName>
    <definedName name="_xlnm.Print_Area" localSheetId="8">'Gastos Gerais'!$A$1:$H$1004</definedName>
    <definedName name="_xlnm.Print_Area" localSheetId="10">Rateio!$A$1:$H$63</definedName>
    <definedName name="_xlnm.Print_Area" localSheetId="2">Sintético!$A$1:$BL$28</definedName>
    <definedName name="área_destinada">Plano!$I$2:$I$3</definedName>
    <definedName name="Benefícios" localSheetId="10">Rateio!#REF!</definedName>
    <definedName name="Benefícios">Analítico!$B$47:$B$55</definedName>
    <definedName name="Beneficios2" localSheetId="10">Rateio!#REF!</definedName>
    <definedName name="Beneficios2">Analítico!$B$48:$B$55</definedName>
    <definedName name="Beneficios3">'Gastos com Pessoal'!$AU$1:$AU$8</definedName>
    <definedName name="Bens" localSheetId="10">Rateio!#REF!</definedName>
    <definedName name="Bens">Analítico!$B$121:$B$134</definedName>
    <definedName name="Categorias">Plano!$C$1:$D$1</definedName>
    <definedName name="Dropdown1" localSheetId="2">Sintético!#REF!</definedName>
    <definedName name="Gastos_com_Pessoal">Plano!$C$2:$C$27</definedName>
    <definedName name="Gastos_Gerais">Plano!$D$2:$D$63</definedName>
    <definedName name="Gerais" localSheetId="10">Rateio!$B$4:$B$63</definedName>
    <definedName name="Gerais">Analítico!$B$59:$B$118</definedName>
    <definedName name="Ocorrência">Plano!$H$2:$H$3</definedName>
    <definedName name="Receitas">Plano!$A$2:$A$4</definedName>
    <definedName name="Rendimentos_de_Aplicações_Fin.">Plano!$B$1</definedName>
    <definedName name="Reserva">Plano!$F$1:$F$3</definedName>
    <definedName name="_xlnm.Print_Titles" localSheetId="4">Analítico!$A:$B,Analítico!$2:$3</definedName>
    <definedName name="_xlnm.Print_Titles" localSheetId="9">Desmobilização!$2:$3</definedName>
    <definedName name="_xlnm.Print_Titles" localSheetId="5">'Encargos e Benefícios'!$2:$5</definedName>
    <definedName name="_xlnm.Print_Titles" localSheetId="6">'Gastos com Pessoal'!$4:$6</definedName>
    <definedName name="_xlnm.Print_Titles" localSheetId="8">'Gastos Gerais'!$2:$3</definedName>
    <definedName name="_xlnm.Print_Titles" localSheetId="10">Rateio!$A:$B,Rateio!$2:$2</definedName>
    <definedName name="_xlnm.Print_Titles" localSheetId="2">Sintético!$A:$B,Sintético!$2:$3</definedName>
    <definedName name="Transferência_para_Reserva_de_Recursos">Plano!$F$1:$F$1</definedName>
    <definedName name="VinculoPT" localSheetId="12">INDIRECT(CONCATENATE("'Gasto das Atividades'!$B$6:$B$",COUNTA([1]Atividades!$B$4:$B$35)+5))</definedName>
    <definedName name="VinculoPTg">OFFSET('Gastos das Atividades'!$B$3,1,0,COUNTA('Gastos das Atividades'!$B$4:$B$33),1)</definedName>
    <definedName name="VinculoPTp">OFFSET('Gastos das Atividades'!$B$48,0,0,COUNTA('Gastos das Atividades'!$B$4:$B$33)+1,1)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 i="8" l="1"/>
  <c r="G6" i="8"/>
  <c r="G5" i="8"/>
  <c r="G4" i="8"/>
  <c r="Y23" i="18"/>
  <c r="L24" i="14" s="1"/>
  <c r="Y22" i="18"/>
  <c r="L23" i="14" s="1"/>
  <c r="Y21" i="18"/>
  <c r="L22" i="14" s="1"/>
  <c r="Y20" i="18"/>
  <c r="L21" i="14" s="1"/>
  <c r="Y19" i="18"/>
  <c r="L20" i="14" s="1"/>
  <c r="Y18" i="18"/>
  <c r="L19" i="14" s="1"/>
  <c r="Y17" i="18"/>
  <c r="L18" i="14" s="1"/>
  <c r="Y16" i="18"/>
  <c r="L17" i="14" s="1"/>
  <c r="Y15" i="18"/>
  <c r="L16" i="14" s="1"/>
  <c r="Y14" i="18"/>
  <c r="L15" i="14" s="1"/>
  <c r="Y13" i="18"/>
  <c r="L14" i="14" s="1"/>
  <c r="Y12" i="18"/>
  <c r="L13" i="14" s="1"/>
  <c r="Y11" i="18"/>
  <c r="L12" i="14" s="1"/>
  <c r="Y10" i="18"/>
  <c r="L11" i="14" s="1"/>
  <c r="Y9" i="18"/>
  <c r="L10" i="14" s="1"/>
  <c r="Y8" i="18"/>
  <c r="L9" i="14" s="1"/>
  <c r="Y7" i="18"/>
  <c r="L8" i="14" s="1"/>
  <c r="Y6" i="18"/>
  <c r="L7" i="14" s="1"/>
  <c r="X23" i="18"/>
  <c r="K24" i="14" s="1"/>
  <c r="X22" i="18"/>
  <c r="K23" i="14" s="1"/>
  <c r="X21" i="18"/>
  <c r="K22" i="14" s="1"/>
  <c r="X20" i="18"/>
  <c r="K21" i="14" s="1"/>
  <c r="X19" i="18"/>
  <c r="K20" i="14" s="1"/>
  <c r="X18" i="18"/>
  <c r="K19" i="14" s="1"/>
  <c r="X17" i="18"/>
  <c r="K18" i="14" s="1"/>
  <c r="X16" i="18"/>
  <c r="K17" i="14" s="1"/>
  <c r="X15" i="18"/>
  <c r="K16" i="14" s="1"/>
  <c r="X14" i="18"/>
  <c r="K15" i="14" s="1"/>
  <c r="X13" i="18"/>
  <c r="K14" i="14" s="1"/>
  <c r="X12" i="18"/>
  <c r="K13" i="14" s="1"/>
  <c r="X11" i="18"/>
  <c r="K12" i="14" s="1"/>
  <c r="X10" i="18"/>
  <c r="K11" i="14" s="1"/>
  <c r="X9" i="18"/>
  <c r="K10" i="14" s="1"/>
  <c r="X8" i="18"/>
  <c r="K9" i="14" s="1"/>
  <c r="X7" i="18"/>
  <c r="K8" i="14" s="1"/>
  <c r="X6" i="18"/>
  <c r="K7" i="14" s="1"/>
  <c r="W23" i="18"/>
  <c r="J24" i="14" s="1"/>
  <c r="W22" i="18"/>
  <c r="J23" i="14" s="1"/>
  <c r="W21" i="18"/>
  <c r="J22" i="14" s="1"/>
  <c r="W20" i="18"/>
  <c r="J21" i="14" s="1"/>
  <c r="W19" i="18"/>
  <c r="J20" i="14" s="1"/>
  <c r="W18" i="18"/>
  <c r="J19" i="14" s="1"/>
  <c r="W17" i="18"/>
  <c r="J18" i="14" s="1"/>
  <c r="W16" i="18"/>
  <c r="J17" i="14" s="1"/>
  <c r="W15" i="18"/>
  <c r="J16" i="14" s="1"/>
  <c r="W14" i="18"/>
  <c r="J15" i="14" s="1"/>
  <c r="W13" i="18"/>
  <c r="J14" i="14" s="1"/>
  <c r="W12" i="18"/>
  <c r="J13" i="14" s="1"/>
  <c r="W11" i="18"/>
  <c r="J12" i="14" s="1"/>
  <c r="W10" i="18"/>
  <c r="J11" i="14" s="1"/>
  <c r="W9" i="18"/>
  <c r="J10" i="14" s="1"/>
  <c r="W8" i="18"/>
  <c r="J9" i="14" s="1"/>
  <c r="W7" i="18"/>
  <c r="J8" i="14" s="1"/>
  <c r="W6" i="18"/>
  <c r="J7" i="14" s="1"/>
  <c r="V6" i="18"/>
  <c r="I7" i="14" s="1"/>
  <c r="V23" i="18"/>
  <c r="I24" i="14" s="1"/>
  <c r="V22" i="18"/>
  <c r="I23" i="14" s="1"/>
  <c r="V21" i="18"/>
  <c r="I22" i="14" s="1"/>
  <c r="V20" i="18"/>
  <c r="I21" i="14" s="1"/>
  <c r="V19" i="18"/>
  <c r="I20" i="14" s="1"/>
  <c r="V18" i="18"/>
  <c r="I19" i="14" s="1"/>
  <c r="V17" i="18"/>
  <c r="I18" i="14" s="1"/>
  <c r="V16" i="18"/>
  <c r="I17" i="14" s="1"/>
  <c r="V15" i="18"/>
  <c r="I16" i="14" s="1"/>
  <c r="V14" i="18"/>
  <c r="I15" i="14" s="1"/>
  <c r="V13" i="18"/>
  <c r="I14" i="14" s="1"/>
  <c r="V12" i="18"/>
  <c r="I13" i="14" s="1"/>
  <c r="V11" i="18"/>
  <c r="I12" i="14" s="1"/>
  <c r="V10" i="18"/>
  <c r="I11" i="14" s="1"/>
  <c r="V9" i="18"/>
  <c r="I10" i="14" s="1"/>
  <c r="V8" i="18"/>
  <c r="I9" i="14" s="1"/>
  <c r="V7" i="18"/>
  <c r="I8" i="14" s="1"/>
  <c r="A36" i="11" l="1"/>
  <c r="A1" i="26" l="1"/>
  <c r="D8" i="4" l="1"/>
  <c r="E8" i="4"/>
  <c r="F8" i="4"/>
  <c r="G8" i="4"/>
  <c r="H8" i="4"/>
  <c r="I8" i="4"/>
  <c r="J8" i="4"/>
  <c r="K8" i="4"/>
  <c r="L8" i="4"/>
  <c r="M8" i="4"/>
  <c r="N8" i="4"/>
  <c r="O8" i="4"/>
  <c r="P8" i="4"/>
  <c r="Q8" i="4"/>
  <c r="R8" i="4"/>
  <c r="S8" i="4"/>
  <c r="T8" i="4"/>
  <c r="U8" i="4"/>
  <c r="V8" i="4"/>
  <c r="W8" i="4"/>
  <c r="X8" i="4"/>
  <c r="Y8" i="4"/>
  <c r="Z8" i="4"/>
  <c r="AA8" i="4"/>
  <c r="AB8" i="4"/>
  <c r="AC8" i="4"/>
  <c r="AD8" i="4"/>
  <c r="AE8" i="4"/>
  <c r="AF8" i="4"/>
  <c r="AG8" i="4"/>
  <c r="AH8" i="4"/>
  <c r="AI8" i="4"/>
  <c r="AJ8" i="4"/>
  <c r="AK8" i="4"/>
  <c r="AL8" i="4"/>
  <c r="AM8" i="4"/>
  <c r="AN8" i="4"/>
  <c r="AO8" i="4"/>
  <c r="AP8" i="4"/>
  <c r="AQ8" i="4"/>
  <c r="AR8" i="4"/>
  <c r="AS8" i="4"/>
  <c r="AT8" i="4"/>
  <c r="AU8" i="4"/>
  <c r="AV8" i="4"/>
  <c r="AW8" i="4"/>
  <c r="AX8" i="4"/>
  <c r="AY8" i="4"/>
  <c r="AZ8" i="4"/>
  <c r="BA8" i="4"/>
  <c r="BB8" i="4"/>
  <c r="BC8" i="4"/>
  <c r="BD8" i="4"/>
  <c r="BE8" i="4"/>
  <c r="BF8" i="4"/>
  <c r="BG8" i="4"/>
  <c r="BH8" i="4"/>
  <c r="BI8" i="4"/>
  <c r="BJ8" i="4"/>
  <c r="D10" i="4"/>
  <c r="E10" i="4"/>
  <c r="F10" i="4"/>
  <c r="G10" i="4"/>
  <c r="H10" i="4"/>
  <c r="I10" i="4"/>
  <c r="J10" i="4"/>
  <c r="K10" i="4"/>
  <c r="L10" i="4"/>
  <c r="M10" i="4"/>
  <c r="N10" i="4"/>
  <c r="O10" i="4"/>
  <c r="P10" i="4"/>
  <c r="Q10" i="4"/>
  <c r="R10" i="4"/>
  <c r="S10" i="4"/>
  <c r="T10" i="4"/>
  <c r="U10" i="4"/>
  <c r="V10" i="4"/>
  <c r="W10" i="4"/>
  <c r="X10" i="4"/>
  <c r="Y10" i="4"/>
  <c r="Z10" i="4"/>
  <c r="AA10" i="4"/>
  <c r="AB10" i="4"/>
  <c r="AC10" i="4"/>
  <c r="AD10" i="4"/>
  <c r="AE10" i="4"/>
  <c r="AF10" i="4"/>
  <c r="AG10" i="4"/>
  <c r="AH10" i="4"/>
  <c r="AI10" i="4"/>
  <c r="AJ10" i="4"/>
  <c r="AK10" i="4"/>
  <c r="AL10" i="4"/>
  <c r="AM10" i="4"/>
  <c r="AN10" i="4"/>
  <c r="AO10" i="4"/>
  <c r="AP10" i="4"/>
  <c r="AQ10" i="4"/>
  <c r="AR10" i="4"/>
  <c r="AS10" i="4"/>
  <c r="AT10" i="4"/>
  <c r="AU10" i="4"/>
  <c r="AV10" i="4"/>
  <c r="AW10" i="4"/>
  <c r="AX10" i="4"/>
  <c r="AY10" i="4"/>
  <c r="AZ10" i="4"/>
  <c r="BA10" i="4"/>
  <c r="BB10" i="4"/>
  <c r="BC10" i="4"/>
  <c r="BD10" i="4"/>
  <c r="BE10" i="4"/>
  <c r="BF10" i="4"/>
  <c r="BG10" i="4"/>
  <c r="BH10" i="4"/>
  <c r="BI10" i="4"/>
  <c r="BJ10" i="4"/>
  <c r="D11" i="4"/>
  <c r="E11" i="4"/>
  <c r="F11" i="4"/>
  <c r="G11" i="4"/>
  <c r="H11" i="4"/>
  <c r="I11" i="4"/>
  <c r="J11" i="4"/>
  <c r="K11" i="4"/>
  <c r="L11" i="4"/>
  <c r="M11" i="4"/>
  <c r="N11" i="4"/>
  <c r="O11" i="4"/>
  <c r="P11" i="4"/>
  <c r="Q11" i="4"/>
  <c r="R11" i="4"/>
  <c r="S11" i="4"/>
  <c r="T11" i="4"/>
  <c r="U11" i="4"/>
  <c r="V11" i="4"/>
  <c r="W11" i="4"/>
  <c r="X11" i="4"/>
  <c r="Y11" i="4"/>
  <c r="Z11" i="4"/>
  <c r="AA11" i="4"/>
  <c r="AB11" i="4"/>
  <c r="AC11" i="4"/>
  <c r="AD11" i="4"/>
  <c r="AE11" i="4"/>
  <c r="AF11" i="4"/>
  <c r="AG11" i="4"/>
  <c r="AH11" i="4"/>
  <c r="AI11" i="4"/>
  <c r="AJ11" i="4"/>
  <c r="AK11" i="4"/>
  <c r="AL11" i="4"/>
  <c r="AM11" i="4"/>
  <c r="AN11" i="4"/>
  <c r="AO11" i="4"/>
  <c r="AP11" i="4"/>
  <c r="AQ11" i="4"/>
  <c r="AR11" i="4"/>
  <c r="AS11" i="4"/>
  <c r="AT11" i="4"/>
  <c r="AU11" i="4"/>
  <c r="AV11" i="4"/>
  <c r="AW11" i="4"/>
  <c r="AX11" i="4"/>
  <c r="AY11" i="4"/>
  <c r="AZ11" i="4"/>
  <c r="BA11" i="4"/>
  <c r="BB11" i="4"/>
  <c r="BC11" i="4"/>
  <c r="BD11" i="4"/>
  <c r="BE11" i="4"/>
  <c r="BF11" i="4"/>
  <c r="BG11" i="4"/>
  <c r="BH11" i="4"/>
  <c r="BI11" i="4"/>
  <c r="BJ11" i="4"/>
  <c r="D12" i="4"/>
  <c r="E12" i="4"/>
  <c r="F12" i="4"/>
  <c r="G12" i="4"/>
  <c r="H12" i="4"/>
  <c r="I12" i="4"/>
  <c r="J12" i="4"/>
  <c r="K12" i="4"/>
  <c r="L12" i="4"/>
  <c r="M12" i="4"/>
  <c r="N12" i="4"/>
  <c r="O12" i="4"/>
  <c r="P12" i="4"/>
  <c r="Q12" i="4"/>
  <c r="R12" i="4"/>
  <c r="S12" i="4"/>
  <c r="T12" i="4"/>
  <c r="U12" i="4"/>
  <c r="V12" i="4"/>
  <c r="W12" i="4"/>
  <c r="X12" i="4"/>
  <c r="Y12" i="4"/>
  <c r="Z12" i="4"/>
  <c r="AA12" i="4"/>
  <c r="AB12" i="4"/>
  <c r="AC12" i="4"/>
  <c r="AD12" i="4"/>
  <c r="AE12" i="4"/>
  <c r="AF12" i="4"/>
  <c r="AG12" i="4"/>
  <c r="AH12" i="4"/>
  <c r="AI12" i="4"/>
  <c r="AJ12" i="4"/>
  <c r="AK12" i="4"/>
  <c r="AL12" i="4"/>
  <c r="AM12" i="4"/>
  <c r="AN12" i="4"/>
  <c r="AO12" i="4"/>
  <c r="AP12" i="4"/>
  <c r="AQ12" i="4"/>
  <c r="AR12" i="4"/>
  <c r="AS12" i="4"/>
  <c r="AT12" i="4"/>
  <c r="AU12" i="4"/>
  <c r="AV12" i="4"/>
  <c r="AW12" i="4"/>
  <c r="AX12" i="4"/>
  <c r="AY12" i="4"/>
  <c r="AZ12" i="4"/>
  <c r="BA12" i="4"/>
  <c r="BB12" i="4"/>
  <c r="BC12" i="4"/>
  <c r="BD12" i="4"/>
  <c r="BE12" i="4"/>
  <c r="BF12" i="4"/>
  <c r="BG12" i="4"/>
  <c r="BH12" i="4"/>
  <c r="BI12" i="4"/>
  <c r="BJ12" i="4"/>
  <c r="C11" i="4"/>
  <c r="C10" i="4"/>
  <c r="BK11" i="17"/>
  <c r="AN13" i="4" l="1"/>
  <c r="BD13" i="4"/>
  <c r="X13" i="4"/>
  <c r="H13" i="4"/>
  <c r="AJ13" i="4"/>
  <c r="AV13" i="4"/>
  <c r="AF13" i="4"/>
  <c r="T13" i="4"/>
  <c r="D13" i="4"/>
  <c r="BI13" i="4"/>
  <c r="BE13" i="4"/>
  <c r="BA13" i="4"/>
  <c r="AW13" i="4"/>
  <c r="AS13" i="4"/>
  <c r="AO13" i="4"/>
  <c r="AK13" i="4"/>
  <c r="AG13" i="4"/>
  <c r="AC13" i="4"/>
  <c r="Y13" i="4"/>
  <c r="U13" i="4"/>
  <c r="Q13" i="4"/>
  <c r="M13" i="4"/>
  <c r="I13" i="4"/>
  <c r="E13" i="4"/>
  <c r="BH13" i="4"/>
  <c r="AR13" i="4"/>
  <c r="AB13" i="4"/>
  <c r="L13" i="4"/>
  <c r="AZ13" i="4"/>
  <c r="P13" i="4"/>
  <c r="BJ13" i="4"/>
  <c r="BF13" i="4"/>
  <c r="AT13" i="4"/>
  <c r="AP13" i="4"/>
  <c r="AD13" i="4"/>
  <c r="V13" i="4"/>
  <c r="N13" i="4"/>
  <c r="J13" i="4"/>
  <c r="BB13" i="4"/>
  <c r="AX13" i="4"/>
  <c r="AL13" i="4"/>
  <c r="AH13" i="4"/>
  <c r="Z13" i="4"/>
  <c r="R13" i="4"/>
  <c r="F13" i="4"/>
  <c r="BC13" i="4"/>
  <c r="AU13" i="4"/>
  <c r="AQ13" i="4"/>
  <c r="AI13" i="4"/>
  <c r="AE13" i="4"/>
  <c r="AA13" i="4"/>
  <c r="W13" i="4"/>
  <c r="S13" i="4"/>
  <c r="O13" i="4"/>
  <c r="K13" i="4"/>
  <c r="G13" i="4"/>
  <c r="BG13" i="4"/>
  <c r="AY13" i="4"/>
  <c r="AM13" i="4"/>
  <c r="BK10" i="4"/>
  <c r="BJ13" i="17"/>
  <c r="BI13" i="17"/>
  <c r="BH13" i="17"/>
  <c r="BG13" i="17"/>
  <c r="BF13" i="17"/>
  <c r="BE13" i="17"/>
  <c r="BD13" i="17"/>
  <c r="BC13" i="17"/>
  <c r="BB13" i="17"/>
  <c r="BA13" i="17"/>
  <c r="AZ13" i="17"/>
  <c r="AY13" i="17"/>
  <c r="AX13" i="17"/>
  <c r="AW13" i="17"/>
  <c r="AV13" i="17"/>
  <c r="AU13" i="17"/>
  <c r="AT13" i="17"/>
  <c r="AS13" i="17"/>
  <c r="AR13" i="17"/>
  <c r="AQ13" i="17"/>
  <c r="AP13" i="17"/>
  <c r="AO13" i="17"/>
  <c r="AN13" i="17"/>
  <c r="AM13" i="17"/>
  <c r="AL13" i="17"/>
  <c r="AK13" i="17"/>
  <c r="AJ13" i="17"/>
  <c r="AI13" i="17"/>
  <c r="AH13" i="17"/>
  <c r="AG13" i="17"/>
  <c r="AF13" i="17"/>
  <c r="AE13" i="17"/>
  <c r="AD13" i="17"/>
  <c r="AC13" i="17"/>
  <c r="AB13" i="17"/>
  <c r="AA13" i="17"/>
  <c r="Z13" i="17"/>
  <c r="Y13" i="17"/>
  <c r="X13" i="17"/>
  <c r="W13" i="17"/>
  <c r="V13" i="17"/>
  <c r="U13" i="17"/>
  <c r="T13" i="17"/>
  <c r="S13" i="17"/>
  <c r="R13" i="17"/>
  <c r="Q13" i="17"/>
  <c r="P13" i="17"/>
  <c r="O13" i="17"/>
  <c r="N13" i="17"/>
  <c r="M13" i="17"/>
  <c r="L13" i="17"/>
  <c r="K13" i="17"/>
  <c r="J13" i="17"/>
  <c r="I13" i="17"/>
  <c r="H13" i="17"/>
  <c r="G13" i="17"/>
  <c r="F13" i="17"/>
  <c r="E13" i="17"/>
  <c r="D13" i="17"/>
  <c r="C13" i="17"/>
  <c r="AD7" i="25" s="1"/>
  <c r="Q4" i="4" l="1"/>
  <c r="R4" i="4"/>
  <c r="S4" i="4"/>
  <c r="T4" i="4"/>
  <c r="U4" i="4"/>
  <c r="V4" i="4"/>
  <c r="W4" i="4"/>
  <c r="X4" i="4"/>
  <c r="Y4" i="4"/>
  <c r="Z4" i="4"/>
  <c r="AA4" i="4"/>
  <c r="AB4" i="4"/>
  <c r="AC4" i="4"/>
  <c r="AD4" i="4"/>
  <c r="AE4" i="4"/>
  <c r="AF4" i="4"/>
  <c r="AG4" i="4"/>
  <c r="AH4" i="4"/>
  <c r="AI4" i="4"/>
  <c r="AJ4" i="4"/>
  <c r="AK4" i="4"/>
  <c r="AL4" i="4"/>
  <c r="AM4" i="4"/>
  <c r="AN4" i="4"/>
  <c r="AO4" i="4"/>
  <c r="AP4" i="4"/>
  <c r="AQ4" i="4"/>
  <c r="AR4" i="4"/>
  <c r="AS4" i="4"/>
  <c r="AT4" i="4"/>
  <c r="AU4" i="4"/>
  <c r="AV4" i="4"/>
  <c r="AW4" i="4"/>
  <c r="AX4" i="4"/>
  <c r="AY4" i="4"/>
  <c r="AZ4" i="4"/>
  <c r="BA4" i="4"/>
  <c r="BB4" i="4"/>
  <c r="BC4" i="4"/>
  <c r="BD4" i="4"/>
  <c r="BE4" i="4"/>
  <c r="BF4" i="4"/>
  <c r="BG4" i="4"/>
  <c r="BH4" i="4"/>
  <c r="BI4" i="4"/>
  <c r="BJ4" i="4"/>
  <c r="D4" i="4"/>
  <c r="E4" i="4"/>
  <c r="F4" i="4"/>
  <c r="G4" i="4"/>
  <c r="H4" i="4"/>
  <c r="I4" i="4"/>
  <c r="J4" i="4"/>
  <c r="K4" i="4"/>
  <c r="L4" i="4"/>
  <c r="M4" i="4"/>
  <c r="N4" i="4"/>
  <c r="O4" i="4"/>
  <c r="P4" i="4"/>
  <c r="C4" i="4"/>
  <c r="BK4" i="17"/>
  <c r="BX33" i="21" l="1"/>
  <c r="BW33" i="21"/>
  <c r="BV33" i="21"/>
  <c r="BU33" i="21"/>
  <c r="BT33" i="21"/>
  <c r="BS33" i="21"/>
  <c r="BR33" i="21"/>
  <c r="BQ33" i="21"/>
  <c r="BP33" i="21"/>
  <c r="BO33" i="21"/>
  <c r="BN33" i="21"/>
  <c r="BM33" i="21"/>
  <c r="BL33" i="21"/>
  <c r="BK33" i="21"/>
  <c r="BJ33" i="21"/>
  <c r="BI33" i="21"/>
  <c r="BH33" i="21"/>
  <c r="BG33" i="21"/>
  <c r="BF33" i="21"/>
  <c r="BE33" i="21"/>
  <c r="BD33" i="21"/>
  <c r="BC33" i="21"/>
  <c r="BB33" i="21"/>
  <c r="BA33" i="21"/>
  <c r="AZ33" i="21"/>
  <c r="AY33" i="21"/>
  <c r="AX33" i="21"/>
  <c r="AW33" i="21"/>
  <c r="AV33" i="21"/>
  <c r="AU33" i="21"/>
  <c r="AT33" i="21"/>
  <c r="AS33" i="21"/>
  <c r="AR33" i="21"/>
  <c r="AQ33" i="21"/>
  <c r="AP33" i="21"/>
  <c r="AO33" i="21"/>
  <c r="AN33" i="21"/>
  <c r="AM33" i="21"/>
  <c r="AL33" i="21"/>
  <c r="AK33" i="21"/>
  <c r="AJ33" i="21"/>
  <c r="AI33" i="21"/>
  <c r="AH33" i="21"/>
  <c r="AG33" i="21"/>
  <c r="AF33" i="21"/>
  <c r="AE33" i="21"/>
  <c r="AD33" i="21"/>
  <c r="AC33" i="21"/>
  <c r="AB33" i="21"/>
  <c r="AA33" i="21"/>
  <c r="Z33" i="21"/>
  <c r="Y33" i="21"/>
  <c r="X33" i="21"/>
  <c r="W33" i="21"/>
  <c r="V33" i="21"/>
  <c r="U33" i="21"/>
  <c r="T33" i="21"/>
  <c r="S33" i="21"/>
  <c r="R33" i="21"/>
  <c r="Q33" i="21"/>
  <c r="BX32" i="21"/>
  <c r="BW32" i="21"/>
  <c r="BV32" i="21"/>
  <c r="BU32" i="21"/>
  <c r="BT32" i="21"/>
  <c r="BS32" i="21"/>
  <c r="BR32" i="21"/>
  <c r="BQ32" i="21"/>
  <c r="BP32" i="21"/>
  <c r="BO32" i="21"/>
  <c r="BN32" i="21"/>
  <c r="BM32" i="21"/>
  <c r="BL32" i="21"/>
  <c r="BK32" i="21"/>
  <c r="BJ32" i="21"/>
  <c r="BI32" i="21"/>
  <c r="BH32" i="21"/>
  <c r="BG32" i="21"/>
  <c r="BF32" i="21"/>
  <c r="BE32" i="21"/>
  <c r="BD32" i="21"/>
  <c r="BC32" i="21"/>
  <c r="BB32" i="21"/>
  <c r="BA32" i="21"/>
  <c r="AZ32" i="21"/>
  <c r="AY32" i="21"/>
  <c r="AX32" i="21"/>
  <c r="AW32" i="21"/>
  <c r="AV32" i="21"/>
  <c r="AU32" i="21"/>
  <c r="AT32" i="21"/>
  <c r="AS32" i="21"/>
  <c r="AR32" i="21"/>
  <c r="AQ32" i="21"/>
  <c r="AP32" i="21"/>
  <c r="AO32" i="21"/>
  <c r="AN32" i="21"/>
  <c r="AM32" i="21"/>
  <c r="AL32" i="21"/>
  <c r="AK32" i="21"/>
  <c r="AJ32" i="21"/>
  <c r="AI32" i="21"/>
  <c r="AH32" i="21"/>
  <c r="AG32" i="21"/>
  <c r="AF32" i="21"/>
  <c r="AE32" i="21"/>
  <c r="AD32" i="21"/>
  <c r="AC32" i="21"/>
  <c r="AB32" i="21"/>
  <c r="AA32" i="21"/>
  <c r="Z32" i="21"/>
  <c r="Y32" i="21"/>
  <c r="X32" i="21"/>
  <c r="W32" i="21"/>
  <c r="V32" i="21"/>
  <c r="U32" i="21"/>
  <c r="T32" i="21"/>
  <c r="S32" i="21"/>
  <c r="R32" i="21"/>
  <c r="Q32" i="21"/>
  <c r="BX31" i="21"/>
  <c r="BW31" i="21"/>
  <c r="BV31" i="21"/>
  <c r="BU31" i="21"/>
  <c r="BT31" i="21"/>
  <c r="BS31" i="21"/>
  <c r="BR31" i="21"/>
  <c r="BQ31" i="21"/>
  <c r="BP31" i="21"/>
  <c r="BO31" i="21"/>
  <c r="BN31" i="21"/>
  <c r="BM31" i="21"/>
  <c r="BL31" i="21"/>
  <c r="BK31" i="21"/>
  <c r="BJ31" i="21"/>
  <c r="BI31" i="21"/>
  <c r="BH31" i="21"/>
  <c r="BG31" i="21"/>
  <c r="BF31" i="21"/>
  <c r="BE31" i="21"/>
  <c r="BD31" i="21"/>
  <c r="BC31" i="21"/>
  <c r="BB31" i="21"/>
  <c r="BA31" i="21"/>
  <c r="AZ31" i="21"/>
  <c r="AY31" i="21"/>
  <c r="AX31" i="21"/>
  <c r="AW31" i="21"/>
  <c r="AV31" i="21"/>
  <c r="AU31" i="21"/>
  <c r="AT31" i="21"/>
  <c r="AS31" i="21"/>
  <c r="AR31" i="21"/>
  <c r="AQ31" i="21"/>
  <c r="AP31" i="21"/>
  <c r="AO31" i="21"/>
  <c r="AN31" i="21"/>
  <c r="AM31" i="21"/>
  <c r="AL31" i="21"/>
  <c r="AK31" i="21"/>
  <c r="AJ31" i="21"/>
  <c r="AI31" i="21"/>
  <c r="AH31" i="21"/>
  <c r="AG31" i="21"/>
  <c r="AF31" i="21"/>
  <c r="AE31" i="21"/>
  <c r="AD31" i="21"/>
  <c r="AC31" i="21"/>
  <c r="AB31" i="21"/>
  <c r="AA31" i="21"/>
  <c r="Z31" i="21"/>
  <c r="Y31" i="21"/>
  <c r="X31" i="21"/>
  <c r="W31" i="21"/>
  <c r="V31" i="21"/>
  <c r="U31" i="21"/>
  <c r="T31" i="21"/>
  <c r="S31" i="21"/>
  <c r="R31" i="21"/>
  <c r="Q31" i="21"/>
  <c r="BX30" i="21"/>
  <c r="BW30" i="21"/>
  <c r="BV30" i="21"/>
  <c r="BU30" i="21"/>
  <c r="BT30" i="21"/>
  <c r="BS30" i="21"/>
  <c r="BR30" i="21"/>
  <c r="BQ30" i="21"/>
  <c r="BP30" i="21"/>
  <c r="BO30" i="21"/>
  <c r="BN30" i="21"/>
  <c r="BM30" i="21"/>
  <c r="BL30" i="21"/>
  <c r="BK30" i="21"/>
  <c r="BJ30" i="21"/>
  <c r="BI30" i="21"/>
  <c r="BH30" i="21"/>
  <c r="BG30" i="21"/>
  <c r="BF30" i="21"/>
  <c r="BE30" i="21"/>
  <c r="BD30" i="21"/>
  <c r="BC30" i="21"/>
  <c r="BB30" i="21"/>
  <c r="BA30" i="21"/>
  <c r="AZ30" i="21"/>
  <c r="AY30" i="21"/>
  <c r="AX30" i="21"/>
  <c r="AW30" i="21"/>
  <c r="AV30" i="21"/>
  <c r="AU30" i="21"/>
  <c r="AT30" i="21"/>
  <c r="AS30" i="21"/>
  <c r="AR30" i="21"/>
  <c r="AQ30" i="21"/>
  <c r="AP30" i="21"/>
  <c r="AO30" i="21"/>
  <c r="AN30" i="21"/>
  <c r="AM30" i="21"/>
  <c r="AL30" i="21"/>
  <c r="AK30" i="21"/>
  <c r="AJ30" i="21"/>
  <c r="AI30" i="21"/>
  <c r="AH30" i="21"/>
  <c r="AG30" i="21"/>
  <c r="AF30" i="21"/>
  <c r="AE30" i="21"/>
  <c r="AD30" i="21"/>
  <c r="AC30" i="21"/>
  <c r="AB30" i="21"/>
  <c r="AA30" i="21"/>
  <c r="Z30" i="21"/>
  <c r="Y30" i="21"/>
  <c r="X30" i="21"/>
  <c r="W30" i="21"/>
  <c r="V30" i="21"/>
  <c r="U30" i="21"/>
  <c r="T30" i="21"/>
  <c r="S30" i="21"/>
  <c r="R30" i="21"/>
  <c r="Q30" i="21"/>
  <c r="BX29" i="21"/>
  <c r="BW29" i="21"/>
  <c r="BV29" i="21"/>
  <c r="BU29" i="21"/>
  <c r="BT29" i="21"/>
  <c r="BS29" i="21"/>
  <c r="BR29" i="21"/>
  <c r="BQ29" i="21"/>
  <c r="BP29" i="21"/>
  <c r="BO29" i="21"/>
  <c r="BN29" i="21"/>
  <c r="BM29" i="21"/>
  <c r="BL29" i="21"/>
  <c r="BK29" i="21"/>
  <c r="BJ29" i="21"/>
  <c r="BI29" i="21"/>
  <c r="BH29" i="21"/>
  <c r="BG29" i="21"/>
  <c r="BF29" i="21"/>
  <c r="BE29" i="21"/>
  <c r="BD29" i="21"/>
  <c r="BC29" i="21"/>
  <c r="BB29" i="21"/>
  <c r="BA29" i="21"/>
  <c r="AZ29" i="21"/>
  <c r="AY29" i="21"/>
  <c r="AX29" i="21"/>
  <c r="AW29" i="21"/>
  <c r="AV29" i="21"/>
  <c r="AU29" i="21"/>
  <c r="AT29" i="21"/>
  <c r="AS29" i="21"/>
  <c r="AR29" i="21"/>
  <c r="AQ29" i="21"/>
  <c r="AP29" i="21"/>
  <c r="AO29" i="21"/>
  <c r="AN29" i="21"/>
  <c r="AM29" i="21"/>
  <c r="AL29" i="21"/>
  <c r="AK29" i="21"/>
  <c r="AJ29" i="21"/>
  <c r="AI29" i="21"/>
  <c r="AH29" i="21"/>
  <c r="AG29" i="21"/>
  <c r="AF29" i="21"/>
  <c r="AE29" i="21"/>
  <c r="AD29" i="21"/>
  <c r="AC29" i="21"/>
  <c r="AB29" i="21"/>
  <c r="AA29" i="21"/>
  <c r="Z29" i="21"/>
  <c r="Y29" i="21"/>
  <c r="X29" i="21"/>
  <c r="W29" i="21"/>
  <c r="V29" i="21"/>
  <c r="U29" i="21"/>
  <c r="T29" i="21"/>
  <c r="S29" i="21"/>
  <c r="R29" i="21"/>
  <c r="Q29" i="21"/>
  <c r="BX28" i="21"/>
  <c r="BW28" i="21"/>
  <c r="BV28" i="21"/>
  <c r="BU28" i="21"/>
  <c r="BT28" i="21"/>
  <c r="BS28" i="21"/>
  <c r="BR28" i="21"/>
  <c r="BQ28" i="21"/>
  <c r="BP28" i="21"/>
  <c r="BO28" i="21"/>
  <c r="BN28" i="21"/>
  <c r="BM28" i="21"/>
  <c r="BL28" i="21"/>
  <c r="BK28" i="21"/>
  <c r="BJ28" i="21"/>
  <c r="BI28" i="21"/>
  <c r="BH28" i="21"/>
  <c r="BG28" i="21"/>
  <c r="BF28" i="21"/>
  <c r="BE28" i="21"/>
  <c r="BD28" i="21"/>
  <c r="BC28" i="21"/>
  <c r="BB28" i="21"/>
  <c r="BA28" i="21"/>
  <c r="AZ28" i="21"/>
  <c r="AY28" i="21"/>
  <c r="AX28" i="21"/>
  <c r="AW28" i="21"/>
  <c r="AV28" i="21"/>
  <c r="AU28" i="21"/>
  <c r="AT28" i="21"/>
  <c r="AS28" i="21"/>
  <c r="AR28" i="21"/>
  <c r="AQ28" i="21"/>
  <c r="AP28" i="21"/>
  <c r="AO28" i="21"/>
  <c r="AN28" i="21"/>
  <c r="AM28" i="21"/>
  <c r="AL28" i="21"/>
  <c r="AK28" i="21"/>
  <c r="AJ28" i="21"/>
  <c r="AI28" i="21"/>
  <c r="AH28" i="21"/>
  <c r="AG28" i="21"/>
  <c r="AF28" i="21"/>
  <c r="AE28" i="21"/>
  <c r="AD28" i="21"/>
  <c r="AC28" i="21"/>
  <c r="AB28" i="21"/>
  <c r="AA28" i="21"/>
  <c r="Z28" i="21"/>
  <c r="Y28" i="21"/>
  <c r="X28" i="21"/>
  <c r="W28" i="21"/>
  <c r="V28" i="21"/>
  <c r="U28" i="21"/>
  <c r="T28" i="21"/>
  <c r="S28" i="21"/>
  <c r="R28" i="21"/>
  <c r="Q28" i="21"/>
  <c r="BX27" i="21"/>
  <c r="BW27" i="21"/>
  <c r="BV27" i="21"/>
  <c r="BU27" i="21"/>
  <c r="BT27" i="21"/>
  <c r="BS27" i="21"/>
  <c r="BR27" i="21"/>
  <c r="BQ27" i="21"/>
  <c r="BP27" i="21"/>
  <c r="BO27" i="21"/>
  <c r="BN27" i="21"/>
  <c r="BM27" i="21"/>
  <c r="BL27" i="21"/>
  <c r="BK27" i="21"/>
  <c r="BJ27" i="21"/>
  <c r="BI27" i="21"/>
  <c r="BH27" i="21"/>
  <c r="BG27" i="21"/>
  <c r="BF27" i="21"/>
  <c r="BE27" i="21"/>
  <c r="BD27" i="21"/>
  <c r="BC27" i="21"/>
  <c r="BB27" i="21"/>
  <c r="BA27" i="21"/>
  <c r="AZ27" i="21"/>
  <c r="AY27" i="21"/>
  <c r="AX27" i="21"/>
  <c r="AW27" i="21"/>
  <c r="AV27" i="21"/>
  <c r="AU27" i="21"/>
  <c r="AT27" i="21"/>
  <c r="AS27" i="21"/>
  <c r="AR27" i="21"/>
  <c r="AQ27" i="21"/>
  <c r="AP27" i="21"/>
  <c r="AO27" i="21"/>
  <c r="AN27" i="21"/>
  <c r="AM27" i="21"/>
  <c r="AL27" i="21"/>
  <c r="AK27" i="21"/>
  <c r="AJ27" i="21"/>
  <c r="AI27" i="21"/>
  <c r="AH27" i="21"/>
  <c r="AG27" i="21"/>
  <c r="AF27" i="21"/>
  <c r="AE27" i="21"/>
  <c r="AD27" i="21"/>
  <c r="AC27" i="21"/>
  <c r="AB27" i="21"/>
  <c r="AA27" i="21"/>
  <c r="Z27" i="21"/>
  <c r="Y27" i="21"/>
  <c r="X27" i="21"/>
  <c r="W27" i="21"/>
  <c r="V27" i="21"/>
  <c r="U27" i="21"/>
  <c r="T27" i="21"/>
  <c r="S27" i="21"/>
  <c r="R27" i="21"/>
  <c r="Q27" i="21"/>
  <c r="BX26" i="21"/>
  <c r="BW26" i="21"/>
  <c r="BV26" i="21"/>
  <c r="BU26" i="21"/>
  <c r="BT26" i="21"/>
  <c r="BS26" i="21"/>
  <c r="BR26" i="21"/>
  <c r="BQ26" i="21"/>
  <c r="BP26" i="21"/>
  <c r="BO26" i="21"/>
  <c r="BN26" i="21"/>
  <c r="BM26" i="21"/>
  <c r="BL26" i="21"/>
  <c r="BK26" i="21"/>
  <c r="BJ26" i="21"/>
  <c r="BI26" i="21"/>
  <c r="BH26" i="21"/>
  <c r="BG26" i="21"/>
  <c r="BF26" i="21"/>
  <c r="BE26" i="21"/>
  <c r="BD26" i="21"/>
  <c r="BC26" i="21"/>
  <c r="BB26" i="21"/>
  <c r="BA26" i="21"/>
  <c r="AZ26" i="21"/>
  <c r="AY26" i="21"/>
  <c r="AX26" i="21"/>
  <c r="AW26" i="21"/>
  <c r="AV26" i="21"/>
  <c r="AU26" i="21"/>
  <c r="AT26" i="21"/>
  <c r="AS26" i="21"/>
  <c r="AR26" i="21"/>
  <c r="AQ26" i="21"/>
  <c r="AP26" i="21"/>
  <c r="AO26" i="21"/>
  <c r="AN26" i="21"/>
  <c r="AM26" i="21"/>
  <c r="AL26" i="21"/>
  <c r="AK26" i="21"/>
  <c r="AJ26" i="21"/>
  <c r="AI26" i="21"/>
  <c r="AH26" i="21"/>
  <c r="AG26" i="21"/>
  <c r="AF26" i="21"/>
  <c r="AE26" i="21"/>
  <c r="AD26" i="21"/>
  <c r="AC26" i="21"/>
  <c r="AB26" i="21"/>
  <c r="AA26" i="21"/>
  <c r="Z26" i="21"/>
  <c r="Y26" i="21"/>
  <c r="X26" i="21"/>
  <c r="W26" i="21"/>
  <c r="V26" i="21"/>
  <c r="U26" i="21"/>
  <c r="T26" i="21"/>
  <c r="S26" i="21"/>
  <c r="R26" i="21"/>
  <c r="Q26" i="21"/>
  <c r="BX25" i="21"/>
  <c r="BW25" i="21"/>
  <c r="BV25" i="21"/>
  <c r="BU25" i="21"/>
  <c r="BT25" i="21"/>
  <c r="BS25" i="21"/>
  <c r="BR25" i="21"/>
  <c r="BQ25" i="21"/>
  <c r="BP25" i="21"/>
  <c r="BO25" i="21"/>
  <c r="BN25" i="21"/>
  <c r="BM25" i="21"/>
  <c r="BL25" i="21"/>
  <c r="BK25" i="21"/>
  <c r="BJ25" i="21"/>
  <c r="BI25" i="21"/>
  <c r="BH25" i="21"/>
  <c r="BG25" i="21"/>
  <c r="BF25" i="21"/>
  <c r="BE25" i="21"/>
  <c r="BD25" i="21"/>
  <c r="BC25" i="21"/>
  <c r="BB25" i="21"/>
  <c r="BA25" i="21"/>
  <c r="AZ25" i="21"/>
  <c r="AY25" i="21"/>
  <c r="AX25" i="21"/>
  <c r="AW25" i="21"/>
  <c r="AV25" i="21"/>
  <c r="AU25" i="21"/>
  <c r="AT25" i="21"/>
  <c r="AS25" i="21"/>
  <c r="AR25" i="21"/>
  <c r="AQ25" i="21"/>
  <c r="AP25" i="21"/>
  <c r="AO25" i="21"/>
  <c r="AN25" i="21"/>
  <c r="AM25" i="21"/>
  <c r="AL25" i="21"/>
  <c r="AK25" i="21"/>
  <c r="AJ25" i="21"/>
  <c r="AI25" i="21"/>
  <c r="AH25" i="21"/>
  <c r="AG25" i="21"/>
  <c r="AF25" i="21"/>
  <c r="AE25" i="21"/>
  <c r="AD25" i="21"/>
  <c r="AC25" i="21"/>
  <c r="AB25" i="21"/>
  <c r="AA25" i="21"/>
  <c r="Z25" i="21"/>
  <c r="Y25" i="21"/>
  <c r="X25" i="21"/>
  <c r="W25" i="21"/>
  <c r="V25" i="21"/>
  <c r="U25" i="21"/>
  <c r="T25" i="21"/>
  <c r="S25" i="21"/>
  <c r="R25" i="21"/>
  <c r="Q25" i="21"/>
  <c r="BX24" i="21"/>
  <c r="BW24" i="21"/>
  <c r="BV24" i="21"/>
  <c r="BU24" i="21"/>
  <c r="BT24" i="21"/>
  <c r="BS24" i="21"/>
  <c r="BR24" i="21"/>
  <c r="BQ24" i="21"/>
  <c r="BP24" i="21"/>
  <c r="BO24" i="21"/>
  <c r="BN24" i="21"/>
  <c r="BM24" i="21"/>
  <c r="BL24" i="21"/>
  <c r="BK24" i="21"/>
  <c r="BJ24" i="21"/>
  <c r="BI24" i="21"/>
  <c r="BH24" i="21"/>
  <c r="BG24" i="21"/>
  <c r="BF24" i="21"/>
  <c r="BE24" i="21"/>
  <c r="BD24" i="21"/>
  <c r="BC24" i="21"/>
  <c r="BB24" i="21"/>
  <c r="BA24" i="21"/>
  <c r="AZ24" i="21"/>
  <c r="AY24" i="21"/>
  <c r="AX24" i="21"/>
  <c r="AW24" i="21"/>
  <c r="AV24" i="21"/>
  <c r="AU24" i="21"/>
  <c r="AT24" i="21"/>
  <c r="AS24" i="21"/>
  <c r="AR24" i="21"/>
  <c r="AQ24" i="21"/>
  <c r="AP24" i="21"/>
  <c r="AO24" i="21"/>
  <c r="AN24" i="21"/>
  <c r="AM24" i="21"/>
  <c r="AL24" i="21"/>
  <c r="AK24" i="21"/>
  <c r="AJ24" i="21"/>
  <c r="AI24" i="21"/>
  <c r="AH24" i="21"/>
  <c r="AG24" i="21"/>
  <c r="AF24" i="21"/>
  <c r="AE24" i="21"/>
  <c r="AD24" i="21"/>
  <c r="AC24" i="21"/>
  <c r="AB24" i="21"/>
  <c r="AA24" i="21"/>
  <c r="Z24" i="21"/>
  <c r="Y24" i="21"/>
  <c r="X24" i="21"/>
  <c r="W24" i="21"/>
  <c r="V24" i="21"/>
  <c r="U24" i="21"/>
  <c r="T24" i="21"/>
  <c r="S24" i="21"/>
  <c r="R24" i="21"/>
  <c r="Q24" i="21"/>
  <c r="BX23" i="21"/>
  <c r="BW23" i="21"/>
  <c r="BV23" i="21"/>
  <c r="BU23" i="21"/>
  <c r="BT23" i="21"/>
  <c r="BS23" i="21"/>
  <c r="BR23" i="21"/>
  <c r="BQ23" i="21"/>
  <c r="BP23" i="21"/>
  <c r="BO23" i="21"/>
  <c r="BN23" i="21"/>
  <c r="BM23" i="21"/>
  <c r="BL23" i="21"/>
  <c r="BK23" i="21"/>
  <c r="BJ23" i="21"/>
  <c r="BI23" i="21"/>
  <c r="BH23" i="21"/>
  <c r="BG23" i="21"/>
  <c r="BF23" i="21"/>
  <c r="BE23" i="21"/>
  <c r="BD23" i="21"/>
  <c r="BC23" i="21"/>
  <c r="BB23" i="21"/>
  <c r="BA23" i="21"/>
  <c r="AZ23" i="21"/>
  <c r="AY23" i="21"/>
  <c r="AX23" i="21"/>
  <c r="AW23" i="21"/>
  <c r="AV23" i="21"/>
  <c r="AU23" i="21"/>
  <c r="AT23" i="21"/>
  <c r="AS23" i="21"/>
  <c r="AR23" i="21"/>
  <c r="AQ23" i="21"/>
  <c r="AP23" i="21"/>
  <c r="AO23" i="21"/>
  <c r="AN23" i="21"/>
  <c r="AM23" i="21"/>
  <c r="AL23" i="21"/>
  <c r="AK23" i="21"/>
  <c r="AJ23" i="21"/>
  <c r="AI23" i="21"/>
  <c r="AH23" i="21"/>
  <c r="AG23" i="21"/>
  <c r="AF23" i="21"/>
  <c r="AE23" i="21"/>
  <c r="AD23" i="21"/>
  <c r="AC23" i="21"/>
  <c r="AB23" i="21"/>
  <c r="AA23" i="21"/>
  <c r="Z23" i="21"/>
  <c r="Y23" i="21"/>
  <c r="X23" i="21"/>
  <c r="W23" i="21"/>
  <c r="V23" i="21"/>
  <c r="U23" i="21"/>
  <c r="T23" i="21"/>
  <c r="S23" i="21"/>
  <c r="R23" i="21"/>
  <c r="Q23" i="21"/>
  <c r="BX22" i="21"/>
  <c r="BW22" i="21"/>
  <c r="BV22" i="21"/>
  <c r="BU22" i="21"/>
  <c r="BT22" i="21"/>
  <c r="BS22" i="21"/>
  <c r="BR22" i="21"/>
  <c r="BQ22" i="21"/>
  <c r="BP22" i="21"/>
  <c r="BO22" i="21"/>
  <c r="BN22" i="21"/>
  <c r="BM22" i="21"/>
  <c r="BL22" i="21"/>
  <c r="BK22" i="21"/>
  <c r="BJ22" i="21"/>
  <c r="BI22" i="21"/>
  <c r="BH22" i="21"/>
  <c r="BG22" i="21"/>
  <c r="BF22" i="21"/>
  <c r="BE22" i="21"/>
  <c r="BD22" i="21"/>
  <c r="BC22" i="21"/>
  <c r="BB22" i="21"/>
  <c r="BA22" i="21"/>
  <c r="AZ22" i="21"/>
  <c r="AY22" i="21"/>
  <c r="AX22" i="21"/>
  <c r="AW22" i="21"/>
  <c r="AV22" i="21"/>
  <c r="AU22" i="21"/>
  <c r="AT22" i="21"/>
  <c r="AS22" i="21"/>
  <c r="AR22" i="21"/>
  <c r="AQ22" i="21"/>
  <c r="AP22" i="21"/>
  <c r="AO22" i="21"/>
  <c r="AN22" i="21"/>
  <c r="AM22" i="21"/>
  <c r="AL22" i="21"/>
  <c r="AK22" i="21"/>
  <c r="AJ22" i="21"/>
  <c r="AI22" i="21"/>
  <c r="AH22" i="21"/>
  <c r="AG22" i="21"/>
  <c r="AF22" i="21"/>
  <c r="AE22" i="21"/>
  <c r="AD22" i="21"/>
  <c r="AC22" i="21"/>
  <c r="AB22" i="21"/>
  <c r="AA22" i="21"/>
  <c r="Z22" i="21"/>
  <c r="Y22" i="21"/>
  <c r="X22" i="21"/>
  <c r="W22" i="21"/>
  <c r="V22" i="21"/>
  <c r="U22" i="21"/>
  <c r="T22" i="21"/>
  <c r="S22" i="21"/>
  <c r="R22" i="21"/>
  <c r="Q22" i="21"/>
  <c r="BX21" i="21"/>
  <c r="BW21" i="21"/>
  <c r="BV21" i="21"/>
  <c r="BU21" i="21"/>
  <c r="BT21" i="21"/>
  <c r="BS21" i="21"/>
  <c r="BR21" i="21"/>
  <c r="BQ21" i="21"/>
  <c r="BP21" i="21"/>
  <c r="BO21" i="21"/>
  <c r="BN21" i="21"/>
  <c r="BM21" i="21"/>
  <c r="BL21" i="21"/>
  <c r="BK21" i="21"/>
  <c r="BJ21" i="21"/>
  <c r="BI21" i="21"/>
  <c r="BH21" i="21"/>
  <c r="BG21" i="21"/>
  <c r="BF21" i="21"/>
  <c r="BE21" i="21"/>
  <c r="BD21" i="21"/>
  <c r="BC21" i="21"/>
  <c r="BB21" i="21"/>
  <c r="BA21" i="21"/>
  <c r="AZ21" i="21"/>
  <c r="AY21" i="21"/>
  <c r="AX21" i="21"/>
  <c r="AW21" i="21"/>
  <c r="AV21" i="21"/>
  <c r="AU21" i="21"/>
  <c r="AT21" i="21"/>
  <c r="AS21" i="21"/>
  <c r="AR21" i="21"/>
  <c r="AQ21" i="21"/>
  <c r="AP21" i="21"/>
  <c r="AO21" i="21"/>
  <c r="AN21" i="21"/>
  <c r="AM21" i="21"/>
  <c r="AL21" i="21"/>
  <c r="AK21" i="21"/>
  <c r="AJ21" i="21"/>
  <c r="AI21" i="21"/>
  <c r="AH21" i="21"/>
  <c r="AG21" i="21"/>
  <c r="AF21" i="21"/>
  <c r="AE21" i="21"/>
  <c r="AD21" i="21"/>
  <c r="AC21" i="21"/>
  <c r="AB21" i="21"/>
  <c r="AA21" i="21"/>
  <c r="Z21" i="21"/>
  <c r="Y21" i="21"/>
  <c r="X21" i="21"/>
  <c r="W21" i="21"/>
  <c r="V21" i="21"/>
  <c r="U21" i="21"/>
  <c r="T21" i="21"/>
  <c r="S21" i="21"/>
  <c r="R21" i="21"/>
  <c r="Q21" i="21"/>
  <c r="BX20" i="21"/>
  <c r="BW20" i="21"/>
  <c r="BV20" i="21"/>
  <c r="BU20" i="21"/>
  <c r="BT20" i="21"/>
  <c r="BS20" i="21"/>
  <c r="BR20" i="21"/>
  <c r="BQ20" i="21"/>
  <c r="BP20" i="21"/>
  <c r="BO20" i="21"/>
  <c r="BN20" i="21"/>
  <c r="BM20" i="21"/>
  <c r="BL20" i="21"/>
  <c r="BK20" i="21"/>
  <c r="BJ20" i="21"/>
  <c r="BI20" i="21"/>
  <c r="BH20" i="21"/>
  <c r="BG20" i="21"/>
  <c r="BF20" i="21"/>
  <c r="BE20" i="21"/>
  <c r="BD20" i="21"/>
  <c r="BC20" i="21"/>
  <c r="BB20" i="21"/>
  <c r="BA20" i="21"/>
  <c r="AZ20" i="21"/>
  <c r="AY20" i="21"/>
  <c r="AX20" i="21"/>
  <c r="AW20" i="21"/>
  <c r="AV20" i="21"/>
  <c r="AU20" i="21"/>
  <c r="AT20" i="21"/>
  <c r="AS20" i="21"/>
  <c r="AR20" i="21"/>
  <c r="AQ20" i="21"/>
  <c r="AP20" i="21"/>
  <c r="AO20" i="21"/>
  <c r="AN20" i="21"/>
  <c r="AM20" i="21"/>
  <c r="AL20" i="21"/>
  <c r="AK20" i="21"/>
  <c r="AJ20" i="21"/>
  <c r="AI20" i="21"/>
  <c r="AH20" i="21"/>
  <c r="AG20" i="21"/>
  <c r="AF20" i="21"/>
  <c r="AE20" i="21"/>
  <c r="AD20" i="21"/>
  <c r="AC20" i="21"/>
  <c r="AB20" i="21"/>
  <c r="AA20" i="21"/>
  <c r="Z20" i="21"/>
  <c r="Y20" i="21"/>
  <c r="X20" i="21"/>
  <c r="W20" i="21"/>
  <c r="V20" i="21"/>
  <c r="U20" i="21"/>
  <c r="T20" i="21"/>
  <c r="S20" i="21"/>
  <c r="R20" i="21"/>
  <c r="Q20" i="21"/>
  <c r="BX19" i="21"/>
  <c r="BW19" i="21"/>
  <c r="BV19" i="21"/>
  <c r="BU19" i="21"/>
  <c r="BT19" i="21"/>
  <c r="BS19" i="21"/>
  <c r="BR19" i="21"/>
  <c r="BQ19" i="21"/>
  <c r="BP19" i="21"/>
  <c r="BO19" i="21"/>
  <c r="BN19" i="21"/>
  <c r="BM19" i="21"/>
  <c r="BL19" i="21"/>
  <c r="BK19" i="21"/>
  <c r="BJ19" i="21"/>
  <c r="BI19" i="21"/>
  <c r="BH19" i="21"/>
  <c r="BG19" i="21"/>
  <c r="BF19" i="21"/>
  <c r="BE19" i="21"/>
  <c r="BD19" i="21"/>
  <c r="BC19" i="21"/>
  <c r="BB19" i="21"/>
  <c r="BA19" i="21"/>
  <c r="AZ19" i="21"/>
  <c r="AY19" i="21"/>
  <c r="AX19" i="21"/>
  <c r="AW19" i="21"/>
  <c r="AV19" i="21"/>
  <c r="AU19" i="21"/>
  <c r="AT19" i="21"/>
  <c r="AS19" i="21"/>
  <c r="AR19" i="21"/>
  <c r="AQ19" i="21"/>
  <c r="AP19" i="21"/>
  <c r="AO19" i="21"/>
  <c r="AN19" i="21"/>
  <c r="AM19" i="21"/>
  <c r="AL19" i="21"/>
  <c r="AK19" i="21"/>
  <c r="AJ19" i="21"/>
  <c r="AI19" i="21"/>
  <c r="AH19" i="21"/>
  <c r="AG19" i="21"/>
  <c r="AF19" i="21"/>
  <c r="AE19" i="21"/>
  <c r="AD19" i="21"/>
  <c r="AC19" i="21"/>
  <c r="AB19" i="21"/>
  <c r="AA19" i="21"/>
  <c r="Z19" i="21"/>
  <c r="Y19" i="21"/>
  <c r="X19" i="21"/>
  <c r="W19" i="21"/>
  <c r="V19" i="21"/>
  <c r="U19" i="21"/>
  <c r="T19" i="21"/>
  <c r="S19" i="21"/>
  <c r="R19" i="21"/>
  <c r="Q19" i="21"/>
  <c r="BX18" i="21"/>
  <c r="BW18" i="21"/>
  <c r="BV18" i="21"/>
  <c r="BU18" i="21"/>
  <c r="BT18" i="21"/>
  <c r="BS18" i="21"/>
  <c r="BR18" i="21"/>
  <c r="BQ18" i="21"/>
  <c r="BP18" i="21"/>
  <c r="BO18" i="21"/>
  <c r="BN18" i="21"/>
  <c r="BM18" i="21"/>
  <c r="BL18" i="21"/>
  <c r="BK18" i="21"/>
  <c r="BJ18" i="21"/>
  <c r="BI18" i="21"/>
  <c r="BH18" i="21"/>
  <c r="BG18" i="21"/>
  <c r="BF18" i="21"/>
  <c r="BE18" i="21"/>
  <c r="BD18" i="21"/>
  <c r="BC18" i="21"/>
  <c r="BB18" i="21"/>
  <c r="BA18" i="21"/>
  <c r="AZ18" i="21"/>
  <c r="AY18" i="21"/>
  <c r="AX18" i="21"/>
  <c r="AW18" i="21"/>
  <c r="AV18" i="21"/>
  <c r="AU18" i="21"/>
  <c r="AT18" i="21"/>
  <c r="AS18" i="21"/>
  <c r="AR18" i="21"/>
  <c r="AQ18" i="21"/>
  <c r="AP18" i="21"/>
  <c r="AO18" i="21"/>
  <c r="AN18" i="21"/>
  <c r="AM18" i="21"/>
  <c r="AL18" i="21"/>
  <c r="AK18" i="21"/>
  <c r="AJ18" i="21"/>
  <c r="AI18" i="21"/>
  <c r="AH18" i="21"/>
  <c r="AG18" i="21"/>
  <c r="AF18" i="21"/>
  <c r="AE18" i="21"/>
  <c r="AD18" i="21"/>
  <c r="AC18" i="21"/>
  <c r="AB18" i="21"/>
  <c r="AA18" i="21"/>
  <c r="Z18" i="21"/>
  <c r="Y18" i="21"/>
  <c r="X18" i="21"/>
  <c r="W18" i="21"/>
  <c r="V18" i="21"/>
  <c r="U18" i="21"/>
  <c r="T18" i="21"/>
  <c r="S18" i="21"/>
  <c r="R18" i="21"/>
  <c r="Q18" i="21"/>
  <c r="BX17" i="21"/>
  <c r="BW17" i="21"/>
  <c r="BV17" i="21"/>
  <c r="BU17" i="21"/>
  <c r="BT17" i="21"/>
  <c r="BS17" i="21"/>
  <c r="BR17" i="21"/>
  <c r="BQ17" i="21"/>
  <c r="BP17" i="21"/>
  <c r="BO17" i="21"/>
  <c r="BN17" i="21"/>
  <c r="BM17" i="21"/>
  <c r="BL17" i="21"/>
  <c r="BK17" i="21"/>
  <c r="BJ17" i="21"/>
  <c r="BI17" i="21"/>
  <c r="BH17" i="21"/>
  <c r="BG17" i="21"/>
  <c r="BF17" i="21"/>
  <c r="BE17" i="21"/>
  <c r="BD17" i="21"/>
  <c r="BC17" i="21"/>
  <c r="BB17" i="21"/>
  <c r="BA17" i="21"/>
  <c r="AZ17" i="21"/>
  <c r="AY17" i="21"/>
  <c r="AX17" i="21"/>
  <c r="AW17" i="21"/>
  <c r="AV17" i="21"/>
  <c r="AU17" i="21"/>
  <c r="AT17" i="21"/>
  <c r="AS17" i="21"/>
  <c r="AR17" i="21"/>
  <c r="AQ17" i="21"/>
  <c r="AP17" i="21"/>
  <c r="AO17" i="21"/>
  <c r="AN17" i="21"/>
  <c r="AM17" i="21"/>
  <c r="AL17" i="21"/>
  <c r="AK17" i="21"/>
  <c r="AJ17" i="21"/>
  <c r="AI17" i="21"/>
  <c r="AH17" i="21"/>
  <c r="AG17" i="21"/>
  <c r="AF17" i="21"/>
  <c r="AE17" i="21"/>
  <c r="AD17" i="21"/>
  <c r="AC17" i="21"/>
  <c r="AB17" i="21"/>
  <c r="AA17" i="21"/>
  <c r="Z17" i="21"/>
  <c r="Y17" i="21"/>
  <c r="X17" i="21"/>
  <c r="W17" i="21"/>
  <c r="V17" i="21"/>
  <c r="U17" i="21"/>
  <c r="T17" i="21"/>
  <c r="S17" i="21"/>
  <c r="R17" i="21"/>
  <c r="Q17" i="21"/>
  <c r="BX16" i="21"/>
  <c r="BW16" i="21"/>
  <c r="BV16" i="21"/>
  <c r="BU16" i="21"/>
  <c r="BT16" i="21"/>
  <c r="BS16" i="21"/>
  <c r="BR16" i="21"/>
  <c r="BQ16" i="21"/>
  <c r="BP16" i="21"/>
  <c r="BO16" i="21"/>
  <c r="BN16" i="21"/>
  <c r="BM16" i="21"/>
  <c r="BL16" i="21"/>
  <c r="BK16" i="21"/>
  <c r="BJ16" i="21"/>
  <c r="BI16" i="21"/>
  <c r="BH16" i="21"/>
  <c r="BG16" i="21"/>
  <c r="BF16" i="21"/>
  <c r="BE16" i="21"/>
  <c r="BD16" i="21"/>
  <c r="BC16" i="21"/>
  <c r="BB16" i="21"/>
  <c r="BA16" i="21"/>
  <c r="AZ16" i="21"/>
  <c r="AY16" i="21"/>
  <c r="AX16" i="21"/>
  <c r="AW16" i="21"/>
  <c r="AV16" i="21"/>
  <c r="AU16" i="21"/>
  <c r="AT16" i="21"/>
  <c r="AS16" i="21"/>
  <c r="AR16" i="21"/>
  <c r="AQ16" i="21"/>
  <c r="AP16" i="21"/>
  <c r="AO16" i="21"/>
  <c r="AN16" i="21"/>
  <c r="AM16" i="21"/>
  <c r="AL16" i="21"/>
  <c r="AK16" i="21"/>
  <c r="AJ16" i="21"/>
  <c r="AI16" i="21"/>
  <c r="AH16" i="21"/>
  <c r="AG16" i="21"/>
  <c r="AF16" i="21"/>
  <c r="AE16" i="21"/>
  <c r="AD16" i="21"/>
  <c r="AC16" i="21"/>
  <c r="AB16" i="21"/>
  <c r="AA16" i="21"/>
  <c r="Z16" i="21"/>
  <c r="Y16" i="21"/>
  <c r="X16" i="21"/>
  <c r="W16" i="21"/>
  <c r="V16" i="21"/>
  <c r="U16" i="21"/>
  <c r="T16" i="21"/>
  <c r="S16" i="21"/>
  <c r="R16" i="21"/>
  <c r="Q16" i="21"/>
  <c r="BX15" i="21"/>
  <c r="BW15" i="21"/>
  <c r="BV15" i="21"/>
  <c r="BU15" i="21"/>
  <c r="BT15" i="21"/>
  <c r="BS15" i="21"/>
  <c r="BR15" i="21"/>
  <c r="BQ15" i="21"/>
  <c r="BP15" i="21"/>
  <c r="BO15" i="21"/>
  <c r="BN15" i="21"/>
  <c r="BM15" i="21"/>
  <c r="BL15" i="21"/>
  <c r="BK15" i="21"/>
  <c r="BJ15" i="21"/>
  <c r="BI15" i="21"/>
  <c r="BH15" i="21"/>
  <c r="BG15" i="21"/>
  <c r="BF15" i="21"/>
  <c r="BE15" i="21"/>
  <c r="BD15" i="21"/>
  <c r="BC15" i="21"/>
  <c r="BB15" i="21"/>
  <c r="BA15" i="21"/>
  <c r="AZ15" i="21"/>
  <c r="AY15" i="21"/>
  <c r="AX15" i="21"/>
  <c r="AW15" i="21"/>
  <c r="AV15" i="21"/>
  <c r="AU15" i="21"/>
  <c r="AT15" i="21"/>
  <c r="AS15" i="21"/>
  <c r="AR15" i="21"/>
  <c r="AQ15" i="21"/>
  <c r="AP15" i="21"/>
  <c r="AO15" i="21"/>
  <c r="AN15" i="21"/>
  <c r="AM15" i="21"/>
  <c r="AL15" i="21"/>
  <c r="AK15" i="21"/>
  <c r="AJ15" i="21"/>
  <c r="AI15" i="21"/>
  <c r="AH15" i="21"/>
  <c r="AG15" i="21"/>
  <c r="AF15" i="21"/>
  <c r="AE15" i="21"/>
  <c r="AD15" i="21"/>
  <c r="AC15" i="21"/>
  <c r="AB15" i="21"/>
  <c r="AA15" i="21"/>
  <c r="Z15" i="21"/>
  <c r="Y15" i="21"/>
  <c r="X15" i="21"/>
  <c r="W15" i="21"/>
  <c r="V15" i="21"/>
  <c r="U15" i="21"/>
  <c r="T15" i="21"/>
  <c r="S15" i="21"/>
  <c r="R15" i="21"/>
  <c r="Q15" i="21"/>
  <c r="BX14" i="21"/>
  <c r="BW14" i="21"/>
  <c r="BV14" i="21"/>
  <c r="BU14" i="21"/>
  <c r="BT14" i="21"/>
  <c r="BS14" i="21"/>
  <c r="BR14" i="21"/>
  <c r="BQ14" i="21"/>
  <c r="BP14" i="21"/>
  <c r="BO14" i="21"/>
  <c r="BN14" i="21"/>
  <c r="BM14" i="21"/>
  <c r="BL14" i="21"/>
  <c r="BK14" i="21"/>
  <c r="BJ14" i="21"/>
  <c r="BI14" i="21"/>
  <c r="BH14" i="21"/>
  <c r="BG14" i="21"/>
  <c r="BF14" i="21"/>
  <c r="BE14" i="21"/>
  <c r="BD14" i="21"/>
  <c r="BC14" i="21"/>
  <c r="BB14" i="21"/>
  <c r="BA14" i="21"/>
  <c r="AZ14" i="21"/>
  <c r="AY14" i="21"/>
  <c r="AX14" i="21"/>
  <c r="AW14" i="21"/>
  <c r="AV14" i="21"/>
  <c r="AU14" i="21"/>
  <c r="AT14" i="21"/>
  <c r="AS14" i="21"/>
  <c r="AR14" i="21"/>
  <c r="AQ14" i="21"/>
  <c r="AP14" i="21"/>
  <c r="AO14" i="21"/>
  <c r="AN14" i="21"/>
  <c r="AM14" i="21"/>
  <c r="AL14" i="21"/>
  <c r="AK14" i="21"/>
  <c r="AJ14" i="21"/>
  <c r="AI14" i="21"/>
  <c r="AH14" i="21"/>
  <c r="AG14" i="21"/>
  <c r="AF14" i="21"/>
  <c r="AE14" i="21"/>
  <c r="AD14" i="21"/>
  <c r="AC14" i="21"/>
  <c r="AB14" i="21"/>
  <c r="AA14" i="21"/>
  <c r="Z14" i="21"/>
  <c r="Y14" i="21"/>
  <c r="X14" i="21"/>
  <c r="W14" i="21"/>
  <c r="V14" i="21"/>
  <c r="U14" i="21"/>
  <c r="T14" i="21"/>
  <c r="S14" i="21"/>
  <c r="R14" i="21"/>
  <c r="Q14" i="21"/>
  <c r="BX13" i="21"/>
  <c r="BW13" i="21"/>
  <c r="BV13" i="21"/>
  <c r="BU13" i="21"/>
  <c r="BT13" i="21"/>
  <c r="BS13" i="21"/>
  <c r="BR13" i="21"/>
  <c r="BQ13" i="21"/>
  <c r="BP13" i="21"/>
  <c r="BO13" i="21"/>
  <c r="BN13" i="21"/>
  <c r="BM13" i="21"/>
  <c r="BL13" i="21"/>
  <c r="BK13" i="21"/>
  <c r="BJ13" i="21"/>
  <c r="BI13" i="21"/>
  <c r="BH13" i="21"/>
  <c r="BG13" i="21"/>
  <c r="BF13" i="21"/>
  <c r="BE13" i="21"/>
  <c r="BD13" i="21"/>
  <c r="BC13" i="21"/>
  <c r="BB13" i="21"/>
  <c r="BA13" i="21"/>
  <c r="AZ13" i="21"/>
  <c r="AY13" i="21"/>
  <c r="AX13" i="21"/>
  <c r="AW13" i="21"/>
  <c r="AV13" i="21"/>
  <c r="AU13" i="21"/>
  <c r="AT13" i="21"/>
  <c r="AS13" i="21"/>
  <c r="AR13" i="21"/>
  <c r="AQ13" i="21"/>
  <c r="AP13" i="21"/>
  <c r="AO13" i="21"/>
  <c r="AN13" i="21"/>
  <c r="AM13" i="21"/>
  <c r="AL13" i="21"/>
  <c r="AK13" i="21"/>
  <c r="AJ13" i="21"/>
  <c r="AI13" i="21"/>
  <c r="AH13" i="21"/>
  <c r="AG13" i="21"/>
  <c r="AF13" i="21"/>
  <c r="AE13" i="21"/>
  <c r="AD13" i="21"/>
  <c r="AC13" i="21"/>
  <c r="AB13" i="21"/>
  <c r="AA13" i="21"/>
  <c r="Z13" i="21"/>
  <c r="Y13" i="21"/>
  <c r="X13" i="21"/>
  <c r="W13" i="21"/>
  <c r="V13" i="21"/>
  <c r="U13" i="21"/>
  <c r="T13" i="21"/>
  <c r="S13" i="21"/>
  <c r="R13" i="21"/>
  <c r="Q13" i="21"/>
  <c r="BX12" i="21"/>
  <c r="BW12" i="21"/>
  <c r="BV12" i="21"/>
  <c r="BU12" i="21"/>
  <c r="BT12" i="21"/>
  <c r="BS12" i="21"/>
  <c r="BR12" i="21"/>
  <c r="BQ12" i="21"/>
  <c r="BP12" i="21"/>
  <c r="BO12" i="21"/>
  <c r="BN12" i="21"/>
  <c r="BM12" i="21"/>
  <c r="BL12" i="21"/>
  <c r="BK12" i="21"/>
  <c r="BJ12" i="21"/>
  <c r="BI12" i="21"/>
  <c r="BH12" i="21"/>
  <c r="BG12" i="21"/>
  <c r="BF12" i="21"/>
  <c r="BE12" i="21"/>
  <c r="BD12" i="21"/>
  <c r="BC12" i="21"/>
  <c r="BB12" i="21"/>
  <c r="BA12" i="21"/>
  <c r="AZ12" i="21"/>
  <c r="AY12" i="21"/>
  <c r="AX12" i="21"/>
  <c r="AW12" i="21"/>
  <c r="AV12" i="21"/>
  <c r="AU12" i="21"/>
  <c r="AT12" i="21"/>
  <c r="AS12" i="21"/>
  <c r="AR12" i="21"/>
  <c r="AQ12" i="21"/>
  <c r="AP12" i="21"/>
  <c r="AO12" i="21"/>
  <c r="AN12" i="21"/>
  <c r="AM12" i="21"/>
  <c r="AL12" i="21"/>
  <c r="AK12" i="21"/>
  <c r="AJ12" i="21"/>
  <c r="AI12" i="21"/>
  <c r="AH12" i="21"/>
  <c r="AG12" i="21"/>
  <c r="AF12" i="21"/>
  <c r="AE12" i="21"/>
  <c r="AD12" i="21"/>
  <c r="AC12" i="21"/>
  <c r="AB12" i="21"/>
  <c r="AA12" i="21"/>
  <c r="Z12" i="21"/>
  <c r="Y12" i="21"/>
  <c r="X12" i="21"/>
  <c r="W12" i="21"/>
  <c r="V12" i="21"/>
  <c r="U12" i="21"/>
  <c r="T12" i="21"/>
  <c r="S12" i="21"/>
  <c r="R12" i="21"/>
  <c r="Q12" i="21"/>
  <c r="B51" i="21" l="1"/>
  <c r="B52" i="21"/>
  <c r="B53" i="21"/>
  <c r="B54" i="21"/>
  <c r="B55" i="21"/>
  <c r="B56" i="21"/>
  <c r="B57" i="21"/>
  <c r="B58" i="21"/>
  <c r="B59" i="21"/>
  <c r="B60" i="21"/>
  <c r="B61" i="21"/>
  <c r="B62" i="21"/>
  <c r="B63" i="21"/>
  <c r="B64" i="21"/>
  <c r="B65" i="21"/>
  <c r="B66" i="21"/>
  <c r="B67" i="21"/>
  <c r="B68" i="21"/>
  <c r="B69" i="21"/>
  <c r="B70" i="21"/>
  <c r="B71" i="21"/>
  <c r="B72" i="21"/>
  <c r="B73" i="21"/>
  <c r="B74" i="21"/>
  <c r="B75" i="21"/>
  <c r="B76" i="21"/>
  <c r="B77" i="21"/>
  <c r="B78" i="21"/>
  <c r="B50" i="21"/>
  <c r="B48" i="21"/>
  <c r="C34" i="21" l="1"/>
  <c r="X506" i="18"/>
  <c r="H5" i="23" l="1"/>
  <c r="H6" i="23"/>
  <c r="H7" i="23"/>
  <c r="H8" i="23"/>
  <c r="H9" i="23"/>
  <c r="H10" i="23"/>
  <c r="H11" i="23"/>
  <c r="H12" i="23"/>
  <c r="H13" i="23"/>
  <c r="H14" i="23"/>
  <c r="H15" i="23"/>
  <c r="H16" i="23"/>
  <c r="H17" i="23"/>
  <c r="H18" i="23"/>
  <c r="H19" i="23"/>
  <c r="H20" i="23"/>
  <c r="H21" i="23"/>
  <c r="H22" i="23"/>
  <c r="H23" i="23"/>
  <c r="H24" i="23"/>
  <c r="H25" i="23"/>
  <c r="H26" i="23"/>
  <c r="H27" i="23"/>
  <c r="H28" i="23"/>
  <c r="H29" i="23"/>
  <c r="H30" i="23"/>
  <c r="H31" i="23"/>
  <c r="H32" i="23"/>
  <c r="H33" i="23"/>
  <c r="H34" i="23"/>
  <c r="H35" i="23"/>
  <c r="H36" i="23"/>
  <c r="H37" i="23"/>
  <c r="H38" i="23"/>
  <c r="H39" i="23"/>
  <c r="H40" i="23"/>
  <c r="H41" i="23"/>
  <c r="H42" i="23"/>
  <c r="H43" i="23"/>
  <c r="H44" i="23"/>
  <c r="H45" i="23"/>
  <c r="H46" i="23"/>
  <c r="H47" i="23"/>
  <c r="H48" i="23"/>
  <c r="H49" i="23"/>
  <c r="H50" i="23"/>
  <c r="H51" i="23"/>
  <c r="H52" i="23"/>
  <c r="H53" i="23"/>
  <c r="H54" i="23"/>
  <c r="H55" i="23"/>
  <c r="H56" i="23"/>
  <c r="H57" i="23"/>
  <c r="H58" i="23"/>
  <c r="H59" i="23"/>
  <c r="H60" i="23"/>
  <c r="H61" i="23"/>
  <c r="H62" i="23"/>
  <c r="H63" i="23"/>
  <c r="H64" i="23"/>
  <c r="H65" i="23"/>
  <c r="H66" i="23"/>
  <c r="H67" i="23"/>
  <c r="H68" i="23"/>
  <c r="H69" i="23"/>
  <c r="H70" i="23"/>
  <c r="H71" i="23"/>
  <c r="H72" i="23"/>
  <c r="H73" i="23"/>
  <c r="H74" i="23"/>
  <c r="H75" i="23"/>
  <c r="H76" i="23"/>
  <c r="H77" i="23"/>
  <c r="H78" i="23"/>
  <c r="H79" i="23"/>
  <c r="H80" i="23"/>
  <c r="H81" i="23"/>
  <c r="H82" i="23"/>
  <c r="H83" i="23"/>
  <c r="H84" i="23"/>
  <c r="H85" i="23"/>
  <c r="H86" i="23"/>
  <c r="H87" i="23"/>
  <c r="H88" i="23"/>
  <c r="H89" i="23"/>
  <c r="H90" i="23"/>
  <c r="H91" i="23"/>
  <c r="H92" i="23"/>
  <c r="H93" i="23"/>
  <c r="H94" i="23"/>
  <c r="H95" i="23"/>
  <c r="H96" i="23"/>
  <c r="H97" i="23"/>
  <c r="H98" i="23"/>
  <c r="H99" i="23"/>
  <c r="H100" i="23"/>
  <c r="H101" i="23"/>
  <c r="H102" i="23"/>
  <c r="H103" i="23"/>
  <c r="H104" i="23"/>
  <c r="H105" i="23"/>
  <c r="H106" i="23"/>
  <c r="H107" i="23"/>
  <c r="H108" i="23"/>
  <c r="H109" i="23"/>
  <c r="H110" i="23"/>
  <c r="H111" i="23"/>
  <c r="H112" i="23"/>
  <c r="H113" i="23"/>
  <c r="H114" i="23"/>
  <c r="H115" i="23"/>
  <c r="H116" i="23"/>
  <c r="H117" i="23"/>
  <c r="H118" i="23"/>
  <c r="H119" i="23"/>
  <c r="H120" i="23"/>
  <c r="H121" i="23"/>
  <c r="H122" i="23"/>
  <c r="H123" i="23"/>
  <c r="H124" i="23"/>
  <c r="H125" i="23"/>
  <c r="H126" i="23"/>
  <c r="H127" i="23"/>
  <c r="H128" i="23"/>
  <c r="H129" i="23"/>
  <c r="H130" i="23"/>
  <c r="H131" i="23"/>
  <c r="H132" i="23"/>
  <c r="H133" i="23"/>
  <c r="H134" i="23"/>
  <c r="H135" i="23"/>
  <c r="H136" i="23"/>
  <c r="H137" i="23"/>
  <c r="H138" i="23"/>
  <c r="H139" i="23"/>
  <c r="H140" i="23"/>
  <c r="H141" i="23"/>
  <c r="H142" i="23"/>
  <c r="H143" i="23"/>
  <c r="H144" i="23"/>
  <c r="H145" i="23"/>
  <c r="H146" i="23"/>
  <c r="H147" i="23"/>
  <c r="H148" i="23"/>
  <c r="H149" i="23"/>
  <c r="H150" i="23"/>
  <c r="H151" i="23"/>
  <c r="H152" i="23"/>
  <c r="H153" i="23"/>
  <c r="H154" i="23"/>
  <c r="H155" i="23"/>
  <c r="H156" i="23"/>
  <c r="H157" i="23"/>
  <c r="H158" i="23"/>
  <c r="H159" i="23"/>
  <c r="H160" i="23"/>
  <c r="H161" i="23"/>
  <c r="H162" i="23"/>
  <c r="H163" i="23"/>
  <c r="H164" i="23"/>
  <c r="H165" i="23"/>
  <c r="H166" i="23"/>
  <c r="H167" i="23"/>
  <c r="H168" i="23"/>
  <c r="H169" i="23"/>
  <c r="H170" i="23"/>
  <c r="H171" i="23"/>
  <c r="H172" i="23"/>
  <c r="H173" i="23"/>
  <c r="H174" i="23"/>
  <c r="H175" i="23"/>
  <c r="H176" i="23"/>
  <c r="H177" i="23"/>
  <c r="H178" i="23"/>
  <c r="H179" i="23"/>
  <c r="H180" i="23"/>
  <c r="H181" i="23"/>
  <c r="H182" i="23"/>
  <c r="H183" i="23"/>
  <c r="H184" i="23"/>
  <c r="H185" i="23"/>
  <c r="H186" i="23"/>
  <c r="H187" i="23"/>
  <c r="H188" i="23"/>
  <c r="H189" i="23"/>
  <c r="H190" i="23"/>
  <c r="H191" i="23"/>
  <c r="H192" i="23"/>
  <c r="H193" i="23"/>
  <c r="H194" i="23"/>
  <c r="H195" i="23"/>
  <c r="H196" i="23"/>
  <c r="H197" i="23"/>
  <c r="H198" i="23"/>
  <c r="H199" i="23"/>
  <c r="H200" i="23"/>
  <c r="H201" i="23"/>
  <c r="H202" i="23"/>
  <c r="H203" i="23"/>
  <c r="H4" i="23"/>
  <c r="H5" i="22" l="1"/>
  <c r="H6" i="22"/>
  <c r="H7" i="22"/>
  <c r="H8" i="22"/>
  <c r="H9" i="22"/>
  <c r="H10" i="22"/>
  <c r="H11" i="22"/>
  <c r="H12" i="22"/>
  <c r="H13" i="22"/>
  <c r="H14" i="22"/>
  <c r="H15" i="22"/>
  <c r="H16" i="22"/>
  <c r="H17" i="22"/>
  <c r="H18" i="22"/>
  <c r="H19" i="22"/>
  <c r="H20" i="22"/>
  <c r="H21" i="22"/>
  <c r="H22" i="22"/>
  <c r="H23" i="22"/>
  <c r="H24" i="22"/>
  <c r="H25" i="22"/>
  <c r="H26" i="22"/>
  <c r="H27" i="22"/>
  <c r="H28" i="22"/>
  <c r="H29" i="22"/>
  <c r="H30" i="22"/>
  <c r="H31" i="22"/>
  <c r="H32" i="22"/>
  <c r="H33" i="22"/>
  <c r="H34" i="22"/>
  <c r="H35" i="22"/>
  <c r="H36" i="22"/>
  <c r="H37" i="22"/>
  <c r="H38" i="22"/>
  <c r="H39" i="22"/>
  <c r="H40" i="22"/>
  <c r="H41" i="22"/>
  <c r="H42" i="22"/>
  <c r="H43" i="22"/>
  <c r="H44" i="22"/>
  <c r="H45" i="22"/>
  <c r="H46" i="22"/>
  <c r="H47" i="22"/>
  <c r="H48" i="22"/>
  <c r="H49" i="22"/>
  <c r="H50" i="22"/>
  <c r="H51" i="22"/>
  <c r="H52" i="22"/>
  <c r="H53" i="22"/>
  <c r="H54" i="22"/>
  <c r="H55" i="22"/>
  <c r="H56" i="22"/>
  <c r="H57" i="22"/>
  <c r="H58" i="22"/>
  <c r="H59" i="22"/>
  <c r="H60" i="22"/>
  <c r="H61" i="22"/>
  <c r="H62" i="22"/>
  <c r="H63" i="22"/>
  <c r="H64" i="22"/>
  <c r="H65" i="22"/>
  <c r="H66" i="22"/>
  <c r="H67" i="22"/>
  <c r="H68" i="22"/>
  <c r="H69" i="22"/>
  <c r="H70" i="22"/>
  <c r="H71" i="22"/>
  <c r="H72" i="22"/>
  <c r="H73" i="22"/>
  <c r="H74" i="22"/>
  <c r="H75" i="22"/>
  <c r="H76" i="22"/>
  <c r="H77" i="22"/>
  <c r="H78" i="22"/>
  <c r="H79" i="22"/>
  <c r="H80" i="22"/>
  <c r="H81" i="22"/>
  <c r="H82" i="22"/>
  <c r="H83" i="22"/>
  <c r="H84" i="22"/>
  <c r="H85" i="22"/>
  <c r="H86" i="22"/>
  <c r="H87" i="22"/>
  <c r="H88" i="22"/>
  <c r="H89" i="22"/>
  <c r="H90" i="22"/>
  <c r="H91" i="22"/>
  <c r="H92" i="22"/>
  <c r="H93" i="22"/>
  <c r="H94" i="22"/>
  <c r="H95" i="22"/>
  <c r="H96" i="22"/>
  <c r="H97" i="22"/>
  <c r="H98" i="22"/>
  <c r="H99" i="22"/>
  <c r="H100" i="22"/>
  <c r="H101" i="22"/>
  <c r="H102" i="22"/>
  <c r="H103" i="22"/>
  <c r="H104" i="22"/>
  <c r="H105" i="22"/>
  <c r="H106" i="22"/>
  <c r="H107" i="22"/>
  <c r="H108" i="22"/>
  <c r="H109" i="22"/>
  <c r="H110" i="22"/>
  <c r="H111" i="22"/>
  <c r="H112" i="22"/>
  <c r="H113" i="22"/>
  <c r="H114" i="22"/>
  <c r="H115" i="22"/>
  <c r="H116" i="22"/>
  <c r="H117" i="22"/>
  <c r="H118" i="22"/>
  <c r="H119" i="22"/>
  <c r="H120" i="22"/>
  <c r="H121" i="22"/>
  <c r="H122" i="22"/>
  <c r="H123" i="22"/>
  <c r="H124" i="22"/>
  <c r="H125" i="22"/>
  <c r="H126" i="22"/>
  <c r="H127" i="22"/>
  <c r="H128" i="22"/>
  <c r="H129" i="22"/>
  <c r="H130" i="22"/>
  <c r="H131" i="22"/>
  <c r="H132" i="22"/>
  <c r="H133" i="22"/>
  <c r="H134" i="22"/>
  <c r="H135" i="22"/>
  <c r="H136" i="22"/>
  <c r="H137" i="22"/>
  <c r="H138" i="22"/>
  <c r="H139" i="22"/>
  <c r="H140" i="22"/>
  <c r="H141" i="22"/>
  <c r="H142" i="22"/>
  <c r="H143" i="22"/>
  <c r="H144" i="22"/>
  <c r="H145" i="22"/>
  <c r="H146" i="22"/>
  <c r="H147" i="22"/>
  <c r="H148" i="22"/>
  <c r="H149" i="22"/>
  <c r="H150" i="22"/>
  <c r="H151" i="22"/>
  <c r="H152" i="22"/>
  <c r="H153" i="22"/>
  <c r="H154" i="22"/>
  <c r="H155" i="22"/>
  <c r="H156" i="22"/>
  <c r="H157" i="22"/>
  <c r="H158" i="22"/>
  <c r="H159" i="22"/>
  <c r="H160" i="22"/>
  <c r="H161" i="22"/>
  <c r="H162" i="22"/>
  <c r="H163" i="22"/>
  <c r="H164" i="22"/>
  <c r="H165" i="22"/>
  <c r="H166" i="22"/>
  <c r="H167" i="22"/>
  <c r="H168" i="22"/>
  <c r="H169" i="22"/>
  <c r="H170" i="22"/>
  <c r="H171" i="22"/>
  <c r="H172" i="22"/>
  <c r="H173" i="22"/>
  <c r="H174" i="22"/>
  <c r="H175" i="22"/>
  <c r="H176" i="22"/>
  <c r="H177" i="22"/>
  <c r="H178" i="22"/>
  <c r="H179" i="22"/>
  <c r="H180" i="22"/>
  <c r="H181" i="22"/>
  <c r="H182" i="22"/>
  <c r="H183" i="22"/>
  <c r="H184" i="22"/>
  <c r="H185" i="22"/>
  <c r="H186" i="22"/>
  <c r="H187" i="22"/>
  <c r="H188" i="22"/>
  <c r="H189" i="22"/>
  <c r="H190" i="22"/>
  <c r="H191" i="22"/>
  <c r="H192" i="22"/>
  <c r="H193" i="22"/>
  <c r="H194" i="22"/>
  <c r="H195" i="22"/>
  <c r="H196" i="22"/>
  <c r="H197" i="22"/>
  <c r="H198" i="22"/>
  <c r="H199" i="22"/>
  <c r="H200" i="22"/>
  <c r="H201" i="22"/>
  <c r="H202" i="22"/>
  <c r="H203" i="22"/>
  <c r="H204" i="22"/>
  <c r="H205" i="22"/>
  <c r="H206" i="22"/>
  <c r="H207" i="22"/>
  <c r="H208" i="22"/>
  <c r="H209" i="22"/>
  <c r="H210" i="22"/>
  <c r="H211" i="22"/>
  <c r="H212" i="22"/>
  <c r="H213" i="22"/>
  <c r="H214" i="22"/>
  <c r="H215" i="22"/>
  <c r="H216" i="22"/>
  <c r="H217" i="22"/>
  <c r="H218" i="22"/>
  <c r="H219" i="22"/>
  <c r="H220" i="22"/>
  <c r="H221" i="22"/>
  <c r="H222" i="22"/>
  <c r="H223" i="22"/>
  <c r="H224" i="22"/>
  <c r="H225" i="22"/>
  <c r="H226" i="22"/>
  <c r="H227" i="22"/>
  <c r="H228" i="22"/>
  <c r="H229" i="22"/>
  <c r="H230" i="22"/>
  <c r="H231" i="22"/>
  <c r="H232" i="22"/>
  <c r="H233" i="22"/>
  <c r="H234" i="22"/>
  <c r="H235" i="22"/>
  <c r="H236" i="22"/>
  <c r="H237" i="22"/>
  <c r="H238" i="22"/>
  <c r="H239" i="22"/>
  <c r="H240" i="22"/>
  <c r="H241" i="22"/>
  <c r="H242" i="22"/>
  <c r="H243" i="22"/>
  <c r="H244" i="22"/>
  <c r="H245" i="22"/>
  <c r="H246" i="22"/>
  <c r="H247" i="22"/>
  <c r="H248" i="22"/>
  <c r="H249" i="22"/>
  <c r="H250" i="22"/>
  <c r="H251" i="22"/>
  <c r="H252" i="22"/>
  <c r="H253" i="22"/>
  <c r="H254" i="22"/>
  <c r="H255" i="22"/>
  <c r="H256" i="22"/>
  <c r="H257" i="22"/>
  <c r="H258" i="22"/>
  <c r="H259" i="22"/>
  <c r="H260" i="22"/>
  <c r="H261" i="22"/>
  <c r="H262" i="22"/>
  <c r="H263" i="22"/>
  <c r="H264" i="22"/>
  <c r="H265" i="22"/>
  <c r="H266" i="22"/>
  <c r="H267" i="22"/>
  <c r="H268" i="22"/>
  <c r="H269" i="22"/>
  <c r="H270" i="22"/>
  <c r="H271" i="22"/>
  <c r="H272" i="22"/>
  <c r="H273" i="22"/>
  <c r="H274" i="22"/>
  <c r="H275" i="22"/>
  <c r="H276" i="22"/>
  <c r="H277" i="22"/>
  <c r="H278" i="22"/>
  <c r="H279" i="22"/>
  <c r="H280" i="22"/>
  <c r="H281" i="22"/>
  <c r="H282" i="22"/>
  <c r="H283" i="22"/>
  <c r="H284" i="22"/>
  <c r="H285" i="22"/>
  <c r="H286" i="22"/>
  <c r="H287" i="22"/>
  <c r="H288" i="22"/>
  <c r="H289" i="22"/>
  <c r="H290" i="22"/>
  <c r="H291" i="22"/>
  <c r="H292" i="22"/>
  <c r="H293" i="22"/>
  <c r="H294" i="22"/>
  <c r="H295" i="22"/>
  <c r="H296" i="22"/>
  <c r="H297" i="22"/>
  <c r="H298" i="22"/>
  <c r="H299" i="22"/>
  <c r="H300" i="22"/>
  <c r="H301" i="22"/>
  <c r="H302" i="22"/>
  <c r="H303" i="22"/>
  <c r="H304" i="22"/>
  <c r="H305" i="22"/>
  <c r="H306" i="22"/>
  <c r="H307" i="22"/>
  <c r="H308" i="22"/>
  <c r="H309" i="22"/>
  <c r="H310" i="22"/>
  <c r="H311" i="22"/>
  <c r="H312" i="22"/>
  <c r="H313" i="22"/>
  <c r="H314" i="22"/>
  <c r="H315" i="22"/>
  <c r="H316" i="22"/>
  <c r="H317" i="22"/>
  <c r="H318" i="22"/>
  <c r="H319" i="22"/>
  <c r="H320" i="22"/>
  <c r="H321" i="22"/>
  <c r="H322" i="22"/>
  <c r="H323" i="22"/>
  <c r="H324" i="22"/>
  <c r="H325" i="22"/>
  <c r="H326" i="22"/>
  <c r="H327" i="22"/>
  <c r="H328" i="22"/>
  <c r="H329" i="22"/>
  <c r="H330" i="22"/>
  <c r="H331" i="22"/>
  <c r="H332" i="22"/>
  <c r="H333" i="22"/>
  <c r="H334" i="22"/>
  <c r="H335" i="22"/>
  <c r="H336" i="22"/>
  <c r="H337" i="22"/>
  <c r="H338" i="22"/>
  <c r="H339" i="22"/>
  <c r="H340" i="22"/>
  <c r="H341" i="22"/>
  <c r="H342" i="22"/>
  <c r="H343" i="22"/>
  <c r="H344" i="22"/>
  <c r="H345" i="22"/>
  <c r="H346" i="22"/>
  <c r="H347" i="22"/>
  <c r="H348" i="22"/>
  <c r="H349" i="22"/>
  <c r="H350" i="22"/>
  <c r="H351" i="22"/>
  <c r="H352" i="22"/>
  <c r="H353" i="22"/>
  <c r="H354" i="22"/>
  <c r="H355" i="22"/>
  <c r="H356" i="22"/>
  <c r="H357" i="22"/>
  <c r="H358" i="22"/>
  <c r="H359" i="22"/>
  <c r="H360" i="22"/>
  <c r="H361" i="22"/>
  <c r="H362" i="22"/>
  <c r="H363" i="22"/>
  <c r="H364" i="22"/>
  <c r="H365" i="22"/>
  <c r="H366" i="22"/>
  <c r="H367" i="22"/>
  <c r="H368" i="22"/>
  <c r="H369" i="22"/>
  <c r="H370" i="22"/>
  <c r="H371" i="22"/>
  <c r="H372" i="22"/>
  <c r="H373" i="22"/>
  <c r="H374" i="22"/>
  <c r="H375" i="22"/>
  <c r="H376" i="22"/>
  <c r="H377" i="22"/>
  <c r="H378" i="22"/>
  <c r="H379" i="22"/>
  <c r="H380" i="22"/>
  <c r="H381" i="22"/>
  <c r="H382" i="22"/>
  <c r="H383" i="22"/>
  <c r="H384" i="22"/>
  <c r="H385" i="22"/>
  <c r="H386" i="22"/>
  <c r="H387" i="22"/>
  <c r="H388" i="22"/>
  <c r="H389" i="22"/>
  <c r="H390" i="22"/>
  <c r="H391" i="22"/>
  <c r="H392" i="22"/>
  <c r="H393" i="22"/>
  <c r="H394" i="22"/>
  <c r="H395" i="22"/>
  <c r="H396" i="22"/>
  <c r="H397" i="22"/>
  <c r="H398" i="22"/>
  <c r="H399" i="22"/>
  <c r="H400" i="22"/>
  <c r="H401" i="22"/>
  <c r="H402" i="22"/>
  <c r="H403" i="22"/>
  <c r="H404" i="22"/>
  <c r="H405" i="22"/>
  <c r="H406" i="22"/>
  <c r="H407" i="22"/>
  <c r="H408" i="22"/>
  <c r="H409" i="22"/>
  <c r="H410" i="22"/>
  <c r="H411" i="22"/>
  <c r="H412" i="22"/>
  <c r="H413" i="22"/>
  <c r="H414" i="22"/>
  <c r="H415" i="22"/>
  <c r="H416" i="22"/>
  <c r="H417" i="22"/>
  <c r="H418" i="22"/>
  <c r="H419" i="22"/>
  <c r="H420" i="22"/>
  <c r="H421" i="22"/>
  <c r="H422" i="22"/>
  <c r="H423" i="22"/>
  <c r="H424" i="22"/>
  <c r="H425" i="22"/>
  <c r="H426" i="22"/>
  <c r="H427" i="22"/>
  <c r="H428" i="22"/>
  <c r="H429" i="22"/>
  <c r="H430" i="22"/>
  <c r="H431" i="22"/>
  <c r="H432" i="22"/>
  <c r="H433" i="22"/>
  <c r="H434" i="22"/>
  <c r="H435" i="22"/>
  <c r="H436" i="22"/>
  <c r="H437" i="22"/>
  <c r="H438" i="22"/>
  <c r="H439" i="22"/>
  <c r="H440" i="22"/>
  <c r="H441" i="22"/>
  <c r="H442" i="22"/>
  <c r="H443" i="22"/>
  <c r="H444" i="22"/>
  <c r="H445" i="22"/>
  <c r="H446" i="22"/>
  <c r="H447" i="22"/>
  <c r="H448" i="22"/>
  <c r="H449" i="22"/>
  <c r="H450" i="22"/>
  <c r="H451" i="22"/>
  <c r="H452" i="22"/>
  <c r="H453" i="22"/>
  <c r="H454" i="22"/>
  <c r="H455" i="22"/>
  <c r="H456" i="22"/>
  <c r="H457" i="22"/>
  <c r="H458" i="22"/>
  <c r="H459" i="22"/>
  <c r="H460" i="22"/>
  <c r="H461" i="22"/>
  <c r="H462" i="22"/>
  <c r="H463" i="22"/>
  <c r="H464" i="22"/>
  <c r="H465" i="22"/>
  <c r="H466" i="22"/>
  <c r="H467" i="22"/>
  <c r="H468" i="22"/>
  <c r="H469" i="22"/>
  <c r="H470" i="22"/>
  <c r="H471" i="22"/>
  <c r="H472" i="22"/>
  <c r="H473" i="22"/>
  <c r="H474" i="22"/>
  <c r="H475" i="22"/>
  <c r="H476" i="22"/>
  <c r="H477" i="22"/>
  <c r="H478" i="22"/>
  <c r="H479" i="22"/>
  <c r="H480" i="22"/>
  <c r="H481" i="22"/>
  <c r="H482" i="22"/>
  <c r="H483" i="22"/>
  <c r="H484" i="22"/>
  <c r="H485" i="22"/>
  <c r="H486" i="22"/>
  <c r="H487" i="22"/>
  <c r="H488" i="22"/>
  <c r="H489" i="22"/>
  <c r="H490" i="22"/>
  <c r="H491" i="22"/>
  <c r="H492" i="22"/>
  <c r="H493" i="22"/>
  <c r="H494" i="22"/>
  <c r="H495" i="22"/>
  <c r="H496" i="22"/>
  <c r="H497" i="22"/>
  <c r="H498" i="22"/>
  <c r="H499" i="22"/>
  <c r="H500" i="22"/>
  <c r="H501" i="22"/>
  <c r="H502" i="22"/>
  <c r="H503" i="22"/>
  <c r="H504" i="22"/>
  <c r="H505" i="22"/>
  <c r="H506" i="22"/>
  <c r="H507" i="22"/>
  <c r="H508" i="22"/>
  <c r="H509" i="22"/>
  <c r="H510" i="22"/>
  <c r="H511" i="22"/>
  <c r="H512" i="22"/>
  <c r="H513" i="22"/>
  <c r="H514" i="22"/>
  <c r="H515" i="22"/>
  <c r="H516" i="22"/>
  <c r="H517" i="22"/>
  <c r="H518" i="22"/>
  <c r="H519" i="22"/>
  <c r="H520" i="22"/>
  <c r="H521" i="22"/>
  <c r="H522" i="22"/>
  <c r="H523" i="22"/>
  <c r="H524" i="22"/>
  <c r="H525" i="22"/>
  <c r="H526" i="22"/>
  <c r="H527" i="22"/>
  <c r="H528" i="22"/>
  <c r="H529" i="22"/>
  <c r="H530" i="22"/>
  <c r="H531" i="22"/>
  <c r="H532" i="22"/>
  <c r="H533" i="22"/>
  <c r="H534" i="22"/>
  <c r="H535" i="22"/>
  <c r="H536" i="22"/>
  <c r="H537" i="22"/>
  <c r="H538" i="22"/>
  <c r="H539" i="22"/>
  <c r="H540" i="22"/>
  <c r="H541" i="22"/>
  <c r="H542" i="22"/>
  <c r="H543" i="22"/>
  <c r="H544" i="22"/>
  <c r="H545" i="22"/>
  <c r="H546" i="22"/>
  <c r="H547" i="22"/>
  <c r="H548" i="22"/>
  <c r="H549" i="22"/>
  <c r="H550" i="22"/>
  <c r="H551" i="22"/>
  <c r="H552" i="22"/>
  <c r="H553" i="22"/>
  <c r="H554" i="22"/>
  <c r="H555" i="22"/>
  <c r="H556" i="22"/>
  <c r="H557" i="22"/>
  <c r="H558" i="22"/>
  <c r="H559" i="22"/>
  <c r="H560" i="22"/>
  <c r="H561" i="22"/>
  <c r="H562" i="22"/>
  <c r="H563" i="22"/>
  <c r="H564" i="22"/>
  <c r="H565" i="22"/>
  <c r="H566" i="22"/>
  <c r="H567" i="22"/>
  <c r="H568" i="22"/>
  <c r="H569" i="22"/>
  <c r="H570" i="22"/>
  <c r="H571" i="22"/>
  <c r="H572" i="22"/>
  <c r="H573" i="22"/>
  <c r="H574" i="22"/>
  <c r="H575" i="22"/>
  <c r="H576" i="22"/>
  <c r="H577" i="22"/>
  <c r="H578" i="22"/>
  <c r="H579" i="22"/>
  <c r="H580" i="22"/>
  <c r="H581" i="22"/>
  <c r="H582" i="22"/>
  <c r="H583" i="22"/>
  <c r="H584" i="22"/>
  <c r="H585" i="22"/>
  <c r="H586" i="22"/>
  <c r="H587" i="22"/>
  <c r="H588" i="22"/>
  <c r="H589" i="22"/>
  <c r="H590" i="22"/>
  <c r="H591" i="22"/>
  <c r="H592" i="22"/>
  <c r="H593" i="22"/>
  <c r="H594" i="22"/>
  <c r="H595" i="22"/>
  <c r="H596" i="22"/>
  <c r="H597" i="22"/>
  <c r="H598" i="22"/>
  <c r="H599" i="22"/>
  <c r="H600" i="22"/>
  <c r="H601" i="22"/>
  <c r="H602" i="22"/>
  <c r="H603" i="22"/>
  <c r="H604" i="22"/>
  <c r="H605" i="22"/>
  <c r="H606" i="22"/>
  <c r="H607" i="22"/>
  <c r="H608" i="22"/>
  <c r="H609" i="22"/>
  <c r="H610" i="22"/>
  <c r="H611" i="22"/>
  <c r="H612" i="22"/>
  <c r="H613" i="22"/>
  <c r="H614" i="22"/>
  <c r="H615" i="22"/>
  <c r="H616" i="22"/>
  <c r="H617" i="22"/>
  <c r="H618" i="22"/>
  <c r="H619" i="22"/>
  <c r="H620" i="22"/>
  <c r="H621" i="22"/>
  <c r="H622" i="22"/>
  <c r="H623" i="22"/>
  <c r="H624" i="22"/>
  <c r="H625" i="22"/>
  <c r="H626" i="22"/>
  <c r="H627" i="22"/>
  <c r="H628" i="22"/>
  <c r="H629" i="22"/>
  <c r="H630" i="22"/>
  <c r="H631" i="22"/>
  <c r="H632" i="22"/>
  <c r="H633" i="22"/>
  <c r="H634" i="22"/>
  <c r="H635" i="22"/>
  <c r="H636" i="22"/>
  <c r="H637" i="22"/>
  <c r="H638" i="22"/>
  <c r="H639" i="22"/>
  <c r="H640" i="22"/>
  <c r="H641" i="22"/>
  <c r="H642" i="22"/>
  <c r="H643" i="22"/>
  <c r="H644" i="22"/>
  <c r="H645" i="22"/>
  <c r="H646" i="22"/>
  <c r="H647" i="22"/>
  <c r="H648" i="22"/>
  <c r="H649" i="22"/>
  <c r="H650" i="22"/>
  <c r="H651" i="22"/>
  <c r="H652" i="22"/>
  <c r="H653" i="22"/>
  <c r="H654" i="22"/>
  <c r="H655" i="22"/>
  <c r="H656" i="22"/>
  <c r="H657" i="22"/>
  <c r="H658" i="22"/>
  <c r="H659" i="22"/>
  <c r="H660" i="22"/>
  <c r="H661" i="22"/>
  <c r="H662" i="22"/>
  <c r="H663" i="22"/>
  <c r="H664" i="22"/>
  <c r="H665" i="22"/>
  <c r="H666" i="22"/>
  <c r="H667" i="22"/>
  <c r="H668" i="22"/>
  <c r="H669" i="22"/>
  <c r="H670" i="22"/>
  <c r="H671" i="22"/>
  <c r="H672" i="22"/>
  <c r="H673" i="22"/>
  <c r="H674" i="22"/>
  <c r="H675" i="22"/>
  <c r="H676" i="22"/>
  <c r="H677" i="22"/>
  <c r="H678" i="22"/>
  <c r="H679" i="22"/>
  <c r="H680" i="22"/>
  <c r="H681" i="22"/>
  <c r="H682" i="22"/>
  <c r="H683" i="22"/>
  <c r="H684" i="22"/>
  <c r="H685" i="22"/>
  <c r="H686" i="22"/>
  <c r="H687" i="22"/>
  <c r="H688" i="22"/>
  <c r="H689" i="22"/>
  <c r="H690" i="22"/>
  <c r="H691" i="22"/>
  <c r="H692" i="22"/>
  <c r="H693" i="22"/>
  <c r="H694" i="22"/>
  <c r="H695" i="22"/>
  <c r="H696" i="22"/>
  <c r="H697" i="22"/>
  <c r="H698" i="22"/>
  <c r="H699" i="22"/>
  <c r="H700" i="22"/>
  <c r="H701" i="22"/>
  <c r="H702" i="22"/>
  <c r="H703" i="22"/>
  <c r="H704" i="22"/>
  <c r="H705" i="22"/>
  <c r="H706" i="22"/>
  <c r="H707" i="22"/>
  <c r="H708" i="22"/>
  <c r="H709" i="22"/>
  <c r="H710" i="22"/>
  <c r="H711" i="22"/>
  <c r="H712" i="22"/>
  <c r="H713" i="22"/>
  <c r="H714" i="22"/>
  <c r="H715" i="22"/>
  <c r="H716" i="22"/>
  <c r="H717" i="22"/>
  <c r="H718" i="22"/>
  <c r="H719" i="22"/>
  <c r="H720" i="22"/>
  <c r="H721" i="22"/>
  <c r="H722" i="22"/>
  <c r="H723" i="22"/>
  <c r="H724" i="22"/>
  <c r="H725" i="22"/>
  <c r="H726" i="22"/>
  <c r="H727" i="22"/>
  <c r="H728" i="22"/>
  <c r="H729" i="22"/>
  <c r="H730" i="22"/>
  <c r="H731" i="22"/>
  <c r="H732" i="22"/>
  <c r="H733" i="22"/>
  <c r="H734" i="22"/>
  <c r="H735" i="22"/>
  <c r="H736" i="22"/>
  <c r="H737" i="22"/>
  <c r="H738" i="22"/>
  <c r="H739" i="22"/>
  <c r="H740" i="22"/>
  <c r="H741" i="22"/>
  <c r="H742" i="22"/>
  <c r="H743" i="22"/>
  <c r="H744" i="22"/>
  <c r="H745" i="22"/>
  <c r="H746" i="22"/>
  <c r="H747" i="22"/>
  <c r="H748" i="22"/>
  <c r="H749" i="22"/>
  <c r="H750" i="22"/>
  <c r="H751" i="22"/>
  <c r="H752" i="22"/>
  <c r="H753" i="22"/>
  <c r="H754" i="22"/>
  <c r="H755" i="22"/>
  <c r="H756" i="22"/>
  <c r="H757" i="22"/>
  <c r="H758" i="22"/>
  <c r="H759" i="22"/>
  <c r="H760" i="22"/>
  <c r="H761" i="22"/>
  <c r="H762" i="22"/>
  <c r="H763" i="22"/>
  <c r="H764" i="22"/>
  <c r="H765" i="22"/>
  <c r="H766" i="22"/>
  <c r="H767" i="22"/>
  <c r="H768" i="22"/>
  <c r="H769" i="22"/>
  <c r="H770" i="22"/>
  <c r="H771" i="22"/>
  <c r="H772" i="22"/>
  <c r="H773" i="22"/>
  <c r="H774" i="22"/>
  <c r="H775" i="22"/>
  <c r="H776" i="22"/>
  <c r="H777" i="22"/>
  <c r="H778" i="22"/>
  <c r="H779" i="22"/>
  <c r="H780" i="22"/>
  <c r="H781" i="22"/>
  <c r="H782" i="22"/>
  <c r="H783" i="22"/>
  <c r="H784" i="22"/>
  <c r="H785" i="22"/>
  <c r="H786" i="22"/>
  <c r="H787" i="22"/>
  <c r="H788" i="22"/>
  <c r="H789" i="22"/>
  <c r="H790" i="22"/>
  <c r="H791" i="22"/>
  <c r="H792" i="22"/>
  <c r="H793" i="22"/>
  <c r="H794" i="22"/>
  <c r="H795" i="22"/>
  <c r="H796" i="22"/>
  <c r="H797" i="22"/>
  <c r="H798" i="22"/>
  <c r="H799" i="22"/>
  <c r="H800" i="22"/>
  <c r="H801" i="22"/>
  <c r="H802" i="22"/>
  <c r="H803" i="22"/>
  <c r="H804" i="22"/>
  <c r="H805" i="22"/>
  <c r="H806" i="22"/>
  <c r="H807" i="22"/>
  <c r="H808" i="22"/>
  <c r="H809" i="22"/>
  <c r="H810" i="22"/>
  <c r="H811" i="22"/>
  <c r="H812" i="22"/>
  <c r="H813" i="22"/>
  <c r="H814" i="22"/>
  <c r="H815" i="22"/>
  <c r="H816" i="22"/>
  <c r="H817" i="22"/>
  <c r="H818" i="22"/>
  <c r="H819" i="22"/>
  <c r="H820" i="22"/>
  <c r="H821" i="22"/>
  <c r="H822" i="22"/>
  <c r="H823" i="22"/>
  <c r="H824" i="22"/>
  <c r="H825" i="22"/>
  <c r="H826" i="22"/>
  <c r="H827" i="22"/>
  <c r="H828" i="22"/>
  <c r="H829" i="22"/>
  <c r="H830" i="22"/>
  <c r="H831" i="22"/>
  <c r="H832" i="22"/>
  <c r="H833" i="22"/>
  <c r="H834" i="22"/>
  <c r="H835" i="22"/>
  <c r="H836" i="22"/>
  <c r="H837" i="22"/>
  <c r="H838" i="22"/>
  <c r="H839" i="22"/>
  <c r="H840" i="22"/>
  <c r="H841" i="22"/>
  <c r="H842" i="22"/>
  <c r="H843" i="22"/>
  <c r="H844" i="22"/>
  <c r="H845" i="22"/>
  <c r="H846" i="22"/>
  <c r="H847" i="22"/>
  <c r="H848" i="22"/>
  <c r="H849" i="22"/>
  <c r="H850" i="22"/>
  <c r="H851" i="22"/>
  <c r="H852" i="22"/>
  <c r="H853" i="22"/>
  <c r="H854" i="22"/>
  <c r="H855" i="22"/>
  <c r="H856" i="22"/>
  <c r="H857" i="22"/>
  <c r="H858" i="22"/>
  <c r="H859" i="22"/>
  <c r="H860" i="22"/>
  <c r="H861" i="22"/>
  <c r="H862" i="22"/>
  <c r="H863" i="22"/>
  <c r="H864" i="22"/>
  <c r="H865" i="22"/>
  <c r="H866" i="22"/>
  <c r="H867" i="22"/>
  <c r="H868" i="22"/>
  <c r="H869" i="22"/>
  <c r="H870" i="22"/>
  <c r="H871" i="22"/>
  <c r="H872" i="22"/>
  <c r="H873" i="22"/>
  <c r="H874" i="22"/>
  <c r="H875" i="22"/>
  <c r="H876" i="22"/>
  <c r="H877" i="22"/>
  <c r="H878" i="22"/>
  <c r="H879" i="22"/>
  <c r="H880" i="22"/>
  <c r="H881" i="22"/>
  <c r="H882" i="22"/>
  <c r="H883" i="22"/>
  <c r="H884" i="22"/>
  <c r="H885" i="22"/>
  <c r="H886" i="22"/>
  <c r="H887" i="22"/>
  <c r="H888" i="22"/>
  <c r="H889" i="22"/>
  <c r="H890" i="22"/>
  <c r="H891" i="22"/>
  <c r="H892" i="22"/>
  <c r="H893" i="22"/>
  <c r="H894" i="22"/>
  <c r="H895" i="22"/>
  <c r="H896" i="22"/>
  <c r="H897" i="22"/>
  <c r="H898" i="22"/>
  <c r="H899" i="22"/>
  <c r="H900" i="22"/>
  <c r="H901" i="22"/>
  <c r="H902" i="22"/>
  <c r="H903" i="22"/>
  <c r="H904" i="22"/>
  <c r="H905" i="22"/>
  <c r="H906" i="22"/>
  <c r="H907" i="22"/>
  <c r="H908" i="22"/>
  <c r="H909" i="22"/>
  <c r="H910" i="22"/>
  <c r="H911" i="22"/>
  <c r="H912" i="22"/>
  <c r="H913" i="22"/>
  <c r="H914" i="22"/>
  <c r="H915" i="22"/>
  <c r="H916" i="22"/>
  <c r="H917" i="22"/>
  <c r="H918" i="22"/>
  <c r="H919" i="22"/>
  <c r="H920" i="22"/>
  <c r="H921" i="22"/>
  <c r="H922" i="22"/>
  <c r="H923" i="22"/>
  <c r="H924" i="22"/>
  <c r="H925" i="22"/>
  <c r="H926" i="22"/>
  <c r="H927" i="22"/>
  <c r="H928" i="22"/>
  <c r="H929" i="22"/>
  <c r="H930" i="22"/>
  <c r="H931" i="22"/>
  <c r="H932" i="22"/>
  <c r="H933" i="22"/>
  <c r="H934" i="22"/>
  <c r="H935" i="22"/>
  <c r="H936" i="22"/>
  <c r="H937" i="22"/>
  <c r="H938" i="22"/>
  <c r="H939" i="22"/>
  <c r="H940" i="22"/>
  <c r="H941" i="22"/>
  <c r="H942" i="22"/>
  <c r="H943" i="22"/>
  <c r="H944" i="22"/>
  <c r="H945" i="22"/>
  <c r="H946" i="22"/>
  <c r="H947" i="22"/>
  <c r="H948" i="22"/>
  <c r="H949" i="22"/>
  <c r="H950" i="22"/>
  <c r="H951" i="22"/>
  <c r="H952" i="22"/>
  <c r="H953" i="22"/>
  <c r="H954" i="22"/>
  <c r="H955" i="22"/>
  <c r="H956" i="22"/>
  <c r="H957" i="22"/>
  <c r="H958" i="22"/>
  <c r="H959" i="22"/>
  <c r="H960" i="22"/>
  <c r="H961" i="22"/>
  <c r="H962" i="22"/>
  <c r="H963" i="22"/>
  <c r="H964" i="22"/>
  <c r="H965" i="22"/>
  <c r="H966" i="22"/>
  <c r="H967" i="22"/>
  <c r="H968" i="22"/>
  <c r="H969" i="22"/>
  <c r="H970" i="22"/>
  <c r="H971" i="22"/>
  <c r="H972" i="22"/>
  <c r="H973" i="22"/>
  <c r="H974" i="22"/>
  <c r="H975" i="22"/>
  <c r="H976" i="22"/>
  <c r="H977" i="22"/>
  <c r="H978" i="22"/>
  <c r="H979" i="22"/>
  <c r="H980" i="22"/>
  <c r="H981" i="22"/>
  <c r="H982" i="22"/>
  <c r="H983" i="22"/>
  <c r="H984" i="22"/>
  <c r="H985" i="22"/>
  <c r="H986" i="22"/>
  <c r="H987" i="22"/>
  <c r="H988" i="22"/>
  <c r="H989" i="22"/>
  <c r="H990" i="22"/>
  <c r="H991" i="22"/>
  <c r="H992" i="22"/>
  <c r="H993" i="22"/>
  <c r="H994" i="22"/>
  <c r="H995" i="22"/>
  <c r="H996" i="22"/>
  <c r="H997" i="22"/>
  <c r="H998" i="22"/>
  <c r="H999" i="22"/>
  <c r="H1000" i="22"/>
  <c r="H1001" i="22"/>
  <c r="H1002" i="22"/>
  <c r="H1003" i="22"/>
  <c r="H4" i="22"/>
  <c r="K3" i="25"/>
  <c r="R39" i="25"/>
  <c r="R40" i="25"/>
  <c r="R41" i="25"/>
  <c r="R42" i="25"/>
  <c r="R43" i="25"/>
  <c r="R44" i="25"/>
  <c r="R45" i="25"/>
  <c r="R46" i="25"/>
  <c r="R47" i="25"/>
  <c r="R48" i="25"/>
  <c r="R49" i="25"/>
  <c r="R50" i="25"/>
  <c r="R51" i="25"/>
  <c r="R52" i="25"/>
  <c r="R53" i="25"/>
  <c r="R54" i="25"/>
  <c r="R55" i="25"/>
  <c r="R56" i="25"/>
  <c r="R57" i="25"/>
  <c r="R58" i="25"/>
  <c r="R59" i="25"/>
  <c r="R60" i="25"/>
  <c r="R61" i="25"/>
  <c r="R62" i="25"/>
  <c r="R63" i="25"/>
  <c r="R64" i="25"/>
  <c r="R65" i="25"/>
  <c r="R66" i="25"/>
  <c r="AN506" i="14"/>
  <c r="AM506" i="14"/>
  <c r="AL506" i="14"/>
  <c r="AK506" i="14"/>
  <c r="AN505" i="14"/>
  <c r="AM505" i="14"/>
  <c r="AL505" i="14"/>
  <c r="AK505" i="14"/>
  <c r="AN504" i="14"/>
  <c r="AM504" i="14"/>
  <c r="AL504" i="14"/>
  <c r="AK504" i="14"/>
  <c r="AN503" i="14"/>
  <c r="AM503" i="14"/>
  <c r="AL503" i="14"/>
  <c r="AK503" i="14"/>
  <c r="AN502" i="14"/>
  <c r="AM502" i="14"/>
  <c r="AL502" i="14"/>
  <c r="AK502" i="14"/>
  <c r="AN501" i="14"/>
  <c r="AM501" i="14"/>
  <c r="AL501" i="14"/>
  <c r="AK501" i="14"/>
  <c r="AN500" i="14"/>
  <c r="AM500" i="14"/>
  <c r="AL500" i="14"/>
  <c r="AK500" i="14"/>
  <c r="AN499" i="14"/>
  <c r="AM499" i="14"/>
  <c r="AL499" i="14"/>
  <c r="AK499" i="14"/>
  <c r="AN498" i="14"/>
  <c r="AM498" i="14"/>
  <c r="AL498" i="14"/>
  <c r="AK498" i="14"/>
  <c r="AN497" i="14"/>
  <c r="AM497" i="14"/>
  <c r="AL497" i="14"/>
  <c r="AK497" i="14"/>
  <c r="AN496" i="14"/>
  <c r="AM496" i="14"/>
  <c r="AL496" i="14"/>
  <c r="AK496" i="14"/>
  <c r="AN495" i="14"/>
  <c r="AM495" i="14"/>
  <c r="AL495" i="14"/>
  <c r="AK495" i="14"/>
  <c r="AN494" i="14"/>
  <c r="AM494" i="14"/>
  <c r="AL494" i="14"/>
  <c r="AK494" i="14"/>
  <c r="AN493" i="14"/>
  <c r="AM493" i="14"/>
  <c r="AL493" i="14"/>
  <c r="AK493" i="14"/>
  <c r="AN492" i="14"/>
  <c r="AM492" i="14"/>
  <c r="AL492" i="14"/>
  <c r="AK492" i="14"/>
  <c r="AN491" i="14"/>
  <c r="AM491" i="14"/>
  <c r="AL491" i="14"/>
  <c r="AK491" i="14"/>
  <c r="AN490" i="14"/>
  <c r="AM490" i="14"/>
  <c r="AL490" i="14"/>
  <c r="AK490" i="14"/>
  <c r="AN489" i="14"/>
  <c r="AM489" i="14"/>
  <c r="AL489" i="14"/>
  <c r="AK489" i="14"/>
  <c r="AN488" i="14"/>
  <c r="AM488" i="14"/>
  <c r="AL488" i="14"/>
  <c r="AK488" i="14"/>
  <c r="AN487" i="14"/>
  <c r="AM487" i="14"/>
  <c r="AL487" i="14"/>
  <c r="AK487" i="14"/>
  <c r="AN486" i="14"/>
  <c r="AM486" i="14"/>
  <c r="AL486" i="14"/>
  <c r="AK486" i="14"/>
  <c r="AN485" i="14"/>
  <c r="AM485" i="14"/>
  <c r="AL485" i="14"/>
  <c r="AK485" i="14"/>
  <c r="AN484" i="14"/>
  <c r="AM484" i="14"/>
  <c r="AL484" i="14"/>
  <c r="AK484" i="14"/>
  <c r="AN483" i="14"/>
  <c r="AM483" i="14"/>
  <c r="AL483" i="14"/>
  <c r="AK483" i="14"/>
  <c r="AN482" i="14"/>
  <c r="AM482" i="14"/>
  <c r="AL482" i="14"/>
  <c r="AK482" i="14"/>
  <c r="AN481" i="14"/>
  <c r="AM481" i="14"/>
  <c r="AL481" i="14"/>
  <c r="AK481" i="14"/>
  <c r="AN480" i="14"/>
  <c r="AM480" i="14"/>
  <c r="AL480" i="14"/>
  <c r="AK480" i="14"/>
  <c r="AN479" i="14"/>
  <c r="AM479" i="14"/>
  <c r="AL479" i="14"/>
  <c r="AK479" i="14"/>
  <c r="AN478" i="14"/>
  <c r="AM478" i="14"/>
  <c r="AL478" i="14"/>
  <c r="AK478" i="14"/>
  <c r="AN477" i="14"/>
  <c r="AM477" i="14"/>
  <c r="AL477" i="14"/>
  <c r="AK477" i="14"/>
  <c r="AN476" i="14"/>
  <c r="AM476" i="14"/>
  <c r="AL476" i="14"/>
  <c r="AK476" i="14"/>
  <c r="AN475" i="14"/>
  <c r="AM475" i="14"/>
  <c r="AL475" i="14"/>
  <c r="AK475" i="14"/>
  <c r="AN474" i="14"/>
  <c r="AM474" i="14"/>
  <c r="AL474" i="14"/>
  <c r="AK474" i="14"/>
  <c r="AN473" i="14"/>
  <c r="AM473" i="14"/>
  <c r="AL473" i="14"/>
  <c r="AK473" i="14"/>
  <c r="AN472" i="14"/>
  <c r="AM472" i="14"/>
  <c r="AL472" i="14"/>
  <c r="AK472" i="14"/>
  <c r="AN471" i="14"/>
  <c r="AM471" i="14"/>
  <c r="AL471" i="14"/>
  <c r="AK471" i="14"/>
  <c r="AN470" i="14"/>
  <c r="AM470" i="14"/>
  <c r="AL470" i="14"/>
  <c r="AK470" i="14"/>
  <c r="AN469" i="14"/>
  <c r="AM469" i="14"/>
  <c r="AL469" i="14"/>
  <c r="AK469" i="14"/>
  <c r="AN468" i="14"/>
  <c r="AM468" i="14"/>
  <c r="AL468" i="14"/>
  <c r="AK468" i="14"/>
  <c r="AN467" i="14"/>
  <c r="AM467" i="14"/>
  <c r="AL467" i="14"/>
  <c r="AK467" i="14"/>
  <c r="AN466" i="14"/>
  <c r="AM466" i="14"/>
  <c r="AL466" i="14"/>
  <c r="AK466" i="14"/>
  <c r="AN465" i="14"/>
  <c r="AM465" i="14"/>
  <c r="AL465" i="14"/>
  <c r="AK465" i="14"/>
  <c r="AN464" i="14"/>
  <c r="AM464" i="14"/>
  <c r="AL464" i="14"/>
  <c r="AK464" i="14"/>
  <c r="AN463" i="14"/>
  <c r="AM463" i="14"/>
  <c r="AL463" i="14"/>
  <c r="AK463" i="14"/>
  <c r="AN462" i="14"/>
  <c r="AM462" i="14"/>
  <c r="AL462" i="14"/>
  <c r="AK462" i="14"/>
  <c r="AN461" i="14"/>
  <c r="AM461" i="14"/>
  <c r="AL461" i="14"/>
  <c r="AK461" i="14"/>
  <c r="AN460" i="14"/>
  <c r="AM460" i="14"/>
  <c r="AL460" i="14"/>
  <c r="AK460" i="14"/>
  <c r="AN459" i="14"/>
  <c r="AM459" i="14"/>
  <c r="AL459" i="14"/>
  <c r="AK459" i="14"/>
  <c r="AN458" i="14"/>
  <c r="AM458" i="14"/>
  <c r="AL458" i="14"/>
  <c r="AK458" i="14"/>
  <c r="AN457" i="14"/>
  <c r="AM457" i="14"/>
  <c r="AL457" i="14"/>
  <c r="AK457" i="14"/>
  <c r="AN456" i="14"/>
  <c r="AM456" i="14"/>
  <c r="AL456" i="14"/>
  <c r="AK456" i="14"/>
  <c r="AN455" i="14"/>
  <c r="AM455" i="14"/>
  <c r="AL455" i="14"/>
  <c r="AK455" i="14"/>
  <c r="AN454" i="14"/>
  <c r="AM454" i="14"/>
  <c r="AL454" i="14"/>
  <c r="AK454" i="14"/>
  <c r="AN453" i="14"/>
  <c r="AM453" i="14"/>
  <c r="AL453" i="14"/>
  <c r="AK453" i="14"/>
  <c r="AN452" i="14"/>
  <c r="AM452" i="14"/>
  <c r="AL452" i="14"/>
  <c r="AK452" i="14"/>
  <c r="AN451" i="14"/>
  <c r="AM451" i="14"/>
  <c r="AL451" i="14"/>
  <c r="AK451" i="14"/>
  <c r="AN450" i="14"/>
  <c r="AM450" i="14"/>
  <c r="AL450" i="14"/>
  <c r="AK450" i="14"/>
  <c r="AN449" i="14"/>
  <c r="AM449" i="14"/>
  <c r="AL449" i="14"/>
  <c r="AK449" i="14"/>
  <c r="AN448" i="14"/>
  <c r="AM448" i="14"/>
  <c r="AL448" i="14"/>
  <c r="AK448" i="14"/>
  <c r="AN447" i="14"/>
  <c r="AM447" i="14"/>
  <c r="AL447" i="14"/>
  <c r="AK447" i="14"/>
  <c r="AN446" i="14"/>
  <c r="AM446" i="14"/>
  <c r="AL446" i="14"/>
  <c r="AK446" i="14"/>
  <c r="AN445" i="14"/>
  <c r="AM445" i="14"/>
  <c r="AL445" i="14"/>
  <c r="AK445" i="14"/>
  <c r="AN444" i="14"/>
  <c r="AM444" i="14"/>
  <c r="AL444" i="14"/>
  <c r="AK444" i="14"/>
  <c r="AN443" i="14"/>
  <c r="AM443" i="14"/>
  <c r="AL443" i="14"/>
  <c r="AK443" i="14"/>
  <c r="AN442" i="14"/>
  <c r="AM442" i="14"/>
  <c r="AL442" i="14"/>
  <c r="AK442" i="14"/>
  <c r="AN441" i="14"/>
  <c r="AM441" i="14"/>
  <c r="AL441" i="14"/>
  <c r="AK441" i="14"/>
  <c r="AN440" i="14"/>
  <c r="AM440" i="14"/>
  <c r="AL440" i="14"/>
  <c r="AK440" i="14"/>
  <c r="AN439" i="14"/>
  <c r="AM439" i="14"/>
  <c r="AL439" i="14"/>
  <c r="AK439" i="14"/>
  <c r="AN438" i="14"/>
  <c r="AM438" i="14"/>
  <c r="AL438" i="14"/>
  <c r="AK438" i="14"/>
  <c r="AN437" i="14"/>
  <c r="AM437" i="14"/>
  <c r="AL437" i="14"/>
  <c r="AK437" i="14"/>
  <c r="AN436" i="14"/>
  <c r="AM436" i="14"/>
  <c r="AL436" i="14"/>
  <c r="AK436" i="14"/>
  <c r="AN435" i="14"/>
  <c r="AM435" i="14"/>
  <c r="AL435" i="14"/>
  <c r="AK435" i="14"/>
  <c r="AN434" i="14"/>
  <c r="AM434" i="14"/>
  <c r="AL434" i="14"/>
  <c r="AK434" i="14"/>
  <c r="AN433" i="14"/>
  <c r="AM433" i="14"/>
  <c r="AL433" i="14"/>
  <c r="AK433" i="14"/>
  <c r="AN432" i="14"/>
  <c r="AM432" i="14"/>
  <c r="AL432" i="14"/>
  <c r="AK432" i="14"/>
  <c r="AN431" i="14"/>
  <c r="AM431" i="14"/>
  <c r="AL431" i="14"/>
  <c r="AK431" i="14"/>
  <c r="AN430" i="14"/>
  <c r="AM430" i="14"/>
  <c r="AL430" i="14"/>
  <c r="AK430" i="14"/>
  <c r="AN429" i="14"/>
  <c r="AM429" i="14"/>
  <c r="AL429" i="14"/>
  <c r="AK429" i="14"/>
  <c r="AN428" i="14"/>
  <c r="AM428" i="14"/>
  <c r="AL428" i="14"/>
  <c r="AK428" i="14"/>
  <c r="AN427" i="14"/>
  <c r="AM427" i="14"/>
  <c r="AL427" i="14"/>
  <c r="AK427" i="14"/>
  <c r="AN426" i="14"/>
  <c r="AM426" i="14"/>
  <c r="AL426" i="14"/>
  <c r="AK426" i="14"/>
  <c r="AN425" i="14"/>
  <c r="AM425" i="14"/>
  <c r="AL425" i="14"/>
  <c r="AK425" i="14"/>
  <c r="AN424" i="14"/>
  <c r="AM424" i="14"/>
  <c r="AL424" i="14"/>
  <c r="AK424" i="14"/>
  <c r="AN423" i="14"/>
  <c r="AM423" i="14"/>
  <c r="AL423" i="14"/>
  <c r="AK423" i="14"/>
  <c r="AN422" i="14"/>
  <c r="AM422" i="14"/>
  <c r="AL422" i="14"/>
  <c r="AK422" i="14"/>
  <c r="AN421" i="14"/>
  <c r="AM421" i="14"/>
  <c r="AL421" i="14"/>
  <c r="AK421" i="14"/>
  <c r="AN420" i="14"/>
  <c r="AM420" i="14"/>
  <c r="AL420" i="14"/>
  <c r="AK420" i="14"/>
  <c r="AN419" i="14"/>
  <c r="AM419" i="14"/>
  <c r="AL419" i="14"/>
  <c r="AK419" i="14"/>
  <c r="AN418" i="14"/>
  <c r="AM418" i="14"/>
  <c r="AL418" i="14"/>
  <c r="AK418" i="14"/>
  <c r="AN417" i="14"/>
  <c r="AM417" i="14"/>
  <c r="AL417" i="14"/>
  <c r="AK417" i="14"/>
  <c r="AN416" i="14"/>
  <c r="AM416" i="14"/>
  <c r="AL416" i="14"/>
  <c r="AK416" i="14"/>
  <c r="AN415" i="14"/>
  <c r="AM415" i="14"/>
  <c r="AL415" i="14"/>
  <c r="AK415" i="14"/>
  <c r="AN414" i="14"/>
  <c r="AM414" i="14"/>
  <c r="AL414" i="14"/>
  <c r="AK414" i="14"/>
  <c r="AN413" i="14"/>
  <c r="AM413" i="14"/>
  <c r="AL413" i="14"/>
  <c r="AK413" i="14"/>
  <c r="AN412" i="14"/>
  <c r="AM412" i="14"/>
  <c r="AL412" i="14"/>
  <c r="AK412" i="14"/>
  <c r="AN411" i="14"/>
  <c r="AM411" i="14"/>
  <c r="AL411" i="14"/>
  <c r="AK411" i="14"/>
  <c r="AN410" i="14"/>
  <c r="AM410" i="14"/>
  <c r="AL410" i="14"/>
  <c r="AK410" i="14"/>
  <c r="AN409" i="14"/>
  <c r="AM409" i="14"/>
  <c r="AL409" i="14"/>
  <c r="AK409" i="14"/>
  <c r="AN408" i="14"/>
  <c r="AM408" i="14"/>
  <c r="AL408" i="14"/>
  <c r="AK408" i="14"/>
  <c r="AN407" i="14"/>
  <c r="AM407" i="14"/>
  <c r="AL407" i="14"/>
  <c r="AK407" i="14"/>
  <c r="AN406" i="14"/>
  <c r="AM406" i="14"/>
  <c r="AL406" i="14"/>
  <c r="AK406" i="14"/>
  <c r="AN405" i="14"/>
  <c r="AM405" i="14"/>
  <c r="AL405" i="14"/>
  <c r="AK405" i="14"/>
  <c r="AN404" i="14"/>
  <c r="AM404" i="14"/>
  <c r="AL404" i="14"/>
  <c r="AK404" i="14"/>
  <c r="AN403" i="14"/>
  <c r="AM403" i="14"/>
  <c r="AL403" i="14"/>
  <c r="AK403" i="14"/>
  <c r="AN402" i="14"/>
  <c r="AM402" i="14"/>
  <c r="AL402" i="14"/>
  <c r="AK402" i="14"/>
  <c r="AN401" i="14"/>
  <c r="AM401" i="14"/>
  <c r="AL401" i="14"/>
  <c r="AK401" i="14"/>
  <c r="AN400" i="14"/>
  <c r="AM400" i="14"/>
  <c r="AL400" i="14"/>
  <c r="AK400" i="14"/>
  <c r="AN399" i="14"/>
  <c r="AM399" i="14"/>
  <c r="AL399" i="14"/>
  <c r="AK399" i="14"/>
  <c r="AN398" i="14"/>
  <c r="AM398" i="14"/>
  <c r="AL398" i="14"/>
  <c r="AK398" i="14"/>
  <c r="AN397" i="14"/>
  <c r="AM397" i="14"/>
  <c r="AL397" i="14"/>
  <c r="AK397" i="14"/>
  <c r="AN396" i="14"/>
  <c r="AM396" i="14"/>
  <c r="AL396" i="14"/>
  <c r="AK396" i="14"/>
  <c r="AN395" i="14"/>
  <c r="AM395" i="14"/>
  <c r="AL395" i="14"/>
  <c r="AK395" i="14"/>
  <c r="AN394" i="14"/>
  <c r="AM394" i="14"/>
  <c r="AL394" i="14"/>
  <c r="AK394" i="14"/>
  <c r="AN393" i="14"/>
  <c r="AM393" i="14"/>
  <c r="AL393" i="14"/>
  <c r="AK393" i="14"/>
  <c r="AN392" i="14"/>
  <c r="AM392" i="14"/>
  <c r="AL392" i="14"/>
  <c r="AK392" i="14"/>
  <c r="AN391" i="14"/>
  <c r="AM391" i="14"/>
  <c r="AL391" i="14"/>
  <c r="AK391" i="14"/>
  <c r="AN390" i="14"/>
  <c r="AM390" i="14"/>
  <c r="AL390" i="14"/>
  <c r="AK390" i="14"/>
  <c r="AN389" i="14"/>
  <c r="AM389" i="14"/>
  <c r="AL389" i="14"/>
  <c r="AK389" i="14"/>
  <c r="AN388" i="14"/>
  <c r="AM388" i="14"/>
  <c r="AL388" i="14"/>
  <c r="AK388" i="14"/>
  <c r="AN387" i="14"/>
  <c r="AM387" i="14"/>
  <c r="AL387" i="14"/>
  <c r="AK387" i="14"/>
  <c r="AN386" i="14"/>
  <c r="AM386" i="14"/>
  <c r="AL386" i="14"/>
  <c r="AK386" i="14"/>
  <c r="AN385" i="14"/>
  <c r="AM385" i="14"/>
  <c r="AL385" i="14"/>
  <c r="AK385" i="14"/>
  <c r="AN384" i="14"/>
  <c r="AM384" i="14"/>
  <c r="AL384" i="14"/>
  <c r="AK384" i="14"/>
  <c r="AN383" i="14"/>
  <c r="AM383" i="14"/>
  <c r="AL383" i="14"/>
  <c r="AK383" i="14"/>
  <c r="AN382" i="14"/>
  <c r="AM382" i="14"/>
  <c r="AL382" i="14"/>
  <c r="AK382" i="14"/>
  <c r="AN381" i="14"/>
  <c r="AM381" i="14"/>
  <c r="AL381" i="14"/>
  <c r="AK381" i="14"/>
  <c r="AN380" i="14"/>
  <c r="AM380" i="14"/>
  <c r="AL380" i="14"/>
  <c r="AK380" i="14"/>
  <c r="AN379" i="14"/>
  <c r="AM379" i="14"/>
  <c r="AL379" i="14"/>
  <c r="AK379" i="14"/>
  <c r="AN378" i="14"/>
  <c r="AM378" i="14"/>
  <c r="AL378" i="14"/>
  <c r="AK378" i="14"/>
  <c r="AN377" i="14"/>
  <c r="AM377" i="14"/>
  <c r="AL377" i="14"/>
  <c r="AK377" i="14"/>
  <c r="AN376" i="14"/>
  <c r="AM376" i="14"/>
  <c r="AL376" i="14"/>
  <c r="AK376" i="14"/>
  <c r="AN375" i="14"/>
  <c r="AM375" i="14"/>
  <c r="AL375" i="14"/>
  <c r="AK375" i="14"/>
  <c r="AN374" i="14"/>
  <c r="AM374" i="14"/>
  <c r="AL374" i="14"/>
  <c r="AK374" i="14"/>
  <c r="AN373" i="14"/>
  <c r="AM373" i="14"/>
  <c r="AL373" i="14"/>
  <c r="AK373" i="14"/>
  <c r="AN372" i="14"/>
  <c r="AM372" i="14"/>
  <c r="AL372" i="14"/>
  <c r="AK372" i="14"/>
  <c r="AN371" i="14"/>
  <c r="AM371" i="14"/>
  <c r="AL371" i="14"/>
  <c r="AK371" i="14"/>
  <c r="AN370" i="14"/>
  <c r="AM370" i="14"/>
  <c r="AL370" i="14"/>
  <c r="AK370" i="14"/>
  <c r="AN369" i="14"/>
  <c r="AM369" i="14"/>
  <c r="AL369" i="14"/>
  <c r="AK369" i="14"/>
  <c r="AN368" i="14"/>
  <c r="AM368" i="14"/>
  <c r="AL368" i="14"/>
  <c r="AK368" i="14"/>
  <c r="AN367" i="14"/>
  <c r="AM367" i="14"/>
  <c r="AL367" i="14"/>
  <c r="AK367" i="14"/>
  <c r="AN366" i="14"/>
  <c r="AM366" i="14"/>
  <c r="AL366" i="14"/>
  <c r="AK366" i="14"/>
  <c r="AN365" i="14"/>
  <c r="AM365" i="14"/>
  <c r="AL365" i="14"/>
  <c r="AK365" i="14"/>
  <c r="AN364" i="14"/>
  <c r="AM364" i="14"/>
  <c r="AL364" i="14"/>
  <c r="AK364" i="14"/>
  <c r="AN363" i="14"/>
  <c r="AM363" i="14"/>
  <c r="AL363" i="14"/>
  <c r="AK363" i="14"/>
  <c r="AN362" i="14"/>
  <c r="AM362" i="14"/>
  <c r="AL362" i="14"/>
  <c r="AK362" i="14"/>
  <c r="AN361" i="14"/>
  <c r="AM361" i="14"/>
  <c r="AL361" i="14"/>
  <c r="AK361" i="14"/>
  <c r="AN360" i="14"/>
  <c r="AM360" i="14"/>
  <c r="AL360" i="14"/>
  <c r="AK360" i="14"/>
  <c r="AN359" i="14"/>
  <c r="AM359" i="14"/>
  <c r="AL359" i="14"/>
  <c r="AK359" i="14"/>
  <c r="AN358" i="14"/>
  <c r="AM358" i="14"/>
  <c r="AL358" i="14"/>
  <c r="AK358" i="14"/>
  <c r="AN357" i="14"/>
  <c r="AM357" i="14"/>
  <c r="AL357" i="14"/>
  <c r="AK357" i="14"/>
  <c r="AN356" i="14"/>
  <c r="AM356" i="14"/>
  <c r="AL356" i="14"/>
  <c r="AK356" i="14"/>
  <c r="AN355" i="14"/>
  <c r="AM355" i="14"/>
  <c r="AL355" i="14"/>
  <c r="AK355" i="14"/>
  <c r="AN354" i="14"/>
  <c r="AM354" i="14"/>
  <c r="AL354" i="14"/>
  <c r="AK354" i="14"/>
  <c r="AN353" i="14"/>
  <c r="AM353" i="14"/>
  <c r="AL353" i="14"/>
  <c r="AK353" i="14"/>
  <c r="AN352" i="14"/>
  <c r="AM352" i="14"/>
  <c r="AL352" i="14"/>
  <c r="AK352" i="14"/>
  <c r="AN351" i="14"/>
  <c r="AM351" i="14"/>
  <c r="AL351" i="14"/>
  <c r="AK351" i="14"/>
  <c r="AN350" i="14"/>
  <c r="AM350" i="14"/>
  <c r="AL350" i="14"/>
  <c r="AK350" i="14"/>
  <c r="AN349" i="14"/>
  <c r="AM349" i="14"/>
  <c r="AL349" i="14"/>
  <c r="AK349" i="14"/>
  <c r="AN348" i="14"/>
  <c r="AM348" i="14"/>
  <c r="AL348" i="14"/>
  <c r="AK348" i="14"/>
  <c r="AN347" i="14"/>
  <c r="AM347" i="14"/>
  <c r="AL347" i="14"/>
  <c r="AK347" i="14"/>
  <c r="AN346" i="14"/>
  <c r="AM346" i="14"/>
  <c r="AL346" i="14"/>
  <c r="AK346" i="14"/>
  <c r="AN345" i="14"/>
  <c r="AM345" i="14"/>
  <c r="AL345" i="14"/>
  <c r="AK345" i="14"/>
  <c r="AN344" i="14"/>
  <c r="AM344" i="14"/>
  <c r="AL344" i="14"/>
  <c r="AK344" i="14"/>
  <c r="AN343" i="14"/>
  <c r="AM343" i="14"/>
  <c r="AL343" i="14"/>
  <c r="AK343" i="14"/>
  <c r="AN342" i="14"/>
  <c r="AM342" i="14"/>
  <c r="AL342" i="14"/>
  <c r="AK342" i="14"/>
  <c r="AN341" i="14"/>
  <c r="AM341" i="14"/>
  <c r="AL341" i="14"/>
  <c r="AK341" i="14"/>
  <c r="AN340" i="14"/>
  <c r="AM340" i="14"/>
  <c r="AL340" i="14"/>
  <c r="AK340" i="14"/>
  <c r="AN339" i="14"/>
  <c r="AM339" i="14"/>
  <c r="AL339" i="14"/>
  <c r="AK339" i="14"/>
  <c r="AN338" i="14"/>
  <c r="AM338" i="14"/>
  <c r="AL338" i="14"/>
  <c r="AK338" i="14"/>
  <c r="AN337" i="14"/>
  <c r="AM337" i="14"/>
  <c r="AL337" i="14"/>
  <c r="AK337" i="14"/>
  <c r="AN336" i="14"/>
  <c r="AM336" i="14"/>
  <c r="AL336" i="14"/>
  <c r="AK336" i="14"/>
  <c r="AN335" i="14"/>
  <c r="AM335" i="14"/>
  <c r="AL335" i="14"/>
  <c r="AK335" i="14"/>
  <c r="AN334" i="14"/>
  <c r="AM334" i="14"/>
  <c r="AL334" i="14"/>
  <c r="AK334" i="14"/>
  <c r="AN333" i="14"/>
  <c r="AM333" i="14"/>
  <c r="AL333" i="14"/>
  <c r="AK333" i="14"/>
  <c r="AN332" i="14"/>
  <c r="AM332" i="14"/>
  <c r="AL332" i="14"/>
  <c r="AK332" i="14"/>
  <c r="AN331" i="14"/>
  <c r="AM331" i="14"/>
  <c r="AL331" i="14"/>
  <c r="AK331" i="14"/>
  <c r="AN330" i="14"/>
  <c r="AM330" i="14"/>
  <c r="AL330" i="14"/>
  <c r="AK330" i="14"/>
  <c r="AN329" i="14"/>
  <c r="AM329" i="14"/>
  <c r="AL329" i="14"/>
  <c r="AK329" i="14"/>
  <c r="AN328" i="14"/>
  <c r="AM328" i="14"/>
  <c r="AL328" i="14"/>
  <c r="AK328" i="14"/>
  <c r="AN327" i="14"/>
  <c r="AM327" i="14"/>
  <c r="AL327" i="14"/>
  <c r="AK327" i="14"/>
  <c r="AN326" i="14"/>
  <c r="AM326" i="14"/>
  <c r="AL326" i="14"/>
  <c r="AK326" i="14"/>
  <c r="AN325" i="14"/>
  <c r="AM325" i="14"/>
  <c r="AL325" i="14"/>
  <c r="AK325" i="14"/>
  <c r="AN324" i="14"/>
  <c r="AM324" i="14"/>
  <c r="AL324" i="14"/>
  <c r="AK324" i="14"/>
  <c r="AN323" i="14"/>
  <c r="AM323" i="14"/>
  <c r="AL323" i="14"/>
  <c r="AK323" i="14"/>
  <c r="AN322" i="14"/>
  <c r="AM322" i="14"/>
  <c r="AL322" i="14"/>
  <c r="AK322" i="14"/>
  <c r="AN321" i="14"/>
  <c r="AM321" i="14"/>
  <c r="AL321" i="14"/>
  <c r="AK321" i="14"/>
  <c r="AN320" i="14"/>
  <c r="AM320" i="14"/>
  <c r="AL320" i="14"/>
  <c r="AK320" i="14"/>
  <c r="AN319" i="14"/>
  <c r="AM319" i="14"/>
  <c r="AL319" i="14"/>
  <c r="AK319" i="14"/>
  <c r="AN318" i="14"/>
  <c r="AM318" i="14"/>
  <c r="AL318" i="14"/>
  <c r="AK318" i="14"/>
  <c r="AN317" i="14"/>
  <c r="AM317" i="14"/>
  <c r="AL317" i="14"/>
  <c r="AK317" i="14"/>
  <c r="AN316" i="14"/>
  <c r="AM316" i="14"/>
  <c r="AL316" i="14"/>
  <c r="AK316" i="14"/>
  <c r="AN315" i="14"/>
  <c r="AM315" i="14"/>
  <c r="AL315" i="14"/>
  <c r="AK315" i="14"/>
  <c r="AN314" i="14"/>
  <c r="AM314" i="14"/>
  <c r="AL314" i="14"/>
  <c r="AK314" i="14"/>
  <c r="AN313" i="14"/>
  <c r="AM313" i="14"/>
  <c r="AL313" i="14"/>
  <c r="AK313" i="14"/>
  <c r="AN312" i="14"/>
  <c r="AM312" i="14"/>
  <c r="AL312" i="14"/>
  <c r="AK312" i="14"/>
  <c r="AN311" i="14"/>
  <c r="AM311" i="14"/>
  <c r="AL311" i="14"/>
  <c r="AK311" i="14"/>
  <c r="AN310" i="14"/>
  <c r="AM310" i="14"/>
  <c r="AL310" i="14"/>
  <c r="AK310" i="14"/>
  <c r="AN309" i="14"/>
  <c r="AM309" i="14"/>
  <c r="AL309" i="14"/>
  <c r="AK309" i="14"/>
  <c r="AN308" i="14"/>
  <c r="AM308" i="14"/>
  <c r="AL308" i="14"/>
  <c r="AK308" i="14"/>
  <c r="AN307" i="14"/>
  <c r="AM307" i="14"/>
  <c r="AL307" i="14"/>
  <c r="AK307" i="14"/>
  <c r="AN306" i="14"/>
  <c r="AM306" i="14"/>
  <c r="AL306" i="14"/>
  <c r="AK306" i="14"/>
  <c r="AN305" i="14"/>
  <c r="AM305" i="14"/>
  <c r="AL305" i="14"/>
  <c r="AK305" i="14"/>
  <c r="AN304" i="14"/>
  <c r="AM304" i="14"/>
  <c r="AL304" i="14"/>
  <c r="AK304" i="14"/>
  <c r="AN303" i="14"/>
  <c r="AM303" i="14"/>
  <c r="AL303" i="14"/>
  <c r="AK303" i="14"/>
  <c r="AN302" i="14"/>
  <c r="AM302" i="14"/>
  <c r="AL302" i="14"/>
  <c r="AK302" i="14"/>
  <c r="AN301" i="14"/>
  <c r="AM301" i="14"/>
  <c r="AL301" i="14"/>
  <c r="AK301" i="14"/>
  <c r="AN300" i="14"/>
  <c r="AM300" i="14"/>
  <c r="AL300" i="14"/>
  <c r="AK300" i="14"/>
  <c r="AN299" i="14"/>
  <c r="AM299" i="14"/>
  <c r="AL299" i="14"/>
  <c r="AK299" i="14"/>
  <c r="AN298" i="14"/>
  <c r="AM298" i="14"/>
  <c r="AL298" i="14"/>
  <c r="AK298" i="14"/>
  <c r="AN297" i="14"/>
  <c r="AM297" i="14"/>
  <c r="AL297" i="14"/>
  <c r="AK297" i="14"/>
  <c r="AN296" i="14"/>
  <c r="AM296" i="14"/>
  <c r="AL296" i="14"/>
  <c r="AK296" i="14"/>
  <c r="AN295" i="14"/>
  <c r="AM295" i="14"/>
  <c r="AL295" i="14"/>
  <c r="AK295" i="14"/>
  <c r="AN294" i="14"/>
  <c r="AM294" i="14"/>
  <c r="AL294" i="14"/>
  <c r="AK294" i="14"/>
  <c r="AN293" i="14"/>
  <c r="AM293" i="14"/>
  <c r="AL293" i="14"/>
  <c r="AK293" i="14"/>
  <c r="AN292" i="14"/>
  <c r="AM292" i="14"/>
  <c r="AL292" i="14"/>
  <c r="AK292" i="14"/>
  <c r="AN291" i="14"/>
  <c r="AM291" i="14"/>
  <c r="AL291" i="14"/>
  <c r="AK291" i="14"/>
  <c r="AN290" i="14"/>
  <c r="AM290" i="14"/>
  <c r="AL290" i="14"/>
  <c r="AK290" i="14"/>
  <c r="AN289" i="14"/>
  <c r="AM289" i="14"/>
  <c r="AL289" i="14"/>
  <c r="AK289" i="14"/>
  <c r="AN288" i="14"/>
  <c r="AM288" i="14"/>
  <c r="AL288" i="14"/>
  <c r="AK288" i="14"/>
  <c r="AN287" i="14"/>
  <c r="AM287" i="14"/>
  <c r="AL287" i="14"/>
  <c r="AK287" i="14"/>
  <c r="AN286" i="14"/>
  <c r="AM286" i="14"/>
  <c r="AL286" i="14"/>
  <c r="AK286" i="14"/>
  <c r="AN285" i="14"/>
  <c r="AM285" i="14"/>
  <c r="AL285" i="14"/>
  <c r="AK285" i="14"/>
  <c r="AN284" i="14"/>
  <c r="AM284" i="14"/>
  <c r="AL284" i="14"/>
  <c r="AK284" i="14"/>
  <c r="AN283" i="14"/>
  <c r="AM283" i="14"/>
  <c r="AL283" i="14"/>
  <c r="AK283" i="14"/>
  <c r="AN282" i="14"/>
  <c r="AM282" i="14"/>
  <c r="AL282" i="14"/>
  <c r="AK282" i="14"/>
  <c r="AN281" i="14"/>
  <c r="AM281" i="14"/>
  <c r="AL281" i="14"/>
  <c r="AK281" i="14"/>
  <c r="AN280" i="14"/>
  <c r="AM280" i="14"/>
  <c r="AL280" i="14"/>
  <c r="AK280" i="14"/>
  <c r="AN279" i="14"/>
  <c r="AM279" i="14"/>
  <c r="AL279" i="14"/>
  <c r="AK279" i="14"/>
  <c r="AN278" i="14"/>
  <c r="AM278" i="14"/>
  <c r="AL278" i="14"/>
  <c r="AK278" i="14"/>
  <c r="AN277" i="14"/>
  <c r="AM277" i="14"/>
  <c r="AL277" i="14"/>
  <c r="AK277" i="14"/>
  <c r="AN276" i="14"/>
  <c r="AM276" i="14"/>
  <c r="AL276" i="14"/>
  <c r="AK276" i="14"/>
  <c r="AN275" i="14"/>
  <c r="AM275" i="14"/>
  <c r="AL275" i="14"/>
  <c r="AK275" i="14"/>
  <c r="AN274" i="14"/>
  <c r="AM274" i="14"/>
  <c r="AL274" i="14"/>
  <c r="AK274" i="14"/>
  <c r="AN273" i="14"/>
  <c r="AM273" i="14"/>
  <c r="AL273" i="14"/>
  <c r="AK273" i="14"/>
  <c r="AN272" i="14"/>
  <c r="AM272" i="14"/>
  <c r="AL272" i="14"/>
  <c r="AK272" i="14"/>
  <c r="AN271" i="14"/>
  <c r="AM271" i="14"/>
  <c r="AL271" i="14"/>
  <c r="AK271" i="14"/>
  <c r="AN270" i="14"/>
  <c r="AM270" i="14"/>
  <c r="AL270" i="14"/>
  <c r="AK270" i="14"/>
  <c r="AN269" i="14"/>
  <c r="AM269" i="14"/>
  <c r="AL269" i="14"/>
  <c r="AK269" i="14"/>
  <c r="AN268" i="14"/>
  <c r="AM268" i="14"/>
  <c r="AL268" i="14"/>
  <c r="AK268" i="14"/>
  <c r="AN267" i="14"/>
  <c r="AM267" i="14"/>
  <c r="AL267" i="14"/>
  <c r="AK267" i="14"/>
  <c r="AN266" i="14"/>
  <c r="AM266" i="14"/>
  <c r="AL266" i="14"/>
  <c r="AK266" i="14"/>
  <c r="AN265" i="14"/>
  <c r="AM265" i="14"/>
  <c r="AL265" i="14"/>
  <c r="AK265" i="14"/>
  <c r="AN264" i="14"/>
  <c r="AM264" i="14"/>
  <c r="AL264" i="14"/>
  <c r="AK264" i="14"/>
  <c r="AN263" i="14"/>
  <c r="AM263" i="14"/>
  <c r="AL263" i="14"/>
  <c r="AK263" i="14"/>
  <c r="AN262" i="14"/>
  <c r="AM262" i="14"/>
  <c r="AL262" i="14"/>
  <c r="AK262" i="14"/>
  <c r="AN261" i="14"/>
  <c r="AM261" i="14"/>
  <c r="AL261" i="14"/>
  <c r="AK261" i="14"/>
  <c r="AN260" i="14"/>
  <c r="AM260" i="14"/>
  <c r="AL260" i="14"/>
  <c r="AK260" i="14"/>
  <c r="AN259" i="14"/>
  <c r="AM259" i="14"/>
  <c r="AL259" i="14"/>
  <c r="AK259" i="14"/>
  <c r="AN258" i="14"/>
  <c r="AM258" i="14"/>
  <c r="AL258" i="14"/>
  <c r="AK258" i="14"/>
  <c r="AN257" i="14"/>
  <c r="AM257" i="14"/>
  <c r="AL257" i="14"/>
  <c r="AK257" i="14"/>
  <c r="AN256" i="14"/>
  <c r="AM256" i="14"/>
  <c r="AL256" i="14"/>
  <c r="AK256" i="14"/>
  <c r="AN255" i="14"/>
  <c r="AM255" i="14"/>
  <c r="AL255" i="14"/>
  <c r="AK255" i="14"/>
  <c r="AN254" i="14"/>
  <c r="AM254" i="14"/>
  <c r="AL254" i="14"/>
  <c r="AK254" i="14"/>
  <c r="AN253" i="14"/>
  <c r="AM253" i="14"/>
  <c r="AL253" i="14"/>
  <c r="AK253" i="14"/>
  <c r="AN252" i="14"/>
  <c r="AM252" i="14"/>
  <c r="AL252" i="14"/>
  <c r="AK252" i="14"/>
  <c r="AN251" i="14"/>
  <c r="AM251" i="14"/>
  <c r="AL251" i="14"/>
  <c r="AK251" i="14"/>
  <c r="AN250" i="14"/>
  <c r="AM250" i="14"/>
  <c r="AL250" i="14"/>
  <c r="AK250" i="14"/>
  <c r="AN249" i="14"/>
  <c r="AM249" i="14"/>
  <c r="AL249" i="14"/>
  <c r="AK249" i="14"/>
  <c r="AN248" i="14"/>
  <c r="AM248" i="14"/>
  <c r="AL248" i="14"/>
  <c r="AK248" i="14"/>
  <c r="AN247" i="14"/>
  <c r="AM247" i="14"/>
  <c r="AL247" i="14"/>
  <c r="AK247" i="14"/>
  <c r="AN246" i="14"/>
  <c r="AM246" i="14"/>
  <c r="AL246" i="14"/>
  <c r="AK246" i="14"/>
  <c r="AN245" i="14"/>
  <c r="AM245" i="14"/>
  <c r="AL245" i="14"/>
  <c r="AK245" i="14"/>
  <c r="AN244" i="14"/>
  <c r="AM244" i="14"/>
  <c r="AL244" i="14"/>
  <c r="AK244" i="14"/>
  <c r="AN243" i="14"/>
  <c r="AM243" i="14"/>
  <c r="AL243" i="14"/>
  <c r="AK243" i="14"/>
  <c r="AN242" i="14"/>
  <c r="AM242" i="14"/>
  <c r="AL242" i="14"/>
  <c r="AK242" i="14"/>
  <c r="AN241" i="14"/>
  <c r="AM241" i="14"/>
  <c r="AL241" i="14"/>
  <c r="AK241" i="14"/>
  <c r="AN240" i="14"/>
  <c r="AM240" i="14"/>
  <c r="AL240" i="14"/>
  <c r="AK240" i="14"/>
  <c r="AN239" i="14"/>
  <c r="AM239" i="14"/>
  <c r="AL239" i="14"/>
  <c r="AK239" i="14"/>
  <c r="AN238" i="14"/>
  <c r="AM238" i="14"/>
  <c r="AL238" i="14"/>
  <c r="AK238" i="14"/>
  <c r="AN237" i="14"/>
  <c r="AM237" i="14"/>
  <c r="AL237" i="14"/>
  <c r="AK237" i="14"/>
  <c r="AN236" i="14"/>
  <c r="AM236" i="14"/>
  <c r="AL236" i="14"/>
  <c r="AK236" i="14"/>
  <c r="AN235" i="14"/>
  <c r="AM235" i="14"/>
  <c r="AL235" i="14"/>
  <c r="AK235" i="14"/>
  <c r="AN234" i="14"/>
  <c r="AM234" i="14"/>
  <c r="AL234" i="14"/>
  <c r="AK234" i="14"/>
  <c r="AN233" i="14"/>
  <c r="AM233" i="14"/>
  <c r="AL233" i="14"/>
  <c r="AK233" i="14"/>
  <c r="AN232" i="14"/>
  <c r="AM232" i="14"/>
  <c r="AL232" i="14"/>
  <c r="AK232" i="14"/>
  <c r="AN231" i="14"/>
  <c r="AM231" i="14"/>
  <c r="AL231" i="14"/>
  <c r="AK231" i="14"/>
  <c r="AN230" i="14"/>
  <c r="AM230" i="14"/>
  <c r="AL230" i="14"/>
  <c r="AK230" i="14"/>
  <c r="AN229" i="14"/>
  <c r="AM229" i="14"/>
  <c r="AL229" i="14"/>
  <c r="AK229" i="14"/>
  <c r="AN228" i="14"/>
  <c r="AM228" i="14"/>
  <c r="AL228" i="14"/>
  <c r="AK228" i="14"/>
  <c r="AN227" i="14"/>
  <c r="AM227" i="14"/>
  <c r="AL227" i="14"/>
  <c r="AK227" i="14"/>
  <c r="AN226" i="14"/>
  <c r="AM226" i="14"/>
  <c r="AL226" i="14"/>
  <c r="AK226" i="14"/>
  <c r="AN225" i="14"/>
  <c r="AM225" i="14"/>
  <c r="AL225" i="14"/>
  <c r="AK225" i="14"/>
  <c r="AN224" i="14"/>
  <c r="AM224" i="14"/>
  <c r="AL224" i="14"/>
  <c r="AK224" i="14"/>
  <c r="AN223" i="14"/>
  <c r="AM223" i="14"/>
  <c r="AL223" i="14"/>
  <c r="AK223" i="14"/>
  <c r="AN222" i="14"/>
  <c r="AM222" i="14"/>
  <c r="AL222" i="14"/>
  <c r="AK222" i="14"/>
  <c r="AN221" i="14"/>
  <c r="AM221" i="14"/>
  <c r="AL221" i="14"/>
  <c r="AK221" i="14"/>
  <c r="AN220" i="14"/>
  <c r="AM220" i="14"/>
  <c r="AL220" i="14"/>
  <c r="AK220" i="14"/>
  <c r="AN219" i="14"/>
  <c r="AM219" i="14"/>
  <c r="AL219" i="14"/>
  <c r="AK219" i="14"/>
  <c r="AN218" i="14"/>
  <c r="AM218" i="14"/>
  <c r="AL218" i="14"/>
  <c r="AK218" i="14"/>
  <c r="AN217" i="14"/>
  <c r="AM217" i="14"/>
  <c r="AL217" i="14"/>
  <c r="AK217" i="14"/>
  <c r="AN216" i="14"/>
  <c r="AM216" i="14"/>
  <c r="AL216" i="14"/>
  <c r="AK216" i="14"/>
  <c r="AN215" i="14"/>
  <c r="AM215" i="14"/>
  <c r="AL215" i="14"/>
  <c r="AK215" i="14"/>
  <c r="AN214" i="14"/>
  <c r="AM214" i="14"/>
  <c r="AL214" i="14"/>
  <c r="AK214" i="14"/>
  <c r="AN213" i="14"/>
  <c r="AM213" i="14"/>
  <c r="AL213" i="14"/>
  <c r="AK213" i="14"/>
  <c r="AN212" i="14"/>
  <c r="AM212" i="14"/>
  <c r="AL212" i="14"/>
  <c r="AK212" i="14"/>
  <c r="AN211" i="14"/>
  <c r="AM211" i="14"/>
  <c r="AL211" i="14"/>
  <c r="AK211" i="14"/>
  <c r="AN210" i="14"/>
  <c r="AM210" i="14"/>
  <c r="AL210" i="14"/>
  <c r="AK210" i="14"/>
  <c r="AN209" i="14"/>
  <c r="AM209" i="14"/>
  <c r="AL209" i="14"/>
  <c r="AK209" i="14"/>
  <c r="AN208" i="14"/>
  <c r="AM208" i="14"/>
  <c r="AL208" i="14"/>
  <c r="AK208" i="14"/>
  <c r="AN207" i="14"/>
  <c r="AM207" i="14"/>
  <c r="AL207" i="14"/>
  <c r="AK207" i="14"/>
  <c r="AN206" i="14"/>
  <c r="AM206" i="14"/>
  <c r="AL206" i="14"/>
  <c r="AK206" i="14"/>
  <c r="AN205" i="14"/>
  <c r="AM205" i="14"/>
  <c r="AL205" i="14"/>
  <c r="AK205" i="14"/>
  <c r="AN204" i="14"/>
  <c r="AM204" i="14"/>
  <c r="AL204" i="14"/>
  <c r="AK204" i="14"/>
  <c r="AN203" i="14"/>
  <c r="AM203" i="14"/>
  <c r="AL203" i="14"/>
  <c r="AK203" i="14"/>
  <c r="AN202" i="14"/>
  <c r="AM202" i="14"/>
  <c r="AL202" i="14"/>
  <c r="AK202" i="14"/>
  <c r="AN201" i="14"/>
  <c r="AM201" i="14"/>
  <c r="AL201" i="14"/>
  <c r="AK201" i="14"/>
  <c r="AN200" i="14"/>
  <c r="AM200" i="14"/>
  <c r="AL200" i="14"/>
  <c r="AK200" i="14"/>
  <c r="AN199" i="14"/>
  <c r="AM199" i="14"/>
  <c r="AL199" i="14"/>
  <c r="AK199" i="14"/>
  <c r="AN198" i="14"/>
  <c r="AM198" i="14"/>
  <c r="AL198" i="14"/>
  <c r="AK198" i="14"/>
  <c r="AN197" i="14"/>
  <c r="AM197" i="14"/>
  <c r="AL197" i="14"/>
  <c r="AK197" i="14"/>
  <c r="AN196" i="14"/>
  <c r="AM196" i="14"/>
  <c r="AL196" i="14"/>
  <c r="AK196" i="14"/>
  <c r="AN195" i="14"/>
  <c r="AM195" i="14"/>
  <c r="AL195" i="14"/>
  <c r="AK195" i="14"/>
  <c r="AN194" i="14"/>
  <c r="AM194" i="14"/>
  <c r="AL194" i="14"/>
  <c r="AK194" i="14"/>
  <c r="AN193" i="14"/>
  <c r="AM193" i="14"/>
  <c r="AL193" i="14"/>
  <c r="AK193" i="14"/>
  <c r="AN192" i="14"/>
  <c r="AM192" i="14"/>
  <c r="AL192" i="14"/>
  <c r="AK192" i="14"/>
  <c r="AN191" i="14"/>
  <c r="AM191" i="14"/>
  <c r="AL191" i="14"/>
  <c r="AK191" i="14"/>
  <c r="AN190" i="14"/>
  <c r="AM190" i="14"/>
  <c r="AL190" i="14"/>
  <c r="AK190" i="14"/>
  <c r="AN189" i="14"/>
  <c r="AM189" i="14"/>
  <c r="AL189" i="14"/>
  <c r="AK189" i="14"/>
  <c r="AN188" i="14"/>
  <c r="AM188" i="14"/>
  <c r="AL188" i="14"/>
  <c r="AK188" i="14"/>
  <c r="AN187" i="14"/>
  <c r="AM187" i="14"/>
  <c r="AL187" i="14"/>
  <c r="AK187" i="14"/>
  <c r="AN186" i="14"/>
  <c r="AM186" i="14"/>
  <c r="AL186" i="14"/>
  <c r="AK186" i="14"/>
  <c r="AN185" i="14"/>
  <c r="AM185" i="14"/>
  <c r="AL185" i="14"/>
  <c r="AK185" i="14"/>
  <c r="AN184" i="14"/>
  <c r="AM184" i="14"/>
  <c r="AL184" i="14"/>
  <c r="AK184" i="14"/>
  <c r="AN183" i="14"/>
  <c r="AM183" i="14"/>
  <c r="AL183" i="14"/>
  <c r="AK183" i="14"/>
  <c r="AN182" i="14"/>
  <c r="AM182" i="14"/>
  <c r="AL182" i="14"/>
  <c r="AK182" i="14"/>
  <c r="AN181" i="14"/>
  <c r="AM181" i="14"/>
  <c r="AL181" i="14"/>
  <c r="AK181" i="14"/>
  <c r="AN180" i="14"/>
  <c r="AM180" i="14"/>
  <c r="AL180" i="14"/>
  <c r="AK180" i="14"/>
  <c r="AN179" i="14"/>
  <c r="AM179" i="14"/>
  <c r="AL179" i="14"/>
  <c r="AK179" i="14"/>
  <c r="AN178" i="14"/>
  <c r="AM178" i="14"/>
  <c r="AL178" i="14"/>
  <c r="AK178" i="14"/>
  <c r="AN177" i="14"/>
  <c r="AM177" i="14"/>
  <c r="AL177" i="14"/>
  <c r="AK177" i="14"/>
  <c r="AN176" i="14"/>
  <c r="AM176" i="14"/>
  <c r="AL176" i="14"/>
  <c r="AK176" i="14"/>
  <c r="AN175" i="14"/>
  <c r="AM175" i="14"/>
  <c r="AL175" i="14"/>
  <c r="AK175" i="14"/>
  <c r="AN174" i="14"/>
  <c r="AM174" i="14"/>
  <c r="AL174" i="14"/>
  <c r="AK174" i="14"/>
  <c r="AN173" i="14"/>
  <c r="AM173" i="14"/>
  <c r="AL173" i="14"/>
  <c r="AK173" i="14"/>
  <c r="AN172" i="14"/>
  <c r="AM172" i="14"/>
  <c r="AL172" i="14"/>
  <c r="AK172" i="14"/>
  <c r="AN171" i="14"/>
  <c r="AM171" i="14"/>
  <c r="AL171" i="14"/>
  <c r="AK171" i="14"/>
  <c r="AN170" i="14"/>
  <c r="AM170" i="14"/>
  <c r="AL170" i="14"/>
  <c r="AK170" i="14"/>
  <c r="AN169" i="14"/>
  <c r="AM169" i="14"/>
  <c r="AL169" i="14"/>
  <c r="AK169" i="14"/>
  <c r="AN168" i="14"/>
  <c r="AM168" i="14"/>
  <c r="AL168" i="14"/>
  <c r="AK168" i="14"/>
  <c r="AN167" i="14"/>
  <c r="AM167" i="14"/>
  <c r="AL167" i="14"/>
  <c r="AK167" i="14"/>
  <c r="AN166" i="14"/>
  <c r="AM166" i="14"/>
  <c r="AL166" i="14"/>
  <c r="AK166" i="14"/>
  <c r="AN165" i="14"/>
  <c r="AM165" i="14"/>
  <c r="AL165" i="14"/>
  <c r="AK165" i="14"/>
  <c r="AN164" i="14"/>
  <c r="AM164" i="14"/>
  <c r="AL164" i="14"/>
  <c r="AK164" i="14"/>
  <c r="AN163" i="14"/>
  <c r="AM163" i="14"/>
  <c r="AL163" i="14"/>
  <c r="AK163" i="14"/>
  <c r="AN162" i="14"/>
  <c r="AM162" i="14"/>
  <c r="AL162" i="14"/>
  <c r="AK162" i="14"/>
  <c r="AN161" i="14"/>
  <c r="AM161" i="14"/>
  <c r="AL161" i="14"/>
  <c r="AK161" i="14"/>
  <c r="AN160" i="14"/>
  <c r="AM160" i="14"/>
  <c r="AL160" i="14"/>
  <c r="AK160" i="14"/>
  <c r="AN159" i="14"/>
  <c r="AM159" i="14"/>
  <c r="AL159" i="14"/>
  <c r="AK159" i="14"/>
  <c r="AN158" i="14"/>
  <c r="AM158" i="14"/>
  <c r="AL158" i="14"/>
  <c r="AK158" i="14"/>
  <c r="AN157" i="14"/>
  <c r="AM157" i="14"/>
  <c r="AL157" i="14"/>
  <c r="AK157" i="14"/>
  <c r="AN156" i="14"/>
  <c r="AM156" i="14"/>
  <c r="AL156" i="14"/>
  <c r="AK156" i="14"/>
  <c r="AN155" i="14"/>
  <c r="AM155" i="14"/>
  <c r="AL155" i="14"/>
  <c r="AK155" i="14"/>
  <c r="AN154" i="14"/>
  <c r="AM154" i="14"/>
  <c r="AL154" i="14"/>
  <c r="AK154" i="14"/>
  <c r="AN153" i="14"/>
  <c r="AM153" i="14"/>
  <c r="AL153" i="14"/>
  <c r="AK153" i="14"/>
  <c r="AN152" i="14"/>
  <c r="AM152" i="14"/>
  <c r="AL152" i="14"/>
  <c r="AK152" i="14"/>
  <c r="AN151" i="14"/>
  <c r="AM151" i="14"/>
  <c r="AL151" i="14"/>
  <c r="AK151" i="14"/>
  <c r="AN150" i="14"/>
  <c r="AM150" i="14"/>
  <c r="AL150" i="14"/>
  <c r="AK150" i="14"/>
  <c r="AN149" i="14"/>
  <c r="AM149" i="14"/>
  <c r="AL149" i="14"/>
  <c r="AK149" i="14"/>
  <c r="AN148" i="14"/>
  <c r="AM148" i="14"/>
  <c r="AL148" i="14"/>
  <c r="AK148" i="14"/>
  <c r="AN147" i="14"/>
  <c r="AM147" i="14"/>
  <c r="AL147" i="14"/>
  <c r="AK147" i="14"/>
  <c r="AN146" i="14"/>
  <c r="AM146" i="14"/>
  <c r="AL146" i="14"/>
  <c r="AK146" i="14"/>
  <c r="AN145" i="14"/>
  <c r="AM145" i="14"/>
  <c r="AL145" i="14"/>
  <c r="AK145" i="14"/>
  <c r="AN144" i="14"/>
  <c r="AM144" i="14"/>
  <c r="AL144" i="14"/>
  <c r="AK144" i="14"/>
  <c r="AN143" i="14"/>
  <c r="AM143" i="14"/>
  <c r="AL143" i="14"/>
  <c r="AK143" i="14"/>
  <c r="AN142" i="14"/>
  <c r="AM142" i="14"/>
  <c r="AL142" i="14"/>
  <c r="AK142" i="14"/>
  <c r="AN141" i="14"/>
  <c r="AM141" i="14"/>
  <c r="AL141" i="14"/>
  <c r="AK141" i="14"/>
  <c r="AN140" i="14"/>
  <c r="AM140" i="14"/>
  <c r="AL140" i="14"/>
  <c r="AK140" i="14"/>
  <c r="AN139" i="14"/>
  <c r="AM139" i="14"/>
  <c r="AL139" i="14"/>
  <c r="AK139" i="14"/>
  <c r="AN138" i="14"/>
  <c r="AM138" i="14"/>
  <c r="AL138" i="14"/>
  <c r="AK138" i="14"/>
  <c r="AN137" i="14"/>
  <c r="AM137" i="14"/>
  <c r="AL137" i="14"/>
  <c r="AK137" i="14"/>
  <c r="AN136" i="14"/>
  <c r="AM136" i="14"/>
  <c r="AL136" i="14"/>
  <c r="AK136" i="14"/>
  <c r="AN135" i="14"/>
  <c r="AM135" i="14"/>
  <c r="AL135" i="14"/>
  <c r="AK135" i="14"/>
  <c r="AN134" i="14"/>
  <c r="AM134" i="14"/>
  <c r="AL134" i="14"/>
  <c r="AK134" i="14"/>
  <c r="AN133" i="14"/>
  <c r="AM133" i="14"/>
  <c r="AL133" i="14"/>
  <c r="AK133" i="14"/>
  <c r="AN132" i="14"/>
  <c r="AM132" i="14"/>
  <c r="AL132" i="14"/>
  <c r="AK132" i="14"/>
  <c r="AN131" i="14"/>
  <c r="AM131" i="14"/>
  <c r="AL131" i="14"/>
  <c r="AK131" i="14"/>
  <c r="AN130" i="14"/>
  <c r="AM130" i="14"/>
  <c r="AL130" i="14"/>
  <c r="AK130" i="14"/>
  <c r="AN129" i="14"/>
  <c r="AM129" i="14"/>
  <c r="AL129" i="14"/>
  <c r="AK129" i="14"/>
  <c r="AN128" i="14"/>
  <c r="AM128" i="14"/>
  <c r="AL128" i="14"/>
  <c r="AK128" i="14"/>
  <c r="AN127" i="14"/>
  <c r="AM127" i="14"/>
  <c r="AL127" i="14"/>
  <c r="AK127" i="14"/>
  <c r="AN126" i="14"/>
  <c r="AM126" i="14"/>
  <c r="AL126" i="14"/>
  <c r="AK126" i="14"/>
  <c r="AN125" i="14"/>
  <c r="AM125" i="14"/>
  <c r="AL125" i="14"/>
  <c r="AK125" i="14"/>
  <c r="AN124" i="14"/>
  <c r="AM124" i="14"/>
  <c r="AL124" i="14"/>
  <c r="AK124" i="14"/>
  <c r="AN123" i="14"/>
  <c r="AM123" i="14"/>
  <c r="AL123" i="14"/>
  <c r="AK123" i="14"/>
  <c r="AN122" i="14"/>
  <c r="AM122" i="14"/>
  <c r="AL122" i="14"/>
  <c r="AK122" i="14"/>
  <c r="AN121" i="14"/>
  <c r="AM121" i="14"/>
  <c r="AL121" i="14"/>
  <c r="AK121" i="14"/>
  <c r="AN120" i="14"/>
  <c r="AM120" i="14"/>
  <c r="AL120" i="14"/>
  <c r="AK120" i="14"/>
  <c r="AN119" i="14"/>
  <c r="AM119" i="14"/>
  <c r="AL119" i="14"/>
  <c r="AK119" i="14"/>
  <c r="AN118" i="14"/>
  <c r="AM118" i="14"/>
  <c r="AL118" i="14"/>
  <c r="AK118" i="14"/>
  <c r="AN117" i="14"/>
  <c r="AM117" i="14"/>
  <c r="AL117" i="14"/>
  <c r="AK117" i="14"/>
  <c r="AN116" i="14"/>
  <c r="AM116" i="14"/>
  <c r="AL116" i="14"/>
  <c r="AK116" i="14"/>
  <c r="AN115" i="14"/>
  <c r="AM115" i="14"/>
  <c r="AL115" i="14"/>
  <c r="AK115" i="14"/>
  <c r="AN114" i="14"/>
  <c r="AM114" i="14"/>
  <c r="AL114" i="14"/>
  <c r="AK114" i="14"/>
  <c r="AN113" i="14"/>
  <c r="AM113" i="14"/>
  <c r="AL113" i="14"/>
  <c r="AK113" i="14"/>
  <c r="AN112" i="14"/>
  <c r="AM112" i="14"/>
  <c r="AL112" i="14"/>
  <c r="AK112" i="14"/>
  <c r="AN111" i="14"/>
  <c r="AM111" i="14"/>
  <c r="AL111" i="14"/>
  <c r="AK111" i="14"/>
  <c r="AN110" i="14"/>
  <c r="AM110" i="14"/>
  <c r="AL110" i="14"/>
  <c r="AK110" i="14"/>
  <c r="AN109" i="14"/>
  <c r="AM109" i="14"/>
  <c r="AL109" i="14"/>
  <c r="AK109" i="14"/>
  <c r="AN108" i="14"/>
  <c r="AM108" i="14"/>
  <c r="AL108" i="14"/>
  <c r="AK108" i="14"/>
  <c r="AN107" i="14"/>
  <c r="AM107" i="14"/>
  <c r="AL107" i="14"/>
  <c r="AK107" i="14"/>
  <c r="AN106" i="14"/>
  <c r="AM106" i="14"/>
  <c r="AL106" i="14"/>
  <c r="AK106" i="14"/>
  <c r="AN105" i="14"/>
  <c r="AM105" i="14"/>
  <c r="AL105" i="14"/>
  <c r="AK105" i="14"/>
  <c r="AN104" i="14"/>
  <c r="AM104" i="14"/>
  <c r="AL104" i="14"/>
  <c r="AK104" i="14"/>
  <c r="AN103" i="14"/>
  <c r="AM103" i="14"/>
  <c r="AL103" i="14"/>
  <c r="AK103" i="14"/>
  <c r="AN102" i="14"/>
  <c r="AM102" i="14"/>
  <c r="AL102" i="14"/>
  <c r="AK102" i="14"/>
  <c r="AN101" i="14"/>
  <c r="AM101" i="14"/>
  <c r="AL101" i="14"/>
  <c r="AK101" i="14"/>
  <c r="AN100" i="14"/>
  <c r="AM100" i="14"/>
  <c r="AL100" i="14"/>
  <c r="AK100" i="14"/>
  <c r="AN99" i="14"/>
  <c r="AM99" i="14"/>
  <c r="AL99" i="14"/>
  <c r="AK99" i="14"/>
  <c r="AN98" i="14"/>
  <c r="AM98" i="14"/>
  <c r="AL98" i="14"/>
  <c r="AK98" i="14"/>
  <c r="AN97" i="14"/>
  <c r="AM97" i="14"/>
  <c r="AL97" i="14"/>
  <c r="AK97" i="14"/>
  <c r="AN96" i="14"/>
  <c r="AM96" i="14"/>
  <c r="AL96" i="14"/>
  <c r="AK96" i="14"/>
  <c r="AN95" i="14"/>
  <c r="AM95" i="14"/>
  <c r="AL95" i="14"/>
  <c r="AK95" i="14"/>
  <c r="AN94" i="14"/>
  <c r="AM94" i="14"/>
  <c r="AL94" i="14"/>
  <c r="AK94" i="14"/>
  <c r="AN93" i="14"/>
  <c r="AM93" i="14"/>
  <c r="AL93" i="14"/>
  <c r="AK93" i="14"/>
  <c r="AN92" i="14"/>
  <c r="AM92" i="14"/>
  <c r="AL92" i="14"/>
  <c r="AK92" i="14"/>
  <c r="AN91" i="14"/>
  <c r="AM91" i="14"/>
  <c r="AL91" i="14"/>
  <c r="AK91" i="14"/>
  <c r="AN90" i="14"/>
  <c r="AM90" i="14"/>
  <c r="AL90" i="14"/>
  <c r="AK90" i="14"/>
  <c r="AN89" i="14"/>
  <c r="AM89" i="14"/>
  <c r="AL89" i="14"/>
  <c r="AK89" i="14"/>
  <c r="AN88" i="14"/>
  <c r="AM88" i="14"/>
  <c r="AL88" i="14"/>
  <c r="AK88" i="14"/>
  <c r="AN87" i="14"/>
  <c r="AM87" i="14"/>
  <c r="AL87" i="14"/>
  <c r="AK87" i="14"/>
  <c r="AN86" i="14"/>
  <c r="AM86" i="14"/>
  <c r="AL86" i="14"/>
  <c r="AK86" i="14"/>
  <c r="AN85" i="14"/>
  <c r="AM85" i="14"/>
  <c r="AL85" i="14"/>
  <c r="AK85" i="14"/>
  <c r="AN84" i="14"/>
  <c r="AM84" i="14"/>
  <c r="AL84" i="14"/>
  <c r="AK84" i="14"/>
  <c r="AN83" i="14"/>
  <c r="AM83" i="14"/>
  <c r="AL83" i="14"/>
  <c r="AK83" i="14"/>
  <c r="AN82" i="14"/>
  <c r="AM82" i="14"/>
  <c r="AL82" i="14"/>
  <c r="AK82" i="14"/>
  <c r="AN81" i="14"/>
  <c r="AM81" i="14"/>
  <c r="AL81" i="14"/>
  <c r="AK81" i="14"/>
  <c r="AN80" i="14"/>
  <c r="AM80" i="14"/>
  <c r="AL80" i="14"/>
  <c r="AK80" i="14"/>
  <c r="AN79" i="14"/>
  <c r="AM79" i="14"/>
  <c r="AL79" i="14"/>
  <c r="AK79" i="14"/>
  <c r="AN78" i="14"/>
  <c r="AM78" i="14"/>
  <c r="AL78" i="14"/>
  <c r="AK78" i="14"/>
  <c r="AN77" i="14"/>
  <c r="AM77" i="14"/>
  <c r="AL77" i="14"/>
  <c r="AK77" i="14"/>
  <c r="AN76" i="14"/>
  <c r="AM76" i="14"/>
  <c r="AL76" i="14"/>
  <c r="AK76" i="14"/>
  <c r="AN75" i="14"/>
  <c r="AM75" i="14"/>
  <c r="AL75" i="14"/>
  <c r="AK75" i="14"/>
  <c r="AN74" i="14"/>
  <c r="AM74" i="14"/>
  <c r="AL74" i="14"/>
  <c r="AK74" i="14"/>
  <c r="AN73" i="14"/>
  <c r="AM73" i="14"/>
  <c r="AL73" i="14"/>
  <c r="AK73" i="14"/>
  <c r="AN72" i="14"/>
  <c r="AM72" i="14"/>
  <c r="AL72" i="14"/>
  <c r="AK72" i="14"/>
  <c r="AN71" i="14"/>
  <c r="AM71" i="14"/>
  <c r="AL71" i="14"/>
  <c r="AK71" i="14"/>
  <c r="AN70" i="14"/>
  <c r="AM70" i="14"/>
  <c r="AL70" i="14"/>
  <c r="AK70" i="14"/>
  <c r="AN69" i="14"/>
  <c r="AM69" i="14"/>
  <c r="AL69" i="14"/>
  <c r="AK69" i="14"/>
  <c r="AN68" i="14"/>
  <c r="AM68" i="14"/>
  <c r="AL68" i="14"/>
  <c r="AK68" i="14"/>
  <c r="AN67" i="14"/>
  <c r="AM67" i="14"/>
  <c r="AL67" i="14"/>
  <c r="AK67" i="14"/>
  <c r="AN66" i="14"/>
  <c r="AM66" i="14"/>
  <c r="AL66" i="14"/>
  <c r="AK66" i="14"/>
  <c r="AN65" i="14"/>
  <c r="AM65" i="14"/>
  <c r="AL65" i="14"/>
  <c r="AK65" i="14"/>
  <c r="AN64" i="14"/>
  <c r="AM64" i="14"/>
  <c r="AL64" i="14"/>
  <c r="AK64" i="14"/>
  <c r="AN63" i="14"/>
  <c r="AM63" i="14"/>
  <c r="AL63" i="14"/>
  <c r="AK63" i="14"/>
  <c r="AN62" i="14"/>
  <c r="AM62" i="14"/>
  <c r="AL62" i="14"/>
  <c r="AK62" i="14"/>
  <c r="AN61" i="14"/>
  <c r="AM61" i="14"/>
  <c r="AL61" i="14"/>
  <c r="AK61" i="14"/>
  <c r="AN60" i="14"/>
  <c r="AM60" i="14"/>
  <c r="AL60" i="14"/>
  <c r="AK60" i="14"/>
  <c r="AN59" i="14"/>
  <c r="AM59" i="14"/>
  <c r="AL59" i="14"/>
  <c r="AK59" i="14"/>
  <c r="AN58" i="14"/>
  <c r="AM58" i="14"/>
  <c r="AL58" i="14"/>
  <c r="AK58" i="14"/>
  <c r="AN57" i="14"/>
  <c r="AM57" i="14"/>
  <c r="AL57" i="14"/>
  <c r="AK57" i="14"/>
  <c r="AN56" i="14"/>
  <c r="AM56" i="14"/>
  <c r="AL56" i="14"/>
  <c r="AK56" i="14"/>
  <c r="AN55" i="14"/>
  <c r="AM55" i="14"/>
  <c r="AL55" i="14"/>
  <c r="AK55" i="14"/>
  <c r="AN54" i="14"/>
  <c r="AM54" i="14"/>
  <c r="AL54" i="14"/>
  <c r="AK54" i="14"/>
  <c r="AN53" i="14"/>
  <c r="AM53" i="14"/>
  <c r="AL53" i="14"/>
  <c r="AK53" i="14"/>
  <c r="AN52" i="14"/>
  <c r="AM52" i="14"/>
  <c r="AL52" i="14"/>
  <c r="AK52" i="14"/>
  <c r="AN51" i="14"/>
  <c r="AM51" i="14"/>
  <c r="AL51" i="14"/>
  <c r="AK51" i="14"/>
  <c r="AN50" i="14"/>
  <c r="AM50" i="14"/>
  <c r="AL50" i="14"/>
  <c r="AK50" i="14"/>
  <c r="AN49" i="14"/>
  <c r="AM49" i="14"/>
  <c r="AL49" i="14"/>
  <c r="AK49" i="14"/>
  <c r="AN48" i="14"/>
  <c r="AM48" i="14"/>
  <c r="AL48" i="14"/>
  <c r="AK48" i="14"/>
  <c r="AN47" i="14"/>
  <c r="AM47" i="14"/>
  <c r="AL47" i="14"/>
  <c r="AK47" i="14"/>
  <c r="AN46" i="14"/>
  <c r="AM46" i="14"/>
  <c r="AL46" i="14"/>
  <c r="AK46" i="14"/>
  <c r="AN45" i="14"/>
  <c r="AM45" i="14"/>
  <c r="AL45" i="14"/>
  <c r="AK45" i="14"/>
  <c r="AN44" i="14"/>
  <c r="AM44" i="14"/>
  <c r="AL44" i="14"/>
  <c r="AK44" i="14"/>
  <c r="AN43" i="14"/>
  <c r="AM43" i="14"/>
  <c r="AL43" i="14"/>
  <c r="AK43" i="14"/>
  <c r="AN42" i="14"/>
  <c r="AM42" i="14"/>
  <c r="AL42" i="14"/>
  <c r="AK42" i="14"/>
  <c r="AN41" i="14"/>
  <c r="AM41" i="14"/>
  <c r="AL41" i="14"/>
  <c r="AK41" i="14"/>
  <c r="AN40" i="14"/>
  <c r="AM40" i="14"/>
  <c r="AL40" i="14"/>
  <c r="AK40" i="14"/>
  <c r="AN39" i="14"/>
  <c r="AM39" i="14"/>
  <c r="AL39" i="14"/>
  <c r="AK39" i="14"/>
  <c r="AN38" i="14"/>
  <c r="AM38" i="14"/>
  <c r="AL38" i="14"/>
  <c r="AK38" i="14"/>
  <c r="AN37" i="14"/>
  <c r="AM37" i="14"/>
  <c r="AL37" i="14"/>
  <c r="AK37" i="14"/>
  <c r="AN36" i="14"/>
  <c r="AM36" i="14"/>
  <c r="AL36" i="14"/>
  <c r="AK36" i="14"/>
  <c r="AN35" i="14"/>
  <c r="AM35" i="14"/>
  <c r="AL35" i="14"/>
  <c r="AK35" i="14"/>
  <c r="AN34" i="14"/>
  <c r="AM34" i="14"/>
  <c r="AL34" i="14"/>
  <c r="AK34" i="14"/>
  <c r="AN33" i="14"/>
  <c r="AM33" i="14"/>
  <c r="AL33" i="14"/>
  <c r="AK33" i="14"/>
  <c r="AN32" i="14"/>
  <c r="AM32" i="14"/>
  <c r="AL32" i="14"/>
  <c r="AK32" i="14"/>
  <c r="AN31" i="14"/>
  <c r="AM31" i="14"/>
  <c r="AL31" i="14"/>
  <c r="AK31" i="14"/>
  <c r="AN30" i="14"/>
  <c r="AM30" i="14"/>
  <c r="AL30" i="14"/>
  <c r="AK30" i="14"/>
  <c r="AN29" i="14"/>
  <c r="AM29" i="14"/>
  <c r="AL29" i="14"/>
  <c r="AK29" i="14"/>
  <c r="AN28" i="14"/>
  <c r="AM28" i="14"/>
  <c r="AL28" i="14"/>
  <c r="AK28" i="14"/>
  <c r="AN27" i="14"/>
  <c r="AM27" i="14"/>
  <c r="AL27" i="14"/>
  <c r="AK27" i="14"/>
  <c r="AN26" i="14"/>
  <c r="AM26" i="14"/>
  <c r="AL26" i="14"/>
  <c r="AK26" i="14"/>
  <c r="AN25" i="14"/>
  <c r="AM25" i="14"/>
  <c r="AL25" i="14"/>
  <c r="AK25" i="14"/>
  <c r="AK24" i="14"/>
  <c r="AK23" i="14"/>
  <c r="AK22" i="14"/>
  <c r="AK21" i="14"/>
  <c r="AK20" i="14"/>
  <c r="AK19" i="14"/>
  <c r="AK18" i="14"/>
  <c r="AK17" i="14"/>
  <c r="AK16" i="14"/>
  <c r="AK15" i="14"/>
  <c r="AK14" i="14"/>
  <c r="AK13" i="14"/>
  <c r="AK12" i="14"/>
  <c r="AK11" i="14"/>
  <c r="AK10" i="14"/>
  <c r="AK9" i="14"/>
  <c r="E7" i="18"/>
  <c r="A1" i="25"/>
  <c r="Y506" i="18" l="1"/>
  <c r="AC505" i="18"/>
  <c r="E505" i="18"/>
  <c r="AC504" i="18"/>
  <c r="E504" i="18"/>
  <c r="AC503" i="18"/>
  <c r="E503" i="18"/>
  <c r="AC502" i="18"/>
  <c r="E502" i="18"/>
  <c r="AC501" i="18"/>
  <c r="E501" i="18"/>
  <c r="AC500" i="18"/>
  <c r="E500" i="18"/>
  <c r="AC499" i="18"/>
  <c r="E499" i="18"/>
  <c r="AC498" i="18"/>
  <c r="E498" i="18"/>
  <c r="AC497" i="18"/>
  <c r="E497" i="18"/>
  <c r="AC496" i="18"/>
  <c r="E496" i="18"/>
  <c r="AC495" i="18"/>
  <c r="E495" i="18"/>
  <c r="AC494" i="18"/>
  <c r="E494" i="18"/>
  <c r="AC493" i="18"/>
  <c r="E493" i="18"/>
  <c r="AC492" i="18"/>
  <c r="E492" i="18"/>
  <c r="AC491" i="18"/>
  <c r="E491" i="18"/>
  <c r="AC490" i="18"/>
  <c r="E490" i="18"/>
  <c r="AC489" i="18"/>
  <c r="E489" i="18"/>
  <c r="AC488" i="18"/>
  <c r="E488" i="18"/>
  <c r="AC487" i="18"/>
  <c r="E487" i="18"/>
  <c r="AC486" i="18"/>
  <c r="E486" i="18"/>
  <c r="AC485" i="18"/>
  <c r="E485" i="18"/>
  <c r="AC484" i="18"/>
  <c r="E484" i="18"/>
  <c r="AC483" i="18"/>
  <c r="E483" i="18"/>
  <c r="AC482" i="18"/>
  <c r="E482" i="18"/>
  <c r="AC481" i="18"/>
  <c r="E481" i="18"/>
  <c r="AC480" i="18"/>
  <c r="E480" i="18"/>
  <c r="AC479" i="18"/>
  <c r="E479" i="18"/>
  <c r="AC478" i="18"/>
  <c r="E478" i="18"/>
  <c r="AC477" i="18"/>
  <c r="E477" i="18"/>
  <c r="AC476" i="18"/>
  <c r="E476" i="18"/>
  <c r="AC475" i="18"/>
  <c r="E475" i="18"/>
  <c r="AC474" i="18"/>
  <c r="E474" i="18"/>
  <c r="AC473" i="18"/>
  <c r="E473" i="18"/>
  <c r="AC472" i="18"/>
  <c r="E472" i="18"/>
  <c r="AC471" i="18"/>
  <c r="E471" i="18"/>
  <c r="AC470" i="18"/>
  <c r="E470" i="18"/>
  <c r="AC469" i="18"/>
  <c r="E469" i="18"/>
  <c r="AC468" i="18"/>
  <c r="E468" i="18"/>
  <c r="AC467" i="18"/>
  <c r="E467" i="18"/>
  <c r="AC466" i="18"/>
  <c r="E466" i="18"/>
  <c r="AC465" i="18"/>
  <c r="E465" i="18"/>
  <c r="AC464" i="18"/>
  <c r="E464" i="18"/>
  <c r="AC463" i="18"/>
  <c r="E463" i="18"/>
  <c r="AC462" i="18"/>
  <c r="E462" i="18"/>
  <c r="AC461" i="18"/>
  <c r="E461" i="18"/>
  <c r="AC460" i="18"/>
  <c r="E460" i="18"/>
  <c r="AC459" i="18"/>
  <c r="E459" i="18"/>
  <c r="AC458" i="18"/>
  <c r="E458" i="18"/>
  <c r="AC457" i="18"/>
  <c r="E457" i="18"/>
  <c r="AC456" i="18"/>
  <c r="E456" i="18"/>
  <c r="AC455" i="18"/>
  <c r="E455" i="18"/>
  <c r="AC454" i="18"/>
  <c r="E454" i="18"/>
  <c r="AC453" i="18"/>
  <c r="E453" i="18"/>
  <c r="AC452" i="18"/>
  <c r="E452" i="18"/>
  <c r="AC451" i="18"/>
  <c r="E451" i="18"/>
  <c r="AC450" i="18"/>
  <c r="E450" i="18"/>
  <c r="AC449" i="18"/>
  <c r="E449" i="18"/>
  <c r="AC448" i="18"/>
  <c r="E448" i="18"/>
  <c r="AC447" i="18"/>
  <c r="E447" i="18"/>
  <c r="AC446" i="18"/>
  <c r="E446" i="18"/>
  <c r="AC445" i="18"/>
  <c r="E445" i="18"/>
  <c r="AC444" i="18"/>
  <c r="E444" i="18"/>
  <c r="AC443" i="18"/>
  <c r="E443" i="18"/>
  <c r="AC442" i="18"/>
  <c r="E442" i="18"/>
  <c r="AC441" i="18"/>
  <c r="E441" i="18"/>
  <c r="AC440" i="18"/>
  <c r="E440" i="18"/>
  <c r="AC439" i="18"/>
  <c r="E439" i="18"/>
  <c r="AC438" i="18"/>
  <c r="E438" i="18"/>
  <c r="AC437" i="18"/>
  <c r="E437" i="18"/>
  <c r="AC436" i="18"/>
  <c r="E436" i="18"/>
  <c r="AC435" i="18"/>
  <c r="E435" i="18"/>
  <c r="AC434" i="18"/>
  <c r="E434" i="18"/>
  <c r="AC433" i="18"/>
  <c r="E433" i="18"/>
  <c r="AC432" i="18"/>
  <c r="E432" i="18"/>
  <c r="AC431" i="18"/>
  <c r="E431" i="18"/>
  <c r="AC430" i="18"/>
  <c r="E430" i="18"/>
  <c r="AC429" i="18"/>
  <c r="E429" i="18"/>
  <c r="AC428" i="18"/>
  <c r="E428" i="18"/>
  <c r="AC427" i="18"/>
  <c r="E427" i="18"/>
  <c r="AC426" i="18"/>
  <c r="E426" i="18"/>
  <c r="AC425" i="18"/>
  <c r="E425" i="18"/>
  <c r="AC424" i="18"/>
  <c r="E424" i="18"/>
  <c r="AC423" i="18"/>
  <c r="E423" i="18"/>
  <c r="AC422" i="18"/>
  <c r="E422" i="18"/>
  <c r="AC421" i="18"/>
  <c r="E421" i="18"/>
  <c r="AC420" i="18"/>
  <c r="E420" i="18"/>
  <c r="AC419" i="18"/>
  <c r="E419" i="18"/>
  <c r="AC418" i="18"/>
  <c r="E418" i="18"/>
  <c r="AC417" i="18"/>
  <c r="E417" i="18"/>
  <c r="AC416" i="18"/>
  <c r="E416" i="18"/>
  <c r="AC415" i="18"/>
  <c r="E415" i="18"/>
  <c r="AC414" i="18"/>
  <c r="E414" i="18"/>
  <c r="AC413" i="18"/>
  <c r="E413" i="18"/>
  <c r="AC412" i="18"/>
  <c r="E412" i="18"/>
  <c r="AC411" i="18"/>
  <c r="E411" i="18"/>
  <c r="AC410" i="18"/>
  <c r="E410" i="18"/>
  <c r="AC409" i="18"/>
  <c r="E409" i="18"/>
  <c r="AC408" i="18"/>
  <c r="E408" i="18"/>
  <c r="AC407" i="18"/>
  <c r="E407" i="18"/>
  <c r="AC406" i="18"/>
  <c r="E406" i="18"/>
  <c r="AC405" i="18"/>
  <c r="E405" i="18"/>
  <c r="AC404" i="18"/>
  <c r="E404" i="18"/>
  <c r="AC403" i="18"/>
  <c r="E403" i="18"/>
  <c r="AC402" i="18"/>
  <c r="E402" i="18"/>
  <c r="AC401" i="18"/>
  <c r="E401" i="18"/>
  <c r="AC400" i="18"/>
  <c r="E400" i="18"/>
  <c r="AC399" i="18"/>
  <c r="E399" i="18"/>
  <c r="AC398" i="18"/>
  <c r="E398" i="18"/>
  <c r="AC397" i="18"/>
  <c r="E397" i="18"/>
  <c r="AC396" i="18"/>
  <c r="E396" i="18"/>
  <c r="AC395" i="18"/>
  <c r="E395" i="18"/>
  <c r="AC394" i="18"/>
  <c r="E394" i="18"/>
  <c r="AC393" i="18"/>
  <c r="E393" i="18"/>
  <c r="AC392" i="18"/>
  <c r="E392" i="18"/>
  <c r="AC391" i="18"/>
  <c r="E391" i="18"/>
  <c r="AC390" i="18"/>
  <c r="E390" i="18"/>
  <c r="AC389" i="18"/>
  <c r="E389" i="18"/>
  <c r="AC388" i="18"/>
  <c r="E388" i="18"/>
  <c r="AC387" i="18"/>
  <c r="E387" i="18"/>
  <c r="AC386" i="18"/>
  <c r="E386" i="18"/>
  <c r="AC385" i="18"/>
  <c r="E385" i="18"/>
  <c r="AC384" i="18"/>
  <c r="E384" i="18"/>
  <c r="AC383" i="18"/>
  <c r="E383" i="18"/>
  <c r="AC382" i="18"/>
  <c r="E382" i="18"/>
  <c r="AC381" i="18"/>
  <c r="E381" i="18"/>
  <c r="AC380" i="18"/>
  <c r="E380" i="18"/>
  <c r="AC379" i="18"/>
  <c r="E379" i="18"/>
  <c r="AC378" i="18"/>
  <c r="E378" i="18"/>
  <c r="AC377" i="18"/>
  <c r="E377" i="18"/>
  <c r="AC376" i="18"/>
  <c r="E376" i="18"/>
  <c r="AC375" i="18"/>
  <c r="E375" i="18"/>
  <c r="AC374" i="18"/>
  <c r="E374" i="18"/>
  <c r="AC373" i="18"/>
  <c r="E373" i="18"/>
  <c r="AC372" i="18"/>
  <c r="E372" i="18"/>
  <c r="AC371" i="18"/>
  <c r="E371" i="18"/>
  <c r="AC370" i="18"/>
  <c r="E370" i="18"/>
  <c r="AC369" i="18"/>
  <c r="E369" i="18"/>
  <c r="AC368" i="18"/>
  <c r="E368" i="18"/>
  <c r="AC367" i="18"/>
  <c r="E367" i="18"/>
  <c r="AC366" i="18"/>
  <c r="E366" i="18"/>
  <c r="AC365" i="18"/>
  <c r="E365" i="18"/>
  <c r="AC364" i="18"/>
  <c r="E364" i="18"/>
  <c r="AC363" i="18"/>
  <c r="E363" i="18"/>
  <c r="AC362" i="18"/>
  <c r="E362" i="18"/>
  <c r="AC361" i="18"/>
  <c r="E361" i="18"/>
  <c r="AC360" i="18"/>
  <c r="E360" i="18"/>
  <c r="AC359" i="18"/>
  <c r="E359" i="18"/>
  <c r="AC358" i="18"/>
  <c r="E358" i="18"/>
  <c r="AC357" i="18"/>
  <c r="E357" i="18"/>
  <c r="AC356" i="18"/>
  <c r="E356" i="18"/>
  <c r="AC355" i="18"/>
  <c r="E355" i="18"/>
  <c r="AC354" i="18"/>
  <c r="E354" i="18"/>
  <c r="AC353" i="18"/>
  <c r="E353" i="18"/>
  <c r="AC352" i="18"/>
  <c r="E352" i="18"/>
  <c r="AC351" i="18"/>
  <c r="E351" i="18"/>
  <c r="AC350" i="18"/>
  <c r="E350" i="18"/>
  <c r="AC349" i="18"/>
  <c r="E349" i="18"/>
  <c r="AC348" i="18"/>
  <c r="E348" i="18"/>
  <c r="AC347" i="18"/>
  <c r="E347" i="18"/>
  <c r="AC346" i="18"/>
  <c r="E346" i="18"/>
  <c r="AC345" i="18"/>
  <c r="E345" i="18"/>
  <c r="AC344" i="18"/>
  <c r="E344" i="18"/>
  <c r="AC343" i="18"/>
  <c r="E343" i="18"/>
  <c r="AC342" i="18"/>
  <c r="E342" i="18"/>
  <c r="AC341" i="18"/>
  <c r="E341" i="18"/>
  <c r="AC340" i="18"/>
  <c r="E340" i="18"/>
  <c r="AC339" i="18"/>
  <c r="E339" i="18"/>
  <c r="AC338" i="18"/>
  <c r="E338" i="18"/>
  <c r="AC337" i="18"/>
  <c r="E337" i="18"/>
  <c r="AC336" i="18"/>
  <c r="E336" i="18"/>
  <c r="AC335" i="18"/>
  <c r="E335" i="18"/>
  <c r="AC334" i="18"/>
  <c r="E334" i="18"/>
  <c r="AC333" i="18"/>
  <c r="E333" i="18"/>
  <c r="AC332" i="18"/>
  <c r="E332" i="18"/>
  <c r="AC331" i="18"/>
  <c r="E331" i="18"/>
  <c r="AC330" i="18"/>
  <c r="E330" i="18"/>
  <c r="AC329" i="18"/>
  <c r="E329" i="18"/>
  <c r="AC328" i="18"/>
  <c r="E328" i="18"/>
  <c r="AC327" i="18"/>
  <c r="E327" i="18"/>
  <c r="AC326" i="18"/>
  <c r="E326" i="18"/>
  <c r="AC325" i="18"/>
  <c r="E325" i="18"/>
  <c r="AC324" i="18"/>
  <c r="E324" i="18"/>
  <c r="AC323" i="18"/>
  <c r="E323" i="18"/>
  <c r="AC322" i="18"/>
  <c r="E322" i="18"/>
  <c r="AC321" i="18"/>
  <c r="E321" i="18"/>
  <c r="AC320" i="18"/>
  <c r="E320" i="18"/>
  <c r="AC319" i="18"/>
  <c r="E319" i="18"/>
  <c r="AC318" i="18"/>
  <c r="E318" i="18"/>
  <c r="AC317" i="18"/>
  <c r="E317" i="18"/>
  <c r="AC316" i="18"/>
  <c r="E316" i="18"/>
  <c r="AC315" i="18"/>
  <c r="E315" i="18"/>
  <c r="AC314" i="18"/>
  <c r="E314" i="18"/>
  <c r="AC313" i="18"/>
  <c r="E313" i="18"/>
  <c r="AC312" i="18"/>
  <c r="E312" i="18"/>
  <c r="AC311" i="18"/>
  <c r="E311" i="18"/>
  <c r="AC310" i="18"/>
  <c r="E310" i="18"/>
  <c r="AC309" i="18"/>
  <c r="E309" i="18"/>
  <c r="AC308" i="18"/>
  <c r="E308" i="18"/>
  <c r="AC307" i="18"/>
  <c r="E307" i="18"/>
  <c r="AC306" i="18"/>
  <c r="E306" i="18"/>
  <c r="AC305" i="18"/>
  <c r="E305" i="18"/>
  <c r="AC304" i="18"/>
  <c r="E304" i="18"/>
  <c r="AC303" i="18"/>
  <c r="E303" i="18"/>
  <c r="AC302" i="18"/>
  <c r="E302" i="18"/>
  <c r="AC301" i="18"/>
  <c r="E301" i="18"/>
  <c r="AC300" i="18"/>
  <c r="E300" i="18"/>
  <c r="AC299" i="18"/>
  <c r="E299" i="18"/>
  <c r="AC298" i="18"/>
  <c r="E298" i="18"/>
  <c r="AC297" i="18"/>
  <c r="E297" i="18"/>
  <c r="AC296" i="18"/>
  <c r="E296" i="18"/>
  <c r="AC295" i="18"/>
  <c r="E295" i="18"/>
  <c r="AC294" i="18"/>
  <c r="E294" i="18"/>
  <c r="AC293" i="18"/>
  <c r="E293" i="18"/>
  <c r="AC292" i="18"/>
  <c r="E292" i="18"/>
  <c r="AC291" i="18"/>
  <c r="E291" i="18"/>
  <c r="AC290" i="18"/>
  <c r="E290" i="18"/>
  <c r="AC289" i="18"/>
  <c r="E289" i="18"/>
  <c r="AC288" i="18"/>
  <c r="E288" i="18"/>
  <c r="AC287" i="18"/>
  <c r="E287" i="18"/>
  <c r="AC286" i="18"/>
  <c r="E286" i="18"/>
  <c r="AC285" i="18"/>
  <c r="E285" i="18"/>
  <c r="AC284" i="18"/>
  <c r="E284" i="18"/>
  <c r="AC283" i="18"/>
  <c r="E283" i="18"/>
  <c r="AC282" i="18"/>
  <c r="E282" i="18"/>
  <c r="AC281" i="18"/>
  <c r="E281" i="18"/>
  <c r="AC280" i="18"/>
  <c r="E280" i="18"/>
  <c r="AC279" i="18"/>
  <c r="E279" i="18"/>
  <c r="AC278" i="18"/>
  <c r="E278" i="18"/>
  <c r="AC277" i="18"/>
  <c r="E277" i="18"/>
  <c r="AC276" i="18"/>
  <c r="E276" i="18"/>
  <c r="AC275" i="18"/>
  <c r="E275" i="18"/>
  <c r="AC274" i="18"/>
  <c r="E274" i="18"/>
  <c r="AC273" i="18"/>
  <c r="E273" i="18"/>
  <c r="AC272" i="18"/>
  <c r="E272" i="18"/>
  <c r="AC271" i="18"/>
  <c r="E271" i="18"/>
  <c r="AC270" i="18"/>
  <c r="E270" i="18"/>
  <c r="AC269" i="18"/>
  <c r="E269" i="18"/>
  <c r="AC268" i="18"/>
  <c r="E268" i="18"/>
  <c r="AC267" i="18"/>
  <c r="E267" i="18"/>
  <c r="AC266" i="18"/>
  <c r="E266" i="18"/>
  <c r="AC265" i="18"/>
  <c r="E265" i="18"/>
  <c r="AC264" i="18"/>
  <c r="E264" i="18"/>
  <c r="AC263" i="18"/>
  <c r="E263" i="18"/>
  <c r="AC262" i="18"/>
  <c r="E262" i="18"/>
  <c r="AC261" i="18"/>
  <c r="E261" i="18"/>
  <c r="AC260" i="18"/>
  <c r="E260" i="18"/>
  <c r="AC259" i="18"/>
  <c r="E259" i="18"/>
  <c r="AC258" i="18"/>
  <c r="E258" i="18"/>
  <c r="AC257" i="18"/>
  <c r="E257" i="18"/>
  <c r="AC256" i="18"/>
  <c r="E256" i="18"/>
  <c r="AC255" i="18"/>
  <c r="E255" i="18"/>
  <c r="AC254" i="18"/>
  <c r="E254" i="18"/>
  <c r="AC253" i="18"/>
  <c r="E253" i="18"/>
  <c r="AC252" i="18"/>
  <c r="E252" i="18"/>
  <c r="AC251" i="18"/>
  <c r="E251" i="18"/>
  <c r="AC250" i="18"/>
  <c r="E250" i="18"/>
  <c r="AC249" i="18"/>
  <c r="E249" i="18"/>
  <c r="AC248" i="18"/>
  <c r="E248" i="18"/>
  <c r="AC247" i="18"/>
  <c r="E247" i="18"/>
  <c r="AC246" i="18"/>
  <c r="E246" i="18"/>
  <c r="AC245" i="18"/>
  <c r="E245" i="18"/>
  <c r="AC244" i="18"/>
  <c r="E244" i="18"/>
  <c r="AC243" i="18"/>
  <c r="E243" i="18"/>
  <c r="AC242" i="18"/>
  <c r="E242" i="18"/>
  <c r="AC241" i="18"/>
  <c r="E241" i="18"/>
  <c r="AC240" i="18"/>
  <c r="E240" i="18"/>
  <c r="AC239" i="18"/>
  <c r="E239" i="18"/>
  <c r="AC238" i="18"/>
  <c r="E238" i="18"/>
  <c r="AC237" i="18"/>
  <c r="E237" i="18"/>
  <c r="AC236" i="18"/>
  <c r="E236" i="18"/>
  <c r="AC235" i="18"/>
  <c r="E235" i="18"/>
  <c r="AC234" i="18"/>
  <c r="E234" i="18"/>
  <c r="AC233" i="18"/>
  <c r="E233" i="18"/>
  <c r="AC232" i="18"/>
  <c r="E232" i="18"/>
  <c r="AC231" i="18"/>
  <c r="E231" i="18"/>
  <c r="AC230" i="18"/>
  <c r="E230" i="18"/>
  <c r="AC229" i="18"/>
  <c r="E229" i="18"/>
  <c r="AC228" i="18"/>
  <c r="E228" i="18"/>
  <c r="AC227" i="18"/>
  <c r="E227" i="18"/>
  <c r="AC226" i="18"/>
  <c r="E226" i="18"/>
  <c r="AC225" i="18"/>
  <c r="E225" i="18"/>
  <c r="AC224" i="18"/>
  <c r="E224" i="18"/>
  <c r="AC223" i="18"/>
  <c r="E223" i="18"/>
  <c r="AC222" i="18"/>
  <c r="E222" i="18"/>
  <c r="AC221" i="18"/>
  <c r="E221" i="18"/>
  <c r="AC220" i="18"/>
  <c r="E220" i="18"/>
  <c r="AC219" i="18"/>
  <c r="E219" i="18"/>
  <c r="AC218" i="18"/>
  <c r="E218" i="18"/>
  <c r="AC217" i="18"/>
  <c r="E217" i="18"/>
  <c r="AC216" i="18"/>
  <c r="E216" i="18"/>
  <c r="AC215" i="18"/>
  <c r="E215" i="18"/>
  <c r="AC214" i="18"/>
  <c r="E214" i="18"/>
  <c r="AC213" i="18"/>
  <c r="E213" i="18"/>
  <c r="AC212" i="18"/>
  <c r="E212" i="18"/>
  <c r="AC211" i="18"/>
  <c r="E211" i="18"/>
  <c r="AC210" i="18"/>
  <c r="E210" i="18"/>
  <c r="AC209" i="18"/>
  <c r="E209" i="18"/>
  <c r="AC208" i="18"/>
  <c r="E208" i="18"/>
  <c r="AC207" i="18"/>
  <c r="E207" i="18"/>
  <c r="AC206" i="18"/>
  <c r="E206" i="18"/>
  <c r="AC205" i="18"/>
  <c r="E205" i="18"/>
  <c r="AC204" i="18"/>
  <c r="E204" i="18"/>
  <c r="AC203" i="18"/>
  <c r="E203" i="18"/>
  <c r="AC202" i="18"/>
  <c r="E202" i="18"/>
  <c r="AC201" i="18"/>
  <c r="E201" i="18"/>
  <c r="AC200" i="18"/>
  <c r="E200" i="18"/>
  <c r="AC199" i="18"/>
  <c r="E199" i="18"/>
  <c r="AC198" i="18"/>
  <c r="E198" i="18"/>
  <c r="AC197" i="18"/>
  <c r="E197" i="18"/>
  <c r="AC196" i="18"/>
  <c r="E196" i="18"/>
  <c r="AC195" i="18"/>
  <c r="E195" i="18"/>
  <c r="AC194" i="18"/>
  <c r="E194" i="18"/>
  <c r="AC193" i="18"/>
  <c r="E193" i="18"/>
  <c r="AC192" i="18"/>
  <c r="E192" i="18"/>
  <c r="AC191" i="18"/>
  <c r="E191" i="18"/>
  <c r="AC190" i="18"/>
  <c r="E190" i="18"/>
  <c r="AC189" i="18"/>
  <c r="E189" i="18"/>
  <c r="AC188" i="18"/>
  <c r="E188" i="18"/>
  <c r="AC187" i="18"/>
  <c r="E187" i="18"/>
  <c r="AC186" i="18"/>
  <c r="E186" i="18"/>
  <c r="AC185" i="18"/>
  <c r="E185" i="18"/>
  <c r="AC184" i="18"/>
  <c r="E184" i="18"/>
  <c r="AC183" i="18"/>
  <c r="E183" i="18"/>
  <c r="AC182" i="18"/>
  <c r="E182" i="18"/>
  <c r="AC181" i="18"/>
  <c r="E181" i="18"/>
  <c r="AC180" i="18"/>
  <c r="E180" i="18"/>
  <c r="AC179" i="18"/>
  <c r="E179" i="18"/>
  <c r="AC178" i="18"/>
  <c r="E178" i="18"/>
  <c r="AC177" i="18"/>
  <c r="E177" i="18"/>
  <c r="AC176" i="18"/>
  <c r="E176" i="18"/>
  <c r="AC175" i="18"/>
  <c r="E175" i="18"/>
  <c r="AC174" i="18"/>
  <c r="E174" i="18"/>
  <c r="AC173" i="18"/>
  <c r="E173" i="18"/>
  <c r="AC172" i="18"/>
  <c r="E172" i="18"/>
  <c r="AC171" i="18"/>
  <c r="E171" i="18"/>
  <c r="AC170" i="18"/>
  <c r="E170" i="18"/>
  <c r="AC169" i="18"/>
  <c r="E169" i="18"/>
  <c r="AC168" i="18"/>
  <c r="E168" i="18"/>
  <c r="AC167" i="18"/>
  <c r="E167" i="18"/>
  <c r="AC166" i="18"/>
  <c r="E166" i="18"/>
  <c r="AC165" i="18"/>
  <c r="E165" i="18"/>
  <c r="AC164" i="18"/>
  <c r="E164" i="18"/>
  <c r="AC163" i="18"/>
  <c r="E163" i="18"/>
  <c r="AC162" i="18"/>
  <c r="E162" i="18"/>
  <c r="AC161" i="18"/>
  <c r="E161" i="18"/>
  <c r="AC160" i="18"/>
  <c r="E160" i="18"/>
  <c r="AC159" i="18"/>
  <c r="E159" i="18"/>
  <c r="AC158" i="18"/>
  <c r="E158" i="18"/>
  <c r="AC157" i="18"/>
  <c r="E157" i="18"/>
  <c r="AC156" i="18"/>
  <c r="E156" i="18"/>
  <c r="AC155" i="18"/>
  <c r="E155" i="18"/>
  <c r="AC154" i="18"/>
  <c r="E154" i="18"/>
  <c r="AC153" i="18"/>
  <c r="E153" i="18"/>
  <c r="AC152" i="18"/>
  <c r="E152" i="18"/>
  <c r="AC151" i="18"/>
  <c r="E151" i="18"/>
  <c r="AC150" i="18"/>
  <c r="E150" i="18"/>
  <c r="AC149" i="18"/>
  <c r="E149" i="18"/>
  <c r="AC148" i="18"/>
  <c r="E148" i="18"/>
  <c r="AC147" i="18"/>
  <c r="E147" i="18"/>
  <c r="AC146" i="18"/>
  <c r="E146" i="18"/>
  <c r="AC145" i="18"/>
  <c r="E145" i="18"/>
  <c r="AC144" i="18"/>
  <c r="E144" i="18"/>
  <c r="AC143" i="18"/>
  <c r="E143" i="18"/>
  <c r="AC142" i="18"/>
  <c r="E142" i="18"/>
  <c r="AC141" i="18"/>
  <c r="E141" i="18"/>
  <c r="AC140" i="18"/>
  <c r="E140" i="18"/>
  <c r="AC139" i="18"/>
  <c r="E139" i="18"/>
  <c r="AC138" i="18"/>
  <c r="E138" i="18"/>
  <c r="AC137" i="18"/>
  <c r="E137" i="18"/>
  <c r="AC136" i="18"/>
  <c r="E136" i="18"/>
  <c r="AC135" i="18"/>
  <c r="E135" i="18"/>
  <c r="AC134" i="18"/>
  <c r="E134" i="18"/>
  <c r="AC133" i="18"/>
  <c r="E133" i="18"/>
  <c r="AC132" i="18"/>
  <c r="E132" i="18"/>
  <c r="AC131" i="18"/>
  <c r="E131" i="18"/>
  <c r="AC130" i="18"/>
  <c r="E130" i="18"/>
  <c r="AC129" i="18"/>
  <c r="E129" i="18"/>
  <c r="AC128" i="18"/>
  <c r="E128" i="18"/>
  <c r="AC127" i="18"/>
  <c r="E127" i="18"/>
  <c r="AC126" i="18"/>
  <c r="E126" i="18"/>
  <c r="AC125" i="18"/>
  <c r="E125" i="18"/>
  <c r="AC124" i="18"/>
  <c r="E124" i="18"/>
  <c r="AC123" i="18"/>
  <c r="E123" i="18"/>
  <c r="AC122" i="18"/>
  <c r="E122" i="18"/>
  <c r="AC121" i="18"/>
  <c r="E121" i="18"/>
  <c r="AC120" i="18"/>
  <c r="E120" i="18"/>
  <c r="AC119" i="18"/>
  <c r="E119" i="18"/>
  <c r="AC118" i="18"/>
  <c r="E118" i="18"/>
  <c r="AC117" i="18"/>
  <c r="E117" i="18"/>
  <c r="AC116" i="18"/>
  <c r="E116" i="18"/>
  <c r="AC115" i="18"/>
  <c r="E115" i="18"/>
  <c r="AC114" i="18"/>
  <c r="E114" i="18"/>
  <c r="AC113" i="18"/>
  <c r="E113" i="18"/>
  <c r="AC112" i="18"/>
  <c r="E112" i="18"/>
  <c r="AC111" i="18"/>
  <c r="E111" i="18"/>
  <c r="AC110" i="18"/>
  <c r="E110" i="18"/>
  <c r="AC109" i="18"/>
  <c r="E109" i="18"/>
  <c r="AC108" i="18"/>
  <c r="E108" i="18"/>
  <c r="AC107" i="18"/>
  <c r="E107" i="18"/>
  <c r="AC106" i="18"/>
  <c r="E106" i="18"/>
  <c r="AC105" i="18"/>
  <c r="E105" i="18"/>
  <c r="AC104" i="18"/>
  <c r="E104" i="18"/>
  <c r="AC103" i="18"/>
  <c r="E103" i="18"/>
  <c r="AC102" i="18"/>
  <c r="E102" i="18"/>
  <c r="AC101" i="18"/>
  <c r="E101" i="18"/>
  <c r="AC100" i="18"/>
  <c r="E100" i="18"/>
  <c r="AC99" i="18"/>
  <c r="E99" i="18"/>
  <c r="AC98" i="18"/>
  <c r="E98" i="18"/>
  <c r="AC97" i="18"/>
  <c r="E97" i="18"/>
  <c r="AC96" i="18"/>
  <c r="E96" i="18"/>
  <c r="AC95" i="18"/>
  <c r="E95" i="18"/>
  <c r="AC94" i="18"/>
  <c r="E94" i="18"/>
  <c r="AC93" i="18"/>
  <c r="E93" i="18"/>
  <c r="AC92" i="18"/>
  <c r="E92" i="18"/>
  <c r="AC91" i="18"/>
  <c r="E91" i="18"/>
  <c r="AC90" i="18"/>
  <c r="E90" i="18"/>
  <c r="AC89" i="18"/>
  <c r="E89" i="18"/>
  <c r="AC88" i="18"/>
  <c r="E88" i="18"/>
  <c r="AC87" i="18"/>
  <c r="E87" i="18"/>
  <c r="AC86" i="18"/>
  <c r="E86" i="18"/>
  <c r="AC85" i="18"/>
  <c r="E85" i="18"/>
  <c r="AC84" i="18"/>
  <c r="E84" i="18"/>
  <c r="AC83" i="18"/>
  <c r="E83" i="18"/>
  <c r="AC82" i="18"/>
  <c r="E82" i="18"/>
  <c r="AC81" i="18"/>
  <c r="E81" i="18"/>
  <c r="AC80" i="18"/>
  <c r="E80" i="18"/>
  <c r="AC79" i="18"/>
  <c r="E79" i="18"/>
  <c r="AC78" i="18"/>
  <c r="E78" i="18"/>
  <c r="AC77" i="18"/>
  <c r="E77" i="18"/>
  <c r="AC76" i="18"/>
  <c r="E76" i="18"/>
  <c r="AC75" i="18"/>
  <c r="E75" i="18"/>
  <c r="AC74" i="18"/>
  <c r="E74" i="18"/>
  <c r="AC73" i="18"/>
  <c r="E73" i="18"/>
  <c r="AC72" i="18"/>
  <c r="E72" i="18"/>
  <c r="AC71" i="18"/>
  <c r="E71" i="18"/>
  <c r="AC70" i="18"/>
  <c r="E70" i="18"/>
  <c r="AC69" i="18"/>
  <c r="E69" i="18"/>
  <c r="AC68" i="18"/>
  <c r="E68" i="18"/>
  <c r="AC67" i="18"/>
  <c r="E67" i="18"/>
  <c r="AC66" i="18"/>
  <c r="E66" i="18"/>
  <c r="AC65" i="18"/>
  <c r="E65" i="18"/>
  <c r="AC64" i="18"/>
  <c r="E64" i="18"/>
  <c r="AC63" i="18"/>
  <c r="E63" i="18"/>
  <c r="AC62" i="18"/>
  <c r="E62" i="18"/>
  <c r="AC61" i="18"/>
  <c r="E61" i="18"/>
  <c r="AC60" i="18"/>
  <c r="E60" i="18"/>
  <c r="AC59" i="18"/>
  <c r="E59" i="18"/>
  <c r="AC58" i="18"/>
  <c r="E58" i="18"/>
  <c r="AC57" i="18"/>
  <c r="E57" i="18"/>
  <c r="AC56" i="18"/>
  <c r="E56" i="18"/>
  <c r="AC55" i="18"/>
  <c r="E55" i="18"/>
  <c r="AC54" i="18"/>
  <c r="E54" i="18"/>
  <c r="AC53" i="18"/>
  <c r="E53" i="18"/>
  <c r="AC52" i="18"/>
  <c r="E52" i="18"/>
  <c r="AC51" i="18"/>
  <c r="E51" i="18"/>
  <c r="AC50" i="18"/>
  <c r="E50" i="18"/>
  <c r="AC49" i="18"/>
  <c r="E49" i="18"/>
  <c r="AC48" i="18"/>
  <c r="E48" i="18"/>
  <c r="AC47" i="18"/>
  <c r="E47" i="18"/>
  <c r="AC46" i="18"/>
  <c r="E46" i="18"/>
  <c r="AC45" i="18"/>
  <c r="E45" i="18"/>
  <c r="AC44" i="18"/>
  <c r="E44" i="18"/>
  <c r="AC43" i="18"/>
  <c r="E43" i="18"/>
  <c r="AC42" i="18"/>
  <c r="E42" i="18"/>
  <c r="AC41" i="18"/>
  <c r="E41" i="18"/>
  <c r="AC40" i="18"/>
  <c r="E40" i="18"/>
  <c r="AC39" i="18"/>
  <c r="E39" i="18"/>
  <c r="AC38" i="18"/>
  <c r="E38" i="18"/>
  <c r="AC37" i="18"/>
  <c r="E37" i="18"/>
  <c r="AC36" i="18"/>
  <c r="E36" i="18"/>
  <c r="AC35" i="18"/>
  <c r="E35" i="18"/>
  <c r="AC34" i="18"/>
  <c r="E34" i="18"/>
  <c r="AC33" i="18"/>
  <c r="E33" i="18"/>
  <c r="AC32" i="18"/>
  <c r="E32" i="18"/>
  <c r="AC31" i="18"/>
  <c r="E31" i="18"/>
  <c r="AC30" i="18"/>
  <c r="E30" i="18"/>
  <c r="AC29" i="18"/>
  <c r="E29" i="18"/>
  <c r="AC28" i="18"/>
  <c r="E28" i="18"/>
  <c r="AC27" i="18"/>
  <c r="E27" i="18"/>
  <c r="AC26" i="18"/>
  <c r="E26" i="18"/>
  <c r="AC25" i="18"/>
  <c r="E25" i="18"/>
  <c r="AC24" i="18"/>
  <c r="E24" i="18"/>
  <c r="AC23" i="18"/>
  <c r="AM24" i="14" s="1"/>
  <c r="E23" i="18"/>
  <c r="AC22" i="18"/>
  <c r="AM23" i="14" s="1"/>
  <c r="E22" i="18"/>
  <c r="AC21" i="18"/>
  <c r="AM22" i="14" s="1"/>
  <c r="E21" i="18"/>
  <c r="AC20" i="18"/>
  <c r="AM21" i="14" s="1"/>
  <c r="E20" i="18"/>
  <c r="AC19" i="18"/>
  <c r="AM20" i="14" s="1"/>
  <c r="E19" i="18"/>
  <c r="AC18" i="18"/>
  <c r="AM19" i="14" s="1"/>
  <c r="E18" i="18"/>
  <c r="AC17" i="18"/>
  <c r="AM18" i="14" s="1"/>
  <c r="E17" i="18"/>
  <c r="AC16" i="18"/>
  <c r="AM17" i="14" s="1"/>
  <c r="E16" i="18"/>
  <c r="AC15" i="18"/>
  <c r="AM16" i="14" s="1"/>
  <c r="E15" i="18"/>
  <c r="AC14" i="18"/>
  <c r="AM15" i="14" s="1"/>
  <c r="E14" i="18"/>
  <c r="AC13" i="18"/>
  <c r="AM14" i="14" s="1"/>
  <c r="E13" i="18"/>
  <c r="AC12" i="18"/>
  <c r="AM13" i="14" s="1"/>
  <c r="E12" i="18"/>
  <c r="AC11" i="18"/>
  <c r="AM12" i="14" s="1"/>
  <c r="E11" i="18"/>
  <c r="J17" i="18" l="1"/>
  <c r="K17" i="18"/>
  <c r="L17" i="18" s="1"/>
  <c r="M17" i="18"/>
  <c r="M49" i="18"/>
  <c r="J49" i="18"/>
  <c r="K49" i="18"/>
  <c r="L49" i="18" s="1"/>
  <c r="J73" i="18"/>
  <c r="K73" i="18"/>
  <c r="L73" i="18" s="1"/>
  <c r="M73" i="18"/>
  <c r="M89" i="18"/>
  <c r="J89" i="18"/>
  <c r="K89" i="18"/>
  <c r="L89" i="18" s="1"/>
  <c r="J193" i="18"/>
  <c r="K193" i="18"/>
  <c r="L193" i="18" s="1"/>
  <c r="M193" i="18"/>
  <c r="K217" i="18"/>
  <c r="L217" i="18" s="1"/>
  <c r="J217" i="18"/>
  <c r="M217" i="18"/>
  <c r="K233" i="18"/>
  <c r="L233" i="18" s="1"/>
  <c r="J233" i="18"/>
  <c r="M233" i="18"/>
  <c r="J249" i="18"/>
  <c r="K249" i="18"/>
  <c r="L249" i="18" s="1"/>
  <c r="M249" i="18"/>
  <c r="J265" i="18"/>
  <c r="M265" i="18"/>
  <c r="K265" i="18"/>
  <c r="L265" i="18" s="1"/>
  <c r="J281" i="18"/>
  <c r="M281" i="18"/>
  <c r="K281" i="18"/>
  <c r="L281" i="18" s="1"/>
  <c r="J297" i="18"/>
  <c r="M297" i="18"/>
  <c r="K297" i="18"/>
  <c r="L297" i="18" s="1"/>
  <c r="J313" i="18"/>
  <c r="M313" i="18"/>
  <c r="K313" i="18"/>
  <c r="L313" i="18" s="1"/>
  <c r="K321" i="18"/>
  <c r="L321" i="18" s="1"/>
  <c r="M321" i="18"/>
  <c r="J321" i="18"/>
  <c r="H321" i="18" s="1"/>
  <c r="I321" i="18" s="1"/>
  <c r="K329" i="18"/>
  <c r="L329" i="18" s="1"/>
  <c r="M329" i="18"/>
  <c r="J329" i="18"/>
  <c r="J344" i="18"/>
  <c r="K344" i="18"/>
  <c r="L344" i="18" s="1"/>
  <c r="M344" i="18"/>
  <c r="M360" i="18"/>
  <c r="K360" i="18"/>
  <c r="L360" i="18" s="1"/>
  <c r="J360" i="18"/>
  <c r="J381" i="18"/>
  <c r="K381" i="18"/>
  <c r="L381" i="18" s="1"/>
  <c r="M381" i="18"/>
  <c r="M397" i="18"/>
  <c r="J397" i="18"/>
  <c r="K397" i="18"/>
  <c r="L397" i="18" s="1"/>
  <c r="J413" i="18"/>
  <c r="M413" i="18"/>
  <c r="K413" i="18"/>
  <c r="L413" i="18" s="1"/>
  <c r="M429" i="18"/>
  <c r="K429" i="18"/>
  <c r="L429" i="18" s="1"/>
  <c r="J429" i="18"/>
  <c r="J445" i="18"/>
  <c r="M445" i="18"/>
  <c r="K445" i="18"/>
  <c r="L445" i="18" s="1"/>
  <c r="M461" i="18"/>
  <c r="K461" i="18"/>
  <c r="L461" i="18" s="1"/>
  <c r="J461" i="18"/>
  <c r="J469" i="18"/>
  <c r="K469" i="18"/>
  <c r="L469" i="18" s="1"/>
  <c r="M469" i="18"/>
  <c r="J477" i="18"/>
  <c r="K477" i="18"/>
  <c r="L477" i="18" s="1"/>
  <c r="M477" i="18"/>
  <c r="J485" i="18"/>
  <c r="K485" i="18"/>
  <c r="L485" i="18" s="1"/>
  <c r="M485" i="18"/>
  <c r="M493" i="18"/>
  <c r="K493" i="18"/>
  <c r="L493" i="18" s="1"/>
  <c r="J493" i="18"/>
  <c r="J501" i="18"/>
  <c r="K501" i="18"/>
  <c r="L501" i="18" s="1"/>
  <c r="M501" i="18"/>
  <c r="M20" i="18"/>
  <c r="J20" i="18"/>
  <c r="K20" i="18"/>
  <c r="L20" i="18" s="1"/>
  <c r="K28" i="18"/>
  <c r="L28" i="18" s="1"/>
  <c r="M28" i="18"/>
  <c r="J28" i="18"/>
  <c r="J36" i="18"/>
  <c r="K36" i="18"/>
  <c r="L36" i="18" s="1"/>
  <c r="M36" i="18"/>
  <c r="J52" i="18"/>
  <c r="K52" i="18"/>
  <c r="L52" i="18" s="1"/>
  <c r="M52" i="18"/>
  <c r="J60" i="18"/>
  <c r="K60" i="18"/>
  <c r="L60" i="18" s="1"/>
  <c r="M60" i="18"/>
  <c r="J68" i="18"/>
  <c r="K68" i="18"/>
  <c r="L68" i="18" s="1"/>
  <c r="M68" i="18"/>
  <c r="M76" i="18"/>
  <c r="J76" i="18"/>
  <c r="K76" i="18"/>
  <c r="L76" i="18" s="1"/>
  <c r="J84" i="18"/>
  <c r="K84" i="18"/>
  <c r="L84" i="18" s="1"/>
  <c r="M84" i="18"/>
  <c r="J92" i="18"/>
  <c r="K92" i="18"/>
  <c r="L92" i="18" s="1"/>
  <c r="M92" i="18"/>
  <c r="J100" i="18"/>
  <c r="K100" i="18"/>
  <c r="L100" i="18" s="1"/>
  <c r="M100" i="18"/>
  <c r="J108" i="18"/>
  <c r="K108" i="18"/>
  <c r="L108" i="18" s="1"/>
  <c r="M108" i="18"/>
  <c r="J116" i="18"/>
  <c r="K116" i="18"/>
  <c r="L116" i="18" s="1"/>
  <c r="M116" i="18"/>
  <c r="J124" i="18"/>
  <c r="K124" i="18"/>
  <c r="L124" i="18" s="1"/>
  <c r="M124" i="18"/>
  <c r="J132" i="18"/>
  <c r="K132" i="18"/>
  <c r="L132" i="18" s="1"/>
  <c r="M132" i="18"/>
  <c r="J140" i="18"/>
  <c r="K140" i="18"/>
  <c r="L140" i="18" s="1"/>
  <c r="M140" i="18"/>
  <c r="J148" i="18"/>
  <c r="K148" i="18"/>
  <c r="L148" i="18" s="1"/>
  <c r="M148" i="18"/>
  <c r="M156" i="18"/>
  <c r="J156" i="18"/>
  <c r="K156" i="18"/>
  <c r="L156" i="18" s="1"/>
  <c r="M164" i="18"/>
  <c r="J164" i="18"/>
  <c r="K164" i="18"/>
  <c r="L164" i="18" s="1"/>
  <c r="M172" i="18"/>
  <c r="J172" i="18"/>
  <c r="K172" i="18"/>
  <c r="L172" i="18" s="1"/>
  <c r="M180" i="18"/>
  <c r="J180" i="18"/>
  <c r="K180" i="18"/>
  <c r="L180" i="18" s="1"/>
  <c r="M188" i="18"/>
  <c r="J188" i="18"/>
  <c r="K188" i="18"/>
  <c r="L188" i="18" s="1"/>
  <c r="M196" i="18"/>
  <c r="J196" i="18"/>
  <c r="K196" i="18"/>
  <c r="L196" i="18" s="1"/>
  <c r="J204" i="18"/>
  <c r="K204" i="18"/>
  <c r="L204" i="18" s="1"/>
  <c r="M204" i="18"/>
  <c r="M212" i="18"/>
  <c r="J212" i="18"/>
  <c r="K212" i="18"/>
  <c r="L212" i="18" s="1"/>
  <c r="J220" i="18"/>
  <c r="K220" i="18"/>
  <c r="L220" i="18" s="1"/>
  <c r="M220" i="18"/>
  <c r="M228" i="18"/>
  <c r="J228" i="18"/>
  <c r="K228" i="18"/>
  <c r="L228" i="18" s="1"/>
  <c r="J236" i="18"/>
  <c r="K236" i="18"/>
  <c r="L236" i="18" s="1"/>
  <c r="M236" i="18"/>
  <c r="K244" i="18"/>
  <c r="L244" i="18" s="1"/>
  <c r="J244" i="18"/>
  <c r="M244" i="18"/>
  <c r="K252" i="18"/>
  <c r="L252" i="18" s="1"/>
  <c r="M252" i="18"/>
  <c r="J252" i="18"/>
  <c r="K260" i="18"/>
  <c r="L260" i="18" s="1"/>
  <c r="M260" i="18"/>
  <c r="J260" i="18"/>
  <c r="K268" i="18"/>
  <c r="L268" i="18" s="1"/>
  <c r="M268" i="18"/>
  <c r="J268" i="18"/>
  <c r="K276" i="18"/>
  <c r="L276" i="18" s="1"/>
  <c r="M276" i="18"/>
  <c r="J276" i="18"/>
  <c r="K284" i="18"/>
  <c r="L284" i="18" s="1"/>
  <c r="M284" i="18"/>
  <c r="J284" i="18"/>
  <c r="K292" i="18"/>
  <c r="L292" i="18" s="1"/>
  <c r="M292" i="18"/>
  <c r="J292" i="18"/>
  <c r="M300" i="18"/>
  <c r="J300" i="18"/>
  <c r="K300" i="18"/>
  <c r="L300" i="18" s="1"/>
  <c r="J308" i="18"/>
  <c r="K308" i="18"/>
  <c r="L308" i="18" s="1"/>
  <c r="M308" i="18"/>
  <c r="M316" i="18"/>
  <c r="J316" i="18"/>
  <c r="K316" i="18"/>
  <c r="L316" i="18" s="1"/>
  <c r="J324" i="18"/>
  <c r="K324" i="18"/>
  <c r="L324" i="18" s="1"/>
  <c r="M324" i="18"/>
  <c r="M332" i="18"/>
  <c r="J332" i="18"/>
  <c r="K332" i="18"/>
  <c r="L332" i="18" s="1"/>
  <c r="J347" i="18"/>
  <c r="M347" i="18"/>
  <c r="K347" i="18"/>
  <c r="L347" i="18" s="1"/>
  <c r="M355" i="18"/>
  <c r="J355" i="18"/>
  <c r="K355" i="18"/>
  <c r="L355" i="18" s="1"/>
  <c r="J363" i="18"/>
  <c r="K363" i="18"/>
  <c r="L363" i="18" s="1"/>
  <c r="M363" i="18"/>
  <c r="J368" i="18"/>
  <c r="K368" i="18"/>
  <c r="L368" i="18" s="1"/>
  <c r="M368" i="18"/>
  <c r="J376" i="18"/>
  <c r="K376" i="18"/>
  <c r="L376" i="18" s="1"/>
  <c r="M376" i="18"/>
  <c r="J384" i="18"/>
  <c r="K384" i="18"/>
  <c r="L384" i="18" s="1"/>
  <c r="M384" i="18"/>
  <c r="M392" i="18"/>
  <c r="K392" i="18"/>
  <c r="L392" i="18" s="1"/>
  <c r="J392" i="18"/>
  <c r="J400" i="18"/>
  <c r="K400" i="18"/>
  <c r="L400" i="18" s="1"/>
  <c r="M400" i="18"/>
  <c r="J408" i="18"/>
  <c r="M408" i="18"/>
  <c r="K408" i="18"/>
  <c r="L408" i="18" s="1"/>
  <c r="J416" i="18"/>
  <c r="K416" i="18"/>
  <c r="L416" i="18" s="1"/>
  <c r="M416" i="18"/>
  <c r="M424" i="18"/>
  <c r="K424" i="18"/>
  <c r="L424" i="18" s="1"/>
  <c r="J424" i="18"/>
  <c r="J432" i="18"/>
  <c r="K432" i="18"/>
  <c r="L432" i="18" s="1"/>
  <c r="M432" i="18"/>
  <c r="J440" i="18"/>
  <c r="M440" i="18"/>
  <c r="K440" i="18"/>
  <c r="L440" i="18" s="1"/>
  <c r="J448" i="18"/>
  <c r="K448" i="18"/>
  <c r="L448" i="18" s="1"/>
  <c r="M448" i="18"/>
  <c r="M456" i="18"/>
  <c r="K456" i="18"/>
  <c r="L456" i="18" s="1"/>
  <c r="J456" i="18"/>
  <c r="J464" i="18"/>
  <c r="K464" i="18"/>
  <c r="L464" i="18" s="1"/>
  <c r="M464" i="18"/>
  <c r="K472" i="18"/>
  <c r="L472" i="18" s="1"/>
  <c r="M472" i="18"/>
  <c r="J472" i="18"/>
  <c r="J480" i="18"/>
  <c r="K480" i="18"/>
  <c r="L480" i="18" s="1"/>
  <c r="M480" i="18"/>
  <c r="K488" i="18"/>
  <c r="L488" i="18" s="1"/>
  <c r="J488" i="18"/>
  <c r="M488" i="18"/>
  <c r="J496" i="18"/>
  <c r="K496" i="18"/>
  <c r="L496" i="18" s="1"/>
  <c r="M496" i="18"/>
  <c r="K504" i="18"/>
  <c r="L504" i="18" s="1"/>
  <c r="M504" i="18"/>
  <c r="J504" i="18"/>
  <c r="J25" i="18"/>
  <c r="K25" i="18"/>
  <c r="L25" i="18" s="1"/>
  <c r="M25" i="18"/>
  <c r="M41" i="18"/>
  <c r="J41" i="18"/>
  <c r="K41" i="18"/>
  <c r="L41" i="18" s="1"/>
  <c r="J97" i="18"/>
  <c r="K97" i="18"/>
  <c r="L97" i="18" s="1"/>
  <c r="M97" i="18"/>
  <c r="J121" i="18"/>
  <c r="K121" i="18"/>
  <c r="L121" i="18" s="1"/>
  <c r="M121" i="18"/>
  <c r="J129" i="18"/>
  <c r="K129" i="18"/>
  <c r="L129" i="18" s="1"/>
  <c r="M129" i="18"/>
  <c r="J145" i="18"/>
  <c r="K145" i="18"/>
  <c r="L145" i="18" s="1"/>
  <c r="M145" i="18"/>
  <c r="J153" i="18"/>
  <c r="K153" i="18"/>
  <c r="L153" i="18" s="1"/>
  <c r="M153" i="18"/>
  <c r="J161" i="18"/>
  <c r="K161" i="18"/>
  <c r="L161" i="18" s="1"/>
  <c r="M161" i="18"/>
  <c r="J169" i="18"/>
  <c r="K169" i="18"/>
  <c r="L169" i="18" s="1"/>
  <c r="M169" i="18"/>
  <c r="K201" i="18"/>
  <c r="L201" i="18" s="1"/>
  <c r="J201" i="18"/>
  <c r="M201" i="18"/>
  <c r="J209" i="18"/>
  <c r="K209" i="18"/>
  <c r="L209" i="18" s="1"/>
  <c r="M209" i="18"/>
  <c r="J225" i="18"/>
  <c r="K225" i="18"/>
  <c r="L225" i="18" s="1"/>
  <c r="M225" i="18"/>
  <c r="K241" i="18"/>
  <c r="L241" i="18" s="1"/>
  <c r="M241" i="18"/>
  <c r="J241" i="18"/>
  <c r="J257" i="18"/>
  <c r="M257" i="18"/>
  <c r="K257" i="18"/>
  <c r="L257" i="18" s="1"/>
  <c r="J273" i="18"/>
  <c r="M273" i="18"/>
  <c r="K273" i="18"/>
  <c r="L273" i="18" s="1"/>
  <c r="J289" i="18"/>
  <c r="M289" i="18"/>
  <c r="K289" i="18"/>
  <c r="L289" i="18" s="1"/>
  <c r="K305" i="18"/>
  <c r="L305" i="18" s="1"/>
  <c r="M305" i="18"/>
  <c r="J305" i="18"/>
  <c r="J337" i="18"/>
  <c r="K337" i="18"/>
  <c r="L337" i="18" s="1"/>
  <c r="M337" i="18"/>
  <c r="J352" i="18"/>
  <c r="M352" i="18"/>
  <c r="K352" i="18"/>
  <c r="L352" i="18" s="1"/>
  <c r="J373" i="18"/>
  <c r="K373" i="18"/>
  <c r="L373" i="18" s="1"/>
  <c r="M373" i="18"/>
  <c r="J389" i="18"/>
  <c r="K389" i="18"/>
  <c r="L389" i="18" s="1"/>
  <c r="M389" i="18"/>
  <c r="J405" i="18"/>
  <c r="K405" i="18"/>
  <c r="L405" i="18" s="1"/>
  <c r="M405" i="18"/>
  <c r="J421" i="18"/>
  <c r="K421" i="18"/>
  <c r="L421" i="18" s="1"/>
  <c r="M421" i="18"/>
  <c r="J437" i="18"/>
  <c r="K437" i="18"/>
  <c r="L437" i="18" s="1"/>
  <c r="M437" i="18"/>
  <c r="J453" i="18"/>
  <c r="K453" i="18"/>
  <c r="L453" i="18" s="1"/>
  <c r="M453" i="18"/>
  <c r="M12" i="18"/>
  <c r="J12" i="18"/>
  <c r="K12" i="18"/>
  <c r="L12" i="18" s="1"/>
  <c r="J44" i="18"/>
  <c r="K44" i="18"/>
  <c r="L44" i="18" s="1"/>
  <c r="M44" i="18"/>
  <c r="J15" i="18"/>
  <c r="K15" i="18"/>
  <c r="L15" i="18" s="1"/>
  <c r="M15" i="18"/>
  <c r="J23" i="18"/>
  <c r="K23" i="18"/>
  <c r="L23" i="18" s="1"/>
  <c r="M23" i="18"/>
  <c r="J31" i="18"/>
  <c r="K31" i="18"/>
  <c r="L31" i="18" s="1"/>
  <c r="M31" i="18"/>
  <c r="M39" i="18"/>
  <c r="J39" i="18"/>
  <c r="K39" i="18"/>
  <c r="L39" i="18" s="1"/>
  <c r="M47" i="18"/>
  <c r="J47" i="18"/>
  <c r="K47" i="18"/>
  <c r="L47" i="18" s="1"/>
  <c r="K55" i="18"/>
  <c r="L55" i="18" s="1"/>
  <c r="M55" i="18"/>
  <c r="J55" i="18"/>
  <c r="J63" i="18"/>
  <c r="K63" i="18"/>
  <c r="L63" i="18" s="1"/>
  <c r="M63" i="18"/>
  <c r="J71" i="18"/>
  <c r="K71" i="18"/>
  <c r="L71" i="18" s="1"/>
  <c r="M71" i="18"/>
  <c r="J79" i="18"/>
  <c r="K79" i="18"/>
  <c r="L79" i="18" s="1"/>
  <c r="M79" i="18"/>
  <c r="M87" i="18"/>
  <c r="J87" i="18"/>
  <c r="K87" i="18"/>
  <c r="L87" i="18" s="1"/>
  <c r="M95" i="18"/>
  <c r="J95" i="18"/>
  <c r="K95" i="18"/>
  <c r="L95" i="18" s="1"/>
  <c r="J103" i="18"/>
  <c r="K103" i="18"/>
  <c r="L103" i="18" s="1"/>
  <c r="M103" i="18"/>
  <c r="J111" i="18"/>
  <c r="K111" i="18"/>
  <c r="L111" i="18" s="1"/>
  <c r="M111" i="18"/>
  <c r="J119" i="18"/>
  <c r="K119" i="18"/>
  <c r="L119" i="18" s="1"/>
  <c r="M119" i="18"/>
  <c r="J127" i="18"/>
  <c r="K127" i="18"/>
  <c r="L127" i="18" s="1"/>
  <c r="M127" i="18"/>
  <c r="J135" i="18"/>
  <c r="K135" i="18"/>
  <c r="L135" i="18" s="1"/>
  <c r="M135" i="18"/>
  <c r="J143" i="18"/>
  <c r="K143" i="18"/>
  <c r="L143" i="18" s="1"/>
  <c r="M143" i="18"/>
  <c r="J151" i="18"/>
  <c r="K151" i="18"/>
  <c r="L151" i="18" s="1"/>
  <c r="M151" i="18"/>
  <c r="K159" i="18"/>
  <c r="L159" i="18" s="1"/>
  <c r="M159" i="18"/>
  <c r="J159" i="18"/>
  <c r="K167" i="18"/>
  <c r="L167" i="18" s="1"/>
  <c r="M167" i="18"/>
  <c r="J167" i="18"/>
  <c r="K175" i="18"/>
  <c r="L175" i="18" s="1"/>
  <c r="M175" i="18"/>
  <c r="J175" i="18"/>
  <c r="K183" i="18"/>
  <c r="L183" i="18" s="1"/>
  <c r="M183" i="18"/>
  <c r="J183" i="18"/>
  <c r="J191" i="18"/>
  <c r="K191" i="18"/>
  <c r="L191" i="18" s="1"/>
  <c r="M191" i="18"/>
  <c r="J199" i="18"/>
  <c r="M199" i="18"/>
  <c r="K199" i="18"/>
  <c r="L199" i="18" s="1"/>
  <c r="K207" i="18"/>
  <c r="L207" i="18" s="1"/>
  <c r="M207" i="18"/>
  <c r="J207" i="18"/>
  <c r="J215" i="18"/>
  <c r="M215" i="18"/>
  <c r="K215" i="18"/>
  <c r="L215" i="18" s="1"/>
  <c r="K223" i="18"/>
  <c r="L223" i="18" s="1"/>
  <c r="M223" i="18"/>
  <c r="J223" i="18"/>
  <c r="J231" i="18"/>
  <c r="M231" i="18"/>
  <c r="K231" i="18"/>
  <c r="L231" i="18" s="1"/>
  <c r="K239" i="18"/>
  <c r="L239" i="18" s="1"/>
  <c r="M239" i="18"/>
  <c r="J239" i="18"/>
  <c r="J247" i="18"/>
  <c r="K247" i="18"/>
  <c r="L247" i="18" s="1"/>
  <c r="M247" i="18"/>
  <c r="J255" i="18"/>
  <c r="K255" i="18"/>
  <c r="L255" i="18" s="1"/>
  <c r="M255" i="18"/>
  <c r="J263" i="18"/>
  <c r="K263" i="18"/>
  <c r="L263" i="18" s="1"/>
  <c r="M263" i="18"/>
  <c r="J271" i="18"/>
  <c r="K271" i="18"/>
  <c r="L271" i="18" s="1"/>
  <c r="M271" i="18"/>
  <c r="J279" i="18"/>
  <c r="K279" i="18"/>
  <c r="L279" i="18" s="1"/>
  <c r="M279" i="18"/>
  <c r="J287" i="18"/>
  <c r="K287" i="18"/>
  <c r="L287" i="18" s="1"/>
  <c r="M287" i="18"/>
  <c r="J295" i="18"/>
  <c r="K295" i="18"/>
  <c r="L295" i="18" s="1"/>
  <c r="M295" i="18"/>
  <c r="J303" i="18"/>
  <c r="K303" i="18"/>
  <c r="L303" i="18" s="1"/>
  <c r="M303" i="18"/>
  <c r="K311" i="18"/>
  <c r="L311" i="18" s="1"/>
  <c r="M311" i="18"/>
  <c r="J311" i="18"/>
  <c r="J319" i="18"/>
  <c r="K319" i="18"/>
  <c r="L319" i="18" s="1"/>
  <c r="M319" i="18"/>
  <c r="J327" i="18"/>
  <c r="K327" i="18"/>
  <c r="L327" i="18" s="1"/>
  <c r="M327" i="18"/>
  <c r="J335" i="18"/>
  <c r="K335" i="18"/>
  <c r="L335" i="18" s="1"/>
  <c r="M335" i="18"/>
  <c r="J342" i="18"/>
  <c r="K342" i="18"/>
  <c r="L342" i="18" s="1"/>
  <c r="M342" i="18"/>
  <c r="K350" i="18"/>
  <c r="L350" i="18" s="1"/>
  <c r="J350" i="18"/>
  <c r="M350" i="18"/>
  <c r="J358" i="18"/>
  <c r="K358" i="18"/>
  <c r="L358" i="18" s="1"/>
  <c r="M358" i="18"/>
  <c r="J366" i="18"/>
  <c r="K366" i="18"/>
  <c r="L366" i="18" s="1"/>
  <c r="M366" i="18"/>
  <c r="J371" i="18"/>
  <c r="K371" i="18"/>
  <c r="L371" i="18" s="1"/>
  <c r="M371" i="18"/>
  <c r="J379" i="18"/>
  <c r="K379" i="18"/>
  <c r="L379" i="18" s="1"/>
  <c r="M379" i="18"/>
  <c r="M387" i="18"/>
  <c r="J387" i="18"/>
  <c r="K387" i="18"/>
  <c r="L387" i="18" s="1"/>
  <c r="J395" i="18"/>
  <c r="K395" i="18"/>
  <c r="L395" i="18" s="1"/>
  <c r="M395" i="18"/>
  <c r="J403" i="18"/>
  <c r="M403" i="18"/>
  <c r="K403" i="18"/>
  <c r="L403" i="18" s="1"/>
  <c r="J411" i="18"/>
  <c r="K411" i="18"/>
  <c r="L411" i="18" s="1"/>
  <c r="M411" i="18"/>
  <c r="M419" i="18"/>
  <c r="K419" i="18"/>
  <c r="L419" i="18" s="1"/>
  <c r="J419" i="18"/>
  <c r="J427" i="18"/>
  <c r="K427" i="18"/>
  <c r="L427" i="18" s="1"/>
  <c r="M427" i="18"/>
  <c r="J435" i="18"/>
  <c r="K435" i="18"/>
  <c r="L435" i="18" s="1"/>
  <c r="M435" i="18"/>
  <c r="J443" i="18"/>
  <c r="K443" i="18"/>
  <c r="L443" i="18" s="1"/>
  <c r="M443" i="18"/>
  <c r="M451" i="18"/>
  <c r="K451" i="18"/>
  <c r="L451" i="18" s="1"/>
  <c r="J451" i="18"/>
  <c r="J459" i="18"/>
  <c r="K459" i="18"/>
  <c r="L459" i="18" s="1"/>
  <c r="M459" i="18"/>
  <c r="M467" i="18"/>
  <c r="J467" i="18"/>
  <c r="K467" i="18"/>
  <c r="L467" i="18" s="1"/>
  <c r="K475" i="18"/>
  <c r="L475" i="18" s="1"/>
  <c r="J475" i="18"/>
  <c r="M475" i="18"/>
  <c r="J483" i="18"/>
  <c r="K483" i="18"/>
  <c r="L483" i="18" s="1"/>
  <c r="M483" i="18"/>
  <c r="K491" i="18"/>
  <c r="L491" i="18" s="1"/>
  <c r="M491" i="18"/>
  <c r="J491" i="18"/>
  <c r="J499" i="18"/>
  <c r="K499" i="18"/>
  <c r="L499" i="18" s="1"/>
  <c r="M499" i="18"/>
  <c r="J185" i="18"/>
  <c r="K185" i="18"/>
  <c r="L185" i="18" s="1"/>
  <c r="M185" i="18"/>
  <c r="J34" i="18"/>
  <c r="K34" i="18"/>
  <c r="L34" i="18" s="1"/>
  <c r="M34" i="18"/>
  <c r="J42" i="18"/>
  <c r="K42" i="18"/>
  <c r="L42" i="18" s="1"/>
  <c r="M42" i="18"/>
  <c r="J90" i="18"/>
  <c r="K90" i="18"/>
  <c r="L90" i="18" s="1"/>
  <c r="M90" i="18"/>
  <c r="J98" i="18"/>
  <c r="K98" i="18"/>
  <c r="L98" i="18" s="1"/>
  <c r="M98" i="18"/>
  <c r="J130" i="18"/>
  <c r="K130" i="18"/>
  <c r="L130" i="18" s="1"/>
  <c r="M130" i="18"/>
  <c r="J138" i="18"/>
  <c r="K138" i="18"/>
  <c r="L138" i="18" s="1"/>
  <c r="M138" i="18"/>
  <c r="J306" i="18"/>
  <c r="K306" i="18"/>
  <c r="L306" i="18" s="1"/>
  <c r="M306" i="18"/>
  <c r="M314" i="18"/>
  <c r="J314" i="18"/>
  <c r="K314" i="18"/>
  <c r="L314" i="18" s="1"/>
  <c r="M353" i="18"/>
  <c r="J353" i="18"/>
  <c r="K353" i="18"/>
  <c r="L353" i="18" s="1"/>
  <c r="M382" i="18"/>
  <c r="J382" i="18"/>
  <c r="K382" i="18"/>
  <c r="L382" i="18" s="1"/>
  <c r="M414" i="18"/>
  <c r="J414" i="18"/>
  <c r="F414" i="18" s="1"/>
  <c r="K414" i="18"/>
  <c r="L414" i="18" s="1"/>
  <c r="K422" i="18"/>
  <c r="L422" i="18" s="1"/>
  <c r="M422" i="18"/>
  <c r="J422" i="18"/>
  <c r="K438" i="18"/>
  <c r="L438" i="18" s="1"/>
  <c r="J438" i="18"/>
  <c r="M438" i="18"/>
  <c r="M446" i="18"/>
  <c r="J446" i="18"/>
  <c r="K446" i="18"/>
  <c r="L446" i="18" s="1"/>
  <c r="J470" i="18"/>
  <c r="K470" i="18"/>
  <c r="L470" i="18" s="1"/>
  <c r="M470" i="18"/>
  <c r="M478" i="18"/>
  <c r="K478" i="18"/>
  <c r="L478" i="18" s="1"/>
  <c r="J478" i="18"/>
  <c r="M486" i="18"/>
  <c r="J486" i="18"/>
  <c r="K486" i="18"/>
  <c r="L486" i="18" s="1"/>
  <c r="J494" i="18"/>
  <c r="K494" i="18"/>
  <c r="L494" i="18" s="1"/>
  <c r="M494" i="18"/>
  <c r="J81" i="18"/>
  <c r="K81" i="18"/>
  <c r="L81" i="18" s="1"/>
  <c r="M81" i="18"/>
  <c r="J58" i="18"/>
  <c r="K58" i="18"/>
  <c r="L58" i="18" s="1"/>
  <c r="M58" i="18"/>
  <c r="J114" i="18"/>
  <c r="K114" i="18"/>
  <c r="L114" i="18" s="1"/>
  <c r="M114" i="18"/>
  <c r="M290" i="18"/>
  <c r="J290" i="18"/>
  <c r="K290" i="18"/>
  <c r="L290" i="18" s="1"/>
  <c r="J37" i="18"/>
  <c r="K37" i="18"/>
  <c r="L37" i="18" s="1"/>
  <c r="M37" i="18"/>
  <c r="M45" i="18"/>
  <c r="J45" i="18"/>
  <c r="K45" i="18"/>
  <c r="L45" i="18" s="1"/>
  <c r="M53" i="18"/>
  <c r="J53" i="18"/>
  <c r="K53" i="18"/>
  <c r="L53" i="18" s="1"/>
  <c r="K61" i="18"/>
  <c r="L61" i="18" s="1"/>
  <c r="M61" i="18"/>
  <c r="J61" i="18"/>
  <c r="J69" i="18"/>
  <c r="K69" i="18"/>
  <c r="L69" i="18" s="1"/>
  <c r="M69" i="18"/>
  <c r="J77" i="18"/>
  <c r="K77" i="18"/>
  <c r="L77" i="18" s="1"/>
  <c r="M77" i="18"/>
  <c r="M85" i="18"/>
  <c r="J85" i="18"/>
  <c r="K85" i="18"/>
  <c r="L85" i="18" s="1"/>
  <c r="K93" i="18"/>
  <c r="L93" i="18" s="1"/>
  <c r="M93" i="18"/>
  <c r="J93" i="18"/>
  <c r="J101" i="18"/>
  <c r="K101" i="18"/>
  <c r="L101" i="18" s="1"/>
  <c r="M101" i="18"/>
  <c r="J109" i="18"/>
  <c r="K109" i="18"/>
  <c r="L109" i="18" s="1"/>
  <c r="M109" i="18"/>
  <c r="J117" i="18"/>
  <c r="K117" i="18"/>
  <c r="L117" i="18" s="1"/>
  <c r="M117" i="18"/>
  <c r="J125" i="18"/>
  <c r="K125" i="18"/>
  <c r="L125" i="18" s="1"/>
  <c r="M125" i="18"/>
  <c r="J133" i="18"/>
  <c r="K133" i="18"/>
  <c r="L133" i="18" s="1"/>
  <c r="M133" i="18"/>
  <c r="J141" i="18"/>
  <c r="K141" i="18"/>
  <c r="L141" i="18" s="1"/>
  <c r="M141" i="18"/>
  <c r="J149" i="18"/>
  <c r="K149" i="18"/>
  <c r="L149" i="18" s="1"/>
  <c r="M149" i="18"/>
  <c r="J157" i="18"/>
  <c r="K157" i="18"/>
  <c r="L157" i="18" s="1"/>
  <c r="M157" i="18"/>
  <c r="J165" i="18"/>
  <c r="K165" i="18"/>
  <c r="L165" i="18" s="1"/>
  <c r="M165" i="18"/>
  <c r="J173" i="18"/>
  <c r="K173" i="18"/>
  <c r="L173" i="18" s="1"/>
  <c r="M173" i="18"/>
  <c r="J181" i="18"/>
  <c r="K181" i="18"/>
  <c r="L181" i="18" s="1"/>
  <c r="M181" i="18"/>
  <c r="J189" i="18"/>
  <c r="K189" i="18"/>
  <c r="L189" i="18" s="1"/>
  <c r="M189" i="18"/>
  <c r="J197" i="18"/>
  <c r="K197" i="18"/>
  <c r="L197" i="18" s="1"/>
  <c r="M197" i="18"/>
  <c r="M205" i="18"/>
  <c r="J205" i="18"/>
  <c r="K205" i="18"/>
  <c r="L205" i="18" s="1"/>
  <c r="J213" i="18"/>
  <c r="K213" i="18"/>
  <c r="L213" i="18" s="1"/>
  <c r="M213" i="18"/>
  <c r="M221" i="18"/>
  <c r="J221" i="18"/>
  <c r="K221" i="18"/>
  <c r="L221" i="18" s="1"/>
  <c r="J229" i="18"/>
  <c r="K229" i="18"/>
  <c r="L229" i="18" s="1"/>
  <c r="M229" i="18"/>
  <c r="M237" i="18"/>
  <c r="J237" i="18"/>
  <c r="K237" i="18"/>
  <c r="L237" i="18" s="1"/>
  <c r="J245" i="18"/>
  <c r="K245" i="18"/>
  <c r="L245" i="18" s="1"/>
  <c r="M245" i="18"/>
  <c r="K253" i="18"/>
  <c r="L253" i="18" s="1"/>
  <c r="M253" i="18"/>
  <c r="J253" i="18"/>
  <c r="K261" i="18"/>
  <c r="L261" i="18" s="1"/>
  <c r="M261" i="18"/>
  <c r="J261" i="18"/>
  <c r="K269" i="18"/>
  <c r="L269" i="18" s="1"/>
  <c r="M269" i="18"/>
  <c r="J269" i="18"/>
  <c r="K277" i="18"/>
  <c r="L277" i="18" s="1"/>
  <c r="M277" i="18"/>
  <c r="J277" i="18"/>
  <c r="K285" i="18"/>
  <c r="L285" i="18" s="1"/>
  <c r="M285" i="18"/>
  <c r="J285" i="18"/>
  <c r="K293" i="18"/>
  <c r="L293" i="18" s="1"/>
  <c r="M293" i="18"/>
  <c r="J293" i="18"/>
  <c r="J301" i="18"/>
  <c r="K301" i="18"/>
  <c r="L301" i="18" s="1"/>
  <c r="M301" i="18"/>
  <c r="J309" i="18"/>
  <c r="K309" i="18"/>
  <c r="L309" i="18" s="1"/>
  <c r="M309" i="18"/>
  <c r="J317" i="18"/>
  <c r="K317" i="18"/>
  <c r="L317" i="18" s="1"/>
  <c r="M317" i="18"/>
  <c r="M325" i="18"/>
  <c r="J325" i="18"/>
  <c r="K325" i="18"/>
  <c r="L325" i="18" s="1"/>
  <c r="J333" i="18"/>
  <c r="K333" i="18"/>
  <c r="L333" i="18" s="1"/>
  <c r="M333" i="18"/>
  <c r="M348" i="18"/>
  <c r="J348" i="18"/>
  <c r="K348" i="18"/>
  <c r="L348" i="18" s="1"/>
  <c r="J356" i="18"/>
  <c r="K356" i="18"/>
  <c r="L356" i="18" s="1"/>
  <c r="M356" i="18"/>
  <c r="K364" i="18"/>
  <c r="L364" i="18" s="1"/>
  <c r="J364" i="18"/>
  <c r="M364" i="18"/>
  <c r="K369" i="18"/>
  <c r="L369" i="18" s="1"/>
  <c r="J369" i="18"/>
  <c r="M369" i="18"/>
  <c r="M377" i="18"/>
  <c r="J377" i="18"/>
  <c r="K377" i="18"/>
  <c r="L377" i="18" s="1"/>
  <c r="K385" i="18"/>
  <c r="L385" i="18" s="1"/>
  <c r="J385" i="18"/>
  <c r="M385" i="18"/>
  <c r="J393" i="18"/>
  <c r="K393" i="18"/>
  <c r="L393" i="18" s="1"/>
  <c r="M393" i="18"/>
  <c r="J401" i="18"/>
  <c r="K401" i="18"/>
  <c r="L401" i="18" s="1"/>
  <c r="M401" i="18"/>
  <c r="M409" i="18"/>
  <c r="J409" i="18"/>
  <c r="K409" i="18"/>
  <c r="L409" i="18" s="1"/>
  <c r="K417" i="18"/>
  <c r="L417" i="18" s="1"/>
  <c r="M417" i="18"/>
  <c r="J417" i="18"/>
  <c r="J425" i="18"/>
  <c r="K425" i="18"/>
  <c r="L425" i="18" s="1"/>
  <c r="M425" i="18"/>
  <c r="K433" i="18"/>
  <c r="L433" i="18" s="1"/>
  <c r="J433" i="18"/>
  <c r="M433" i="18"/>
  <c r="M441" i="18"/>
  <c r="J441" i="18"/>
  <c r="K441" i="18"/>
  <c r="L441" i="18" s="1"/>
  <c r="K449" i="18"/>
  <c r="L449" i="18" s="1"/>
  <c r="M449" i="18"/>
  <c r="J449" i="18"/>
  <c r="J457" i="18"/>
  <c r="K457" i="18"/>
  <c r="L457" i="18" s="1"/>
  <c r="M457" i="18"/>
  <c r="M465" i="18"/>
  <c r="J465" i="18"/>
  <c r="K465" i="18"/>
  <c r="L465" i="18" s="1"/>
  <c r="K473" i="18"/>
  <c r="L473" i="18" s="1"/>
  <c r="J473" i="18"/>
  <c r="M473" i="18"/>
  <c r="J481" i="18"/>
  <c r="K481" i="18"/>
  <c r="L481" i="18" s="1"/>
  <c r="M481" i="18"/>
  <c r="K489" i="18"/>
  <c r="L489" i="18" s="1"/>
  <c r="M489" i="18"/>
  <c r="J489" i="18"/>
  <c r="M497" i="18"/>
  <c r="J497" i="18"/>
  <c r="K497" i="18"/>
  <c r="L497" i="18" s="1"/>
  <c r="K505" i="18"/>
  <c r="L505" i="18" s="1"/>
  <c r="J505" i="18"/>
  <c r="M505" i="18"/>
  <c r="M18" i="18"/>
  <c r="J18" i="18"/>
  <c r="K18" i="18"/>
  <c r="L18" i="18" s="1"/>
  <c r="K26" i="18"/>
  <c r="L26" i="18" s="1"/>
  <c r="M26" i="18"/>
  <c r="J26" i="18"/>
  <c r="M74" i="18"/>
  <c r="J74" i="18"/>
  <c r="K74" i="18"/>
  <c r="L74" i="18" s="1"/>
  <c r="K82" i="18"/>
  <c r="L82" i="18" s="1"/>
  <c r="M82" i="18"/>
  <c r="J82" i="18"/>
  <c r="J146" i="18"/>
  <c r="K146" i="18"/>
  <c r="L146" i="18" s="1"/>
  <c r="M146" i="18"/>
  <c r="M154" i="18"/>
  <c r="J154" i="18"/>
  <c r="K154" i="18"/>
  <c r="L154" i="18" s="1"/>
  <c r="J162" i="18"/>
  <c r="K162" i="18"/>
  <c r="L162" i="18" s="1"/>
  <c r="M162" i="18"/>
  <c r="J170" i="18"/>
  <c r="K170" i="18"/>
  <c r="L170" i="18" s="1"/>
  <c r="M170" i="18"/>
  <c r="J178" i="18"/>
  <c r="K178" i="18"/>
  <c r="L178" i="18" s="1"/>
  <c r="M178" i="18"/>
  <c r="J186" i="18"/>
  <c r="K186" i="18"/>
  <c r="L186" i="18" s="1"/>
  <c r="M186" i="18"/>
  <c r="J194" i="18"/>
  <c r="K194" i="18"/>
  <c r="L194" i="18" s="1"/>
  <c r="M194" i="18"/>
  <c r="J202" i="18"/>
  <c r="K202" i="18"/>
  <c r="L202" i="18" s="1"/>
  <c r="M202" i="18"/>
  <c r="M210" i="18"/>
  <c r="J210" i="18"/>
  <c r="K210" i="18"/>
  <c r="L210" i="18" s="1"/>
  <c r="J218" i="18"/>
  <c r="K218" i="18"/>
  <c r="L218" i="18" s="1"/>
  <c r="M218" i="18"/>
  <c r="M226" i="18"/>
  <c r="J226" i="18"/>
  <c r="K226" i="18"/>
  <c r="L226" i="18" s="1"/>
  <c r="J234" i="18"/>
  <c r="K234" i="18"/>
  <c r="L234" i="18" s="1"/>
  <c r="M234" i="18"/>
  <c r="J242" i="18"/>
  <c r="M242" i="18"/>
  <c r="K242" i="18"/>
  <c r="L242" i="18" s="1"/>
  <c r="M258" i="18"/>
  <c r="J258" i="18"/>
  <c r="K258" i="18"/>
  <c r="L258" i="18" s="1"/>
  <c r="M274" i="18"/>
  <c r="J274" i="18"/>
  <c r="K274" i="18"/>
  <c r="L274" i="18" s="1"/>
  <c r="J322" i="18"/>
  <c r="K322" i="18"/>
  <c r="L322" i="18" s="1"/>
  <c r="M322" i="18"/>
  <c r="K330" i="18"/>
  <c r="L330" i="18" s="1"/>
  <c r="M330" i="18"/>
  <c r="J330" i="18"/>
  <c r="J338" i="18"/>
  <c r="M338" i="18"/>
  <c r="K338" i="18"/>
  <c r="L338" i="18" s="1"/>
  <c r="K345" i="18"/>
  <c r="L345" i="18" s="1"/>
  <c r="M345" i="18"/>
  <c r="J345" i="18"/>
  <c r="J361" i="18"/>
  <c r="K361" i="18"/>
  <c r="L361" i="18" s="1"/>
  <c r="M361" i="18"/>
  <c r="J502" i="18"/>
  <c r="K502" i="18"/>
  <c r="L502" i="18" s="1"/>
  <c r="M502" i="18"/>
  <c r="J13" i="18"/>
  <c r="K13" i="18"/>
  <c r="L13" i="18" s="1"/>
  <c r="M13" i="18"/>
  <c r="M16" i="18"/>
  <c r="J16" i="18"/>
  <c r="K16" i="18"/>
  <c r="L16" i="18" s="1"/>
  <c r="K24" i="18"/>
  <c r="L24" i="18" s="1"/>
  <c r="M24" i="18"/>
  <c r="J24" i="18"/>
  <c r="J64" i="18"/>
  <c r="K64" i="18"/>
  <c r="L64" i="18" s="1"/>
  <c r="M64" i="18"/>
  <c r="M72" i="18"/>
  <c r="J72" i="18"/>
  <c r="K72" i="18"/>
  <c r="L72" i="18" s="1"/>
  <c r="M80" i="18"/>
  <c r="J80" i="18"/>
  <c r="K80" i="18"/>
  <c r="L80" i="18" s="1"/>
  <c r="J88" i="18"/>
  <c r="K88" i="18"/>
  <c r="L88" i="18" s="1"/>
  <c r="M88" i="18"/>
  <c r="J96" i="18"/>
  <c r="K96" i="18"/>
  <c r="L96" i="18" s="1"/>
  <c r="M96" i="18"/>
  <c r="M104" i="18"/>
  <c r="J104" i="18"/>
  <c r="K104" i="18"/>
  <c r="L104" i="18" s="1"/>
  <c r="M112" i="18"/>
  <c r="J112" i="18"/>
  <c r="K112" i="18"/>
  <c r="L112" i="18" s="1"/>
  <c r="M120" i="18"/>
  <c r="J120" i="18"/>
  <c r="K120" i="18"/>
  <c r="L120" i="18" s="1"/>
  <c r="M128" i="18"/>
  <c r="J128" i="18"/>
  <c r="K128" i="18"/>
  <c r="L128" i="18" s="1"/>
  <c r="M136" i="18"/>
  <c r="J136" i="18"/>
  <c r="K136" i="18"/>
  <c r="L136" i="18" s="1"/>
  <c r="M144" i="18"/>
  <c r="J144" i="18"/>
  <c r="K144" i="18"/>
  <c r="L144" i="18" s="1"/>
  <c r="M152" i="18"/>
  <c r="J152" i="18"/>
  <c r="K152" i="18"/>
  <c r="L152" i="18" s="1"/>
  <c r="J160" i="18"/>
  <c r="K160" i="18"/>
  <c r="L160" i="18" s="1"/>
  <c r="M160" i="18"/>
  <c r="J168" i="18"/>
  <c r="K168" i="18"/>
  <c r="L168" i="18" s="1"/>
  <c r="M168" i="18"/>
  <c r="J176" i="18"/>
  <c r="K176" i="18"/>
  <c r="L176" i="18" s="1"/>
  <c r="M176" i="18"/>
  <c r="J184" i="18"/>
  <c r="K184" i="18"/>
  <c r="L184" i="18" s="1"/>
  <c r="M184" i="18"/>
  <c r="K192" i="18"/>
  <c r="L192" i="18" s="1"/>
  <c r="M192" i="18"/>
  <c r="J192" i="18"/>
  <c r="J200" i="18"/>
  <c r="K200" i="18"/>
  <c r="L200" i="18" s="1"/>
  <c r="M200" i="18"/>
  <c r="K208" i="18"/>
  <c r="L208" i="18" s="1"/>
  <c r="J208" i="18"/>
  <c r="M208" i="18"/>
  <c r="J216" i="18"/>
  <c r="K216" i="18"/>
  <c r="L216" i="18" s="1"/>
  <c r="M216" i="18"/>
  <c r="K224" i="18"/>
  <c r="L224" i="18" s="1"/>
  <c r="J224" i="18"/>
  <c r="M224" i="18"/>
  <c r="J232" i="18"/>
  <c r="K232" i="18"/>
  <c r="L232" i="18" s="1"/>
  <c r="M232" i="18"/>
  <c r="J240" i="18"/>
  <c r="M240" i="18"/>
  <c r="K240" i="18"/>
  <c r="L240" i="18" s="1"/>
  <c r="M248" i="18"/>
  <c r="J248" i="18"/>
  <c r="K248" i="18"/>
  <c r="L248" i="18" s="1"/>
  <c r="J256" i="18"/>
  <c r="K256" i="18"/>
  <c r="L256" i="18" s="1"/>
  <c r="M256" i="18"/>
  <c r="J264" i="18"/>
  <c r="K264" i="18"/>
  <c r="L264" i="18" s="1"/>
  <c r="M264" i="18"/>
  <c r="J272" i="18"/>
  <c r="K272" i="18"/>
  <c r="L272" i="18" s="1"/>
  <c r="M272" i="18"/>
  <c r="J280" i="18"/>
  <c r="K280" i="18"/>
  <c r="L280" i="18" s="1"/>
  <c r="M280" i="18"/>
  <c r="J288" i="18"/>
  <c r="K288" i="18"/>
  <c r="L288" i="18" s="1"/>
  <c r="M288" i="18"/>
  <c r="J296" i="18"/>
  <c r="K296" i="18"/>
  <c r="L296" i="18" s="1"/>
  <c r="M296" i="18"/>
  <c r="J304" i="18"/>
  <c r="M304" i="18"/>
  <c r="K304" i="18"/>
  <c r="L304" i="18" s="1"/>
  <c r="K312" i="18"/>
  <c r="L312" i="18" s="1"/>
  <c r="M312" i="18"/>
  <c r="J312" i="18"/>
  <c r="J320" i="18"/>
  <c r="M320" i="18"/>
  <c r="K320" i="18"/>
  <c r="L320" i="18" s="1"/>
  <c r="J328" i="18"/>
  <c r="K328" i="18"/>
  <c r="L328" i="18" s="1"/>
  <c r="M328" i="18"/>
  <c r="K336" i="18"/>
  <c r="L336" i="18" s="1"/>
  <c r="J336" i="18"/>
  <c r="M336" i="18"/>
  <c r="J343" i="18"/>
  <c r="K343" i="18"/>
  <c r="L343" i="18" s="1"/>
  <c r="M343" i="18"/>
  <c r="J351" i="18"/>
  <c r="K351" i="18"/>
  <c r="L351" i="18" s="1"/>
  <c r="M351" i="18"/>
  <c r="K359" i="18"/>
  <c r="L359" i="18" s="1"/>
  <c r="J359" i="18"/>
  <c r="M359" i="18"/>
  <c r="M372" i="18"/>
  <c r="J372" i="18"/>
  <c r="K372" i="18"/>
  <c r="L372" i="18" s="1"/>
  <c r="K380" i="18"/>
  <c r="L380" i="18" s="1"/>
  <c r="M380" i="18"/>
  <c r="J380" i="18"/>
  <c r="J388" i="18"/>
  <c r="K388" i="18"/>
  <c r="L388" i="18" s="1"/>
  <c r="M388" i="18"/>
  <c r="J396" i="18"/>
  <c r="K396" i="18"/>
  <c r="L396" i="18" s="1"/>
  <c r="M396" i="18"/>
  <c r="M404" i="18"/>
  <c r="J404" i="18"/>
  <c r="K404" i="18"/>
  <c r="L404" i="18" s="1"/>
  <c r="K412" i="18"/>
  <c r="L412" i="18" s="1"/>
  <c r="M412" i="18"/>
  <c r="J412" i="18"/>
  <c r="J420" i="18"/>
  <c r="K420" i="18"/>
  <c r="L420" i="18" s="1"/>
  <c r="M420" i="18"/>
  <c r="K428" i="18"/>
  <c r="L428" i="18" s="1"/>
  <c r="J428" i="18"/>
  <c r="M428" i="18"/>
  <c r="J436" i="18"/>
  <c r="M436" i="18"/>
  <c r="K436" i="18"/>
  <c r="L436" i="18" s="1"/>
  <c r="K444" i="18"/>
  <c r="L444" i="18" s="1"/>
  <c r="J444" i="18"/>
  <c r="M444" i="18"/>
  <c r="J452" i="18"/>
  <c r="K452" i="18"/>
  <c r="L452" i="18" s="1"/>
  <c r="M452" i="18"/>
  <c r="K460" i="18"/>
  <c r="L460" i="18" s="1"/>
  <c r="J460" i="18"/>
  <c r="M460" i="18"/>
  <c r="J468" i="18"/>
  <c r="K468" i="18"/>
  <c r="L468" i="18" s="1"/>
  <c r="M468" i="18"/>
  <c r="M476" i="18"/>
  <c r="K476" i="18"/>
  <c r="L476" i="18" s="1"/>
  <c r="J476" i="18"/>
  <c r="J484" i="18"/>
  <c r="K484" i="18"/>
  <c r="L484" i="18" s="1"/>
  <c r="M484" i="18"/>
  <c r="J492" i="18"/>
  <c r="M492" i="18"/>
  <c r="K492" i="18"/>
  <c r="L492" i="18" s="1"/>
  <c r="J500" i="18"/>
  <c r="K500" i="18"/>
  <c r="L500" i="18" s="1"/>
  <c r="M500" i="18"/>
  <c r="J33" i="18"/>
  <c r="K33" i="18"/>
  <c r="L33" i="18" s="1"/>
  <c r="M33" i="18"/>
  <c r="K57" i="18"/>
  <c r="L57" i="18" s="1"/>
  <c r="M57" i="18"/>
  <c r="J57" i="18"/>
  <c r="J105" i="18"/>
  <c r="K105" i="18"/>
  <c r="L105" i="18" s="1"/>
  <c r="M105" i="18"/>
  <c r="J50" i="18"/>
  <c r="K50" i="18"/>
  <c r="L50" i="18" s="1"/>
  <c r="M50" i="18"/>
  <c r="J106" i="18"/>
  <c r="K106" i="18"/>
  <c r="L106" i="18" s="1"/>
  <c r="M106" i="18"/>
  <c r="M250" i="18"/>
  <c r="J250" i="18"/>
  <c r="K250" i="18"/>
  <c r="L250" i="18" s="1"/>
  <c r="M266" i="18"/>
  <c r="J266" i="18"/>
  <c r="K266" i="18"/>
  <c r="L266" i="18" s="1"/>
  <c r="M282" i="18"/>
  <c r="J282" i="18"/>
  <c r="K282" i="18"/>
  <c r="L282" i="18" s="1"/>
  <c r="K374" i="18"/>
  <c r="L374" i="18" s="1"/>
  <c r="J374" i="18"/>
  <c r="M374" i="18"/>
  <c r="J398" i="18"/>
  <c r="K398" i="18"/>
  <c r="L398" i="18" s="1"/>
  <c r="M398" i="18"/>
  <c r="J32" i="18"/>
  <c r="K32" i="18"/>
  <c r="L32" i="18" s="1"/>
  <c r="M32" i="18"/>
  <c r="J48" i="18"/>
  <c r="K48" i="18"/>
  <c r="L48" i="18" s="1"/>
  <c r="M48" i="18"/>
  <c r="J56" i="18"/>
  <c r="K56" i="18"/>
  <c r="L56" i="18" s="1"/>
  <c r="M56" i="18"/>
  <c r="J11" i="18"/>
  <c r="K11" i="18"/>
  <c r="L11" i="18" s="1"/>
  <c r="M11" i="18"/>
  <c r="J19" i="18"/>
  <c r="K19" i="18"/>
  <c r="L19" i="18" s="1"/>
  <c r="M19" i="18"/>
  <c r="J27" i="18"/>
  <c r="K27" i="18"/>
  <c r="L27" i="18" s="1"/>
  <c r="M27" i="18"/>
  <c r="J35" i="18"/>
  <c r="K35" i="18"/>
  <c r="L35" i="18" s="1"/>
  <c r="M35" i="18"/>
  <c r="M43" i="18"/>
  <c r="J43" i="18"/>
  <c r="K43" i="18"/>
  <c r="L43" i="18" s="1"/>
  <c r="M51" i="18"/>
  <c r="J51" i="18"/>
  <c r="K51" i="18"/>
  <c r="L51" i="18" s="1"/>
  <c r="K59" i="18"/>
  <c r="L59" i="18" s="1"/>
  <c r="M59" i="18"/>
  <c r="J59" i="18"/>
  <c r="J67" i="18"/>
  <c r="K67" i="18"/>
  <c r="L67" i="18" s="1"/>
  <c r="M67" i="18"/>
  <c r="J75" i="18"/>
  <c r="K75" i="18"/>
  <c r="L75" i="18" s="1"/>
  <c r="M75" i="18"/>
  <c r="J83" i="18"/>
  <c r="K83" i="18"/>
  <c r="L83" i="18" s="1"/>
  <c r="M83" i="18"/>
  <c r="M91" i="18"/>
  <c r="J91" i="18"/>
  <c r="K91" i="18"/>
  <c r="L91" i="18" s="1"/>
  <c r="J99" i="18"/>
  <c r="K99" i="18"/>
  <c r="L99" i="18" s="1"/>
  <c r="M99" i="18"/>
  <c r="K107" i="18"/>
  <c r="L107" i="18" s="1"/>
  <c r="M107" i="18"/>
  <c r="J107" i="18"/>
  <c r="K115" i="18"/>
  <c r="L115" i="18" s="1"/>
  <c r="M115" i="18"/>
  <c r="J115" i="18"/>
  <c r="K123" i="18"/>
  <c r="L123" i="18" s="1"/>
  <c r="M123" i="18"/>
  <c r="J123" i="18"/>
  <c r="K131" i="18"/>
  <c r="L131" i="18" s="1"/>
  <c r="M131" i="18"/>
  <c r="J131" i="18"/>
  <c r="K139" i="18"/>
  <c r="L139" i="18" s="1"/>
  <c r="M139" i="18"/>
  <c r="J139" i="18"/>
  <c r="K147" i="18"/>
  <c r="L147" i="18" s="1"/>
  <c r="M147" i="18"/>
  <c r="J147" i="18"/>
  <c r="J155" i="18"/>
  <c r="K155" i="18"/>
  <c r="L155" i="18" s="1"/>
  <c r="M155" i="18"/>
  <c r="J163" i="18"/>
  <c r="K163" i="18"/>
  <c r="L163" i="18" s="1"/>
  <c r="M163" i="18"/>
  <c r="J171" i="18"/>
  <c r="K171" i="18"/>
  <c r="L171" i="18" s="1"/>
  <c r="M171" i="18"/>
  <c r="J179" i="18"/>
  <c r="K179" i="18"/>
  <c r="L179" i="18" s="1"/>
  <c r="M179" i="18"/>
  <c r="J187" i="18"/>
  <c r="K187" i="18"/>
  <c r="L187" i="18" s="1"/>
  <c r="M187" i="18"/>
  <c r="J195" i="18"/>
  <c r="K195" i="18"/>
  <c r="L195" i="18" s="1"/>
  <c r="M195" i="18"/>
  <c r="M203" i="18"/>
  <c r="J203" i="18"/>
  <c r="K203" i="18"/>
  <c r="L203" i="18" s="1"/>
  <c r="J211" i="18"/>
  <c r="K211" i="18"/>
  <c r="L211" i="18" s="1"/>
  <c r="M211" i="18"/>
  <c r="M219" i="18"/>
  <c r="J219" i="18"/>
  <c r="K219" i="18"/>
  <c r="L219" i="18" s="1"/>
  <c r="J227" i="18"/>
  <c r="K227" i="18"/>
  <c r="L227" i="18" s="1"/>
  <c r="M227" i="18"/>
  <c r="M235" i="18"/>
  <c r="J235" i="18"/>
  <c r="K235" i="18"/>
  <c r="L235" i="18" s="1"/>
  <c r="J243" i="18"/>
  <c r="K243" i="18"/>
  <c r="L243" i="18" s="1"/>
  <c r="M243" i="18"/>
  <c r="J251" i="18"/>
  <c r="K251" i="18"/>
  <c r="L251" i="18" s="1"/>
  <c r="M251" i="18"/>
  <c r="J259" i="18"/>
  <c r="K259" i="18"/>
  <c r="L259" i="18" s="1"/>
  <c r="M259" i="18"/>
  <c r="J267" i="18"/>
  <c r="K267" i="18"/>
  <c r="L267" i="18" s="1"/>
  <c r="M267" i="18"/>
  <c r="J275" i="18"/>
  <c r="K275" i="18"/>
  <c r="L275" i="18" s="1"/>
  <c r="M275" i="18"/>
  <c r="J283" i="18"/>
  <c r="K283" i="18"/>
  <c r="L283" i="18" s="1"/>
  <c r="M283" i="18"/>
  <c r="J291" i="18"/>
  <c r="K291" i="18"/>
  <c r="L291" i="18" s="1"/>
  <c r="M291" i="18"/>
  <c r="J299" i="18"/>
  <c r="K299" i="18"/>
  <c r="L299" i="18" s="1"/>
  <c r="M299" i="18"/>
  <c r="M307" i="18"/>
  <c r="J307" i="18"/>
  <c r="K307" i="18"/>
  <c r="L307" i="18" s="1"/>
  <c r="J315" i="18"/>
  <c r="K315" i="18"/>
  <c r="L315" i="18" s="1"/>
  <c r="M315" i="18"/>
  <c r="M323" i="18"/>
  <c r="J323" i="18"/>
  <c r="K323" i="18"/>
  <c r="L323" i="18" s="1"/>
  <c r="J331" i="18"/>
  <c r="M331" i="18"/>
  <c r="K331" i="18"/>
  <c r="L331" i="18" s="1"/>
  <c r="K346" i="18"/>
  <c r="L346" i="18" s="1"/>
  <c r="M346" i="18"/>
  <c r="J346" i="18"/>
  <c r="J354" i="18"/>
  <c r="K354" i="18"/>
  <c r="L354" i="18" s="1"/>
  <c r="M354" i="18"/>
  <c r="J362" i="18"/>
  <c r="K362" i="18"/>
  <c r="L362" i="18" s="1"/>
  <c r="M362" i="18"/>
  <c r="M367" i="18"/>
  <c r="J367" i="18"/>
  <c r="K367" i="18"/>
  <c r="L367" i="18" s="1"/>
  <c r="K375" i="18"/>
  <c r="L375" i="18" s="1"/>
  <c r="M375" i="18"/>
  <c r="J375" i="18"/>
  <c r="J383" i="18"/>
  <c r="K383" i="18"/>
  <c r="L383" i="18" s="1"/>
  <c r="M383" i="18"/>
  <c r="J391" i="18"/>
  <c r="K391" i="18"/>
  <c r="L391" i="18" s="1"/>
  <c r="M391" i="18"/>
  <c r="M399" i="18"/>
  <c r="J399" i="18"/>
  <c r="K399" i="18"/>
  <c r="L399" i="18" s="1"/>
  <c r="K407" i="18"/>
  <c r="L407" i="18" s="1"/>
  <c r="M407" i="18"/>
  <c r="J407" i="18"/>
  <c r="J415" i="18"/>
  <c r="K415" i="18"/>
  <c r="L415" i="18" s="1"/>
  <c r="M415" i="18"/>
  <c r="K423" i="18"/>
  <c r="L423" i="18" s="1"/>
  <c r="J423" i="18"/>
  <c r="M423" i="18"/>
  <c r="M431" i="18"/>
  <c r="J431" i="18"/>
  <c r="K431" i="18"/>
  <c r="L431" i="18" s="1"/>
  <c r="K439" i="18"/>
  <c r="L439" i="18" s="1"/>
  <c r="M439" i="18"/>
  <c r="J439" i="18"/>
  <c r="J447" i="18"/>
  <c r="K447" i="18"/>
  <c r="L447" i="18" s="1"/>
  <c r="M447" i="18"/>
  <c r="K455" i="18"/>
  <c r="L455" i="18" s="1"/>
  <c r="J455" i="18"/>
  <c r="M455" i="18"/>
  <c r="M463" i="18"/>
  <c r="K463" i="18"/>
  <c r="L463" i="18" s="1"/>
  <c r="J463" i="18"/>
  <c r="J471" i="18"/>
  <c r="K471" i="18"/>
  <c r="L471" i="18" s="1"/>
  <c r="M471" i="18"/>
  <c r="J479" i="18"/>
  <c r="M479" i="18"/>
  <c r="K479" i="18"/>
  <c r="L479" i="18" s="1"/>
  <c r="J487" i="18"/>
  <c r="K487" i="18"/>
  <c r="L487" i="18" s="1"/>
  <c r="M487" i="18"/>
  <c r="M495" i="18"/>
  <c r="K495" i="18"/>
  <c r="L495" i="18" s="1"/>
  <c r="J495" i="18"/>
  <c r="J503" i="18"/>
  <c r="K503" i="18"/>
  <c r="L503" i="18" s="1"/>
  <c r="M503" i="18"/>
  <c r="J65" i="18"/>
  <c r="K65" i="18"/>
  <c r="L65" i="18" s="1"/>
  <c r="M65" i="18"/>
  <c r="J113" i="18"/>
  <c r="K113" i="18"/>
  <c r="L113" i="18" s="1"/>
  <c r="M113" i="18"/>
  <c r="J137" i="18"/>
  <c r="K137" i="18"/>
  <c r="L137" i="18" s="1"/>
  <c r="M137" i="18"/>
  <c r="J177" i="18"/>
  <c r="K177" i="18"/>
  <c r="L177" i="18" s="1"/>
  <c r="M177" i="18"/>
  <c r="J66" i="18"/>
  <c r="K66" i="18"/>
  <c r="L66" i="18" s="1"/>
  <c r="M66" i="18"/>
  <c r="J122" i="18"/>
  <c r="K122" i="18"/>
  <c r="L122" i="18" s="1"/>
  <c r="M122" i="18"/>
  <c r="M298" i="18"/>
  <c r="J298" i="18"/>
  <c r="K298" i="18"/>
  <c r="L298" i="18" s="1"/>
  <c r="J340" i="18"/>
  <c r="K340" i="18"/>
  <c r="L340" i="18" s="1"/>
  <c r="M340" i="18"/>
  <c r="K390" i="18"/>
  <c r="L390" i="18" s="1"/>
  <c r="M390" i="18"/>
  <c r="J390" i="18"/>
  <c r="J406" i="18"/>
  <c r="K406" i="18"/>
  <c r="L406" i="18" s="1"/>
  <c r="M406" i="18"/>
  <c r="J430" i="18"/>
  <c r="K430" i="18"/>
  <c r="L430" i="18" s="1"/>
  <c r="M430" i="18"/>
  <c r="K454" i="18"/>
  <c r="L454" i="18" s="1"/>
  <c r="M454" i="18"/>
  <c r="J454" i="18"/>
  <c r="J462" i="18"/>
  <c r="K462" i="18"/>
  <c r="L462" i="18" s="1"/>
  <c r="M462" i="18"/>
  <c r="J21" i="18"/>
  <c r="K21" i="18"/>
  <c r="L21" i="18" s="1"/>
  <c r="M21" i="18"/>
  <c r="J29" i="18"/>
  <c r="K29" i="18"/>
  <c r="L29" i="18" s="1"/>
  <c r="M29" i="18"/>
  <c r="J40" i="18"/>
  <c r="K40" i="18"/>
  <c r="L40" i="18" s="1"/>
  <c r="M40" i="18"/>
  <c r="M14" i="18"/>
  <c r="J14" i="18"/>
  <c r="K14" i="18"/>
  <c r="L14" i="18" s="1"/>
  <c r="M22" i="18"/>
  <c r="J22" i="18"/>
  <c r="K22" i="18"/>
  <c r="L22" i="18" s="1"/>
  <c r="K30" i="18"/>
  <c r="L30" i="18" s="1"/>
  <c r="M30" i="18"/>
  <c r="J30" i="18"/>
  <c r="J38" i="18"/>
  <c r="K38" i="18"/>
  <c r="L38" i="18" s="1"/>
  <c r="M38" i="18"/>
  <c r="J46" i="18"/>
  <c r="K46" i="18"/>
  <c r="L46" i="18" s="1"/>
  <c r="M46" i="18"/>
  <c r="J54" i="18"/>
  <c r="K54" i="18"/>
  <c r="L54" i="18" s="1"/>
  <c r="M54" i="18"/>
  <c r="J62" i="18"/>
  <c r="K62" i="18"/>
  <c r="L62" i="18" s="1"/>
  <c r="M62" i="18"/>
  <c r="J70" i="18"/>
  <c r="K70" i="18"/>
  <c r="L70" i="18" s="1"/>
  <c r="M70" i="18"/>
  <c r="M78" i="18"/>
  <c r="J78" i="18"/>
  <c r="K78" i="18"/>
  <c r="L78" i="18" s="1"/>
  <c r="J86" i="18"/>
  <c r="K86" i="18"/>
  <c r="L86" i="18" s="1"/>
  <c r="M86" i="18"/>
  <c r="J94" i="18"/>
  <c r="K94" i="18"/>
  <c r="L94" i="18" s="1"/>
  <c r="M94" i="18"/>
  <c r="K102" i="18"/>
  <c r="L102" i="18" s="1"/>
  <c r="M102" i="18"/>
  <c r="J102" i="18"/>
  <c r="J110" i="18"/>
  <c r="K110" i="18"/>
  <c r="L110" i="18" s="1"/>
  <c r="M110" i="18"/>
  <c r="J118" i="18"/>
  <c r="K118" i="18"/>
  <c r="L118" i="18" s="1"/>
  <c r="M118" i="18"/>
  <c r="J126" i="18"/>
  <c r="K126" i="18"/>
  <c r="L126" i="18" s="1"/>
  <c r="M126" i="18"/>
  <c r="J134" i="18"/>
  <c r="K134" i="18"/>
  <c r="L134" i="18" s="1"/>
  <c r="M134" i="18"/>
  <c r="J142" i="18"/>
  <c r="K142" i="18"/>
  <c r="L142" i="18" s="1"/>
  <c r="M142" i="18"/>
  <c r="J150" i="18"/>
  <c r="K150" i="18"/>
  <c r="L150" i="18" s="1"/>
  <c r="M150" i="18"/>
  <c r="J158" i="18"/>
  <c r="K158" i="18"/>
  <c r="L158" i="18" s="1"/>
  <c r="M158" i="18"/>
  <c r="J166" i="18"/>
  <c r="K166" i="18"/>
  <c r="L166" i="18" s="1"/>
  <c r="M166" i="18"/>
  <c r="J174" i="18"/>
  <c r="K174" i="18"/>
  <c r="L174" i="18" s="1"/>
  <c r="M174" i="18"/>
  <c r="J182" i="18"/>
  <c r="K182" i="18"/>
  <c r="L182" i="18" s="1"/>
  <c r="M182" i="18"/>
  <c r="M190" i="18"/>
  <c r="J190" i="18"/>
  <c r="K190" i="18"/>
  <c r="L190" i="18" s="1"/>
  <c r="K198" i="18"/>
  <c r="L198" i="18" s="1"/>
  <c r="M198" i="18"/>
  <c r="J198" i="18"/>
  <c r="J206" i="18"/>
  <c r="M206" i="18"/>
  <c r="K206" i="18"/>
  <c r="L206" i="18" s="1"/>
  <c r="K214" i="18"/>
  <c r="L214" i="18" s="1"/>
  <c r="M214" i="18"/>
  <c r="J214" i="18"/>
  <c r="J222" i="18"/>
  <c r="M222" i="18"/>
  <c r="K222" i="18"/>
  <c r="L222" i="18" s="1"/>
  <c r="K230" i="18"/>
  <c r="L230" i="18" s="1"/>
  <c r="M230" i="18"/>
  <c r="J230" i="18"/>
  <c r="J238" i="18"/>
  <c r="K238" i="18"/>
  <c r="L238" i="18" s="1"/>
  <c r="M238" i="18"/>
  <c r="K246" i="18"/>
  <c r="L246" i="18" s="1"/>
  <c r="J246" i="18"/>
  <c r="M246" i="18"/>
  <c r="J254" i="18"/>
  <c r="K254" i="18"/>
  <c r="L254" i="18" s="1"/>
  <c r="M254" i="18"/>
  <c r="J262" i="18"/>
  <c r="K262" i="18"/>
  <c r="L262" i="18" s="1"/>
  <c r="M262" i="18"/>
  <c r="J270" i="18"/>
  <c r="K270" i="18"/>
  <c r="L270" i="18" s="1"/>
  <c r="M270" i="18"/>
  <c r="J278" i="18"/>
  <c r="K278" i="18"/>
  <c r="L278" i="18" s="1"/>
  <c r="M278" i="18"/>
  <c r="J286" i="18"/>
  <c r="K286" i="18"/>
  <c r="L286" i="18" s="1"/>
  <c r="M286" i="18"/>
  <c r="J294" i="18"/>
  <c r="K294" i="18"/>
  <c r="L294" i="18" s="1"/>
  <c r="M294" i="18"/>
  <c r="K302" i="18"/>
  <c r="L302" i="18" s="1"/>
  <c r="M302" i="18"/>
  <c r="J302" i="18"/>
  <c r="J310" i="18"/>
  <c r="K310" i="18"/>
  <c r="L310" i="18" s="1"/>
  <c r="M310" i="18"/>
  <c r="K318" i="18"/>
  <c r="L318" i="18" s="1"/>
  <c r="J318" i="18"/>
  <c r="M318" i="18"/>
  <c r="J326" i="18"/>
  <c r="K326" i="18"/>
  <c r="L326" i="18" s="1"/>
  <c r="M326" i="18"/>
  <c r="M334" i="18"/>
  <c r="J334" i="18"/>
  <c r="K334" i="18"/>
  <c r="L334" i="18" s="1"/>
  <c r="K339" i="18"/>
  <c r="L339" i="18" s="1"/>
  <c r="M339" i="18"/>
  <c r="J339" i="18"/>
  <c r="M341" i="18"/>
  <c r="J341" i="18"/>
  <c r="K341" i="18"/>
  <c r="L341" i="18" s="1"/>
  <c r="J349" i="18"/>
  <c r="K349" i="18"/>
  <c r="L349" i="18" s="1"/>
  <c r="M349" i="18"/>
  <c r="K357" i="18"/>
  <c r="L357" i="18" s="1"/>
  <c r="M357" i="18"/>
  <c r="J357" i="18"/>
  <c r="M365" i="18"/>
  <c r="K365" i="18"/>
  <c r="L365" i="18" s="1"/>
  <c r="J365" i="18"/>
  <c r="K370" i="18"/>
  <c r="L370" i="18" s="1"/>
  <c r="M370" i="18"/>
  <c r="J370" i="18"/>
  <c r="J378" i="18"/>
  <c r="K378" i="18"/>
  <c r="L378" i="18" s="1"/>
  <c r="M378" i="18"/>
  <c r="J386" i="18"/>
  <c r="K386" i="18"/>
  <c r="L386" i="18" s="1"/>
  <c r="M386" i="18"/>
  <c r="M394" i="18"/>
  <c r="J394" i="18"/>
  <c r="K394" i="18"/>
  <c r="L394" i="18" s="1"/>
  <c r="M402" i="18"/>
  <c r="K402" i="18"/>
  <c r="L402" i="18" s="1"/>
  <c r="J402" i="18"/>
  <c r="J410" i="18"/>
  <c r="K410" i="18"/>
  <c r="L410" i="18" s="1"/>
  <c r="M410" i="18"/>
  <c r="J418" i="18"/>
  <c r="K418" i="18"/>
  <c r="L418" i="18" s="1"/>
  <c r="M418" i="18"/>
  <c r="M426" i="18"/>
  <c r="J426" i="18"/>
  <c r="K426" i="18"/>
  <c r="L426" i="18" s="1"/>
  <c r="M434" i="18"/>
  <c r="J434" i="18"/>
  <c r="K434" i="18"/>
  <c r="L434" i="18" s="1"/>
  <c r="J442" i="18"/>
  <c r="K442" i="18"/>
  <c r="L442" i="18" s="1"/>
  <c r="M442" i="18"/>
  <c r="J450" i="18"/>
  <c r="K450" i="18"/>
  <c r="L450" i="18" s="1"/>
  <c r="M450" i="18"/>
  <c r="J458" i="18"/>
  <c r="K458" i="18"/>
  <c r="L458" i="18" s="1"/>
  <c r="M458" i="18"/>
  <c r="J466" i="18"/>
  <c r="K466" i="18"/>
  <c r="L466" i="18" s="1"/>
  <c r="M466" i="18"/>
  <c r="K474" i="18"/>
  <c r="L474" i="18" s="1"/>
  <c r="M474" i="18"/>
  <c r="J474" i="18"/>
  <c r="M482" i="18"/>
  <c r="J482" i="18"/>
  <c r="K482" i="18"/>
  <c r="L482" i="18" s="1"/>
  <c r="J490" i="18"/>
  <c r="K490" i="18"/>
  <c r="L490" i="18" s="1"/>
  <c r="M490" i="18"/>
  <c r="J498" i="18"/>
  <c r="K498" i="18"/>
  <c r="L498" i="18" s="1"/>
  <c r="M498" i="18"/>
  <c r="B69" i="14"/>
  <c r="C69" i="14"/>
  <c r="B70" i="14"/>
  <c r="C70" i="14"/>
  <c r="B71" i="14"/>
  <c r="C71" i="14"/>
  <c r="B72" i="14"/>
  <c r="C72" i="14"/>
  <c r="B73" i="14"/>
  <c r="C73" i="14"/>
  <c r="B74" i="14"/>
  <c r="C74" i="14"/>
  <c r="B75" i="14"/>
  <c r="C75" i="14"/>
  <c r="B76" i="14"/>
  <c r="C76" i="14"/>
  <c r="B77" i="14"/>
  <c r="C77" i="14"/>
  <c r="B78" i="14"/>
  <c r="C78" i="14"/>
  <c r="B79" i="14"/>
  <c r="C79" i="14"/>
  <c r="B80" i="14"/>
  <c r="C80" i="14"/>
  <c r="B81" i="14"/>
  <c r="C81" i="14"/>
  <c r="B82" i="14"/>
  <c r="C82" i="14"/>
  <c r="B83" i="14"/>
  <c r="C83" i="14"/>
  <c r="B84" i="14"/>
  <c r="C84" i="14"/>
  <c r="B85" i="14"/>
  <c r="C85" i="14"/>
  <c r="B86" i="14"/>
  <c r="C86" i="14"/>
  <c r="B87" i="14"/>
  <c r="C87" i="14"/>
  <c r="B88" i="14"/>
  <c r="C88" i="14"/>
  <c r="B89" i="14"/>
  <c r="C89" i="14"/>
  <c r="B90" i="14"/>
  <c r="C90" i="14"/>
  <c r="B91" i="14"/>
  <c r="C91" i="14"/>
  <c r="B92" i="14"/>
  <c r="C92" i="14"/>
  <c r="B93" i="14"/>
  <c r="C93" i="14"/>
  <c r="B94" i="14"/>
  <c r="C94" i="14"/>
  <c r="B95" i="14"/>
  <c r="C95" i="14"/>
  <c r="B96" i="14"/>
  <c r="C96" i="14"/>
  <c r="B97" i="14"/>
  <c r="C97" i="14"/>
  <c r="B98" i="14"/>
  <c r="C98" i="14"/>
  <c r="B99" i="14"/>
  <c r="C99" i="14"/>
  <c r="B100" i="14"/>
  <c r="C100" i="14"/>
  <c r="B101" i="14"/>
  <c r="C101" i="14"/>
  <c r="B102" i="14"/>
  <c r="C102" i="14"/>
  <c r="B103" i="14"/>
  <c r="C103" i="14"/>
  <c r="B104" i="14"/>
  <c r="C104" i="14"/>
  <c r="B105" i="14"/>
  <c r="C105" i="14"/>
  <c r="B106" i="14"/>
  <c r="C106" i="14"/>
  <c r="B107" i="14"/>
  <c r="C107" i="14"/>
  <c r="B108" i="14"/>
  <c r="C108" i="14"/>
  <c r="B109" i="14"/>
  <c r="C109" i="14"/>
  <c r="B110" i="14"/>
  <c r="C110" i="14"/>
  <c r="B111" i="14"/>
  <c r="C111" i="14"/>
  <c r="B112" i="14"/>
  <c r="C112" i="14"/>
  <c r="B113" i="14"/>
  <c r="C113" i="14"/>
  <c r="B114" i="14"/>
  <c r="C114" i="14"/>
  <c r="B115" i="14"/>
  <c r="C115" i="14"/>
  <c r="B116" i="14"/>
  <c r="C116" i="14"/>
  <c r="B117" i="14"/>
  <c r="C117" i="14"/>
  <c r="B118" i="14"/>
  <c r="C118" i="14"/>
  <c r="B119" i="14"/>
  <c r="C119" i="14"/>
  <c r="B120" i="14"/>
  <c r="C120" i="14"/>
  <c r="B121" i="14"/>
  <c r="C121" i="14"/>
  <c r="B122" i="14"/>
  <c r="C122" i="14"/>
  <c r="B123" i="14"/>
  <c r="C123" i="14"/>
  <c r="B124" i="14"/>
  <c r="C124" i="14"/>
  <c r="B125" i="14"/>
  <c r="C125" i="14"/>
  <c r="B126" i="14"/>
  <c r="C126" i="14"/>
  <c r="B127" i="14"/>
  <c r="C127" i="14"/>
  <c r="B128" i="14"/>
  <c r="C128" i="14"/>
  <c r="B129" i="14"/>
  <c r="C129" i="14"/>
  <c r="B130" i="14"/>
  <c r="C130" i="14"/>
  <c r="B131" i="14"/>
  <c r="C131" i="14"/>
  <c r="B132" i="14"/>
  <c r="C132" i="14"/>
  <c r="B133" i="14"/>
  <c r="C133" i="14"/>
  <c r="B134" i="14"/>
  <c r="C134" i="14"/>
  <c r="B135" i="14"/>
  <c r="C135" i="14"/>
  <c r="B136" i="14"/>
  <c r="C136" i="14"/>
  <c r="B137" i="14"/>
  <c r="C137" i="14"/>
  <c r="B138" i="14"/>
  <c r="C138" i="14"/>
  <c r="B139" i="14"/>
  <c r="C139" i="14"/>
  <c r="B140" i="14"/>
  <c r="C140" i="14"/>
  <c r="B141" i="14"/>
  <c r="C141" i="14"/>
  <c r="B142" i="14"/>
  <c r="C142" i="14"/>
  <c r="B143" i="14"/>
  <c r="C143" i="14"/>
  <c r="B144" i="14"/>
  <c r="C144" i="14"/>
  <c r="B145" i="14"/>
  <c r="C145" i="14"/>
  <c r="B146" i="14"/>
  <c r="C146" i="14"/>
  <c r="B147" i="14"/>
  <c r="C147" i="14"/>
  <c r="B148" i="14"/>
  <c r="C148" i="14"/>
  <c r="B149" i="14"/>
  <c r="C149" i="14"/>
  <c r="B150" i="14"/>
  <c r="C150" i="14"/>
  <c r="B151" i="14"/>
  <c r="C151" i="14"/>
  <c r="B152" i="14"/>
  <c r="C152" i="14"/>
  <c r="B153" i="14"/>
  <c r="C153" i="14"/>
  <c r="B154" i="14"/>
  <c r="C154" i="14"/>
  <c r="B155" i="14"/>
  <c r="C155" i="14"/>
  <c r="B156" i="14"/>
  <c r="C156" i="14"/>
  <c r="B157" i="14"/>
  <c r="C157" i="14"/>
  <c r="B158" i="14"/>
  <c r="C158" i="14"/>
  <c r="B159" i="14"/>
  <c r="C159" i="14"/>
  <c r="B160" i="14"/>
  <c r="C160" i="14"/>
  <c r="B161" i="14"/>
  <c r="C161" i="14"/>
  <c r="B162" i="14"/>
  <c r="C162" i="14"/>
  <c r="B163" i="14"/>
  <c r="C163" i="14"/>
  <c r="B164" i="14"/>
  <c r="C164" i="14"/>
  <c r="B165" i="14"/>
  <c r="C165" i="14"/>
  <c r="B166" i="14"/>
  <c r="C166" i="14"/>
  <c r="B167" i="14"/>
  <c r="C167" i="14"/>
  <c r="B168" i="14"/>
  <c r="C168" i="14"/>
  <c r="B169" i="14"/>
  <c r="C169" i="14"/>
  <c r="B170" i="14"/>
  <c r="C170" i="14"/>
  <c r="B171" i="14"/>
  <c r="C171" i="14"/>
  <c r="B172" i="14"/>
  <c r="C172" i="14"/>
  <c r="B173" i="14"/>
  <c r="C173" i="14"/>
  <c r="B174" i="14"/>
  <c r="C174" i="14"/>
  <c r="B175" i="14"/>
  <c r="C175" i="14"/>
  <c r="B176" i="14"/>
  <c r="C176" i="14"/>
  <c r="B177" i="14"/>
  <c r="C177" i="14"/>
  <c r="B178" i="14"/>
  <c r="C178" i="14"/>
  <c r="B179" i="14"/>
  <c r="C179" i="14"/>
  <c r="B180" i="14"/>
  <c r="C180" i="14"/>
  <c r="B181" i="14"/>
  <c r="C181" i="14"/>
  <c r="B182" i="14"/>
  <c r="C182" i="14"/>
  <c r="B183" i="14"/>
  <c r="C183" i="14"/>
  <c r="B184" i="14"/>
  <c r="C184" i="14"/>
  <c r="B185" i="14"/>
  <c r="C185" i="14"/>
  <c r="B186" i="14"/>
  <c r="C186" i="14"/>
  <c r="B187" i="14"/>
  <c r="C187" i="14"/>
  <c r="B188" i="14"/>
  <c r="C188" i="14"/>
  <c r="B189" i="14"/>
  <c r="C189" i="14"/>
  <c r="B190" i="14"/>
  <c r="C190" i="14"/>
  <c r="B191" i="14"/>
  <c r="C191" i="14"/>
  <c r="B192" i="14"/>
  <c r="C192" i="14"/>
  <c r="B193" i="14"/>
  <c r="C193" i="14"/>
  <c r="B194" i="14"/>
  <c r="C194" i="14"/>
  <c r="B195" i="14"/>
  <c r="C195" i="14"/>
  <c r="B196" i="14"/>
  <c r="C196" i="14"/>
  <c r="B197" i="14"/>
  <c r="C197" i="14"/>
  <c r="B198" i="14"/>
  <c r="C198" i="14"/>
  <c r="B199" i="14"/>
  <c r="C199" i="14"/>
  <c r="B200" i="14"/>
  <c r="C200" i="14"/>
  <c r="B201" i="14"/>
  <c r="C201" i="14"/>
  <c r="B202" i="14"/>
  <c r="C202" i="14"/>
  <c r="B203" i="14"/>
  <c r="C203" i="14"/>
  <c r="B204" i="14"/>
  <c r="C204" i="14"/>
  <c r="B205" i="14"/>
  <c r="C205" i="14"/>
  <c r="B206" i="14"/>
  <c r="C206" i="14"/>
  <c r="B207" i="14"/>
  <c r="C207" i="14"/>
  <c r="B208" i="14"/>
  <c r="C208" i="14"/>
  <c r="B209" i="14"/>
  <c r="C209" i="14"/>
  <c r="B210" i="14"/>
  <c r="C210" i="14"/>
  <c r="B211" i="14"/>
  <c r="C211" i="14"/>
  <c r="B212" i="14"/>
  <c r="C212" i="14"/>
  <c r="B213" i="14"/>
  <c r="C213" i="14"/>
  <c r="B214" i="14"/>
  <c r="C214" i="14"/>
  <c r="B215" i="14"/>
  <c r="C215" i="14"/>
  <c r="B216" i="14"/>
  <c r="C216" i="14"/>
  <c r="B217" i="14"/>
  <c r="C217" i="14"/>
  <c r="B218" i="14"/>
  <c r="C218" i="14"/>
  <c r="B219" i="14"/>
  <c r="C219" i="14"/>
  <c r="B220" i="14"/>
  <c r="C220" i="14"/>
  <c r="B221" i="14"/>
  <c r="C221" i="14"/>
  <c r="B222" i="14"/>
  <c r="C222" i="14"/>
  <c r="B223" i="14"/>
  <c r="C223" i="14"/>
  <c r="B224" i="14"/>
  <c r="C224" i="14"/>
  <c r="B225" i="14"/>
  <c r="C225" i="14"/>
  <c r="B226" i="14"/>
  <c r="C226" i="14"/>
  <c r="B227" i="14"/>
  <c r="C227" i="14"/>
  <c r="B228" i="14"/>
  <c r="C228" i="14"/>
  <c r="B229" i="14"/>
  <c r="C229" i="14"/>
  <c r="B230" i="14"/>
  <c r="C230" i="14"/>
  <c r="B231" i="14"/>
  <c r="C231" i="14"/>
  <c r="B232" i="14"/>
  <c r="C232" i="14"/>
  <c r="B233" i="14"/>
  <c r="C233" i="14"/>
  <c r="B234" i="14"/>
  <c r="C234" i="14"/>
  <c r="B235" i="14"/>
  <c r="C235" i="14"/>
  <c r="B236" i="14"/>
  <c r="C236" i="14"/>
  <c r="B237" i="14"/>
  <c r="C237" i="14"/>
  <c r="B238" i="14"/>
  <c r="C238" i="14"/>
  <c r="B239" i="14"/>
  <c r="C239" i="14"/>
  <c r="B240" i="14"/>
  <c r="C240" i="14"/>
  <c r="B241" i="14"/>
  <c r="C241" i="14"/>
  <c r="B242" i="14"/>
  <c r="C242" i="14"/>
  <c r="B243" i="14"/>
  <c r="C243" i="14"/>
  <c r="B244" i="14"/>
  <c r="C244" i="14"/>
  <c r="B245" i="14"/>
  <c r="C245" i="14"/>
  <c r="B246" i="14"/>
  <c r="C246" i="14"/>
  <c r="B247" i="14"/>
  <c r="C247" i="14"/>
  <c r="B248" i="14"/>
  <c r="C248" i="14"/>
  <c r="B249" i="14"/>
  <c r="C249" i="14"/>
  <c r="B250" i="14"/>
  <c r="C250" i="14"/>
  <c r="B251" i="14"/>
  <c r="C251" i="14"/>
  <c r="B252" i="14"/>
  <c r="C252" i="14"/>
  <c r="B253" i="14"/>
  <c r="C253" i="14"/>
  <c r="B254" i="14"/>
  <c r="C254" i="14"/>
  <c r="B255" i="14"/>
  <c r="C255" i="14"/>
  <c r="B256" i="14"/>
  <c r="C256" i="14"/>
  <c r="B257" i="14"/>
  <c r="C257" i="14"/>
  <c r="B258" i="14"/>
  <c r="C258" i="14"/>
  <c r="B259" i="14"/>
  <c r="C259" i="14"/>
  <c r="B260" i="14"/>
  <c r="C260" i="14"/>
  <c r="B261" i="14"/>
  <c r="C261" i="14"/>
  <c r="B262" i="14"/>
  <c r="C262" i="14"/>
  <c r="B263" i="14"/>
  <c r="C263" i="14"/>
  <c r="B264" i="14"/>
  <c r="C264" i="14"/>
  <c r="B265" i="14"/>
  <c r="C265" i="14"/>
  <c r="B266" i="14"/>
  <c r="C266" i="14"/>
  <c r="B267" i="14"/>
  <c r="C267" i="14"/>
  <c r="B268" i="14"/>
  <c r="C268" i="14"/>
  <c r="B269" i="14"/>
  <c r="C269" i="14"/>
  <c r="B270" i="14"/>
  <c r="C270" i="14"/>
  <c r="B271" i="14"/>
  <c r="C271" i="14"/>
  <c r="B272" i="14"/>
  <c r="C272" i="14"/>
  <c r="B273" i="14"/>
  <c r="C273" i="14"/>
  <c r="B274" i="14"/>
  <c r="C274" i="14"/>
  <c r="B275" i="14"/>
  <c r="C275" i="14"/>
  <c r="B276" i="14"/>
  <c r="C276" i="14"/>
  <c r="B277" i="14"/>
  <c r="C277" i="14"/>
  <c r="B278" i="14"/>
  <c r="C278" i="14"/>
  <c r="B279" i="14"/>
  <c r="C279" i="14"/>
  <c r="B280" i="14"/>
  <c r="C280" i="14"/>
  <c r="B281" i="14"/>
  <c r="C281" i="14"/>
  <c r="B282" i="14"/>
  <c r="C282" i="14"/>
  <c r="B283" i="14"/>
  <c r="C283" i="14"/>
  <c r="B284" i="14"/>
  <c r="C284" i="14"/>
  <c r="B285" i="14"/>
  <c r="C285" i="14"/>
  <c r="B286" i="14"/>
  <c r="C286" i="14"/>
  <c r="B287" i="14"/>
  <c r="C287" i="14"/>
  <c r="B288" i="14"/>
  <c r="C288" i="14"/>
  <c r="B289" i="14"/>
  <c r="C289" i="14"/>
  <c r="B290" i="14"/>
  <c r="C290" i="14"/>
  <c r="B291" i="14"/>
  <c r="C291" i="14"/>
  <c r="B292" i="14"/>
  <c r="C292" i="14"/>
  <c r="B293" i="14"/>
  <c r="C293" i="14"/>
  <c r="B294" i="14"/>
  <c r="C294" i="14"/>
  <c r="B295" i="14"/>
  <c r="C295" i="14"/>
  <c r="B296" i="14"/>
  <c r="C296" i="14"/>
  <c r="B297" i="14"/>
  <c r="C297" i="14"/>
  <c r="B298" i="14"/>
  <c r="C298" i="14"/>
  <c r="B299" i="14"/>
  <c r="C299" i="14"/>
  <c r="B300" i="14"/>
  <c r="C300" i="14"/>
  <c r="B301" i="14"/>
  <c r="C301" i="14"/>
  <c r="B302" i="14"/>
  <c r="C302" i="14"/>
  <c r="B303" i="14"/>
  <c r="C303" i="14"/>
  <c r="B304" i="14"/>
  <c r="C304" i="14"/>
  <c r="B305" i="14"/>
  <c r="C305" i="14"/>
  <c r="B306" i="14"/>
  <c r="C306" i="14"/>
  <c r="B307" i="14"/>
  <c r="C307" i="14"/>
  <c r="B308" i="14"/>
  <c r="C308" i="14"/>
  <c r="B309" i="14"/>
  <c r="C309" i="14"/>
  <c r="B310" i="14"/>
  <c r="C310" i="14"/>
  <c r="B311" i="14"/>
  <c r="C311" i="14"/>
  <c r="B312" i="14"/>
  <c r="C312" i="14"/>
  <c r="B313" i="14"/>
  <c r="C313" i="14"/>
  <c r="B314" i="14"/>
  <c r="C314" i="14"/>
  <c r="B315" i="14"/>
  <c r="C315" i="14"/>
  <c r="B316" i="14"/>
  <c r="C316" i="14"/>
  <c r="B317" i="14"/>
  <c r="C317" i="14"/>
  <c r="B318" i="14"/>
  <c r="C318" i="14"/>
  <c r="B319" i="14"/>
  <c r="C319" i="14"/>
  <c r="B320" i="14"/>
  <c r="C320" i="14"/>
  <c r="B321" i="14"/>
  <c r="C321" i="14"/>
  <c r="B322" i="14"/>
  <c r="C322" i="14"/>
  <c r="B323" i="14"/>
  <c r="C323" i="14"/>
  <c r="B324" i="14"/>
  <c r="C324" i="14"/>
  <c r="B325" i="14"/>
  <c r="C325" i="14"/>
  <c r="B326" i="14"/>
  <c r="C326" i="14"/>
  <c r="B327" i="14"/>
  <c r="C327" i="14"/>
  <c r="B328" i="14"/>
  <c r="C328" i="14"/>
  <c r="B329" i="14"/>
  <c r="C329" i="14"/>
  <c r="B330" i="14"/>
  <c r="C330" i="14"/>
  <c r="B331" i="14"/>
  <c r="C331" i="14"/>
  <c r="B332" i="14"/>
  <c r="C332" i="14"/>
  <c r="B333" i="14"/>
  <c r="C333" i="14"/>
  <c r="B334" i="14"/>
  <c r="C334" i="14"/>
  <c r="B335" i="14"/>
  <c r="C335" i="14"/>
  <c r="B336" i="14"/>
  <c r="C336" i="14"/>
  <c r="B337" i="14"/>
  <c r="C337" i="14"/>
  <c r="B338" i="14"/>
  <c r="C338" i="14"/>
  <c r="B339" i="14"/>
  <c r="C339" i="14"/>
  <c r="B340" i="14"/>
  <c r="C340" i="14"/>
  <c r="B341" i="14"/>
  <c r="C341" i="14"/>
  <c r="B342" i="14"/>
  <c r="C342" i="14"/>
  <c r="B343" i="14"/>
  <c r="C343" i="14"/>
  <c r="B344" i="14"/>
  <c r="C344" i="14"/>
  <c r="B345" i="14"/>
  <c r="C345" i="14"/>
  <c r="B346" i="14"/>
  <c r="C346" i="14"/>
  <c r="B347" i="14"/>
  <c r="C347" i="14"/>
  <c r="B348" i="14"/>
  <c r="C348" i="14"/>
  <c r="B349" i="14"/>
  <c r="C349" i="14"/>
  <c r="B350" i="14"/>
  <c r="C350" i="14"/>
  <c r="B351" i="14"/>
  <c r="C351" i="14"/>
  <c r="B352" i="14"/>
  <c r="C352" i="14"/>
  <c r="B353" i="14"/>
  <c r="C353" i="14"/>
  <c r="B354" i="14"/>
  <c r="C354" i="14"/>
  <c r="B355" i="14"/>
  <c r="C355" i="14"/>
  <c r="B356" i="14"/>
  <c r="C356" i="14"/>
  <c r="B357" i="14"/>
  <c r="C357" i="14"/>
  <c r="B358" i="14"/>
  <c r="C358" i="14"/>
  <c r="B359" i="14"/>
  <c r="C359" i="14"/>
  <c r="B360" i="14"/>
  <c r="C360" i="14"/>
  <c r="B361" i="14"/>
  <c r="C361" i="14"/>
  <c r="B362" i="14"/>
  <c r="C362" i="14"/>
  <c r="B363" i="14"/>
  <c r="C363" i="14"/>
  <c r="B364" i="14"/>
  <c r="C364" i="14"/>
  <c r="B365" i="14"/>
  <c r="C365" i="14"/>
  <c r="B366" i="14"/>
  <c r="C366" i="14"/>
  <c r="B367" i="14"/>
  <c r="C367" i="14"/>
  <c r="B368" i="14"/>
  <c r="C368" i="14"/>
  <c r="B369" i="14"/>
  <c r="C369" i="14"/>
  <c r="B370" i="14"/>
  <c r="C370" i="14"/>
  <c r="B371" i="14"/>
  <c r="C371" i="14"/>
  <c r="B372" i="14"/>
  <c r="C372" i="14"/>
  <c r="B373" i="14"/>
  <c r="C373" i="14"/>
  <c r="B374" i="14"/>
  <c r="C374" i="14"/>
  <c r="B375" i="14"/>
  <c r="C375" i="14"/>
  <c r="B376" i="14"/>
  <c r="C376" i="14"/>
  <c r="B377" i="14"/>
  <c r="C377" i="14"/>
  <c r="B378" i="14"/>
  <c r="C378" i="14"/>
  <c r="B379" i="14"/>
  <c r="C379" i="14"/>
  <c r="B380" i="14"/>
  <c r="C380" i="14"/>
  <c r="B381" i="14"/>
  <c r="C381" i="14"/>
  <c r="B382" i="14"/>
  <c r="C382" i="14"/>
  <c r="B383" i="14"/>
  <c r="C383" i="14"/>
  <c r="B384" i="14"/>
  <c r="C384" i="14"/>
  <c r="B385" i="14"/>
  <c r="C385" i="14"/>
  <c r="B386" i="14"/>
  <c r="C386" i="14"/>
  <c r="B387" i="14"/>
  <c r="C387" i="14"/>
  <c r="B388" i="14"/>
  <c r="C388" i="14"/>
  <c r="B389" i="14"/>
  <c r="C389" i="14"/>
  <c r="B390" i="14"/>
  <c r="C390" i="14"/>
  <c r="B391" i="14"/>
  <c r="C391" i="14"/>
  <c r="B392" i="14"/>
  <c r="C392" i="14"/>
  <c r="B393" i="14"/>
  <c r="C393" i="14"/>
  <c r="B394" i="14"/>
  <c r="C394" i="14"/>
  <c r="B395" i="14"/>
  <c r="C395" i="14"/>
  <c r="B396" i="14"/>
  <c r="C396" i="14"/>
  <c r="B397" i="14"/>
  <c r="C397" i="14"/>
  <c r="B398" i="14"/>
  <c r="C398" i="14"/>
  <c r="B399" i="14"/>
  <c r="C399" i="14"/>
  <c r="B400" i="14"/>
  <c r="C400" i="14"/>
  <c r="B401" i="14"/>
  <c r="C401" i="14"/>
  <c r="B402" i="14"/>
  <c r="C402" i="14"/>
  <c r="B403" i="14"/>
  <c r="C403" i="14"/>
  <c r="B404" i="14"/>
  <c r="C404" i="14"/>
  <c r="B405" i="14"/>
  <c r="C405" i="14"/>
  <c r="B406" i="14"/>
  <c r="C406" i="14"/>
  <c r="B407" i="14"/>
  <c r="C407" i="14"/>
  <c r="B408" i="14"/>
  <c r="C408" i="14"/>
  <c r="B409" i="14"/>
  <c r="C409" i="14"/>
  <c r="B410" i="14"/>
  <c r="C410" i="14"/>
  <c r="B411" i="14"/>
  <c r="C411" i="14"/>
  <c r="B412" i="14"/>
  <c r="C412" i="14"/>
  <c r="B413" i="14"/>
  <c r="C413" i="14"/>
  <c r="B414" i="14"/>
  <c r="C414" i="14"/>
  <c r="B415" i="14"/>
  <c r="C415" i="14"/>
  <c r="B416" i="14"/>
  <c r="C416" i="14"/>
  <c r="B417" i="14"/>
  <c r="C417" i="14"/>
  <c r="B418" i="14"/>
  <c r="C418" i="14"/>
  <c r="B419" i="14"/>
  <c r="C419" i="14"/>
  <c r="B420" i="14"/>
  <c r="C420" i="14"/>
  <c r="B421" i="14"/>
  <c r="C421" i="14"/>
  <c r="B422" i="14"/>
  <c r="C422" i="14"/>
  <c r="B423" i="14"/>
  <c r="C423" i="14"/>
  <c r="B424" i="14"/>
  <c r="C424" i="14"/>
  <c r="B425" i="14"/>
  <c r="C425" i="14"/>
  <c r="B426" i="14"/>
  <c r="C426" i="14"/>
  <c r="B427" i="14"/>
  <c r="C427" i="14"/>
  <c r="B428" i="14"/>
  <c r="C428" i="14"/>
  <c r="B429" i="14"/>
  <c r="C429" i="14"/>
  <c r="B430" i="14"/>
  <c r="C430" i="14"/>
  <c r="B431" i="14"/>
  <c r="C431" i="14"/>
  <c r="B432" i="14"/>
  <c r="C432" i="14"/>
  <c r="B433" i="14"/>
  <c r="C433" i="14"/>
  <c r="B434" i="14"/>
  <c r="C434" i="14"/>
  <c r="B435" i="14"/>
  <c r="C435" i="14"/>
  <c r="B436" i="14"/>
  <c r="C436" i="14"/>
  <c r="B437" i="14"/>
  <c r="C437" i="14"/>
  <c r="B438" i="14"/>
  <c r="C438" i="14"/>
  <c r="B439" i="14"/>
  <c r="C439" i="14"/>
  <c r="B440" i="14"/>
  <c r="C440" i="14"/>
  <c r="B441" i="14"/>
  <c r="C441" i="14"/>
  <c r="B442" i="14"/>
  <c r="C442" i="14"/>
  <c r="B443" i="14"/>
  <c r="C443" i="14"/>
  <c r="B444" i="14"/>
  <c r="C444" i="14"/>
  <c r="B445" i="14"/>
  <c r="C445" i="14"/>
  <c r="B446" i="14"/>
  <c r="C446" i="14"/>
  <c r="B447" i="14"/>
  <c r="C447" i="14"/>
  <c r="B448" i="14"/>
  <c r="C448" i="14"/>
  <c r="B449" i="14"/>
  <c r="C449" i="14"/>
  <c r="B450" i="14"/>
  <c r="C450" i="14"/>
  <c r="B451" i="14"/>
  <c r="C451" i="14"/>
  <c r="B452" i="14"/>
  <c r="C452" i="14"/>
  <c r="B453" i="14"/>
  <c r="C453" i="14"/>
  <c r="B454" i="14"/>
  <c r="C454" i="14"/>
  <c r="B455" i="14"/>
  <c r="C455" i="14"/>
  <c r="B456" i="14"/>
  <c r="C456" i="14"/>
  <c r="B457" i="14"/>
  <c r="C457" i="14"/>
  <c r="B458" i="14"/>
  <c r="C458" i="14"/>
  <c r="B459" i="14"/>
  <c r="C459" i="14"/>
  <c r="B460" i="14"/>
  <c r="C460" i="14"/>
  <c r="B461" i="14"/>
  <c r="C461" i="14"/>
  <c r="B462" i="14"/>
  <c r="C462" i="14"/>
  <c r="B463" i="14"/>
  <c r="C463" i="14"/>
  <c r="B464" i="14"/>
  <c r="C464" i="14"/>
  <c r="B465" i="14"/>
  <c r="C465" i="14"/>
  <c r="B466" i="14"/>
  <c r="C466" i="14"/>
  <c r="B467" i="14"/>
  <c r="C467" i="14"/>
  <c r="B468" i="14"/>
  <c r="C468" i="14"/>
  <c r="B469" i="14"/>
  <c r="C469" i="14"/>
  <c r="B470" i="14"/>
  <c r="C470" i="14"/>
  <c r="B471" i="14"/>
  <c r="C471" i="14"/>
  <c r="B472" i="14"/>
  <c r="C472" i="14"/>
  <c r="B473" i="14"/>
  <c r="C473" i="14"/>
  <c r="B474" i="14"/>
  <c r="C474" i="14"/>
  <c r="B475" i="14"/>
  <c r="C475" i="14"/>
  <c r="B476" i="14"/>
  <c r="C476" i="14"/>
  <c r="B477" i="14"/>
  <c r="C477" i="14"/>
  <c r="B478" i="14"/>
  <c r="C478" i="14"/>
  <c r="B479" i="14"/>
  <c r="C479" i="14"/>
  <c r="B480" i="14"/>
  <c r="C480" i="14"/>
  <c r="B481" i="14"/>
  <c r="C481" i="14"/>
  <c r="B482" i="14"/>
  <c r="C482" i="14"/>
  <c r="B483" i="14"/>
  <c r="C483" i="14"/>
  <c r="B484" i="14"/>
  <c r="C484" i="14"/>
  <c r="B485" i="14"/>
  <c r="C485" i="14"/>
  <c r="B486" i="14"/>
  <c r="C486" i="14"/>
  <c r="B487" i="14"/>
  <c r="C487" i="14"/>
  <c r="B488" i="14"/>
  <c r="C488" i="14"/>
  <c r="B489" i="14"/>
  <c r="C489" i="14"/>
  <c r="B490" i="14"/>
  <c r="C490" i="14"/>
  <c r="B491" i="14"/>
  <c r="C491" i="14"/>
  <c r="B492" i="14"/>
  <c r="C492" i="14"/>
  <c r="B493" i="14"/>
  <c r="C493" i="14"/>
  <c r="B494" i="14"/>
  <c r="C494" i="14"/>
  <c r="B495" i="14"/>
  <c r="C495" i="14"/>
  <c r="B496" i="14"/>
  <c r="C496" i="14"/>
  <c r="B497" i="14"/>
  <c r="C497" i="14"/>
  <c r="B498" i="14"/>
  <c r="C498" i="14"/>
  <c r="B499" i="14"/>
  <c r="C499" i="14"/>
  <c r="B500" i="14"/>
  <c r="C500" i="14"/>
  <c r="B501" i="14"/>
  <c r="C501" i="14"/>
  <c r="B502" i="14"/>
  <c r="C502" i="14"/>
  <c r="B503" i="14"/>
  <c r="C503" i="14"/>
  <c r="B504" i="14"/>
  <c r="C504" i="14"/>
  <c r="B505" i="14"/>
  <c r="C505" i="14"/>
  <c r="B506" i="14"/>
  <c r="C506" i="14"/>
  <c r="B8" i="14"/>
  <c r="C8" i="14"/>
  <c r="B9" i="14"/>
  <c r="C9" i="14"/>
  <c r="B10" i="14"/>
  <c r="C10" i="14"/>
  <c r="B11" i="14"/>
  <c r="C11" i="14"/>
  <c r="B12" i="14"/>
  <c r="C12" i="14"/>
  <c r="B13" i="14"/>
  <c r="C13" i="14"/>
  <c r="B14" i="14"/>
  <c r="C14" i="14"/>
  <c r="B15" i="14"/>
  <c r="C15" i="14"/>
  <c r="B16" i="14"/>
  <c r="C16" i="14"/>
  <c r="B17" i="14"/>
  <c r="C17" i="14"/>
  <c r="B18" i="14"/>
  <c r="C18" i="14"/>
  <c r="B19" i="14"/>
  <c r="C19" i="14"/>
  <c r="B20" i="14"/>
  <c r="C20" i="14"/>
  <c r="B21" i="14"/>
  <c r="C21" i="14"/>
  <c r="B22" i="14"/>
  <c r="C22" i="14"/>
  <c r="B23" i="14"/>
  <c r="C23" i="14"/>
  <c r="B24" i="14"/>
  <c r="C24" i="14"/>
  <c r="B25" i="14"/>
  <c r="C25" i="14"/>
  <c r="B26" i="14"/>
  <c r="C26" i="14"/>
  <c r="B27" i="14"/>
  <c r="C27" i="14"/>
  <c r="B28" i="14"/>
  <c r="C28" i="14"/>
  <c r="B29" i="14"/>
  <c r="C29" i="14"/>
  <c r="B30" i="14"/>
  <c r="C30" i="14"/>
  <c r="B31" i="14"/>
  <c r="C31" i="14"/>
  <c r="B32" i="14"/>
  <c r="C32" i="14"/>
  <c r="B33" i="14"/>
  <c r="C33" i="14"/>
  <c r="B34" i="14"/>
  <c r="C34" i="14"/>
  <c r="B35" i="14"/>
  <c r="C35" i="14"/>
  <c r="B36" i="14"/>
  <c r="C36" i="14"/>
  <c r="B37" i="14"/>
  <c r="C37" i="14"/>
  <c r="B38" i="14"/>
  <c r="C38" i="14"/>
  <c r="B39" i="14"/>
  <c r="C39" i="14"/>
  <c r="B40" i="14"/>
  <c r="C40" i="14"/>
  <c r="B41" i="14"/>
  <c r="C41" i="14"/>
  <c r="B42" i="14"/>
  <c r="C42" i="14"/>
  <c r="B43" i="14"/>
  <c r="C43" i="14"/>
  <c r="B44" i="14"/>
  <c r="C44" i="14"/>
  <c r="B45" i="14"/>
  <c r="C45" i="14"/>
  <c r="B46" i="14"/>
  <c r="C46" i="14"/>
  <c r="B47" i="14"/>
  <c r="C47" i="14"/>
  <c r="B48" i="14"/>
  <c r="C48" i="14"/>
  <c r="B49" i="14"/>
  <c r="C49" i="14"/>
  <c r="B50" i="14"/>
  <c r="C50" i="14"/>
  <c r="B51" i="14"/>
  <c r="C51" i="14"/>
  <c r="B52" i="14"/>
  <c r="C52" i="14"/>
  <c r="B53" i="14"/>
  <c r="C53" i="14"/>
  <c r="B54" i="14"/>
  <c r="C54" i="14"/>
  <c r="B55" i="14"/>
  <c r="C55" i="14"/>
  <c r="B56" i="14"/>
  <c r="C56" i="14"/>
  <c r="B57" i="14"/>
  <c r="C57" i="14"/>
  <c r="B58" i="14"/>
  <c r="C58" i="14"/>
  <c r="B59" i="14"/>
  <c r="C59" i="14"/>
  <c r="B60" i="14"/>
  <c r="C60" i="14"/>
  <c r="B61" i="14"/>
  <c r="C61" i="14"/>
  <c r="B62" i="14"/>
  <c r="C62" i="14"/>
  <c r="B63" i="14"/>
  <c r="C63" i="14"/>
  <c r="B64" i="14"/>
  <c r="C64" i="14"/>
  <c r="B65" i="14"/>
  <c r="C65" i="14"/>
  <c r="B66" i="14"/>
  <c r="C66" i="14"/>
  <c r="B67" i="14"/>
  <c r="C67" i="14"/>
  <c r="B68" i="14"/>
  <c r="C68" i="14"/>
  <c r="AC10" i="18"/>
  <c r="AM11" i="14" s="1"/>
  <c r="E10" i="18"/>
  <c r="H307" i="18" l="1"/>
  <c r="I307" i="18" s="1"/>
  <c r="H490" i="18"/>
  <c r="I490" i="18" s="1"/>
  <c r="H357" i="18"/>
  <c r="I357" i="18" s="1"/>
  <c r="F302" i="18"/>
  <c r="G159" i="18"/>
  <c r="G38" i="18"/>
  <c r="G51" i="18"/>
  <c r="U51" i="18" s="1"/>
  <c r="AD51" i="18" s="1"/>
  <c r="G182" i="18"/>
  <c r="F22" i="18"/>
  <c r="F14" i="18"/>
  <c r="F21" i="18"/>
  <c r="F19" i="18"/>
  <c r="F11" i="18"/>
  <c r="G304" i="18"/>
  <c r="F16" i="18"/>
  <c r="F13" i="18"/>
  <c r="F18" i="18"/>
  <c r="G271" i="18"/>
  <c r="H231" i="18"/>
  <c r="I231" i="18" s="1"/>
  <c r="F23" i="18"/>
  <c r="F15" i="18"/>
  <c r="F12" i="18"/>
  <c r="F212" i="18"/>
  <c r="F20" i="18"/>
  <c r="H461" i="18"/>
  <c r="I461" i="18" s="1"/>
  <c r="F17" i="18"/>
  <c r="G370" i="18"/>
  <c r="F29" i="18"/>
  <c r="G290" i="18"/>
  <c r="H345" i="18"/>
  <c r="I345" i="18" s="1"/>
  <c r="G380" i="18"/>
  <c r="G21" i="18"/>
  <c r="H137" i="18"/>
  <c r="I137" i="18" s="1"/>
  <c r="G362" i="18"/>
  <c r="G163" i="18"/>
  <c r="H149" i="18"/>
  <c r="I149" i="18" s="1"/>
  <c r="H438" i="18"/>
  <c r="I438" i="18" s="1"/>
  <c r="H199" i="18"/>
  <c r="I199" i="18" s="1"/>
  <c r="H140" i="18"/>
  <c r="I140" i="18" s="1"/>
  <c r="G394" i="18"/>
  <c r="F155" i="18"/>
  <c r="G178" i="18"/>
  <c r="F269" i="18"/>
  <c r="G37" i="18"/>
  <c r="H483" i="18"/>
  <c r="I483" i="18" s="1"/>
  <c r="F410" i="18"/>
  <c r="H28" i="18"/>
  <c r="I28" i="18" s="1"/>
  <c r="G44" i="18"/>
  <c r="G460" i="18"/>
  <c r="H200" i="18"/>
  <c r="I200" i="18" s="1"/>
  <c r="G36" i="18"/>
  <c r="G19" i="18"/>
  <c r="F31" i="18"/>
  <c r="F164" i="18"/>
  <c r="G254" i="18"/>
  <c r="F67" i="18"/>
  <c r="F57" i="18"/>
  <c r="F343" i="18"/>
  <c r="H280" i="18"/>
  <c r="I280" i="18" s="1"/>
  <c r="F474" i="18"/>
  <c r="H134" i="18"/>
  <c r="I134" i="18" s="1"/>
  <c r="F331" i="18"/>
  <c r="G291" i="18"/>
  <c r="G59" i="18"/>
  <c r="H57" i="18"/>
  <c r="I57" i="18" s="1"/>
  <c r="G274" i="18"/>
  <c r="G229" i="18"/>
  <c r="F100" i="18"/>
  <c r="H73" i="18"/>
  <c r="I73" i="18" s="1"/>
  <c r="H401" i="18"/>
  <c r="I401" i="18" s="1"/>
  <c r="G42" i="18"/>
  <c r="F395" i="18"/>
  <c r="H358" i="18"/>
  <c r="I358" i="18" s="1"/>
  <c r="H151" i="18"/>
  <c r="I151" i="18" s="1"/>
  <c r="F127" i="18"/>
  <c r="G480" i="18"/>
  <c r="F376" i="18"/>
  <c r="G180" i="18"/>
  <c r="G76" i="18"/>
  <c r="G126" i="18"/>
  <c r="H22" i="18"/>
  <c r="I22" i="18" s="1"/>
  <c r="H503" i="18"/>
  <c r="I503" i="18" s="1"/>
  <c r="G283" i="18"/>
  <c r="F75" i="18"/>
  <c r="H51" i="18"/>
  <c r="I51" i="18" s="1"/>
  <c r="G48" i="18"/>
  <c r="H50" i="18"/>
  <c r="I50" i="18" s="1"/>
  <c r="G388" i="18"/>
  <c r="H441" i="18"/>
  <c r="I441" i="18" s="1"/>
  <c r="G98" i="18"/>
  <c r="G167" i="18"/>
  <c r="H23" i="18"/>
  <c r="I23" i="18" s="1"/>
  <c r="F389" i="18"/>
  <c r="F340" i="18"/>
  <c r="H466" i="18"/>
  <c r="I466" i="18" s="1"/>
  <c r="H232" i="18"/>
  <c r="I232" i="18" s="1"/>
  <c r="H260" i="18"/>
  <c r="I260" i="18" s="1"/>
  <c r="G92" i="18"/>
  <c r="H20" i="18"/>
  <c r="I20" i="18" s="1"/>
  <c r="F429" i="18"/>
  <c r="H233" i="18"/>
  <c r="I233" i="18" s="1"/>
  <c r="G49" i="18"/>
  <c r="F341" i="18"/>
  <c r="G14" i="18"/>
  <c r="F250" i="18"/>
  <c r="G146" i="18"/>
  <c r="F481" i="18"/>
  <c r="F457" i="18"/>
  <c r="H79" i="18"/>
  <c r="I79" i="18" s="1"/>
  <c r="G31" i="18"/>
  <c r="G408" i="18"/>
  <c r="H110" i="18"/>
  <c r="I110" i="18" s="1"/>
  <c r="F33" i="18"/>
  <c r="G24" i="18"/>
  <c r="H226" i="18"/>
  <c r="I226" i="18" s="1"/>
  <c r="H178" i="18"/>
  <c r="I178" i="18" s="1"/>
  <c r="H433" i="18"/>
  <c r="I433" i="18" s="1"/>
  <c r="H55" i="18"/>
  <c r="I55" i="18" s="1"/>
  <c r="F169" i="18"/>
  <c r="F472" i="18"/>
  <c r="H108" i="18"/>
  <c r="I108" i="18" s="1"/>
  <c r="F36" i="18"/>
  <c r="F461" i="18"/>
  <c r="F394" i="18"/>
  <c r="G30" i="18"/>
  <c r="G471" i="18"/>
  <c r="G160" i="18"/>
  <c r="F242" i="18"/>
  <c r="G90" i="18"/>
  <c r="F175" i="18"/>
  <c r="F47" i="18"/>
  <c r="H169" i="18"/>
  <c r="I169" i="18" s="1"/>
  <c r="F312" i="18"/>
  <c r="H286" i="18"/>
  <c r="I286" i="18" s="1"/>
  <c r="G62" i="18"/>
  <c r="F415" i="18"/>
  <c r="G375" i="18"/>
  <c r="G346" i="18"/>
  <c r="F195" i="18"/>
  <c r="G115" i="18"/>
  <c r="H343" i="18"/>
  <c r="I343" i="18" s="1"/>
  <c r="G320" i="18"/>
  <c r="H80" i="18"/>
  <c r="I80" i="18" s="1"/>
  <c r="H470" i="18"/>
  <c r="I470" i="18" s="1"/>
  <c r="H382" i="18"/>
  <c r="I382" i="18" s="1"/>
  <c r="F353" i="18"/>
  <c r="H395" i="18"/>
  <c r="I395" i="18" s="1"/>
  <c r="H335" i="18"/>
  <c r="I335" i="18" s="1"/>
  <c r="H223" i="18"/>
  <c r="I223" i="18" s="1"/>
  <c r="F79" i="18"/>
  <c r="G421" i="18"/>
  <c r="G352" i="18"/>
  <c r="F257" i="18"/>
  <c r="F480" i="18"/>
  <c r="G440" i="18"/>
  <c r="G376" i="18"/>
  <c r="F204" i="18"/>
  <c r="H180" i="18"/>
  <c r="I180" i="18" s="1"/>
  <c r="F108" i="18"/>
  <c r="H445" i="18"/>
  <c r="I445" i="18" s="1"/>
  <c r="H360" i="18"/>
  <c r="I360" i="18" s="1"/>
  <c r="F344" i="18"/>
  <c r="F89" i="18"/>
  <c r="H246" i="18"/>
  <c r="I246" i="18" s="1"/>
  <c r="H214" i="18"/>
  <c r="I214" i="18" s="1"/>
  <c r="H86" i="18"/>
  <c r="I86" i="18" s="1"/>
  <c r="H454" i="18"/>
  <c r="I454" i="18" s="1"/>
  <c r="G503" i="18"/>
  <c r="F139" i="18"/>
  <c r="G372" i="18"/>
  <c r="F216" i="18"/>
  <c r="G497" i="18"/>
  <c r="F409" i="18"/>
  <c r="F325" i="18"/>
  <c r="F189" i="18"/>
  <c r="F157" i="18"/>
  <c r="H125" i="18"/>
  <c r="I125" i="18" s="1"/>
  <c r="F370" i="18"/>
  <c r="H254" i="18"/>
  <c r="I254" i="18" s="1"/>
  <c r="F230" i="18"/>
  <c r="H182" i="18"/>
  <c r="I182" i="18" s="1"/>
  <c r="H102" i="18"/>
  <c r="I102" i="18" s="1"/>
  <c r="H406" i="18"/>
  <c r="I406" i="18" s="1"/>
  <c r="G340" i="18"/>
  <c r="G495" i="18"/>
  <c r="H431" i="18"/>
  <c r="I431" i="18" s="1"/>
  <c r="F163" i="18"/>
  <c r="G155" i="18"/>
  <c r="G75" i="18"/>
  <c r="G484" i="18"/>
  <c r="H452" i="18"/>
  <c r="I452" i="18" s="1"/>
  <c r="H412" i="18"/>
  <c r="I412" i="18" s="1"/>
  <c r="G343" i="18"/>
  <c r="H224" i="18"/>
  <c r="I224" i="18" s="1"/>
  <c r="G88" i="18"/>
  <c r="F218" i="18"/>
  <c r="F186" i="18"/>
  <c r="G441" i="18"/>
  <c r="F433" i="18"/>
  <c r="H348" i="18"/>
  <c r="I348" i="18" s="1"/>
  <c r="H309" i="18"/>
  <c r="I309" i="18" s="1"/>
  <c r="H133" i="18"/>
  <c r="I133" i="18" s="1"/>
  <c r="F422" i="18"/>
  <c r="G414" i="18"/>
  <c r="H138" i="18"/>
  <c r="I138" i="18" s="1"/>
  <c r="H475" i="18"/>
  <c r="I475" i="18" s="1"/>
  <c r="H419" i="18"/>
  <c r="I419" i="18" s="1"/>
  <c r="G395" i="18"/>
  <c r="F379" i="18"/>
  <c r="G371" i="18"/>
  <c r="H342" i="18"/>
  <c r="I342" i="18" s="1"/>
  <c r="G303" i="18"/>
  <c r="F263" i="18"/>
  <c r="G231" i="18"/>
  <c r="F143" i="18"/>
  <c r="F111" i="18"/>
  <c r="H373" i="18"/>
  <c r="I373" i="18" s="1"/>
  <c r="F305" i="18"/>
  <c r="H209" i="18"/>
  <c r="I209" i="18" s="1"/>
  <c r="G347" i="18"/>
  <c r="G308" i="18"/>
  <c r="G292" i="18"/>
  <c r="H276" i="18"/>
  <c r="I276" i="18" s="1"/>
  <c r="F228" i="18"/>
  <c r="H212" i="18"/>
  <c r="I212" i="18" s="1"/>
  <c r="F180" i="18"/>
  <c r="F124" i="18"/>
  <c r="G116" i="18"/>
  <c r="F76" i="18"/>
  <c r="G60" i="18"/>
  <c r="G461" i="18"/>
  <c r="U461" i="18" s="1"/>
  <c r="AD461" i="18" s="1"/>
  <c r="H381" i="18"/>
  <c r="I381" i="18" s="1"/>
  <c r="F232" i="18"/>
  <c r="F178" i="18"/>
  <c r="G489" i="18"/>
  <c r="H450" i="18"/>
  <c r="I450" i="18" s="1"/>
  <c r="G286" i="18"/>
  <c r="F222" i="18"/>
  <c r="G110" i="18"/>
  <c r="G407" i="18"/>
  <c r="H367" i="18"/>
  <c r="I367" i="18" s="1"/>
  <c r="H354" i="18"/>
  <c r="I354" i="18" s="1"/>
  <c r="H171" i="18"/>
  <c r="I171" i="18" s="1"/>
  <c r="H163" i="18"/>
  <c r="I163" i="18" s="1"/>
  <c r="F374" i="18"/>
  <c r="G351" i="18"/>
  <c r="F226" i="18"/>
  <c r="G417" i="18"/>
  <c r="G325" i="18"/>
  <c r="F253" i="18"/>
  <c r="H141" i="18"/>
  <c r="I141" i="18" s="1"/>
  <c r="H109" i="18"/>
  <c r="I109" i="18" s="1"/>
  <c r="F486" i="18"/>
  <c r="G438" i="18"/>
  <c r="G353" i="18"/>
  <c r="F427" i="18"/>
  <c r="F387" i="18"/>
  <c r="G327" i="18"/>
  <c r="F453" i="18"/>
  <c r="H389" i="18"/>
  <c r="I389" i="18" s="1"/>
  <c r="G161" i="18"/>
  <c r="G129" i="18"/>
  <c r="H97" i="18"/>
  <c r="I97" i="18" s="1"/>
  <c r="F496" i="18"/>
  <c r="G464" i="18"/>
  <c r="F400" i="18"/>
  <c r="F363" i="18"/>
  <c r="F332" i="18"/>
  <c r="G220" i="18"/>
  <c r="H196" i="18"/>
  <c r="I196" i="18" s="1"/>
  <c r="G172" i="18"/>
  <c r="G164" i="18"/>
  <c r="H76" i="18"/>
  <c r="I76" i="18" s="1"/>
  <c r="H485" i="18"/>
  <c r="I485" i="18" s="1"/>
  <c r="H418" i="18"/>
  <c r="I418" i="18" s="1"/>
  <c r="H370" i="18"/>
  <c r="I370" i="18" s="1"/>
  <c r="G318" i="18"/>
  <c r="G102" i="18"/>
  <c r="F430" i="18"/>
  <c r="F439" i="18"/>
  <c r="H99" i="18"/>
  <c r="I99" i="18" s="1"/>
  <c r="H105" i="18"/>
  <c r="I105" i="18" s="1"/>
  <c r="F192" i="18"/>
  <c r="G61" i="18"/>
  <c r="H248" i="18"/>
  <c r="I248" i="18" s="1"/>
  <c r="F248" i="18"/>
  <c r="H502" i="18"/>
  <c r="I502" i="18" s="1"/>
  <c r="F502" i="18"/>
  <c r="F322" i="18"/>
  <c r="G322" i="18"/>
  <c r="G87" i="18"/>
  <c r="H87" i="18"/>
  <c r="I87" i="18" s="1"/>
  <c r="G416" i="18"/>
  <c r="F416" i="18"/>
  <c r="H365" i="18"/>
  <c r="I365" i="18" s="1"/>
  <c r="F334" i="18"/>
  <c r="G78" i="18"/>
  <c r="F65" i="18"/>
  <c r="G65" i="18"/>
  <c r="F455" i="18"/>
  <c r="G455" i="18"/>
  <c r="F431" i="18"/>
  <c r="F354" i="18"/>
  <c r="H315" i="18"/>
  <c r="I315" i="18" s="1"/>
  <c r="G315" i="18"/>
  <c r="G187" i="18"/>
  <c r="H19" i="18"/>
  <c r="I19" i="18" s="1"/>
  <c r="H374" i="18"/>
  <c r="I374" i="18" s="1"/>
  <c r="F497" i="18"/>
  <c r="G221" i="18"/>
  <c r="H225" i="18"/>
  <c r="I225" i="18" s="1"/>
  <c r="G225" i="18"/>
  <c r="H416" i="18"/>
  <c r="I416" i="18" s="1"/>
  <c r="F193" i="18"/>
  <c r="H193" i="18"/>
  <c r="I193" i="18" s="1"/>
  <c r="G193" i="18"/>
  <c r="F450" i="18"/>
  <c r="H78" i="18"/>
  <c r="I78" i="18" s="1"/>
  <c r="H407" i="18"/>
  <c r="I407" i="18" s="1"/>
  <c r="F275" i="18"/>
  <c r="H155" i="18"/>
  <c r="I155" i="18" s="1"/>
  <c r="G128" i="18"/>
  <c r="H88" i="18"/>
  <c r="I88" i="18" s="1"/>
  <c r="H64" i="18"/>
  <c r="I64" i="18" s="1"/>
  <c r="G64" i="18"/>
  <c r="G338" i="18"/>
  <c r="H369" i="18"/>
  <c r="I369" i="18" s="1"/>
  <c r="G309" i="18"/>
  <c r="F245" i="18"/>
  <c r="G245" i="18"/>
  <c r="G157" i="18"/>
  <c r="H101" i="18"/>
  <c r="I101" i="18" s="1"/>
  <c r="F470" i="18"/>
  <c r="G68" i="18"/>
  <c r="H68" i="18"/>
  <c r="I68" i="18" s="1"/>
  <c r="G162" i="18"/>
  <c r="F162" i="18"/>
  <c r="G181" i="18"/>
  <c r="F181" i="18"/>
  <c r="G437" i="18"/>
  <c r="F437" i="18"/>
  <c r="H432" i="18"/>
  <c r="I432" i="18" s="1"/>
  <c r="G432" i="18"/>
  <c r="G368" i="18"/>
  <c r="H368" i="18"/>
  <c r="I368" i="18" s="1"/>
  <c r="F418" i="18"/>
  <c r="G341" i="18"/>
  <c r="G302" i="18"/>
  <c r="G270" i="18"/>
  <c r="F206" i="18"/>
  <c r="H190" i="18"/>
  <c r="I190" i="18" s="1"/>
  <c r="H150" i="18"/>
  <c r="I150" i="18" s="1"/>
  <c r="G150" i="18"/>
  <c r="F38" i="18"/>
  <c r="H38" i="18"/>
  <c r="I38" i="18" s="1"/>
  <c r="G454" i="18"/>
  <c r="F454" i="18"/>
  <c r="G113" i="18"/>
  <c r="F107" i="18"/>
  <c r="F492" i="18"/>
  <c r="G428" i="18"/>
  <c r="F388" i="18"/>
  <c r="H388" i="18"/>
  <c r="I388" i="18" s="1"/>
  <c r="H258" i="18"/>
  <c r="I258" i="18" s="1"/>
  <c r="G258" i="18"/>
  <c r="H218" i="18"/>
  <c r="I218" i="18" s="1"/>
  <c r="H457" i="18"/>
  <c r="I457" i="18" s="1"/>
  <c r="G457" i="18"/>
  <c r="H117" i="18"/>
  <c r="I117" i="18" s="1"/>
  <c r="H239" i="18"/>
  <c r="I239" i="18" s="1"/>
  <c r="F239" i="18"/>
  <c r="F161" i="18"/>
  <c r="G97" i="18"/>
  <c r="F498" i="18"/>
  <c r="H458" i="18"/>
  <c r="I458" i="18" s="1"/>
  <c r="F442" i="18"/>
  <c r="G339" i="18"/>
  <c r="F339" i="18"/>
  <c r="F326" i="18"/>
  <c r="G326" i="18"/>
  <c r="H230" i="18"/>
  <c r="I230" i="18" s="1"/>
  <c r="F407" i="18"/>
  <c r="F219" i="18"/>
  <c r="G219" i="18"/>
  <c r="F147" i="18"/>
  <c r="H83" i="18"/>
  <c r="I83" i="18" s="1"/>
  <c r="H43" i="18"/>
  <c r="I43" i="18" s="1"/>
  <c r="F43" i="18"/>
  <c r="G13" i="18"/>
  <c r="G194" i="18"/>
  <c r="H194" i="18"/>
  <c r="I194" i="18" s="1"/>
  <c r="F301" i="18"/>
  <c r="H301" i="18"/>
  <c r="I301" i="18" s="1"/>
  <c r="G189" i="18"/>
  <c r="G451" i="18"/>
  <c r="H451" i="18"/>
  <c r="I451" i="18" s="1"/>
  <c r="G504" i="18"/>
  <c r="F504" i="18"/>
  <c r="F448" i="18"/>
  <c r="G448" i="18"/>
  <c r="H448" i="18"/>
  <c r="I448" i="18" s="1"/>
  <c r="F329" i="18"/>
  <c r="G329" i="18"/>
  <c r="H329" i="18"/>
  <c r="I329" i="18" s="1"/>
  <c r="H415" i="18"/>
  <c r="I415" i="18" s="1"/>
  <c r="H139" i="18"/>
  <c r="I139" i="18" s="1"/>
  <c r="H136" i="18"/>
  <c r="I136" i="18" s="1"/>
  <c r="G136" i="18"/>
  <c r="H417" i="18"/>
  <c r="I417" i="18" s="1"/>
  <c r="G333" i="18"/>
  <c r="F333" i="18"/>
  <c r="G173" i="18"/>
  <c r="F173" i="18"/>
  <c r="F34" i="18"/>
  <c r="G34" i="18"/>
  <c r="H311" i="18"/>
  <c r="I311" i="18" s="1"/>
  <c r="G311" i="18"/>
  <c r="F311" i="18"/>
  <c r="F373" i="18"/>
  <c r="H386" i="18"/>
  <c r="I386" i="18" s="1"/>
  <c r="F357" i="18"/>
  <c r="G134" i="18"/>
  <c r="F291" i="18"/>
  <c r="F251" i="18"/>
  <c r="F99" i="18"/>
  <c r="F51" i="18"/>
  <c r="H48" i="18"/>
  <c r="I48" i="18" s="1"/>
  <c r="H266" i="18"/>
  <c r="I266" i="18" s="1"/>
  <c r="F500" i="18"/>
  <c r="H288" i="18"/>
  <c r="I288" i="18" s="1"/>
  <c r="G248" i="18"/>
  <c r="F176" i="18"/>
  <c r="F104" i="18"/>
  <c r="G154" i="18"/>
  <c r="F465" i="18"/>
  <c r="F449" i="18"/>
  <c r="F417" i="18"/>
  <c r="H229" i="18"/>
  <c r="I229" i="18" s="1"/>
  <c r="H494" i="18"/>
  <c r="I494" i="18" s="1"/>
  <c r="H443" i="18"/>
  <c r="I443" i="18" s="1"/>
  <c r="H379" i="18"/>
  <c r="I379" i="18" s="1"/>
  <c r="F342" i="18"/>
  <c r="H303" i="18"/>
  <c r="I303" i="18" s="1"/>
  <c r="H287" i="18"/>
  <c r="I287" i="18" s="1"/>
  <c r="F231" i="18"/>
  <c r="G199" i="18"/>
  <c r="G175" i="18"/>
  <c r="H159" i="18"/>
  <c r="I159" i="18" s="1"/>
  <c r="F95" i="18"/>
  <c r="G47" i="18"/>
  <c r="F421" i="18"/>
  <c r="G389" i="18"/>
  <c r="G373" i="18"/>
  <c r="G305" i="18"/>
  <c r="G209" i="18"/>
  <c r="G169" i="18"/>
  <c r="H161" i="18"/>
  <c r="I161" i="18" s="1"/>
  <c r="G472" i="18"/>
  <c r="H440" i="18"/>
  <c r="I440" i="18" s="1"/>
  <c r="G400" i="18"/>
  <c r="H376" i="18"/>
  <c r="I376" i="18" s="1"/>
  <c r="F368" i="18"/>
  <c r="F347" i="18"/>
  <c r="G332" i="18"/>
  <c r="F308" i="18"/>
  <c r="H60" i="18"/>
  <c r="I60" i="18" s="1"/>
  <c r="H36" i="18"/>
  <c r="I36" i="18" s="1"/>
  <c r="G493" i="18"/>
  <c r="G429" i="18"/>
  <c r="H265" i="18"/>
  <c r="I265" i="18" s="1"/>
  <c r="F73" i="18"/>
  <c r="G396" i="18"/>
  <c r="G359" i="18"/>
  <c r="H160" i="18"/>
  <c r="I160" i="18" s="1"/>
  <c r="H377" i="18"/>
  <c r="I377" i="18" s="1"/>
  <c r="G285" i="18"/>
  <c r="H157" i="18"/>
  <c r="I157" i="18" s="1"/>
  <c r="G141" i="18"/>
  <c r="G125" i="18"/>
  <c r="G109" i="18"/>
  <c r="F77" i="18"/>
  <c r="H414" i="18"/>
  <c r="I414" i="18" s="1"/>
  <c r="G459" i="18"/>
  <c r="H387" i="18"/>
  <c r="I387" i="18" s="1"/>
  <c r="F247" i="18"/>
  <c r="H47" i="18"/>
  <c r="I47" i="18" s="1"/>
  <c r="G15" i="18"/>
  <c r="H453" i="18"/>
  <c r="I453" i="18" s="1"/>
  <c r="H305" i="18"/>
  <c r="I305" i="18" s="1"/>
  <c r="F289" i="18"/>
  <c r="H480" i="18"/>
  <c r="I480" i="18" s="1"/>
  <c r="F440" i="18"/>
  <c r="H347" i="18"/>
  <c r="I347" i="18" s="1"/>
  <c r="H292" i="18"/>
  <c r="I292" i="18" s="1"/>
  <c r="G20" i="18"/>
  <c r="H313" i="18"/>
  <c r="I313" i="18" s="1"/>
  <c r="G217" i="18"/>
  <c r="H89" i="18"/>
  <c r="I89" i="18" s="1"/>
  <c r="F62" i="18"/>
  <c r="F298" i="18"/>
  <c r="F362" i="18"/>
  <c r="H346" i="18"/>
  <c r="I346" i="18" s="1"/>
  <c r="F267" i="18"/>
  <c r="H91" i="18"/>
  <c r="I91" i="18" s="1"/>
  <c r="G57" i="18"/>
  <c r="H500" i="18"/>
  <c r="I500" i="18" s="1"/>
  <c r="H476" i="18"/>
  <c r="I476" i="18" s="1"/>
  <c r="G452" i="18"/>
  <c r="G436" i="18"/>
  <c r="G264" i="18"/>
  <c r="H240" i="18"/>
  <c r="I240" i="18" s="1"/>
  <c r="F168" i="18"/>
  <c r="F136" i="18"/>
  <c r="F202" i="18"/>
  <c r="G170" i="18"/>
  <c r="G505" i="18"/>
  <c r="F489" i="18"/>
  <c r="G481" i="18"/>
  <c r="G401" i="18"/>
  <c r="F377" i="18"/>
  <c r="G364" i="18"/>
  <c r="G205" i="18"/>
  <c r="F58" i="18"/>
  <c r="F438" i="18"/>
  <c r="F98" i="18"/>
  <c r="G483" i="18"/>
  <c r="H459" i="18"/>
  <c r="I459" i="18" s="1"/>
  <c r="F419" i="18"/>
  <c r="F358" i="18"/>
  <c r="G207" i="18"/>
  <c r="F159" i="18"/>
  <c r="G79" i="18"/>
  <c r="G55" i="18"/>
  <c r="H31" i="18"/>
  <c r="I31" i="18" s="1"/>
  <c r="H15" i="18"/>
  <c r="I15" i="18" s="1"/>
  <c r="G121" i="18"/>
  <c r="G496" i="18"/>
  <c r="F408" i="18"/>
  <c r="F244" i="18"/>
  <c r="F220" i="18"/>
  <c r="G124" i="18"/>
  <c r="H92" i="18"/>
  <c r="I92" i="18" s="1"/>
  <c r="F381" i="18"/>
  <c r="G89" i="18"/>
  <c r="H90" i="18"/>
  <c r="I90" i="18" s="1"/>
  <c r="F475" i="18"/>
  <c r="H25" i="18"/>
  <c r="I25" i="18" s="1"/>
  <c r="G260" i="18"/>
  <c r="F172" i="18"/>
  <c r="H100" i="18"/>
  <c r="I100" i="18" s="1"/>
  <c r="F485" i="18"/>
  <c r="F321" i="18"/>
  <c r="F482" i="18"/>
  <c r="H341" i="18"/>
  <c r="I341" i="18" s="1"/>
  <c r="H270" i="18"/>
  <c r="I270" i="18" s="1"/>
  <c r="F214" i="18"/>
  <c r="F182" i="18"/>
  <c r="U182" i="18" s="1"/>
  <c r="AD182" i="18" s="1"/>
  <c r="H54" i="18"/>
  <c r="I54" i="18" s="1"/>
  <c r="F503" i="18"/>
  <c r="H479" i="18"/>
  <c r="I479" i="18" s="1"/>
  <c r="F283" i="18"/>
  <c r="H259" i="18"/>
  <c r="I259" i="18" s="1"/>
  <c r="F179" i="18"/>
  <c r="F131" i="18"/>
  <c r="G43" i="18"/>
  <c r="G11" i="18"/>
  <c r="G468" i="18"/>
  <c r="G336" i="18"/>
  <c r="H256" i="18"/>
  <c r="I256" i="18" s="1"/>
  <c r="F224" i="18"/>
  <c r="H184" i="18"/>
  <c r="I184" i="18" s="1"/>
  <c r="G112" i="18"/>
  <c r="G361" i="18"/>
  <c r="G218" i="18"/>
  <c r="U218" i="18" s="1"/>
  <c r="AD218" i="18" s="1"/>
  <c r="H409" i="18"/>
  <c r="I409" i="18" s="1"/>
  <c r="H333" i="18"/>
  <c r="I333" i="18" s="1"/>
  <c r="F309" i="18"/>
  <c r="G301" i="18"/>
  <c r="H221" i="18"/>
  <c r="I221" i="18" s="1"/>
  <c r="F85" i="18"/>
  <c r="H486" i="18"/>
  <c r="I486" i="18" s="1"/>
  <c r="G422" i="18"/>
  <c r="G138" i="18"/>
  <c r="F491" i="18"/>
  <c r="G475" i="18"/>
  <c r="F366" i="18"/>
  <c r="F335" i="18"/>
  <c r="G223" i="18"/>
  <c r="G183" i="18"/>
  <c r="H167" i="18"/>
  <c r="I167" i="18" s="1"/>
  <c r="G23" i="18"/>
  <c r="F352" i="18"/>
  <c r="G145" i="18"/>
  <c r="G25" i="18"/>
  <c r="H408" i="18"/>
  <c r="I408" i="18" s="1"/>
  <c r="G363" i="18"/>
  <c r="G140" i="18"/>
  <c r="G445" i="18"/>
  <c r="G381" i="18"/>
  <c r="U381" i="18" s="1"/>
  <c r="AD381" i="18" s="1"/>
  <c r="G297" i="18"/>
  <c r="H316" i="18"/>
  <c r="I316" i="18" s="1"/>
  <c r="G276" i="18"/>
  <c r="H281" i="18"/>
  <c r="I281" i="18" s="1"/>
  <c r="G29" i="18"/>
  <c r="F383" i="18"/>
  <c r="F105" i="18"/>
  <c r="F484" i="18"/>
  <c r="H468" i="18"/>
  <c r="I468" i="18" s="1"/>
  <c r="F444" i="18"/>
  <c r="H420" i="18"/>
  <c r="I420" i="18" s="1"/>
  <c r="H272" i="18"/>
  <c r="I272" i="18" s="1"/>
  <c r="F160" i="18"/>
  <c r="F88" i="18"/>
  <c r="H497" i="18"/>
  <c r="I497" i="18" s="1"/>
  <c r="G369" i="18"/>
  <c r="G348" i="18"/>
  <c r="G197" i="18"/>
  <c r="H181" i="18"/>
  <c r="I181" i="18" s="1"/>
  <c r="G77" i="18"/>
  <c r="F37" i="18"/>
  <c r="F494" i="18"/>
  <c r="G446" i="18"/>
  <c r="F306" i="18"/>
  <c r="G427" i="18"/>
  <c r="F223" i="18"/>
  <c r="H437" i="18"/>
  <c r="I437" i="18" s="1"/>
  <c r="G289" i="18"/>
  <c r="H464" i="18"/>
  <c r="I464" i="18" s="1"/>
  <c r="H220" i="18"/>
  <c r="I220" i="18" s="1"/>
  <c r="G148" i="18"/>
  <c r="G108" i="18"/>
  <c r="G100" i="18"/>
  <c r="F68" i="18"/>
  <c r="G28" i="18"/>
  <c r="G485" i="18"/>
  <c r="F445" i="18"/>
  <c r="H397" i="18"/>
  <c r="I397" i="18" s="1"/>
  <c r="F360" i="18"/>
  <c r="G313" i="18"/>
  <c r="H434" i="18"/>
  <c r="I434" i="18" s="1"/>
  <c r="G434" i="18"/>
  <c r="G498" i="18"/>
  <c r="H498" i="18"/>
  <c r="I498" i="18" s="1"/>
  <c r="H482" i="18"/>
  <c r="I482" i="18" s="1"/>
  <c r="F434" i="18"/>
  <c r="H410" i="18"/>
  <c r="I410" i="18" s="1"/>
  <c r="G365" i="18"/>
  <c r="H339" i="18"/>
  <c r="I339" i="18" s="1"/>
  <c r="F246" i="18"/>
  <c r="G246" i="18"/>
  <c r="F190" i="18"/>
  <c r="H142" i="18"/>
  <c r="I142" i="18" s="1"/>
  <c r="G142" i="18"/>
  <c r="H126" i="18"/>
  <c r="I126" i="18" s="1"/>
  <c r="H94" i="18"/>
  <c r="I94" i="18" s="1"/>
  <c r="F94" i="18"/>
  <c r="G94" i="18"/>
  <c r="H21" i="18"/>
  <c r="I21" i="18" s="1"/>
  <c r="G463" i="18"/>
  <c r="F243" i="18"/>
  <c r="G243" i="18"/>
  <c r="H399" i="18"/>
  <c r="I399" i="18" s="1"/>
  <c r="F399" i="18"/>
  <c r="G456" i="18"/>
  <c r="H456" i="18"/>
  <c r="I456" i="18" s="1"/>
  <c r="F456" i="18"/>
  <c r="H402" i="18"/>
  <c r="I402" i="18" s="1"/>
  <c r="F349" i="18"/>
  <c r="H310" i="18"/>
  <c r="I310" i="18" s="1"/>
  <c r="F310" i="18"/>
  <c r="G310" i="18"/>
  <c r="F278" i="18"/>
  <c r="G278" i="18"/>
  <c r="F118" i="18"/>
  <c r="G118" i="18"/>
  <c r="H118" i="18"/>
  <c r="I118" i="18" s="1"/>
  <c r="G54" i="18"/>
  <c r="G406" i="18"/>
  <c r="F323" i="18"/>
  <c r="G323" i="18"/>
  <c r="H323" i="18"/>
  <c r="I323" i="18" s="1"/>
  <c r="G251" i="18"/>
  <c r="G235" i="18"/>
  <c r="H235" i="18"/>
  <c r="I235" i="18" s="1"/>
  <c r="H152" i="18"/>
  <c r="I152" i="18" s="1"/>
  <c r="G152" i="18"/>
  <c r="F262" i="18"/>
  <c r="G262" i="18"/>
  <c r="G158" i="18"/>
  <c r="H158" i="18"/>
  <c r="I158" i="18" s="1"/>
  <c r="F40" i="18"/>
  <c r="G40" i="18"/>
  <c r="H40" i="18"/>
  <c r="I40" i="18" s="1"/>
  <c r="H122" i="18"/>
  <c r="I122" i="18" s="1"/>
  <c r="G122" i="18"/>
  <c r="G479" i="18"/>
  <c r="F479" i="18"/>
  <c r="G403" i="18"/>
  <c r="H403" i="18"/>
  <c r="I403" i="18" s="1"/>
  <c r="F403" i="18"/>
  <c r="G319" i="18"/>
  <c r="H319" i="18"/>
  <c r="I319" i="18" s="1"/>
  <c r="F241" i="18"/>
  <c r="G241" i="18"/>
  <c r="H241" i="18"/>
  <c r="I241" i="18" s="1"/>
  <c r="H252" i="18"/>
  <c r="I252" i="18" s="1"/>
  <c r="G252" i="18"/>
  <c r="M10" i="18"/>
  <c r="J10" i="18"/>
  <c r="K10" i="18"/>
  <c r="L10" i="18" s="1"/>
  <c r="G490" i="18"/>
  <c r="F490" i="18"/>
  <c r="H474" i="18"/>
  <c r="I474" i="18" s="1"/>
  <c r="F294" i="18"/>
  <c r="G294" i="18"/>
  <c r="F102" i="18"/>
  <c r="F70" i="18"/>
  <c r="H70" i="18"/>
  <c r="I70" i="18" s="1"/>
  <c r="G70" i="18"/>
  <c r="H14" i="18"/>
  <c r="I14" i="18" s="1"/>
  <c r="F390" i="18"/>
  <c r="G298" i="18"/>
  <c r="H66" i="18"/>
  <c r="I66" i="18" s="1"/>
  <c r="G66" i="18"/>
  <c r="H495" i="18"/>
  <c r="I495" i="18" s="1"/>
  <c r="G439" i="18"/>
  <c r="G307" i="18"/>
  <c r="F307" i="18"/>
  <c r="G267" i="18"/>
  <c r="F26" i="18"/>
  <c r="G26" i="18"/>
  <c r="F473" i="18"/>
  <c r="G473" i="18"/>
  <c r="H425" i="18"/>
  <c r="I425" i="18" s="1"/>
  <c r="F425" i="18"/>
  <c r="H215" i="18"/>
  <c r="I215" i="18" s="1"/>
  <c r="G215" i="18"/>
  <c r="F119" i="18"/>
  <c r="H119" i="18"/>
  <c r="I119" i="18" s="1"/>
  <c r="G12" i="18"/>
  <c r="H12" i="18"/>
  <c r="I12" i="18" s="1"/>
  <c r="H477" i="18"/>
  <c r="I477" i="18" s="1"/>
  <c r="F477" i="18"/>
  <c r="G477" i="18"/>
  <c r="G386" i="18"/>
  <c r="F386" i="18"/>
  <c r="G238" i="18"/>
  <c r="F238" i="18"/>
  <c r="H238" i="18"/>
  <c r="I238" i="18" s="1"/>
  <c r="G222" i="18"/>
  <c r="H222" i="18"/>
  <c r="I222" i="18" s="1"/>
  <c r="G198" i="18"/>
  <c r="H198" i="18"/>
  <c r="I198" i="18" s="1"/>
  <c r="F198" i="18"/>
  <c r="G86" i="18"/>
  <c r="F86" i="18"/>
  <c r="H462" i="18"/>
  <c r="I462" i="18" s="1"/>
  <c r="F462" i="18"/>
  <c r="G423" i="18"/>
  <c r="F423" i="18"/>
  <c r="F32" i="18"/>
  <c r="G32" i="18"/>
  <c r="H32" i="18"/>
  <c r="I32" i="18" s="1"/>
  <c r="G402" i="18"/>
  <c r="F402" i="18"/>
  <c r="G458" i="18"/>
  <c r="F458" i="18"/>
  <c r="G166" i="18"/>
  <c r="H166" i="18"/>
  <c r="I166" i="18" s="1"/>
  <c r="F166" i="18"/>
  <c r="H46" i="18"/>
  <c r="I46" i="18" s="1"/>
  <c r="G46" i="18"/>
  <c r="F391" i="18"/>
  <c r="H391" i="18"/>
  <c r="I391" i="18" s="1"/>
  <c r="G391" i="18"/>
  <c r="H375" i="18"/>
  <c r="I375" i="18" s="1"/>
  <c r="F375" i="18"/>
  <c r="G211" i="18"/>
  <c r="H211" i="18"/>
  <c r="I211" i="18" s="1"/>
  <c r="F123" i="18"/>
  <c r="H123" i="18"/>
  <c r="I123" i="18" s="1"/>
  <c r="F296" i="18"/>
  <c r="G296" i="18"/>
  <c r="H349" i="18"/>
  <c r="I349" i="18" s="1"/>
  <c r="G349" i="18"/>
  <c r="G174" i="18"/>
  <c r="F174" i="18"/>
  <c r="H442" i="18"/>
  <c r="I442" i="18" s="1"/>
  <c r="H426" i="18"/>
  <c r="I426" i="18" s="1"/>
  <c r="F426" i="18"/>
  <c r="H334" i="18"/>
  <c r="I334" i="18" s="1"/>
  <c r="G334" i="18"/>
  <c r="F158" i="18"/>
  <c r="G430" i="18"/>
  <c r="H113" i="18"/>
  <c r="I113" i="18" s="1"/>
  <c r="G331" i="18"/>
  <c r="H328" i="18"/>
  <c r="I328" i="18" s="1"/>
  <c r="G328" i="18"/>
  <c r="F328" i="18"/>
  <c r="G210" i="18"/>
  <c r="H210" i="18"/>
  <c r="I210" i="18" s="1"/>
  <c r="F210" i="18"/>
  <c r="G466" i="18"/>
  <c r="F466" i="18"/>
  <c r="G442" i="18"/>
  <c r="G410" i="18"/>
  <c r="H378" i="18"/>
  <c r="I378" i="18" s="1"/>
  <c r="G378" i="18"/>
  <c r="F378" i="18"/>
  <c r="F365" i="18"/>
  <c r="G357" i="18"/>
  <c r="F318" i="18"/>
  <c r="H174" i="18"/>
  <c r="I174" i="18" s="1"/>
  <c r="F126" i="18"/>
  <c r="H30" i="18"/>
  <c r="I30" i="18" s="1"/>
  <c r="F406" i="18"/>
  <c r="G177" i="18"/>
  <c r="H177" i="18"/>
  <c r="I177" i="18" s="1"/>
  <c r="F177" i="18"/>
  <c r="H487" i="18"/>
  <c r="I487" i="18" s="1"/>
  <c r="G487" i="18"/>
  <c r="F487" i="18"/>
  <c r="H471" i="18"/>
  <c r="I471" i="18" s="1"/>
  <c r="F471" i="18"/>
  <c r="G447" i="18"/>
  <c r="H447" i="18"/>
  <c r="I447" i="18" s="1"/>
  <c r="G399" i="18"/>
  <c r="F299" i="18"/>
  <c r="H203" i="18"/>
  <c r="I203" i="18" s="1"/>
  <c r="G203" i="18"/>
  <c r="H35" i="18"/>
  <c r="I35" i="18" s="1"/>
  <c r="F35" i="18"/>
  <c r="G35" i="18"/>
  <c r="G482" i="18"/>
  <c r="G474" i="18"/>
  <c r="H394" i="18"/>
  <c r="I394" i="18" s="1"/>
  <c r="H318" i="18"/>
  <c r="I318" i="18" s="1"/>
  <c r="G230" i="18"/>
  <c r="F150" i="18"/>
  <c r="F78" i="18"/>
  <c r="H62" i="18"/>
  <c r="I62" i="18" s="1"/>
  <c r="F54" i="18"/>
  <c r="G22" i="18"/>
  <c r="H430" i="18"/>
  <c r="I430" i="18" s="1"/>
  <c r="F66" i="18"/>
  <c r="G137" i="18"/>
  <c r="H463" i="18"/>
  <c r="I463" i="18" s="1"/>
  <c r="H455" i="18"/>
  <c r="I455" i="18" s="1"/>
  <c r="H439" i="18"/>
  <c r="I439" i="18" s="1"/>
  <c r="G431" i="18"/>
  <c r="G415" i="18"/>
  <c r="G367" i="18"/>
  <c r="H362" i="18"/>
  <c r="I362" i="18" s="1"/>
  <c r="F346" i="18"/>
  <c r="H331" i="18"/>
  <c r="I331" i="18" s="1"/>
  <c r="F315" i="18"/>
  <c r="G275" i="18"/>
  <c r="G259" i="18"/>
  <c r="H147" i="18"/>
  <c r="I147" i="18" s="1"/>
  <c r="H115" i="18"/>
  <c r="I115" i="18" s="1"/>
  <c r="G99" i="18"/>
  <c r="H282" i="18"/>
  <c r="I282" i="18" s="1"/>
  <c r="G282" i="18"/>
  <c r="G50" i="18"/>
  <c r="H492" i="18"/>
  <c r="I492" i="18" s="1"/>
  <c r="F460" i="18"/>
  <c r="F452" i="18"/>
  <c r="F428" i="18"/>
  <c r="F420" i="18"/>
  <c r="H396" i="18"/>
  <c r="I396" i="18" s="1"/>
  <c r="H312" i="18"/>
  <c r="I312" i="18" s="1"/>
  <c r="G312" i="18"/>
  <c r="G184" i="18"/>
  <c r="H168" i="18"/>
  <c r="I168" i="18" s="1"/>
  <c r="F112" i="18"/>
  <c r="H112" i="18"/>
  <c r="I112" i="18" s="1"/>
  <c r="H96" i="18"/>
  <c r="I96" i="18" s="1"/>
  <c r="G96" i="18"/>
  <c r="F96" i="18"/>
  <c r="H16" i="18"/>
  <c r="I16" i="18" s="1"/>
  <c r="G16" i="18"/>
  <c r="G242" i="18"/>
  <c r="G425" i="18"/>
  <c r="F277" i="18"/>
  <c r="G277" i="18"/>
  <c r="U181" i="18"/>
  <c r="AD181" i="18" s="1"/>
  <c r="F69" i="18"/>
  <c r="G69" i="18"/>
  <c r="F443" i="18"/>
  <c r="H371" i="18"/>
  <c r="I371" i="18" s="1"/>
  <c r="F371" i="18"/>
  <c r="F319" i="18"/>
  <c r="H63" i="18"/>
  <c r="I63" i="18" s="1"/>
  <c r="F63" i="18"/>
  <c r="G63" i="18"/>
  <c r="H129" i="18"/>
  <c r="I129" i="18" s="1"/>
  <c r="G424" i="18"/>
  <c r="H424" i="18"/>
  <c r="I424" i="18" s="1"/>
  <c r="F424" i="18"/>
  <c r="F392" i="18"/>
  <c r="G392" i="18"/>
  <c r="H392" i="18"/>
  <c r="I392" i="18" s="1"/>
  <c r="F397" i="18"/>
  <c r="G397" i="18"/>
  <c r="G450" i="18"/>
  <c r="G206" i="18"/>
  <c r="F110" i="18"/>
  <c r="G390" i="18"/>
  <c r="H340" i="18"/>
  <c r="I340" i="18" s="1"/>
  <c r="F137" i="18"/>
  <c r="H383" i="18"/>
  <c r="I383" i="18" s="1"/>
  <c r="F367" i="18"/>
  <c r="H299" i="18"/>
  <c r="I299" i="18" s="1"/>
  <c r="H291" i="18"/>
  <c r="I291" i="18" s="1"/>
  <c r="H195" i="18"/>
  <c r="I195" i="18" s="1"/>
  <c r="H187" i="18"/>
  <c r="I187" i="18" s="1"/>
  <c r="F187" i="18"/>
  <c r="H131" i="18"/>
  <c r="I131" i="18" s="1"/>
  <c r="G67" i="18"/>
  <c r="H59" i="18"/>
  <c r="I59" i="18" s="1"/>
  <c r="F59" i="18"/>
  <c r="H27" i="18"/>
  <c r="I27" i="18" s="1"/>
  <c r="G27" i="18"/>
  <c r="F27" i="18"/>
  <c r="H250" i="18"/>
  <c r="I250" i="18" s="1"/>
  <c r="G250" i="18"/>
  <c r="G33" i="18"/>
  <c r="G492" i="18"/>
  <c r="H460" i="18"/>
  <c r="I460" i="18" s="1"/>
  <c r="H428" i="18"/>
  <c r="I428" i="18" s="1"/>
  <c r="F396" i="18"/>
  <c r="F304" i="18"/>
  <c r="G200" i="18"/>
  <c r="F200" i="18"/>
  <c r="F144" i="18"/>
  <c r="G144" i="18"/>
  <c r="F80" i="18"/>
  <c r="G80" i="18"/>
  <c r="G345" i="18"/>
  <c r="F345" i="18"/>
  <c r="H82" i="18"/>
  <c r="I82" i="18" s="1"/>
  <c r="F82" i="18"/>
  <c r="G82" i="18"/>
  <c r="H393" i="18"/>
  <c r="I393" i="18" s="1"/>
  <c r="F356" i="18"/>
  <c r="G356" i="18"/>
  <c r="H356" i="18"/>
  <c r="I356" i="18" s="1"/>
  <c r="H237" i="18"/>
  <c r="I237" i="18" s="1"/>
  <c r="F237" i="18"/>
  <c r="G237" i="18"/>
  <c r="G165" i="18"/>
  <c r="H165" i="18"/>
  <c r="I165" i="18" s="1"/>
  <c r="F165" i="18"/>
  <c r="G45" i="18"/>
  <c r="F45" i="18"/>
  <c r="G81" i="18"/>
  <c r="H81" i="18"/>
  <c r="I81" i="18" s="1"/>
  <c r="H478" i="18"/>
  <c r="I478" i="18" s="1"/>
  <c r="F499" i="18"/>
  <c r="G499" i="18"/>
  <c r="H499" i="18"/>
  <c r="I499" i="18" s="1"/>
  <c r="F135" i="18"/>
  <c r="H135" i="18"/>
  <c r="I135" i="18" s="1"/>
  <c r="F41" i="18"/>
  <c r="H41" i="18"/>
  <c r="I41" i="18" s="1"/>
  <c r="G41" i="18"/>
  <c r="H268" i="18"/>
  <c r="I268" i="18" s="1"/>
  <c r="G268" i="18"/>
  <c r="F49" i="18"/>
  <c r="G426" i="18"/>
  <c r="G418" i="18"/>
  <c r="H326" i="18"/>
  <c r="I326" i="18" s="1"/>
  <c r="H302" i="18"/>
  <c r="I302" i="18" s="1"/>
  <c r="F286" i="18"/>
  <c r="F270" i="18"/>
  <c r="F254" i="18"/>
  <c r="G214" i="18"/>
  <c r="U214" i="18" s="1"/>
  <c r="AD214" i="18" s="1"/>
  <c r="H206" i="18"/>
  <c r="I206" i="18" s="1"/>
  <c r="G190" i="18"/>
  <c r="F134" i="18"/>
  <c r="H29" i="18"/>
  <c r="I29" i="18" s="1"/>
  <c r="H65" i="18"/>
  <c r="I65" i="18" s="1"/>
  <c r="F463" i="18"/>
  <c r="G299" i="18"/>
  <c r="H275" i="18"/>
  <c r="I275" i="18" s="1"/>
  <c r="G195" i="18"/>
  <c r="G147" i="18"/>
  <c r="G131" i="18"/>
  <c r="F115" i="18"/>
  <c r="G83" i="18"/>
  <c r="F83" i="18"/>
  <c r="G398" i="18"/>
  <c r="H398" i="18"/>
  <c r="I398" i="18" s="1"/>
  <c r="F398" i="18"/>
  <c r="F476" i="18"/>
  <c r="F412" i="18"/>
  <c r="H372" i="18"/>
  <c r="I372" i="18" s="1"/>
  <c r="F372" i="18"/>
  <c r="F351" i="18"/>
  <c r="H351" i="18"/>
  <c r="I351" i="18" s="1"/>
  <c r="F336" i="18"/>
  <c r="H320" i="18"/>
  <c r="I320" i="18" s="1"/>
  <c r="F320" i="18"/>
  <c r="H264" i="18"/>
  <c r="I264" i="18" s="1"/>
  <c r="H144" i="18"/>
  <c r="I144" i="18" s="1"/>
  <c r="F234" i="18"/>
  <c r="H234" i="18"/>
  <c r="I234" i="18" s="1"/>
  <c r="G186" i="18"/>
  <c r="H186" i="18"/>
  <c r="I186" i="18" s="1"/>
  <c r="F170" i="18"/>
  <c r="H18" i="18"/>
  <c r="I18" i="18" s="1"/>
  <c r="G18" i="18"/>
  <c r="G293" i="18"/>
  <c r="G478" i="18"/>
  <c r="F478" i="18"/>
  <c r="G314" i="18"/>
  <c r="F314" i="18"/>
  <c r="G191" i="18"/>
  <c r="H191" i="18"/>
  <c r="I191" i="18" s="1"/>
  <c r="G39" i="18"/>
  <c r="F39" i="18"/>
  <c r="H39" i="18"/>
  <c r="I39" i="18" s="1"/>
  <c r="G188" i="18"/>
  <c r="H188" i="18"/>
  <c r="I188" i="18" s="1"/>
  <c r="F188" i="18"/>
  <c r="H344" i="18"/>
  <c r="I344" i="18" s="1"/>
  <c r="G344" i="18"/>
  <c r="H217" i="18"/>
  <c r="I217" i="18" s="1"/>
  <c r="G462" i="18"/>
  <c r="F122" i="18"/>
  <c r="G227" i="18"/>
  <c r="H227" i="18"/>
  <c r="I227" i="18" s="1"/>
  <c r="F211" i="18"/>
  <c r="F171" i="18"/>
  <c r="G171" i="18"/>
  <c r="H107" i="18"/>
  <c r="I107" i="18" s="1"/>
  <c r="H11" i="18"/>
  <c r="I11" i="18" s="1"/>
  <c r="G266" i="18"/>
  <c r="H33" i="18"/>
  <c r="I33" i="18" s="1"/>
  <c r="H444" i="18"/>
  <c r="I444" i="18" s="1"/>
  <c r="G444" i="18"/>
  <c r="H128" i="18"/>
  <c r="I128" i="18" s="1"/>
  <c r="H104" i="18"/>
  <c r="I104" i="18" s="1"/>
  <c r="G72" i="18"/>
  <c r="H72" i="18"/>
  <c r="I72" i="18" s="1"/>
  <c r="G114" i="18"/>
  <c r="H114" i="18"/>
  <c r="I114" i="18" s="1"/>
  <c r="G435" i="18"/>
  <c r="H435" i="18"/>
  <c r="I435" i="18" s="1"/>
  <c r="F435" i="18"/>
  <c r="H350" i="18"/>
  <c r="I350" i="18" s="1"/>
  <c r="G350" i="18"/>
  <c r="F350" i="18"/>
  <c r="H295" i="18"/>
  <c r="I295" i="18" s="1"/>
  <c r="G295" i="18"/>
  <c r="F273" i="18"/>
  <c r="G273" i="18"/>
  <c r="F324" i="18"/>
  <c r="G324" i="18"/>
  <c r="H284" i="18"/>
  <c r="I284" i="18" s="1"/>
  <c r="G284" i="18"/>
  <c r="G156" i="18"/>
  <c r="H156" i="18"/>
  <c r="I156" i="18" s="1"/>
  <c r="F156" i="18"/>
  <c r="H84" i="18"/>
  <c r="I84" i="18" s="1"/>
  <c r="F84" i="18"/>
  <c r="G84" i="18"/>
  <c r="G469" i="18"/>
  <c r="F469" i="18"/>
  <c r="H297" i="18"/>
  <c r="I297" i="18" s="1"/>
  <c r="F297" i="18"/>
  <c r="F106" i="18"/>
  <c r="G106" i="18"/>
  <c r="G208" i="18"/>
  <c r="H208" i="18"/>
  <c r="I208" i="18" s="1"/>
  <c r="F208" i="18"/>
  <c r="H24" i="18"/>
  <c r="I24" i="18" s="1"/>
  <c r="H74" i="18"/>
  <c r="I74" i="18" s="1"/>
  <c r="G74" i="18"/>
  <c r="H385" i="18"/>
  <c r="I385" i="18" s="1"/>
  <c r="G385" i="18"/>
  <c r="F385" i="18"/>
  <c r="G213" i="18"/>
  <c r="H213" i="18"/>
  <c r="I213" i="18" s="1"/>
  <c r="H93" i="18"/>
  <c r="I93" i="18" s="1"/>
  <c r="H53" i="18"/>
  <c r="I53" i="18" s="1"/>
  <c r="F53" i="18"/>
  <c r="G71" i="18"/>
  <c r="F71" i="18"/>
  <c r="H71" i="18"/>
  <c r="I71" i="18" s="1"/>
  <c r="H405" i="18"/>
  <c r="I405" i="18" s="1"/>
  <c r="G405" i="18"/>
  <c r="F405" i="18"/>
  <c r="H201" i="18"/>
  <c r="I201" i="18" s="1"/>
  <c r="G201" i="18"/>
  <c r="G384" i="18"/>
  <c r="F384" i="18"/>
  <c r="H384" i="18"/>
  <c r="I384" i="18" s="1"/>
  <c r="G236" i="18"/>
  <c r="H236" i="18"/>
  <c r="I236" i="18" s="1"/>
  <c r="H52" i="18"/>
  <c r="I52" i="18" s="1"/>
  <c r="G52" i="18"/>
  <c r="F52" i="18"/>
  <c r="H294" i="18"/>
  <c r="I294" i="18" s="1"/>
  <c r="H278" i="18"/>
  <c r="I278" i="18" s="1"/>
  <c r="H262" i="18"/>
  <c r="I262" i="18" s="1"/>
  <c r="F142" i="18"/>
  <c r="F46" i="18"/>
  <c r="F30" i="18"/>
  <c r="H390" i="18"/>
  <c r="I390" i="18" s="1"/>
  <c r="H298" i="18"/>
  <c r="I298" i="18" s="1"/>
  <c r="F113" i="18"/>
  <c r="F495" i="18"/>
  <c r="F447" i="18"/>
  <c r="H423" i="18"/>
  <c r="I423" i="18" s="1"/>
  <c r="G383" i="18"/>
  <c r="H219" i="18"/>
  <c r="I219" i="18" s="1"/>
  <c r="G91" i="18"/>
  <c r="F91" i="18"/>
  <c r="H67" i="18"/>
  <c r="I67" i="18" s="1"/>
  <c r="H106" i="18"/>
  <c r="I106" i="18" s="1"/>
  <c r="G420" i="18"/>
  <c r="F404" i="18"/>
  <c r="G404" i="18"/>
  <c r="H404" i="18"/>
  <c r="I404" i="18" s="1"/>
  <c r="H380" i="18"/>
  <c r="I380" i="18" s="1"/>
  <c r="F380" i="18"/>
  <c r="H336" i="18"/>
  <c r="I336" i="18" s="1"/>
  <c r="G280" i="18"/>
  <c r="G176" i="18"/>
  <c r="H176" i="18"/>
  <c r="I176" i="18" s="1"/>
  <c r="G104" i="18"/>
  <c r="F361" i="18"/>
  <c r="G330" i="18"/>
  <c r="F330" i="18"/>
  <c r="H170" i="18"/>
  <c r="I170" i="18" s="1"/>
  <c r="H146" i="18"/>
  <c r="I146" i="18" s="1"/>
  <c r="H364" i="18"/>
  <c r="I364" i="18" s="1"/>
  <c r="G53" i="18"/>
  <c r="G130" i="18"/>
  <c r="H130" i="18"/>
  <c r="I130" i="18" s="1"/>
  <c r="F185" i="18"/>
  <c r="G185" i="18"/>
  <c r="H185" i="18"/>
  <c r="I185" i="18" s="1"/>
  <c r="G411" i="18"/>
  <c r="F327" i="18"/>
  <c r="F255" i="18"/>
  <c r="G255" i="18"/>
  <c r="F103" i="18"/>
  <c r="H103" i="18"/>
  <c r="I103" i="18" s="1"/>
  <c r="G337" i="18"/>
  <c r="H337" i="18"/>
  <c r="I337" i="18" s="1"/>
  <c r="F337" i="18"/>
  <c r="G355" i="18"/>
  <c r="H355" i="18"/>
  <c r="I355" i="18" s="1"/>
  <c r="F355" i="18"/>
  <c r="F300" i="18"/>
  <c r="G300" i="18"/>
  <c r="F413" i="18"/>
  <c r="G249" i="18"/>
  <c r="H249" i="18"/>
  <c r="I249" i="18" s="1"/>
  <c r="F249" i="18"/>
  <c r="H283" i="18"/>
  <c r="I283" i="18" s="1"/>
  <c r="H251" i="18"/>
  <c r="I251" i="18" s="1"/>
  <c r="F235" i="18"/>
  <c r="G179" i="18"/>
  <c r="H179" i="18"/>
  <c r="I179" i="18" s="1"/>
  <c r="H56" i="18"/>
  <c r="I56" i="18" s="1"/>
  <c r="G56" i="18"/>
  <c r="F359" i="18"/>
  <c r="H296" i="18"/>
  <c r="I296" i="18" s="1"/>
  <c r="F152" i="18"/>
  <c r="H120" i="18"/>
  <c r="I120" i="18" s="1"/>
  <c r="G120" i="18"/>
  <c r="H242" i="18"/>
  <c r="I242" i="18" s="1"/>
  <c r="G317" i="18"/>
  <c r="H317" i="18"/>
  <c r="I317" i="18" s="1"/>
  <c r="F317" i="18"/>
  <c r="F261" i="18"/>
  <c r="G261" i="18"/>
  <c r="F93" i="18"/>
  <c r="G93" i="18"/>
  <c r="G467" i="18"/>
  <c r="H467" i="18"/>
  <c r="I467" i="18" s="1"/>
  <c r="F467" i="18"/>
  <c r="F488" i="18"/>
  <c r="G488" i="18"/>
  <c r="H488" i="18"/>
  <c r="I488" i="18" s="1"/>
  <c r="G132" i="18"/>
  <c r="H132" i="18"/>
  <c r="I132" i="18" s="1"/>
  <c r="G501" i="18"/>
  <c r="F501" i="18"/>
  <c r="H267" i="18"/>
  <c r="I267" i="18" s="1"/>
  <c r="F227" i="18"/>
  <c r="F56" i="18"/>
  <c r="F282" i="18"/>
  <c r="H484" i="18"/>
  <c r="I484" i="18" s="1"/>
  <c r="G476" i="18"/>
  <c r="G412" i="18"/>
  <c r="F288" i="18"/>
  <c r="F272" i="18"/>
  <c r="F256" i="18"/>
  <c r="G216" i="18"/>
  <c r="F184" i="18"/>
  <c r="F72" i="18"/>
  <c r="F338" i="18"/>
  <c r="H274" i="18"/>
  <c r="I274" i="18" s="1"/>
  <c r="G234" i="18"/>
  <c r="G449" i="18"/>
  <c r="F441" i="18"/>
  <c r="F401" i="18"/>
  <c r="F369" i="18"/>
  <c r="H293" i="18"/>
  <c r="I293" i="18" s="1"/>
  <c r="F221" i="18"/>
  <c r="H205" i="18"/>
  <c r="I205" i="18" s="1"/>
  <c r="F197" i="18"/>
  <c r="G149" i="18"/>
  <c r="G133" i="18"/>
  <c r="G117" i="18"/>
  <c r="G101" i="18"/>
  <c r="H85" i="18"/>
  <c r="I85" i="18" s="1"/>
  <c r="F61" i="18"/>
  <c r="H290" i="18"/>
  <c r="I290" i="18" s="1"/>
  <c r="G58" i="18"/>
  <c r="G486" i="18"/>
  <c r="F446" i="18"/>
  <c r="H422" i="18"/>
  <c r="I422" i="18" s="1"/>
  <c r="F382" i="18"/>
  <c r="H353" i="18"/>
  <c r="I353" i="18" s="1"/>
  <c r="H98" i="18"/>
  <c r="I98" i="18" s="1"/>
  <c r="F90" i="18"/>
  <c r="H491" i="18"/>
  <c r="I491" i="18" s="1"/>
  <c r="F483" i="18"/>
  <c r="F459" i="18"/>
  <c r="F451" i="18"/>
  <c r="U451" i="18" s="1"/>
  <c r="AD451" i="18" s="1"/>
  <c r="H427" i="18"/>
  <c r="I427" i="18" s="1"/>
  <c r="G419" i="18"/>
  <c r="G387" i="18"/>
  <c r="G342" i="18"/>
  <c r="U342" i="18" s="1"/>
  <c r="AD342" i="18" s="1"/>
  <c r="G335" i="18"/>
  <c r="F303" i="18"/>
  <c r="F295" i="18"/>
  <c r="H279" i="18"/>
  <c r="I279" i="18" s="1"/>
  <c r="G263" i="18"/>
  <c r="G247" i="18"/>
  <c r="F199" i="18"/>
  <c r="H183" i="18"/>
  <c r="I183" i="18" s="1"/>
  <c r="H175" i="18"/>
  <c r="I175" i="18" s="1"/>
  <c r="F167" i="18"/>
  <c r="F87" i="18"/>
  <c r="U87" i="18" s="1"/>
  <c r="AD87" i="18" s="1"/>
  <c r="F55" i="18"/>
  <c r="H289" i="18"/>
  <c r="I289" i="18" s="1"/>
  <c r="G257" i="18"/>
  <c r="F201" i="18"/>
  <c r="F129" i="18"/>
  <c r="F97" i="18"/>
  <c r="H504" i="18"/>
  <c r="I504" i="18" s="1"/>
  <c r="H472" i="18"/>
  <c r="I472" i="18" s="1"/>
  <c r="G244" i="18"/>
  <c r="F236" i="18"/>
  <c r="G196" i="18"/>
  <c r="H172" i="18"/>
  <c r="I172" i="18" s="1"/>
  <c r="F116" i="18"/>
  <c r="F28" i="18"/>
  <c r="H429" i="18"/>
  <c r="I429" i="18" s="1"/>
  <c r="G360" i="18"/>
  <c r="G321" i="18"/>
  <c r="G233" i="18"/>
  <c r="G17" i="18"/>
  <c r="F240" i="18"/>
  <c r="G224" i="18"/>
  <c r="F128" i="18"/>
  <c r="F24" i="18"/>
  <c r="H330" i="18"/>
  <c r="I330" i="18" s="1"/>
  <c r="F274" i="18"/>
  <c r="H26" i="18"/>
  <c r="I26" i="18" s="1"/>
  <c r="H505" i="18"/>
  <c r="I505" i="18" s="1"/>
  <c r="H481" i="18"/>
  <c r="I481" i="18" s="1"/>
  <c r="H473" i="18"/>
  <c r="I473" i="18" s="1"/>
  <c r="H449" i="18"/>
  <c r="I449" i="18" s="1"/>
  <c r="G409" i="18"/>
  <c r="G377" i="18"/>
  <c r="F348" i="18"/>
  <c r="U348" i="18" s="1"/>
  <c r="AD348" i="18" s="1"/>
  <c r="H277" i="18"/>
  <c r="I277" i="18" s="1"/>
  <c r="H261" i="18"/>
  <c r="I261" i="18" s="1"/>
  <c r="F149" i="18"/>
  <c r="F133" i="18"/>
  <c r="F117" i="18"/>
  <c r="F101" i="18"/>
  <c r="G85" i="18"/>
  <c r="H77" i="18"/>
  <c r="I77" i="18" s="1"/>
  <c r="F290" i="18"/>
  <c r="G306" i="18"/>
  <c r="F138" i="18"/>
  <c r="H34" i="18"/>
  <c r="I34" i="18" s="1"/>
  <c r="G491" i="18"/>
  <c r="G366" i="18"/>
  <c r="G358" i="18"/>
  <c r="G287" i="18"/>
  <c r="F279" i="18"/>
  <c r="H207" i="18"/>
  <c r="I207" i="18" s="1"/>
  <c r="F183" i="18"/>
  <c r="H143" i="18"/>
  <c r="I143" i="18" s="1"/>
  <c r="H127" i="18"/>
  <c r="I127" i="18" s="1"/>
  <c r="H111" i="18"/>
  <c r="I111" i="18" s="1"/>
  <c r="G453" i="18"/>
  <c r="H257" i="18"/>
  <c r="I257" i="18" s="1"/>
  <c r="F153" i="18"/>
  <c r="F25" i="18"/>
  <c r="H332" i="18"/>
  <c r="I332" i="18" s="1"/>
  <c r="G316" i="18"/>
  <c r="H308" i="18"/>
  <c r="I308" i="18" s="1"/>
  <c r="F292" i="18"/>
  <c r="F276" i="18"/>
  <c r="F260" i="18"/>
  <c r="H148" i="18"/>
  <c r="I148" i="18" s="1"/>
  <c r="F140" i="18"/>
  <c r="H124" i="18"/>
  <c r="I124" i="18" s="1"/>
  <c r="F493" i="18"/>
  <c r="G281" i="18"/>
  <c r="F265" i="18"/>
  <c r="F217" i="18"/>
  <c r="G502" i="18"/>
  <c r="H338" i="18"/>
  <c r="I338" i="18" s="1"/>
  <c r="F146" i="18"/>
  <c r="F285" i="18"/>
  <c r="G269" i="18"/>
  <c r="G253" i="18"/>
  <c r="F205" i="18"/>
  <c r="U205" i="18" s="1"/>
  <c r="AD205" i="18" s="1"/>
  <c r="H58" i="18"/>
  <c r="I58" i="18" s="1"/>
  <c r="H446" i="18"/>
  <c r="I446" i="18" s="1"/>
  <c r="G382" i="18"/>
  <c r="H263" i="18"/>
  <c r="I263" i="18" s="1"/>
  <c r="H247" i="18"/>
  <c r="I247" i="18" s="1"/>
  <c r="G143" i="18"/>
  <c r="G127" i="18"/>
  <c r="G111" i="18"/>
  <c r="H95" i="18"/>
  <c r="I95" i="18" s="1"/>
  <c r="F209" i="18"/>
  <c r="H145" i="18"/>
  <c r="I145" i="18" s="1"/>
  <c r="H121" i="18"/>
  <c r="I121" i="18" s="1"/>
  <c r="F316" i="18"/>
  <c r="H17" i="18"/>
  <c r="I17" i="18" s="1"/>
  <c r="F266" i="18"/>
  <c r="F50" i="18"/>
  <c r="H436" i="18"/>
  <c r="I436" i="18" s="1"/>
  <c r="F280" i="18"/>
  <c r="F264" i="18"/>
  <c r="G192" i="18"/>
  <c r="G202" i="18"/>
  <c r="F154" i="18"/>
  <c r="F74" i="18"/>
  <c r="H465" i="18"/>
  <c r="I465" i="18" s="1"/>
  <c r="G393" i="18"/>
  <c r="F364" i="18"/>
  <c r="H285" i="18"/>
  <c r="I285" i="18" s="1"/>
  <c r="F229" i="18"/>
  <c r="H61" i="18"/>
  <c r="I61" i="18" s="1"/>
  <c r="H37" i="18"/>
  <c r="I37" i="18" s="1"/>
  <c r="G494" i="18"/>
  <c r="H306" i="18"/>
  <c r="I306" i="18" s="1"/>
  <c r="F411" i="18"/>
  <c r="H366" i="18"/>
  <c r="I366" i="18" s="1"/>
  <c r="F287" i="18"/>
  <c r="F44" i="18"/>
  <c r="F145" i="18"/>
  <c r="F121" i="18"/>
  <c r="H244" i="18"/>
  <c r="I244" i="18" s="1"/>
  <c r="G228" i="18"/>
  <c r="G204" i="18"/>
  <c r="F148" i="18"/>
  <c r="H493" i="18"/>
  <c r="I493" i="18" s="1"/>
  <c r="G413" i="18"/>
  <c r="F281" i="18"/>
  <c r="F233" i="18"/>
  <c r="G354" i="18"/>
  <c r="F259" i="18"/>
  <c r="U259" i="18" s="1"/>
  <c r="AD259" i="18" s="1"/>
  <c r="F48" i="18"/>
  <c r="G374" i="18"/>
  <c r="G500" i="18"/>
  <c r="F468" i="18"/>
  <c r="F436" i="18"/>
  <c r="H359" i="18"/>
  <c r="I359" i="18" s="1"/>
  <c r="H304" i="18"/>
  <c r="I304" i="18" s="1"/>
  <c r="G288" i="18"/>
  <c r="G272" i="18"/>
  <c r="G256" i="18"/>
  <c r="H216" i="18"/>
  <c r="I216" i="18" s="1"/>
  <c r="H192" i="18"/>
  <c r="I192" i="18" s="1"/>
  <c r="G168" i="18"/>
  <c r="H13" i="18"/>
  <c r="I13" i="18" s="1"/>
  <c r="H361" i="18"/>
  <c r="I361" i="18" s="1"/>
  <c r="H322" i="18"/>
  <c r="I322" i="18" s="1"/>
  <c r="F258" i="18"/>
  <c r="G226" i="18"/>
  <c r="H202" i="18"/>
  <c r="I202" i="18" s="1"/>
  <c r="H162" i="18"/>
  <c r="I162" i="18" s="1"/>
  <c r="H154" i="18"/>
  <c r="I154" i="18" s="1"/>
  <c r="H489" i="18"/>
  <c r="I489" i="18" s="1"/>
  <c r="G433" i="18"/>
  <c r="F393" i="18"/>
  <c r="H325" i="18"/>
  <c r="I325" i="18" s="1"/>
  <c r="H269" i="18"/>
  <c r="I269" i="18" s="1"/>
  <c r="H253" i="18"/>
  <c r="I253" i="18" s="1"/>
  <c r="H197" i="18"/>
  <c r="I197" i="18" s="1"/>
  <c r="H189" i="18"/>
  <c r="I189" i="18" s="1"/>
  <c r="H173" i="18"/>
  <c r="I173" i="18" s="1"/>
  <c r="F141" i="18"/>
  <c r="F125" i="18"/>
  <c r="F109" i="18"/>
  <c r="H45" i="18"/>
  <c r="I45" i="18" s="1"/>
  <c r="G470" i="18"/>
  <c r="H42" i="18"/>
  <c r="I42" i="18" s="1"/>
  <c r="G443" i="18"/>
  <c r="H411" i="18"/>
  <c r="I411" i="18" s="1"/>
  <c r="G379" i="18"/>
  <c r="H327" i="18"/>
  <c r="I327" i="18" s="1"/>
  <c r="H271" i="18"/>
  <c r="I271" i="18" s="1"/>
  <c r="G239" i="18"/>
  <c r="F207" i="18"/>
  <c r="G151" i="18"/>
  <c r="G95" i="18"/>
  <c r="H44" i="18"/>
  <c r="I44" i="18" s="1"/>
  <c r="H421" i="18"/>
  <c r="I421" i="18" s="1"/>
  <c r="H352" i="18"/>
  <c r="I352" i="18" s="1"/>
  <c r="H273" i="18"/>
  <c r="I273" i="18" s="1"/>
  <c r="F225" i="18"/>
  <c r="H153" i="18"/>
  <c r="I153" i="18" s="1"/>
  <c r="H496" i="18"/>
  <c r="I496" i="18" s="1"/>
  <c r="F464" i="18"/>
  <c r="F432" i="18"/>
  <c r="H400" i="18"/>
  <c r="I400" i="18" s="1"/>
  <c r="H363" i="18"/>
  <c r="I363" i="18" s="1"/>
  <c r="H300" i="18"/>
  <c r="I300" i="18" s="1"/>
  <c r="F284" i="18"/>
  <c r="F268" i="18"/>
  <c r="F252" i="18"/>
  <c r="H228" i="18"/>
  <c r="I228" i="18" s="1"/>
  <c r="H204" i="18"/>
  <c r="I204" i="18" s="1"/>
  <c r="H164" i="18"/>
  <c r="I164" i="18" s="1"/>
  <c r="H116" i="18"/>
  <c r="I116" i="18" s="1"/>
  <c r="F92" i="18"/>
  <c r="F60" i="18"/>
  <c r="H501" i="18"/>
  <c r="I501" i="18" s="1"/>
  <c r="H469" i="18"/>
  <c r="I469" i="18" s="1"/>
  <c r="H413" i="18"/>
  <c r="I413" i="18" s="1"/>
  <c r="F313" i="18"/>
  <c r="G73" i="18"/>
  <c r="H49" i="18"/>
  <c r="I49" i="18" s="1"/>
  <c r="H243" i="18"/>
  <c r="I243" i="18" s="1"/>
  <c r="F203" i="18"/>
  <c r="G139" i="18"/>
  <c r="G123" i="18"/>
  <c r="G107" i="18"/>
  <c r="H75" i="18"/>
  <c r="I75" i="18" s="1"/>
  <c r="G105" i="18"/>
  <c r="G240" i="18"/>
  <c r="G232" i="18"/>
  <c r="F120" i="18"/>
  <c r="F64" i="18"/>
  <c r="F194" i="18"/>
  <c r="F505" i="18"/>
  <c r="G465" i="18"/>
  <c r="F293" i="18"/>
  <c r="H245" i="18"/>
  <c r="I245" i="18" s="1"/>
  <c r="F213" i="18"/>
  <c r="H69" i="18"/>
  <c r="I69" i="18" s="1"/>
  <c r="F114" i="18"/>
  <c r="F81" i="18"/>
  <c r="H314" i="18"/>
  <c r="I314" i="18" s="1"/>
  <c r="F130" i="18"/>
  <c r="F42" i="18"/>
  <c r="G279" i="18"/>
  <c r="F271" i="18"/>
  <c r="H255" i="18"/>
  <c r="I255" i="18" s="1"/>
  <c r="F215" i="18"/>
  <c r="F191" i="18"/>
  <c r="F151" i="18"/>
  <c r="G135" i="18"/>
  <c r="G119" i="18"/>
  <c r="G103" i="18"/>
  <c r="G153" i="18"/>
  <c r="H324" i="18"/>
  <c r="I324" i="18" s="1"/>
  <c r="G212" i="18"/>
  <c r="F196" i="18"/>
  <c r="F132" i="18"/>
  <c r="G265" i="18"/>
  <c r="U432" i="18" l="1"/>
  <c r="AD432" i="18" s="1"/>
  <c r="U395" i="18"/>
  <c r="AD395" i="18" s="1"/>
  <c r="U209" i="18"/>
  <c r="AD209" i="18" s="1"/>
  <c r="U445" i="18"/>
  <c r="AD445" i="18" s="1"/>
  <c r="U414" i="18"/>
  <c r="AD414" i="18" s="1"/>
  <c r="U459" i="18"/>
  <c r="AD459" i="18" s="1"/>
  <c r="U125" i="18"/>
  <c r="AD125" i="18" s="1"/>
  <c r="U494" i="18"/>
  <c r="AD494" i="18" s="1"/>
  <c r="U266" i="18"/>
  <c r="AD266" i="18" s="1"/>
  <c r="U64" i="18"/>
  <c r="AD64" i="18" s="1"/>
  <c r="U50" i="18"/>
  <c r="AD50" i="18" s="1"/>
  <c r="U290" i="18"/>
  <c r="AD290" i="18" s="1"/>
  <c r="U235" i="18"/>
  <c r="AD235" i="18" s="1"/>
  <c r="U231" i="18"/>
  <c r="AD231" i="18" s="1"/>
  <c r="F10" i="18"/>
  <c r="U223" i="18"/>
  <c r="AD223" i="18" s="1"/>
  <c r="U62" i="18"/>
  <c r="AD62" i="18" s="1"/>
  <c r="U408" i="18"/>
  <c r="AD408" i="18" s="1"/>
  <c r="U341" i="18"/>
  <c r="AD341" i="18" s="1"/>
  <c r="U21" i="18"/>
  <c r="AD21" i="18" s="1"/>
  <c r="AN22" i="14" s="1"/>
  <c r="U19" i="18"/>
  <c r="AD19" i="18" s="1"/>
  <c r="AN20" i="14" s="1"/>
  <c r="U20" i="18"/>
  <c r="U15" i="18"/>
  <c r="U257" i="18"/>
  <c r="AD257" i="18" s="1"/>
  <c r="U159" i="18"/>
  <c r="AD159" i="18" s="1"/>
  <c r="U57" i="18"/>
  <c r="AD57" i="18" s="1"/>
  <c r="U74" i="18"/>
  <c r="AD74" i="18" s="1"/>
  <c r="U369" i="18"/>
  <c r="AD369" i="18" s="1"/>
  <c r="U184" i="18"/>
  <c r="AD184" i="18" s="1"/>
  <c r="U503" i="18"/>
  <c r="AD503" i="18" s="1"/>
  <c r="U367" i="18"/>
  <c r="AD367" i="18" s="1"/>
  <c r="U34" i="18"/>
  <c r="AD34" i="18" s="1"/>
  <c r="U108" i="18"/>
  <c r="AD108" i="18" s="1"/>
  <c r="U291" i="18"/>
  <c r="AD291" i="18" s="1"/>
  <c r="U212" i="18"/>
  <c r="AD212" i="18" s="1"/>
  <c r="U114" i="18"/>
  <c r="AD114" i="18" s="1"/>
  <c r="U295" i="18"/>
  <c r="AD295" i="18" s="1"/>
  <c r="U22" i="18"/>
  <c r="U115" i="18"/>
  <c r="AD115" i="18" s="1"/>
  <c r="U160" i="18"/>
  <c r="AD160" i="18" s="1"/>
  <c r="U437" i="18"/>
  <c r="AD437" i="18" s="1"/>
  <c r="U76" i="18"/>
  <c r="AD76" i="18" s="1"/>
  <c r="U471" i="18"/>
  <c r="AD471" i="18" s="1"/>
  <c r="U440" i="18"/>
  <c r="AD440" i="18" s="1"/>
  <c r="U312" i="18"/>
  <c r="AD312" i="18" s="1"/>
  <c r="U389" i="18"/>
  <c r="AD389" i="18" s="1"/>
  <c r="U376" i="18"/>
  <c r="AD376" i="18" s="1"/>
  <c r="U447" i="18"/>
  <c r="AD447" i="18" s="1"/>
  <c r="U68" i="18"/>
  <c r="AD68" i="18" s="1"/>
  <c r="U373" i="18"/>
  <c r="AD373" i="18" s="1"/>
  <c r="U333" i="18"/>
  <c r="AD333" i="18" s="1"/>
  <c r="U360" i="18"/>
  <c r="AD360" i="18" s="1"/>
  <c r="U232" i="18"/>
  <c r="AD232" i="18" s="1"/>
  <c r="U495" i="18"/>
  <c r="AD495" i="18" s="1"/>
  <c r="U319" i="18"/>
  <c r="AD319" i="18" s="1"/>
  <c r="U126" i="18"/>
  <c r="AD126" i="18" s="1"/>
  <c r="U254" i="18"/>
  <c r="AD254" i="18" s="1"/>
  <c r="U139" i="18"/>
  <c r="AD139" i="18" s="1"/>
  <c r="U111" i="18"/>
  <c r="AD111" i="18" s="1"/>
  <c r="U55" i="18"/>
  <c r="AD55" i="18" s="1"/>
  <c r="U438" i="18"/>
  <c r="AD438" i="18" s="1"/>
  <c r="U470" i="18"/>
  <c r="AD470" i="18" s="1"/>
  <c r="U500" i="18"/>
  <c r="AD500" i="18" s="1"/>
  <c r="U329" i="18"/>
  <c r="AD329" i="18" s="1"/>
  <c r="U117" i="18"/>
  <c r="AD117" i="18" s="1"/>
  <c r="U211" i="18"/>
  <c r="AD211" i="18" s="1"/>
  <c r="U410" i="18"/>
  <c r="AD410" i="18" s="1"/>
  <c r="U239" i="18"/>
  <c r="AD239" i="18" s="1"/>
  <c r="U226" i="18"/>
  <c r="AD226" i="18" s="1"/>
  <c r="U148" i="18"/>
  <c r="AD148" i="18" s="1"/>
  <c r="U97" i="18"/>
  <c r="AD97" i="18" s="1"/>
  <c r="U38" i="18"/>
  <c r="AD38" i="18" s="1"/>
  <c r="U450" i="18"/>
  <c r="AD450" i="18" s="1"/>
  <c r="U452" i="18"/>
  <c r="AD452" i="18" s="1"/>
  <c r="U222" i="18"/>
  <c r="AD222" i="18" s="1"/>
  <c r="U100" i="18"/>
  <c r="AD100" i="18" s="1"/>
  <c r="U78" i="18"/>
  <c r="AD78" i="18" s="1"/>
  <c r="U401" i="18"/>
  <c r="AD401" i="18" s="1"/>
  <c r="U110" i="18"/>
  <c r="AD110" i="18" s="1"/>
  <c r="U127" i="18"/>
  <c r="AD127" i="18" s="1"/>
  <c r="U163" i="18"/>
  <c r="AD163" i="18" s="1"/>
  <c r="U415" i="18"/>
  <c r="AD415" i="18" s="1"/>
  <c r="U14" i="18"/>
  <c r="U178" i="18"/>
  <c r="AD178" i="18" s="1"/>
  <c r="U180" i="18"/>
  <c r="AD180" i="18" s="1"/>
  <c r="U370" i="18"/>
  <c r="AD370" i="18" s="1"/>
  <c r="U344" i="18"/>
  <c r="AD344" i="18" s="1"/>
  <c r="U480" i="18"/>
  <c r="AD480" i="18" s="1"/>
  <c r="U36" i="18"/>
  <c r="AD36" i="18" s="1"/>
  <c r="U270" i="18"/>
  <c r="AD270" i="18" s="1"/>
  <c r="U79" i="18"/>
  <c r="AD79" i="18" s="1"/>
  <c r="U128" i="18"/>
  <c r="AD128" i="18" s="1"/>
  <c r="U286" i="18"/>
  <c r="AD286" i="18" s="1"/>
  <c r="U374" i="18"/>
  <c r="AD374" i="18" s="1"/>
  <c r="U260" i="18"/>
  <c r="AD260" i="18" s="1"/>
  <c r="U303" i="18"/>
  <c r="AD303" i="18" s="1"/>
  <c r="U258" i="18"/>
  <c r="AD258" i="18" s="1"/>
  <c r="U48" i="18"/>
  <c r="AD48" i="18" s="1"/>
  <c r="U393" i="18"/>
  <c r="AD393" i="18" s="1"/>
  <c r="U343" i="18"/>
  <c r="AD343" i="18" s="1"/>
  <c r="U122" i="18"/>
  <c r="AD122" i="18" s="1"/>
  <c r="U418" i="18"/>
  <c r="AD418" i="18" s="1"/>
  <c r="U250" i="18"/>
  <c r="AD250" i="18" s="1"/>
  <c r="U474" i="18"/>
  <c r="AD474" i="18" s="1"/>
  <c r="U357" i="18"/>
  <c r="AD357" i="18" s="1"/>
  <c r="U89" i="18"/>
  <c r="AD89" i="18" s="1"/>
  <c r="U169" i="18"/>
  <c r="AD169" i="18" s="1"/>
  <c r="U219" i="18"/>
  <c r="AD219" i="18" s="1"/>
  <c r="U492" i="18"/>
  <c r="AD492" i="18" s="1"/>
  <c r="U464" i="18"/>
  <c r="AD464" i="18" s="1"/>
  <c r="U347" i="18"/>
  <c r="AD347" i="18" s="1"/>
  <c r="U475" i="18"/>
  <c r="AD475" i="18" s="1"/>
  <c r="U60" i="18"/>
  <c r="AD60" i="18" s="1"/>
  <c r="U441" i="18"/>
  <c r="AD441" i="18" s="1"/>
  <c r="U131" i="18"/>
  <c r="AD131" i="18" s="1"/>
  <c r="U230" i="18"/>
  <c r="AD230" i="18" s="1"/>
  <c r="U25" i="18"/>
  <c r="AD25" i="18" s="1"/>
  <c r="U167" i="18"/>
  <c r="AD167" i="18" s="1"/>
  <c r="U293" i="18"/>
  <c r="AD293" i="18" s="1"/>
  <c r="U73" i="18"/>
  <c r="AD73" i="18" s="1"/>
  <c r="U264" i="18"/>
  <c r="AD264" i="18" s="1"/>
  <c r="U276" i="18"/>
  <c r="AD276" i="18" s="1"/>
  <c r="U129" i="18"/>
  <c r="AD129" i="18" s="1"/>
  <c r="U335" i="18"/>
  <c r="AD335" i="18" s="1"/>
  <c r="U505" i="18"/>
  <c r="AD505" i="18" s="1"/>
  <c r="U433" i="18"/>
  <c r="AD433" i="18" s="1"/>
  <c r="U387" i="18"/>
  <c r="AD387" i="18" s="1"/>
  <c r="U221" i="18"/>
  <c r="AD221" i="18" s="1"/>
  <c r="U482" i="18"/>
  <c r="AD482" i="18" s="1"/>
  <c r="U365" i="18"/>
  <c r="AD365" i="18" s="1"/>
  <c r="U102" i="18"/>
  <c r="AD102" i="18" s="1"/>
  <c r="U468" i="18"/>
  <c r="AD468" i="18" s="1"/>
  <c r="U372" i="18"/>
  <c r="AD372" i="18" s="1"/>
  <c r="U158" i="18"/>
  <c r="AD158" i="18" s="1"/>
  <c r="U386" i="18"/>
  <c r="AD386" i="18" s="1"/>
  <c r="U136" i="18"/>
  <c r="AD136" i="18" s="1"/>
  <c r="U311" i="18"/>
  <c r="AD311" i="18" s="1"/>
  <c r="U287" i="18"/>
  <c r="AD287" i="18" s="1"/>
  <c r="U453" i="18"/>
  <c r="AD453" i="18" s="1"/>
  <c r="U274" i="18"/>
  <c r="AD274" i="18" s="1"/>
  <c r="U419" i="18"/>
  <c r="AD419" i="18" s="1"/>
  <c r="U109" i="18"/>
  <c r="AD109" i="18" s="1"/>
  <c r="U377" i="18"/>
  <c r="AD377" i="18" s="1"/>
  <c r="U321" i="18"/>
  <c r="AD321" i="18" s="1"/>
  <c r="U23" i="18"/>
  <c r="U275" i="18"/>
  <c r="AD275" i="18" s="1"/>
  <c r="U313" i="18"/>
  <c r="AD313" i="18" s="1"/>
  <c r="U409" i="18"/>
  <c r="AD409" i="18" s="1"/>
  <c r="U24" i="18"/>
  <c r="AD24" i="18" s="1"/>
  <c r="U155" i="18"/>
  <c r="AD155" i="18" s="1"/>
  <c r="U442" i="18"/>
  <c r="AD442" i="18" s="1"/>
  <c r="U454" i="18"/>
  <c r="AD454" i="18" s="1"/>
  <c r="U354" i="18"/>
  <c r="AD354" i="18" s="1"/>
  <c r="U316" i="18"/>
  <c r="AD316" i="18" s="1"/>
  <c r="U416" i="18"/>
  <c r="AD416" i="18" s="1"/>
  <c r="U227" i="18"/>
  <c r="AD227" i="18" s="1"/>
  <c r="U133" i="18"/>
  <c r="AD133" i="18" s="1"/>
  <c r="U224" i="18"/>
  <c r="AD224" i="18" s="1"/>
  <c r="U91" i="18"/>
  <c r="AD91" i="18" s="1"/>
  <c r="G10" i="18"/>
  <c r="U202" i="18"/>
  <c r="AD202" i="18" s="1"/>
  <c r="U168" i="18"/>
  <c r="AD168" i="18" s="1"/>
  <c r="U436" i="18"/>
  <c r="AD436" i="18" s="1"/>
  <c r="U138" i="18"/>
  <c r="AD138" i="18" s="1"/>
  <c r="U58" i="18"/>
  <c r="AD58" i="18" s="1"/>
  <c r="U83" i="18"/>
  <c r="AD83" i="18" s="1"/>
  <c r="U443" i="18"/>
  <c r="AD443" i="18" s="1"/>
  <c r="U251" i="18"/>
  <c r="AD251" i="18" s="1"/>
  <c r="U104" i="18"/>
  <c r="AD104" i="18" s="1"/>
  <c r="U375" i="18"/>
  <c r="AD375" i="18" s="1"/>
  <c r="U402" i="18"/>
  <c r="AD402" i="18" s="1"/>
  <c r="U105" i="18"/>
  <c r="AD105" i="18" s="1"/>
  <c r="U457" i="18"/>
  <c r="AD457" i="18" s="1"/>
  <c r="U309" i="18"/>
  <c r="AD309" i="18" s="1"/>
  <c r="U280" i="18"/>
  <c r="AD280" i="18" s="1"/>
  <c r="U271" i="18"/>
  <c r="AD271" i="18" s="1"/>
  <c r="U107" i="18"/>
  <c r="AD107" i="18" s="1"/>
  <c r="U101" i="18"/>
  <c r="AD101" i="18" s="1"/>
  <c r="U216" i="18"/>
  <c r="AD216" i="18" s="1"/>
  <c r="U186" i="18"/>
  <c r="AD186" i="18" s="1"/>
  <c r="U165" i="18"/>
  <c r="AD165" i="18" s="1"/>
  <c r="U487" i="18"/>
  <c r="AD487" i="18" s="1"/>
  <c r="U157" i="18"/>
  <c r="AD157" i="18" s="1"/>
  <c r="U383" i="18"/>
  <c r="AD383" i="18" s="1"/>
  <c r="U85" i="18"/>
  <c r="AD85" i="18" s="1"/>
  <c r="U149" i="18"/>
  <c r="AD149" i="18" s="1"/>
  <c r="U496" i="18"/>
  <c r="AD496" i="18" s="1"/>
  <c r="U132" i="18"/>
  <c r="AD132" i="18" s="1"/>
  <c r="U151" i="18"/>
  <c r="AD151" i="18" s="1"/>
  <c r="U233" i="18"/>
  <c r="AD233" i="18" s="1"/>
  <c r="U289" i="18"/>
  <c r="AD289" i="18" s="1"/>
  <c r="U146" i="18"/>
  <c r="AD146" i="18" s="1"/>
  <c r="U491" i="18"/>
  <c r="AD491" i="18" s="1"/>
  <c r="U176" i="18"/>
  <c r="AD176" i="18" s="1"/>
  <c r="U345" i="18"/>
  <c r="AD345" i="18" s="1"/>
  <c r="U63" i="18"/>
  <c r="AD63" i="18" s="1"/>
  <c r="U242" i="18"/>
  <c r="AD242" i="18" s="1"/>
  <c r="U458" i="18"/>
  <c r="AD458" i="18" s="1"/>
  <c r="U368" i="18"/>
  <c r="AD368" i="18" s="1"/>
  <c r="U305" i="18"/>
  <c r="AD305" i="18" s="1"/>
  <c r="U504" i="18"/>
  <c r="AD504" i="18" s="1"/>
  <c r="U407" i="18"/>
  <c r="AD407" i="18" s="1"/>
  <c r="U498" i="18"/>
  <c r="AD498" i="18" s="1"/>
  <c r="U331" i="18"/>
  <c r="AD331" i="18" s="1"/>
  <c r="U120" i="18"/>
  <c r="AD120" i="18" s="1"/>
  <c r="U95" i="18"/>
  <c r="AD95" i="18" s="1"/>
  <c r="U281" i="18"/>
  <c r="AD281" i="18" s="1"/>
  <c r="U121" i="18"/>
  <c r="AD121" i="18" s="1"/>
  <c r="U18" i="18"/>
  <c r="U31" i="18"/>
  <c r="AD31" i="18" s="1"/>
  <c r="U183" i="18"/>
  <c r="AD183" i="18" s="1"/>
  <c r="U255" i="18"/>
  <c r="AD255" i="18" s="1"/>
  <c r="U361" i="18"/>
  <c r="AD361" i="18" s="1"/>
  <c r="U208" i="18"/>
  <c r="AD208" i="18" s="1"/>
  <c r="U37" i="18"/>
  <c r="AD37" i="18" s="1"/>
  <c r="U206" i="18"/>
  <c r="AD206" i="18" s="1"/>
  <c r="U420" i="18"/>
  <c r="AD420" i="18" s="1"/>
  <c r="U99" i="18"/>
  <c r="AD99" i="18" s="1"/>
  <c r="U346" i="18"/>
  <c r="AD346" i="18" s="1"/>
  <c r="U150" i="18"/>
  <c r="AD150" i="18" s="1"/>
  <c r="U340" i="18"/>
  <c r="AD340" i="18" s="1"/>
  <c r="U378" i="18"/>
  <c r="AD378" i="18" s="1"/>
  <c r="U166" i="18"/>
  <c r="AD166" i="18" s="1"/>
  <c r="U439" i="18"/>
  <c r="AD439" i="18" s="1"/>
  <c r="U241" i="18"/>
  <c r="AD241" i="18" s="1"/>
  <c r="U203" i="18"/>
  <c r="AD203" i="18" s="1"/>
  <c r="U143" i="18"/>
  <c r="AD143" i="18" s="1"/>
  <c r="U292" i="18"/>
  <c r="AD292" i="18" s="1"/>
  <c r="U153" i="18"/>
  <c r="AD153" i="18" s="1"/>
  <c r="U28" i="18"/>
  <c r="AD28" i="18" s="1"/>
  <c r="U483" i="18"/>
  <c r="AD483" i="18" s="1"/>
  <c r="U486" i="18"/>
  <c r="AD486" i="18" s="1"/>
  <c r="U449" i="18"/>
  <c r="AD449" i="18" s="1"/>
  <c r="U272" i="18"/>
  <c r="AD272" i="18" s="1"/>
  <c r="U488" i="18"/>
  <c r="AD488" i="18" s="1"/>
  <c r="U317" i="18"/>
  <c r="AD317" i="18" s="1"/>
  <c r="U152" i="18"/>
  <c r="AD152" i="18" s="1"/>
  <c r="U179" i="18"/>
  <c r="AD179" i="18" s="1"/>
  <c r="U413" i="18"/>
  <c r="AD413" i="18" s="1"/>
  <c r="U113" i="18"/>
  <c r="AD113" i="18" s="1"/>
  <c r="U351" i="18"/>
  <c r="AD351" i="18" s="1"/>
  <c r="U134" i="18"/>
  <c r="AD134" i="18" s="1"/>
  <c r="U59" i="18"/>
  <c r="AD59" i="18" s="1"/>
  <c r="U497" i="18"/>
  <c r="AD497" i="18" s="1"/>
  <c r="U66" i="18"/>
  <c r="AD66" i="18" s="1"/>
  <c r="U210" i="18"/>
  <c r="AD210" i="18" s="1"/>
  <c r="U455" i="18"/>
  <c r="AD455" i="18" s="1"/>
  <c r="U426" i="18"/>
  <c r="AD426" i="18" s="1"/>
  <c r="U86" i="18"/>
  <c r="AD86" i="18" s="1"/>
  <c r="U238" i="18"/>
  <c r="AD238" i="18" s="1"/>
  <c r="U12" i="18"/>
  <c r="H10" i="18"/>
  <c r="I10" i="18" s="1"/>
  <c r="U485" i="18"/>
  <c r="AD485" i="18" s="1"/>
  <c r="U448" i="18"/>
  <c r="AD448" i="18" s="1"/>
  <c r="U92" i="18"/>
  <c r="AD92" i="18" s="1"/>
  <c r="U284" i="18"/>
  <c r="AD284" i="18" s="1"/>
  <c r="U225" i="18"/>
  <c r="AD225" i="18" s="1"/>
  <c r="U229" i="18"/>
  <c r="AD229" i="18" s="1"/>
  <c r="U90" i="18"/>
  <c r="AD90" i="18" s="1"/>
  <c r="U427" i="18"/>
  <c r="AD427" i="18" s="1"/>
  <c r="U161" i="18"/>
  <c r="AD161" i="18" s="1"/>
  <c r="U67" i="18"/>
  <c r="AD67" i="18" s="1"/>
  <c r="U430" i="18"/>
  <c r="AD430" i="18" s="1"/>
  <c r="U302" i="18"/>
  <c r="AD302" i="18" s="1"/>
  <c r="U349" i="18"/>
  <c r="AD349" i="18" s="1"/>
  <c r="U94" i="18"/>
  <c r="AD94" i="18" s="1"/>
  <c r="U417" i="18"/>
  <c r="AD417" i="18" s="1"/>
  <c r="U248" i="18"/>
  <c r="AD248" i="18" s="1"/>
  <c r="U465" i="18"/>
  <c r="AD465" i="18" s="1"/>
  <c r="U193" i="18"/>
  <c r="AD193" i="18" s="1"/>
  <c r="U204" i="18"/>
  <c r="AD204" i="18" s="1"/>
  <c r="U88" i="18"/>
  <c r="AD88" i="18" s="1"/>
  <c r="U358" i="18"/>
  <c r="AD358" i="18" s="1"/>
  <c r="U17" i="18"/>
  <c r="U199" i="18"/>
  <c r="AD199" i="18" s="1"/>
  <c r="U61" i="18"/>
  <c r="AD61" i="18" s="1"/>
  <c r="U338" i="18"/>
  <c r="AD338" i="18" s="1"/>
  <c r="U47" i="18"/>
  <c r="AD47" i="18" s="1"/>
  <c r="U30" i="18"/>
  <c r="AD30" i="18" s="1"/>
  <c r="U137" i="18"/>
  <c r="AD137" i="18" s="1"/>
  <c r="U431" i="18"/>
  <c r="AD431" i="18" s="1"/>
  <c r="U328" i="18"/>
  <c r="AD328" i="18" s="1"/>
  <c r="U174" i="18"/>
  <c r="AD174" i="18" s="1"/>
  <c r="U362" i="18"/>
  <c r="AD362" i="18" s="1"/>
  <c r="U40" i="18"/>
  <c r="AD40" i="18" s="1"/>
  <c r="U220" i="18"/>
  <c r="AD220" i="18" s="1"/>
  <c r="U43" i="18"/>
  <c r="AD43" i="18" s="1"/>
  <c r="U364" i="18"/>
  <c r="AD364" i="18" s="1"/>
  <c r="U502" i="18"/>
  <c r="AD502" i="18" s="1"/>
  <c r="U140" i="18"/>
  <c r="AD140" i="18" s="1"/>
  <c r="U247" i="18"/>
  <c r="AD247" i="18" s="1"/>
  <c r="U46" i="18"/>
  <c r="AD46" i="18" s="1"/>
  <c r="U301" i="18"/>
  <c r="AD301" i="18" s="1"/>
  <c r="U54" i="18"/>
  <c r="AD54" i="18" s="1"/>
  <c r="U177" i="18"/>
  <c r="AD177" i="18" s="1"/>
  <c r="U318" i="18"/>
  <c r="AD318" i="18" s="1"/>
  <c r="U298" i="18"/>
  <c r="AD298" i="18" s="1"/>
  <c r="U267" i="18"/>
  <c r="AD267" i="18" s="1"/>
  <c r="U390" i="18"/>
  <c r="AD390" i="18" s="1"/>
  <c r="U191" i="18"/>
  <c r="AD191" i="18" s="1"/>
  <c r="U194" i="18"/>
  <c r="AD194" i="18" s="1"/>
  <c r="U379" i="18"/>
  <c r="AD379" i="18" s="1"/>
  <c r="U141" i="18"/>
  <c r="AD141" i="18" s="1"/>
  <c r="U228" i="18"/>
  <c r="AD228" i="18" s="1"/>
  <c r="U192" i="18"/>
  <c r="AD192" i="18" s="1"/>
  <c r="U244" i="18"/>
  <c r="AD244" i="18" s="1"/>
  <c r="U282" i="18"/>
  <c r="AD282" i="18" s="1"/>
  <c r="U472" i="18"/>
  <c r="AD472" i="18" s="1"/>
  <c r="U93" i="18"/>
  <c r="AD93" i="18" s="1"/>
  <c r="U142" i="18"/>
  <c r="AD142" i="18" s="1"/>
  <c r="U297" i="18"/>
  <c r="AD297" i="18" s="1"/>
  <c r="U444" i="18"/>
  <c r="AD444" i="18" s="1"/>
  <c r="U147" i="18"/>
  <c r="AD147" i="18" s="1"/>
  <c r="U396" i="18"/>
  <c r="AD396" i="18" s="1"/>
  <c r="U315" i="18"/>
  <c r="AD315" i="18" s="1"/>
  <c r="U466" i="18"/>
  <c r="AD466" i="18" s="1"/>
  <c r="U334" i="18"/>
  <c r="AD334" i="18" s="1"/>
  <c r="U307" i="18"/>
  <c r="AD307" i="18" s="1"/>
  <c r="U490" i="18"/>
  <c r="AD490" i="18" s="1"/>
  <c r="U388" i="18"/>
  <c r="AD388" i="18" s="1"/>
  <c r="U195" i="18"/>
  <c r="AD195" i="18" s="1"/>
  <c r="U196" i="18"/>
  <c r="AD196" i="18" s="1"/>
  <c r="U81" i="18"/>
  <c r="AD81" i="18" s="1"/>
  <c r="U411" i="18"/>
  <c r="AD411" i="18" s="1"/>
  <c r="U493" i="18"/>
  <c r="AD493" i="18" s="1"/>
  <c r="U279" i="18"/>
  <c r="AD279" i="18" s="1"/>
  <c r="U240" i="18"/>
  <c r="AD240" i="18" s="1"/>
  <c r="U116" i="18"/>
  <c r="AD116" i="18" s="1"/>
  <c r="U197" i="18"/>
  <c r="AD197" i="18" s="1"/>
  <c r="U288" i="18"/>
  <c r="AD288" i="18" s="1"/>
  <c r="U162" i="18"/>
  <c r="AD162" i="18" s="1"/>
  <c r="U337" i="18"/>
  <c r="AD337" i="18" s="1"/>
  <c r="U327" i="18"/>
  <c r="AD327" i="18" s="1"/>
  <c r="U330" i="18"/>
  <c r="AD330" i="18" s="1"/>
  <c r="U71" i="18"/>
  <c r="AD71" i="18" s="1"/>
  <c r="U156" i="18"/>
  <c r="AD156" i="18" s="1"/>
  <c r="U273" i="18"/>
  <c r="AD273" i="18" s="1"/>
  <c r="U336" i="18"/>
  <c r="AD336" i="18" s="1"/>
  <c r="U398" i="18"/>
  <c r="AD398" i="18" s="1"/>
  <c r="U45" i="18"/>
  <c r="AD45" i="18" s="1"/>
  <c r="U82" i="18"/>
  <c r="AD82" i="18" s="1"/>
  <c r="U144" i="18"/>
  <c r="AD144" i="18" s="1"/>
  <c r="U392" i="18"/>
  <c r="AD392" i="18" s="1"/>
  <c r="U98" i="18"/>
  <c r="AD98" i="18" s="1"/>
  <c r="U428" i="18"/>
  <c r="AD428" i="18" s="1"/>
  <c r="U296" i="18"/>
  <c r="AD296" i="18" s="1"/>
  <c r="U308" i="18"/>
  <c r="AD308" i="18" s="1"/>
  <c r="U425" i="18"/>
  <c r="AD425" i="18" s="1"/>
  <c r="U29" i="18"/>
  <c r="AD29" i="18" s="1"/>
  <c r="U310" i="18"/>
  <c r="AD310" i="18" s="1"/>
  <c r="U353" i="18"/>
  <c r="AD353" i="18" s="1"/>
  <c r="U215" i="18"/>
  <c r="AD215" i="18" s="1"/>
  <c r="U124" i="18"/>
  <c r="AD124" i="18" s="1"/>
  <c r="U263" i="18"/>
  <c r="AD263" i="18" s="1"/>
  <c r="U201" i="18"/>
  <c r="AD201" i="18" s="1"/>
  <c r="U501" i="18"/>
  <c r="AD501" i="18" s="1"/>
  <c r="U359" i="18"/>
  <c r="AD359" i="18" s="1"/>
  <c r="U380" i="18"/>
  <c r="AD380" i="18" s="1"/>
  <c r="U385" i="18"/>
  <c r="AD385" i="18" s="1"/>
  <c r="U352" i="18"/>
  <c r="AD352" i="18" s="1"/>
  <c r="U435" i="18"/>
  <c r="AD435" i="18" s="1"/>
  <c r="U39" i="18"/>
  <c r="AD39" i="18" s="1"/>
  <c r="U314" i="18"/>
  <c r="AD314" i="18" s="1"/>
  <c r="U234" i="18"/>
  <c r="AD234" i="18" s="1"/>
  <c r="U200" i="18"/>
  <c r="AD200" i="18" s="1"/>
  <c r="U424" i="18"/>
  <c r="AD424" i="18" s="1"/>
  <c r="U112" i="18"/>
  <c r="AD112" i="18" s="1"/>
  <c r="U35" i="18"/>
  <c r="AD35" i="18" s="1"/>
  <c r="U394" i="18"/>
  <c r="AD394" i="18" s="1"/>
  <c r="U32" i="18"/>
  <c r="AD32" i="18" s="1"/>
  <c r="U198" i="18"/>
  <c r="AD198" i="18" s="1"/>
  <c r="U326" i="18"/>
  <c r="AD326" i="18" s="1"/>
  <c r="U479" i="18"/>
  <c r="AD479" i="18" s="1"/>
  <c r="U243" i="18"/>
  <c r="AD243" i="18" s="1"/>
  <c r="U366" i="18"/>
  <c r="AD366" i="18" s="1"/>
  <c r="U300" i="18"/>
  <c r="AD300" i="18" s="1"/>
  <c r="U77" i="18"/>
  <c r="AD77" i="18" s="1"/>
  <c r="U306" i="18"/>
  <c r="AD306" i="18" s="1"/>
  <c r="U322" i="18"/>
  <c r="AD322" i="18" s="1"/>
  <c r="U69" i="18"/>
  <c r="AD69" i="18" s="1"/>
  <c r="U460" i="18"/>
  <c r="AD460" i="18" s="1"/>
  <c r="U484" i="18"/>
  <c r="AD484" i="18" s="1"/>
  <c r="U399" i="18"/>
  <c r="AD399" i="18" s="1"/>
  <c r="U434" i="18"/>
  <c r="AD434" i="18" s="1"/>
  <c r="U213" i="18"/>
  <c r="AD213" i="18" s="1"/>
  <c r="U252" i="18"/>
  <c r="AD252" i="18" s="1"/>
  <c r="U145" i="18"/>
  <c r="AD145" i="18" s="1"/>
  <c r="U245" i="18"/>
  <c r="AD245" i="18" s="1"/>
  <c r="U13" i="18"/>
  <c r="U236" i="18"/>
  <c r="AD236" i="18" s="1"/>
  <c r="U72" i="18"/>
  <c r="AD72" i="18" s="1"/>
  <c r="U175" i="18"/>
  <c r="AD175" i="18" s="1"/>
  <c r="U261" i="18"/>
  <c r="AD261" i="18" s="1"/>
  <c r="U332" i="18"/>
  <c r="AD332" i="18" s="1"/>
  <c r="U53" i="18"/>
  <c r="AD53" i="18" s="1"/>
  <c r="U33" i="18"/>
  <c r="AD33" i="18" s="1"/>
  <c r="U469" i="18"/>
  <c r="AD469" i="18" s="1"/>
  <c r="U172" i="18"/>
  <c r="AD172" i="18" s="1"/>
  <c r="U422" i="18"/>
  <c r="AD422" i="18" s="1"/>
  <c r="U356" i="18"/>
  <c r="AD356" i="18" s="1"/>
  <c r="U406" i="18"/>
  <c r="AD406" i="18" s="1"/>
  <c r="U423" i="18"/>
  <c r="AD423" i="18" s="1"/>
  <c r="U473" i="18"/>
  <c r="AD473" i="18" s="1"/>
  <c r="U70" i="18"/>
  <c r="AD70" i="18" s="1"/>
  <c r="U421" i="18"/>
  <c r="AD421" i="18" s="1"/>
  <c r="U262" i="18"/>
  <c r="AD262" i="18" s="1"/>
  <c r="U268" i="18"/>
  <c r="AD268" i="18" s="1"/>
  <c r="U207" i="18"/>
  <c r="AD207" i="18" s="1"/>
  <c r="U44" i="18"/>
  <c r="AD44" i="18" s="1"/>
  <c r="U154" i="18"/>
  <c r="AD154" i="18" s="1"/>
  <c r="U189" i="18"/>
  <c r="AD189" i="18" s="1"/>
  <c r="U217" i="18"/>
  <c r="AD217" i="18" s="1"/>
  <c r="U382" i="18"/>
  <c r="AD382" i="18" s="1"/>
  <c r="U249" i="18"/>
  <c r="AD249" i="18" s="1"/>
  <c r="U355" i="18"/>
  <c r="AD355" i="18" s="1"/>
  <c r="U384" i="18"/>
  <c r="AD384" i="18" s="1"/>
  <c r="U405" i="18"/>
  <c r="AD405" i="18" s="1"/>
  <c r="U188" i="18"/>
  <c r="AD188" i="18" s="1"/>
  <c r="U478" i="18"/>
  <c r="AD478" i="18" s="1"/>
  <c r="U170" i="18"/>
  <c r="AD170" i="18" s="1"/>
  <c r="U41" i="18"/>
  <c r="AD41" i="18" s="1"/>
  <c r="U499" i="18"/>
  <c r="AD499" i="18" s="1"/>
  <c r="U304" i="18"/>
  <c r="AD304" i="18" s="1"/>
  <c r="U11" i="18"/>
  <c r="U397" i="18"/>
  <c r="AD397" i="18" s="1"/>
  <c r="U371" i="18"/>
  <c r="AD371" i="18" s="1"/>
  <c r="U16" i="18"/>
  <c r="U123" i="18"/>
  <c r="AD123" i="18" s="1"/>
  <c r="U118" i="18"/>
  <c r="AD118" i="18" s="1"/>
  <c r="U339" i="18"/>
  <c r="AD339" i="18" s="1"/>
  <c r="U190" i="18"/>
  <c r="AD190" i="18" s="1"/>
  <c r="U42" i="18"/>
  <c r="AD42" i="18" s="1"/>
  <c r="U253" i="18"/>
  <c r="AD253" i="18" s="1"/>
  <c r="U265" i="18"/>
  <c r="AD265" i="18" s="1"/>
  <c r="U56" i="18"/>
  <c r="AD56" i="18" s="1"/>
  <c r="U164" i="18"/>
  <c r="AD164" i="18" s="1"/>
  <c r="U467" i="18"/>
  <c r="AD467" i="18" s="1"/>
  <c r="U103" i="18"/>
  <c r="AD103" i="18" s="1"/>
  <c r="U185" i="18"/>
  <c r="AD185" i="18" s="1"/>
  <c r="U489" i="18"/>
  <c r="AD489" i="18" s="1"/>
  <c r="U404" i="18"/>
  <c r="AD404" i="18" s="1"/>
  <c r="U52" i="18"/>
  <c r="AD52" i="18" s="1"/>
  <c r="U106" i="18"/>
  <c r="AD106" i="18" s="1"/>
  <c r="U350" i="18"/>
  <c r="AD350" i="18" s="1"/>
  <c r="U412" i="18"/>
  <c r="AD412" i="18" s="1"/>
  <c r="U49" i="18"/>
  <c r="AD49" i="18" s="1"/>
  <c r="U27" i="18"/>
  <c r="AD27" i="18" s="1"/>
  <c r="U187" i="18"/>
  <c r="AD187" i="18" s="1"/>
  <c r="U363" i="18"/>
  <c r="AD363" i="18" s="1"/>
  <c r="U96" i="18"/>
  <c r="AD96" i="18" s="1"/>
  <c r="U283" i="18"/>
  <c r="AD283" i="18" s="1"/>
  <c r="U462" i="18"/>
  <c r="AD462" i="18" s="1"/>
  <c r="U119" i="18"/>
  <c r="AD119" i="18" s="1"/>
  <c r="U26" i="18"/>
  <c r="AD26" i="18" s="1"/>
  <c r="U323" i="18"/>
  <c r="AD323" i="18" s="1"/>
  <c r="U456" i="18"/>
  <c r="AD456" i="18" s="1"/>
  <c r="U130" i="18"/>
  <c r="AD130" i="18" s="1"/>
  <c r="U269" i="18"/>
  <c r="AD269" i="18" s="1"/>
  <c r="U285" i="18"/>
  <c r="AD285" i="18" s="1"/>
  <c r="U446" i="18"/>
  <c r="AD446" i="18" s="1"/>
  <c r="U256" i="18"/>
  <c r="AD256" i="18" s="1"/>
  <c r="U400" i="18"/>
  <c r="AD400" i="18" s="1"/>
  <c r="U173" i="18"/>
  <c r="AD173" i="18" s="1"/>
  <c r="U75" i="18"/>
  <c r="AD75" i="18" s="1"/>
  <c r="U84" i="18"/>
  <c r="AD84" i="18" s="1"/>
  <c r="U324" i="18"/>
  <c r="AD324" i="18" s="1"/>
  <c r="U325" i="18"/>
  <c r="AD325" i="18" s="1"/>
  <c r="U171" i="18"/>
  <c r="AD171" i="18" s="1"/>
  <c r="U320" i="18"/>
  <c r="AD320" i="18" s="1"/>
  <c r="U476" i="18"/>
  <c r="AD476" i="18" s="1"/>
  <c r="U463" i="18"/>
  <c r="AD463" i="18" s="1"/>
  <c r="U135" i="18"/>
  <c r="AD135" i="18" s="1"/>
  <c r="U237" i="18"/>
  <c r="AD237" i="18" s="1"/>
  <c r="U481" i="18"/>
  <c r="AD481" i="18" s="1"/>
  <c r="U80" i="18"/>
  <c r="AD80" i="18" s="1"/>
  <c r="U277" i="18"/>
  <c r="AD277" i="18" s="1"/>
  <c r="U299" i="18"/>
  <c r="AD299" i="18" s="1"/>
  <c r="U391" i="18"/>
  <c r="AD391" i="18" s="1"/>
  <c r="U477" i="18"/>
  <c r="AD477" i="18" s="1"/>
  <c r="U294" i="18"/>
  <c r="AD294" i="18" s="1"/>
  <c r="U403" i="18"/>
  <c r="AD403" i="18" s="1"/>
  <c r="U65" i="18"/>
  <c r="AD65" i="18" s="1"/>
  <c r="U278" i="18"/>
  <c r="AD278" i="18" s="1"/>
  <c r="U429" i="18"/>
  <c r="AD429" i="18" s="1"/>
  <c r="U246" i="18"/>
  <c r="AD246" i="18" s="1"/>
  <c r="AB1" i="25"/>
  <c r="AL20" i="14" l="1"/>
  <c r="AL22" i="14"/>
  <c r="AD23" i="18"/>
  <c r="AN24" i="14" s="1"/>
  <c r="AL24" i="14"/>
  <c r="AD22" i="18"/>
  <c r="AN23" i="14" s="1"/>
  <c r="AL23" i="14"/>
  <c r="AD20" i="18"/>
  <c r="AN21" i="14" s="1"/>
  <c r="AL21" i="14"/>
  <c r="AD18" i="18"/>
  <c r="AN19" i="14" s="1"/>
  <c r="AL19" i="14"/>
  <c r="AD17" i="18"/>
  <c r="AN18" i="14" s="1"/>
  <c r="AL18" i="14"/>
  <c r="AD16" i="18"/>
  <c r="AN17" i="14" s="1"/>
  <c r="AL17" i="14"/>
  <c r="AD15" i="18"/>
  <c r="AN16" i="14" s="1"/>
  <c r="AL16" i="14"/>
  <c r="AD14" i="18"/>
  <c r="AN15" i="14" s="1"/>
  <c r="AL15" i="14"/>
  <c r="AD13" i="18"/>
  <c r="AN14" i="14" s="1"/>
  <c r="AL14" i="14"/>
  <c r="AD12" i="18"/>
  <c r="AN13" i="14" s="1"/>
  <c r="AL13" i="14"/>
  <c r="AD11" i="18"/>
  <c r="AN12" i="14" s="1"/>
  <c r="AL12" i="14"/>
  <c r="U10" i="18"/>
  <c r="T7" i="25"/>
  <c r="AD10" i="18" l="1"/>
  <c r="AN11" i="14" s="1"/>
  <c r="AL11" i="14"/>
  <c r="V7" i="25"/>
  <c r="A2" i="12"/>
  <c r="A5" i="12"/>
  <c r="F7" i="25"/>
  <c r="F8" i="25" l="1"/>
  <c r="B7" i="25"/>
  <c r="K4" i="25" s="1"/>
  <c r="X7" i="25"/>
  <c r="S506" i="18"/>
  <c r="R506" i="18"/>
  <c r="Q506" i="18"/>
  <c r="P506" i="18"/>
  <c r="O506" i="18"/>
  <c r="N506" i="18"/>
  <c r="BK27" i="17"/>
  <c r="F9" i="25" l="1"/>
  <c r="C7" i="25"/>
  <c r="AH7" i="25" s="1"/>
  <c r="Y7" i="25" s="1"/>
  <c r="B8" i="25"/>
  <c r="A3" i="25"/>
  <c r="AD8" i="25"/>
  <c r="AD9" i="25"/>
  <c r="AD10" i="25"/>
  <c r="AD11" i="25"/>
  <c r="AD12" i="25"/>
  <c r="AD13" i="25"/>
  <c r="AD14" i="25"/>
  <c r="AD15" i="25"/>
  <c r="AD16" i="25"/>
  <c r="AD17" i="25"/>
  <c r="AD18" i="25"/>
  <c r="AD19" i="25"/>
  <c r="AD20" i="25"/>
  <c r="AD21" i="25"/>
  <c r="AD22" i="25"/>
  <c r="AD23" i="25"/>
  <c r="AD24" i="25"/>
  <c r="AD25" i="25"/>
  <c r="AD26" i="25"/>
  <c r="AD27" i="25"/>
  <c r="AD28" i="25"/>
  <c r="AD29" i="25"/>
  <c r="AD30" i="25"/>
  <c r="AD31" i="25"/>
  <c r="AD32" i="25"/>
  <c r="AD33" i="25"/>
  <c r="AD34" i="25"/>
  <c r="AD35" i="25"/>
  <c r="AD36" i="25"/>
  <c r="AD37" i="25"/>
  <c r="AD38" i="25"/>
  <c r="AD39" i="25"/>
  <c r="AD40" i="25"/>
  <c r="AD41" i="25"/>
  <c r="AD42" i="25"/>
  <c r="AD43" i="25"/>
  <c r="AD44" i="25"/>
  <c r="AD45" i="25"/>
  <c r="AD46" i="25"/>
  <c r="AD47" i="25"/>
  <c r="AD48" i="25"/>
  <c r="AD49" i="25"/>
  <c r="AD50" i="25"/>
  <c r="AD51" i="25"/>
  <c r="AD52" i="25"/>
  <c r="AD53" i="25"/>
  <c r="AD54" i="25"/>
  <c r="AD55" i="25"/>
  <c r="AD56" i="25"/>
  <c r="AD57" i="25"/>
  <c r="AD58" i="25"/>
  <c r="AD59" i="25"/>
  <c r="AD60" i="25"/>
  <c r="AD61" i="25"/>
  <c r="AD62" i="25"/>
  <c r="AD63" i="25"/>
  <c r="AD64" i="25"/>
  <c r="AD65" i="25"/>
  <c r="AD66" i="25"/>
  <c r="C3" i="17"/>
  <c r="C21" i="17" l="1" a="1"/>
  <c r="C21" i="17" s="1"/>
  <c r="C22" i="17" a="1"/>
  <c r="C22" i="17" s="1"/>
  <c r="C23" i="17" a="1"/>
  <c r="C23" i="17" s="1"/>
  <c r="C24" i="17" a="1"/>
  <c r="C24" i="17" s="1"/>
  <c r="C25" i="17" a="1"/>
  <c r="C25" i="17" s="1"/>
  <c r="C26" i="17" a="1"/>
  <c r="C26" i="17" s="1"/>
  <c r="F10" i="25"/>
  <c r="C51" i="17" a="1"/>
  <c r="C51" i="17" s="1"/>
  <c r="C44" i="17" a="1"/>
  <c r="C44" i="17" s="1"/>
  <c r="C55" i="17" a="1"/>
  <c r="C55" i="17" s="1"/>
  <c r="C49" i="17" a="1"/>
  <c r="C49" i="17" s="1"/>
  <c r="C50" i="17" a="1"/>
  <c r="C50" i="17" s="1"/>
  <c r="C52" i="17" a="1"/>
  <c r="C52" i="17" s="1"/>
  <c r="C54" i="17" a="1"/>
  <c r="C54" i="17" s="1"/>
  <c r="C47" i="17" a="1"/>
  <c r="C47" i="17" s="1"/>
  <c r="C53" i="17" a="1"/>
  <c r="C53" i="17" s="1"/>
  <c r="C31" i="17" a="1"/>
  <c r="C31" i="17" s="1"/>
  <c r="C48" i="17" a="1"/>
  <c r="C48" i="17" s="1"/>
  <c r="B9" i="25"/>
  <c r="C8" i="25"/>
  <c r="AH8" i="25" s="1"/>
  <c r="T8" i="25" s="1"/>
  <c r="A4" i="25"/>
  <c r="U7" i="25"/>
  <c r="K7" i="25" s="1"/>
  <c r="W7" i="25"/>
  <c r="C78" i="17"/>
  <c r="AD5" i="25"/>
  <c r="D3" i="17"/>
  <c r="C60" i="17"/>
  <c r="C62" i="17"/>
  <c r="C66" i="17"/>
  <c r="C82" i="17"/>
  <c r="C96" i="17"/>
  <c r="C59" i="17"/>
  <c r="C70" i="17"/>
  <c r="C86" i="17"/>
  <c r="C74" i="17"/>
  <c r="C90" i="17"/>
  <c r="C64" i="17"/>
  <c r="C68" i="17"/>
  <c r="C72" i="17"/>
  <c r="C76" i="17"/>
  <c r="C80" i="17"/>
  <c r="C84" i="17"/>
  <c r="C88" i="17"/>
  <c r="C92" i="17"/>
  <c r="C94" i="17"/>
  <c r="C98" i="17"/>
  <c r="C102" i="17"/>
  <c r="C106" i="17"/>
  <c r="C110" i="17"/>
  <c r="C114" i="17"/>
  <c r="C118" i="17"/>
  <c r="C61" i="17"/>
  <c r="C65" i="17"/>
  <c r="C69" i="17"/>
  <c r="C73" i="17"/>
  <c r="C77" i="17"/>
  <c r="C81" i="17"/>
  <c r="C85" i="17"/>
  <c r="C89" i="17"/>
  <c r="C93" i="17"/>
  <c r="C95" i="17"/>
  <c r="C99" i="17"/>
  <c r="C103" i="17"/>
  <c r="C107" i="17"/>
  <c r="C111" i="17"/>
  <c r="C115" i="17"/>
  <c r="Q3" i="21"/>
  <c r="C3" i="4"/>
  <c r="C100" i="17"/>
  <c r="C104" i="17"/>
  <c r="C108" i="17"/>
  <c r="C112" i="17"/>
  <c r="C116" i="17"/>
  <c r="C63" i="17"/>
  <c r="C67" i="17"/>
  <c r="C71" i="17"/>
  <c r="C75" i="17"/>
  <c r="C79" i="17"/>
  <c r="C83" i="17"/>
  <c r="C87" i="17"/>
  <c r="C91" i="17"/>
  <c r="C97" i="17"/>
  <c r="C101" i="17"/>
  <c r="C105" i="17"/>
  <c r="C109" i="17"/>
  <c r="C113" i="17"/>
  <c r="C117" i="17"/>
  <c r="Q4" i="21" l="1"/>
  <c r="Q11" i="21"/>
  <c r="Q9" i="21"/>
  <c r="Q10" i="21"/>
  <c r="Q7" i="21"/>
  <c r="Q5" i="21"/>
  <c r="Q8" i="21"/>
  <c r="Q6" i="21"/>
  <c r="D21" i="17" a="1"/>
  <c r="D21" i="17" s="1"/>
  <c r="D22" i="17" a="1"/>
  <c r="D22" i="17" s="1"/>
  <c r="D23" i="17" a="1"/>
  <c r="D23" i="17" s="1"/>
  <c r="D24" i="17" a="1"/>
  <c r="D24" i="17" s="1"/>
  <c r="D25" i="17" a="1"/>
  <c r="D25" i="17" s="1"/>
  <c r="D26" i="17" a="1"/>
  <c r="D26" i="17" s="1"/>
  <c r="D93" i="17"/>
  <c r="D112" i="17"/>
  <c r="D116" i="17"/>
  <c r="F11" i="25"/>
  <c r="D61" i="17"/>
  <c r="D77" i="17"/>
  <c r="D64" i="17"/>
  <c r="D78" i="17"/>
  <c r="D31" i="17" a="1"/>
  <c r="D31" i="17" s="1"/>
  <c r="D49" i="17" a="1"/>
  <c r="D49" i="17" s="1"/>
  <c r="D52" i="17" a="1"/>
  <c r="D52" i="17" s="1"/>
  <c r="D54" i="17" a="1"/>
  <c r="D54" i="17" s="1"/>
  <c r="D50" i="17" a="1"/>
  <c r="D50" i="17" s="1"/>
  <c r="D51" i="17" a="1"/>
  <c r="D51" i="17" s="1"/>
  <c r="D55" i="17" a="1"/>
  <c r="D55" i="17" s="1"/>
  <c r="D53" i="17" a="1"/>
  <c r="D53" i="17" s="1"/>
  <c r="D48" i="17" a="1"/>
  <c r="D48" i="17" s="1"/>
  <c r="D44" i="17" a="1"/>
  <c r="D44" i="17" s="1"/>
  <c r="D47" i="17" a="1"/>
  <c r="D47" i="17" s="1"/>
  <c r="Z7" i="25"/>
  <c r="V8" i="25"/>
  <c r="Y8" i="25"/>
  <c r="B10" i="25"/>
  <c r="C9" i="25"/>
  <c r="AH9" i="25" s="1"/>
  <c r="T9" i="25" s="1"/>
  <c r="D117" i="17"/>
  <c r="D69" i="17"/>
  <c r="D99" i="17"/>
  <c r="D85" i="17"/>
  <c r="D65" i="17"/>
  <c r="D70" i="17"/>
  <c r="D86" i="17"/>
  <c r="D100" i="17"/>
  <c r="D73" i="17"/>
  <c r="D81" i="17"/>
  <c r="D89" i="17"/>
  <c r="D95" i="17"/>
  <c r="D104" i="17"/>
  <c r="D60" i="17"/>
  <c r="D74" i="17"/>
  <c r="D82" i="17"/>
  <c r="D90" i="17"/>
  <c r="D96" i="17"/>
  <c r="D108" i="17"/>
  <c r="D63" i="17"/>
  <c r="D71" i="17"/>
  <c r="D79" i="17"/>
  <c r="D87" i="17"/>
  <c r="D101" i="17"/>
  <c r="D109" i="17"/>
  <c r="D67" i="17"/>
  <c r="D75" i="17"/>
  <c r="D83" i="17"/>
  <c r="D91" i="17"/>
  <c r="D97" i="17"/>
  <c r="D105" i="17"/>
  <c r="D113" i="17"/>
  <c r="D66" i="17"/>
  <c r="D62" i="17"/>
  <c r="D68" i="17"/>
  <c r="D72" i="17"/>
  <c r="D76" i="17"/>
  <c r="D80" i="17"/>
  <c r="D84" i="17"/>
  <c r="D88" i="17"/>
  <c r="D92" i="17"/>
  <c r="D94" i="17"/>
  <c r="D98" i="17"/>
  <c r="D102" i="17"/>
  <c r="D106" i="17"/>
  <c r="D110" i="17"/>
  <c r="D114" i="17"/>
  <c r="D118" i="17"/>
  <c r="D3" i="4"/>
  <c r="D103" i="17"/>
  <c r="D107" i="17"/>
  <c r="D111" i="17"/>
  <c r="D115" i="17"/>
  <c r="D59" i="17"/>
  <c r="E3" i="17"/>
  <c r="R3" i="21"/>
  <c r="R4" i="21" l="1"/>
  <c r="R11" i="21"/>
  <c r="R9" i="21"/>
  <c r="R7" i="21"/>
  <c r="R5" i="21"/>
  <c r="R8" i="21"/>
  <c r="R10" i="21"/>
  <c r="R6" i="21"/>
  <c r="E21" i="17" a="1"/>
  <c r="E21" i="17" s="1"/>
  <c r="E22" i="17" a="1"/>
  <c r="E22" i="17" s="1"/>
  <c r="E23" i="17" a="1"/>
  <c r="E23" i="17" s="1"/>
  <c r="E24" i="17" a="1"/>
  <c r="E24" i="17" s="1"/>
  <c r="E25" i="17" a="1"/>
  <c r="E25" i="17" s="1"/>
  <c r="E26" i="17" a="1"/>
  <c r="E26" i="17" s="1"/>
  <c r="F12" i="25"/>
  <c r="E47" i="17" a="1"/>
  <c r="E47" i="17" s="1"/>
  <c r="E50" i="17" a="1"/>
  <c r="E50" i="17" s="1"/>
  <c r="E44" i="17" a="1"/>
  <c r="E44" i="17" s="1"/>
  <c r="E54" i="17" a="1"/>
  <c r="E54" i="17" s="1"/>
  <c r="E31" i="17" a="1"/>
  <c r="E31" i="17" s="1"/>
  <c r="E53" i="17" a="1"/>
  <c r="E53" i="17" s="1"/>
  <c r="E48" i="17" a="1"/>
  <c r="E48" i="17" s="1"/>
  <c r="E51" i="17" a="1"/>
  <c r="E51" i="17" s="1"/>
  <c r="E55" i="17" a="1"/>
  <c r="E55" i="17" s="1"/>
  <c r="E49" i="17" a="1"/>
  <c r="E49" i="17" s="1"/>
  <c r="E52" i="17" a="1"/>
  <c r="E52" i="17" s="1"/>
  <c r="X8" i="25"/>
  <c r="V9" i="25"/>
  <c r="Y9" i="25"/>
  <c r="B11" i="25"/>
  <c r="C10" i="25"/>
  <c r="AH10" i="25" s="1"/>
  <c r="T10" i="25" s="1"/>
  <c r="E3" i="4"/>
  <c r="E63" i="17"/>
  <c r="E83" i="17"/>
  <c r="E62" i="17"/>
  <c r="E66" i="17"/>
  <c r="E70" i="17"/>
  <c r="E74" i="17"/>
  <c r="E78" i="17"/>
  <c r="E82" i="17"/>
  <c r="E86" i="17"/>
  <c r="E90" i="17"/>
  <c r="E96" i="17"/>
  <c r="E100" i="17"/>
  <c r="E104" i="17"/>
  <c r="E108" i="17"/>
  <c r="E113" i="17"/>
  <c r="E59" i="17"/>
  <c r="E71" i="17"/>
  <c r="E79" i="17"/>
  <c r="E91" i="17"/>
  <c r="E97" i="17"/>
  <c r="E105" i="17"/>
  <c r="E115" i="17"/>
  <c r="E60" i="17"/>
  <c r="E64" i="17"/>
  <c r="E68" i="17"/>
  <c r="E72" i="17"/>
  <c r="E76" i="17"/>
  <c r="E80" i="17"/>
  <c r="E84" i="17"/>
  <c r="E88" i="17"/>
  <c r="E92" i="17"/>
  <c r="E94" i="17"/>
  <c r="E98" i="17"/>
  <c r="E102" i="17"/>
  <c r="E106" i="17"/>
  <c r="E110" i="17"/>
  <c r="E117" i="17"/>
  <c r="E67" i="17"/>
  <c r="E75" i="17"/>
  <c r="E87" i="17"/>
  <c r="E101" i="17"/>
  <c r="E109" i="17"/>
  <c r="E61" i="17"/>
  <c r="E65" i="17"/>
  <c r="E69" i="17"/>
  <c r="E73" i="17"/>
  <c r="E77" i="17"/>
  <c r="E81" i="17"/>
  <c r="E85" i="17"/>
  <c r="E89" i="17"/>
  <c r="E93" i="17"/>
  <c r="E95" i="17"/>
  <c r="E99" i="17"/>
  <c r="E103" i="17"/>
  <c r="E107" i="17"/>
  <c r="E111" i="17"/>
  <c r="E118" i="17"/>
  <c r="E114" i="17"/>
  <c r="E112" i="17"/>
  <c r="E116" i="17"/>
  <c r="F3" i="17"/>
  <c r="S3" i="21"/>
  <c r="E3" i="21"/>
  <c r="S4" i="21" l="1"/>
  <c r="S11" i="21"/>
  <c r="S8" i="21"/>
  <c r="S6" i="21"/>
  <c r="S7" i="21"/>
  <c r="S5" i="21"/>
  <c r="S10" i="21"/>
  <c r="S9" i="21"/>
  <c r="C3" i="21"/>
  <c r="D3" i="21"/>
  <c r="F21" i="17" a="1"/>
  <c r="F21" i="17" s="1"/>
  <c r="F22" i="17" a="1"/>
  <c r="F22" i="17" s="1"/>
  <c r="F23" i="17" a="1"/>
  <c r="F23" i="17" s="1"/>
  <c r="F24" i="17" a="1"/>
  <c r="F24" i="17" s="1"/>
  <c r="F25" i="17" a="1"/>
  <c r="F25" i="17" s="1"/>
  <c r="F26" i="17" a="1"/>
  <c r="F26" i="17" s="1"/>
  <c r="F116" i="17"/>
  <c r="F59" i="17"/>
  <c r="F47" i="17" a="1"/>
  <c r="F47" i="17" s="1"/>
  <c r="F49" i="17" a="1"/>
  <c r="F49" i="17" s="1"/>
  <c r="F51" i="17" a="1"/>
  <c r="F51" i="17" s="1"/>
  <c r="F54" i="17" a="1"/>
  <c r="F54" i="17" s="1"/>
  <c r="F44" i="17" a="1"/>
  <c r="F44" i="17" s="1"/>
  <c r="F50" i="17" a="1"/>
  <c r="F50" i="17" s="1"/>
  <c r="F48" i="17" a="1"/>
  <c r="F48" i="17" s="1"/>
  <c r="F53" i="17" a="1"/>
  <c r="F53" i="17" s="1"/>
  <c r="F55" i="17" a="1"/>
  <c r="F55" i="17" s="1"/>
  <c r="F31" i="17" a="1"/>
  <c r="F31" i="17" s="1"/>
  <c r="F52" i="17" a="1"/>
  <c r="F52" i="17" s="1"/>
  <c r="F62" i="17"/>
  <c r="F70" i="17"/>
  <c r="F74" i="17"/>
  <c r="F63" i="17"/>
  <c r="F78" i="17"/>
  <c r="F100" i="17"/>
  <c r="V10" i="25"/>
  <c r="Y10" i="25"/>
  <c r="X9" i="25"/>
  <c r="B12" i="25"/>
  <c r="C11" i="25"/>
  <c r="AH11" i="25" s="1"/>
  <c r="T11" i="25" s="1"/>
  <c r="F66" i="17"/>
  <c r="F86" i="17"/>
  <c r="F115" i="17"/>
  <c r="F108" i="17"/>
  <c r="F81" i="17"/>
  <c r="F95" i="17"/>
  <c r="F67" i="17"/>
  <c r="F75" i="17"/>
  <c r="F89" i="17"/>
  <c r="F103" i="17"/>
  <c r="F111" i="17"/>
  <c r="F60" i="17"/>
  <c r="F68" i="17"/>
  <c r="F76" i="17"/>
  <c r="F90" i="17"/>
  <c r="F104" i="17"/>
  <c r="F112" i="17"/>
  <c r="T3" i="21"/>
  <c r="F71" i="17"/>
  <c r="F64" i="17"/>
  <c r="F72" i="17"/>
  <c r="F82" i="17"/>
  <c r="F96" i="17"/>
  <c r="F61" i="17"/>
  <c r="F65" i="17"/>
  <c r="F69" i="17"/>
  <c r="F73" i="17"/>
  <c r="F77" i="17"/>
  <c r="F85" i="17"/>
  <c r="F93" i="17"/>
  <c r="F99" i="17"/>
  <c r="F107" i="17"/>
  <c r="G3" i="17"/>
  <c r="F79" i="17"/>
  <c r="F83" i="17"/>
  <c r="F87" i="17"/>
  <c r="F91" i="17"/>
  <c r="F97" i="17"/>
  <c r="F101" i="17"/>
  <c r="F105" i="17"/>
  <c r="F109" i="17"/>
  <c r="F113" i="17"/>
  <c r="F117" i="17"/>
  <c r="F3" i="4"/>
  <c r="F80" i="17"/>
  <c r="F84" i="17"/>
  <c r="F88" i="17"/>
  <c r="F92" i="17"/>
  <c r="F94" i="17"/>
  <c r="F98" i="17"/>
  <c r="F102" i="17"/>
  <c r="F106" i="17"/>
  <c r="F110" i="17"/>
  <c r="F114" i="17"/>
  <c r="F118" i="17"/>
  <c r="F3" i="21"/>
  <c r="K3" i="21"/>
  <c r="AG523" i="14"/>
  <c r="T4" i="21" l="1"/>
  <c r="T11" i="21"/>
  <c r="T6" i="21"/>
  <c r="T10" i="21"/>
  <c r="T8" i="21"/>
  <c r="T5" i="21"/>
  <c r="T9" i="21"/>
  <c r="T7" i="21"/>
  <c r="G3" i="4"/>
  <c r="G21" i="17" a="1"/>
  <c r="G21" i="17" s="1"/>
  <c r="G22" i="17" a="1"/>
  <c r="G22" i="17" s="1"/>
  <c r="G23" i="17" a="1"/>
  <c r="G23" i="17" s="1"/>
  <c r="G24" i="17" a="1"/>
  <c r="G24" i="17" s="1"/>
  <c r="G25" i="17" a="1"/>
  <c r="G25" i="17" s="1"/>
  <c r="G26" i="17" a="1"/>
  <c r="G26" i="17" s="1"/>
  <c r="G97" i="17"/>
  <c r="X10" i="25"/>
  <c r="G91" i="17"/>
  <c r="G67" i="17"/>
  <c r="G68" i="17"/>
  <c r="G48" i="17" a="1"/>
  <c r="G48" i="17" s="1"/>
  <c r="G47" i="17" a="1"/>
  <c r="G47" i="17" s="1"/>
  <c r="G49" i="17" a="1"/>
  <c r="G49" i="17" s="1"/>
  <c r="G51" i="17" a="1"/>
  <c r="G51" i="17" s="1"/>
  <c r="G50" i="17" a="1"/>
  <c r="G50" i="17" s="1"/>
  <c r="G55" i="17" a="1"/>
  <c r="G55" i="17" s="1"/>
  <c r="G52" i="17" a="1"/>
  <c r="G52" i="17" s="1"/>
  <c r="G44" i="17" a="1"/>
  <c r="G44" i="17" s="1"/>
  <c r="G31" i="17" a="1"/>
  <c r="G31" i="17" s="1"/>
  <c r="G53" i="17" a="1"/>
  <c r="G53" i="17" s="1"/>
  <c r="G54" i="17" a="1"/>
  <c r="G54" i="17" s="1"/>
  <c r="G63" i="17"/>
  <c r="G72" i="17"/>
  <c r="G102" i="17"/>
  <c r="G76" i="17"/>
  <c r="G106" i="17"/>
  <c r="G90" i="17"/>
  <c r="G83" i="17"/>
  <c r="G115" i="17"/>
  <c r="G110" i="17"/>
  <c r="G87" i="17"/>
  <c r="G118" i="17"/>
  <c r="V11" i="25"/>
  <c r="B13" i="25"/>
  <c r="C12" i="25"/>
  <c r="AH12" i="25" s="1"/>
  <c r="U3" i="21"/>
  <c r="G60" i="17"/>
  <c r="G64" i="17"/>
  <c r="G69" i="17"/>
  <c r="G73" i="17"/>
  <c r="G77" i="17"/>
  <c r="G80" i="17"/>
  <c r="G84" i="17"/>
  <c r="G88" i="17"/>
  <c r="G92" i="17"/>
  <c r="G94" i="17"/>
  <c r="G99" i="17"/>
  <c r="G103" i="17"/>
  <c r="G107" i="17"/>
  <c r="G111" i="17"/>
  <c r="G114" i="17"/>
  <c r="G61" i="17"/>
  <c r="G65" i="17"/>
  <c r="G70" i="17"/>
  <c r="G74" i="17"/>
  <c r="G79" i="17"/>
  <c r="G81" i="17"/>
  <c r="G85" i="17"/>
  <c r="G89" i="17"/>
  <c r="G93" i="17"/>
  <c r="G95" i="17"/>
  <c r="G100" i="17"/>
  <c r="G104" i="17"/>
  <c r="G108" i="17"/>
  <c r="G112" i="17"/>
  <c r="G116" i="17"/>
  <c r="G59" i="17"/>
  <c r="G62" i="17"/>
  <c r="G66" i="17"/>
  <c r="G71" i="17"/>
  <c r="G75" i="17"/>
  <c r="G78" i="17"/>
  <c r="G82" i="17"/>
  <c r="G86" i="17"/>
  <c r="G98" i="17"/>
  <c r="G96" i="17"/>
  <c r="G101" i="17"/>
  <c r="G105" i="17"/>
  <c r="G109" i="17"/>
  <c r="G113" i="17"/>
  <c r="G117" i="17"/>
  <c r="H3" i="17"/>
  <c r="G3" i="21"/>
  <c r="L3" i="21"/>
  <c r="U4" i="21" l="1"/>
  <c r="U10" i="21"/>
  <c r="U8" i="21"/>
  <c r="U11" i="21"/>
  <c r="U9" i="21"/>
  <c r="U6" i="21"/>
  <c r="U7" i="21"/>
  <c r="U5" i="21"/>
  <c r="H21" i="17" a="1"/>
  <c r="H21" i="17" s="1"/>
  <c r="H22" i="17" a="1"/>
  <c r="H22" i="17" s="1"/>
  <c r="H23" i="17" a="1"/>
  <c r="H23" i="17" s="1"/>
  <c r="H24" i="17" a="1"/>
  <c r="H24" i="17" s="1"/>
  <c r="H25" i="17" a="1"/>
  <c r="H25" i="17" s="1"/>
  <c r="H26" i="17" a="1"/>
  <c r="H26" i="17" s="1"/>
  <c r="X11" i="25"/>
  <c r="H87" i="17"/>
  <c r="H44" i="17" a="1"/>
  <c r="H44" i="17" s="1"/>
  <c r="H49" i="17" a="1"/>
  <c r="H49" i="17" s="1"/>
  <c r="H31" i="17" a="1"/>
  <c r="H31" i="17" s="1"/>
  <c r="H53" i="17" a="1"/>
  <c r="H53" i="17" s="1"/>
  <c r="H47" i="17" a="1"/>
  <c r="H47" i="17" s="1"/>
  <c r="H48" i="17" a="1"/>
  <c r="H48" i="17" s="1"/>
  <c r="H52" i="17" a="1"/>
  <c r="H52" i="17" s="1"/>
  <c r="H54" i="17" a="1"/>
  <c r="H54" i="17" s="1"/>
  <c r="H50" i="17" a="1"/>
  <c r="H50" i="17" s="1"/>
  <c r="H51" i="17" a="1"/>
  <c r="H51" i="17" s="1"/>
  <c r="H55" i="17" a="1"/>
  <c r="H55" i="17" s="1"/>
  <c r="H106" i="17"/>
  <c r="T12" i="25"/>
  <c r="V12" i="25" s="1"/>
  <c r="H59" i="17"/>
  <c r="B14" i="25"/>
  <c r="C13" i="25"/>
  <c r="AH13" i="25" s="1"/>
  <c r="H117" i="17"/>
  <c r="H71" i="17"/>
  <c r="H75" i="17"/>
  <c r="H91" i="17"/>
  <c r="H115" i="17"/>
  <c r="H63" i="17"/>
  <c r="H79" i="17"/>
  <c r="H67" i="17"/>
  <c r="H83" i="17"/>
  <c r="H98" i="17"/>
  <c r="H64" i="17"/>
  <c r="H76" i="17"/>
  <c r="H80" i="17"/>
  <c r="H84" i="17"/>
  <c r="H88" i="17"/>
  <c r="H92" i="17"/>
  <c r="H94" i="17"/>
  <c r="H99" i="17"/>
  <c r="H107" i="17"/>
  <c r="V3" i="21"/>
  <c r="H68" i="17"/>
  <c r="H61" i="17"/>
  <c r="H69" i="17"/>
  <c r="H73" i="17"/>
  <c r="H77" i="17"/>
  <c r="H85" i="17"/>
  <c r="H93" i="17"/>
  <c r="H102" i="17"/>
  <c r="H110" i="17"/>
  <c r="H60" i="17"/>
  <c r="H72" i="17"/>
  <c r="H65" i="17"/>
  <c r="H81" i="17"/>
  <c r="H89" i="17"/>
  <c r="H95" i="17"/>
  <c r="H62" i="17"/>
  <c r="H66" i="17"/>
  <c r="H70" i="17"/>
  <c r="H74" i="17"/>
  <c r="H78" i="17"/>
  <c r="H82" i="17"/>
  <c r="H86" i="17"/>
  <c r="H90" i="17"/>
  <c r="H96" i="17"/>
  <c r="H103" i="17"/>
  <c r="H111" i="17"/>
  <c r="H100" i="17"/>
  <c r="H104" i="17"/>
  <c r="H108" i="17"/>
  <c r="H112" i="17"/>
  <c r="H118" i="17"/>
  <c r="H97" i="17"/>
  <c r="H101" i="17"/>
  <c r="H105" i="17"/>
  <c r="H109" i="17"/>
  <c r="H113" i="17"/>
  <c r="H114" i="17"/>
  <c r="H3" i="4"/>
  <c r="H116" i="17"/>
  <c r="I3" i="17"/>
  <c r="H3" i="21"/>
  <c r="M3" i="21"/>
  <c r="V4" i="21" l="1"/>
  <c r="V11" i="21"/>
  <c r="V8" i="21"/>
  <c r="V10" i="21"/>
  <c r="V9" i="21"/>
  <c r="V6" i="21"/>
  <c r="V7" i="21"/>
  <c r="V5" i="21"/>
  <c r="I21" i="17" a="1"/>
  <c r="I21" i="17" s="1"/>
  <c r="I22" i="17" a="1"/>
  <c r="I22" i="17" s="1"/>
  <c r="I23" i="17" a="1"/>
  <c r="I23" i="17" s="1"/>
  <c r="I24" i="17" a="1"/>
  <c r="I24" i="17" s="1"/>
  <c r="I25" i="17" a="1"/>
  <c r="I25" i="17" s="1"/>
  <c r="I26" i="17" a="1"/>
  <c r="I26" i="17" s="1"/>
  <c r="X12" i="25"/>
  <c r="I115" i="17"/>
  <c r="I44" i="17" a="1"/>
  <c r="I44" i="17" s="1"/>
  <c r="I50" i="17" a="1"/>
  <c r="I50" i="17" s="1"/>
  <c r="I31" i="17" a="1"/>
  <c r="I31" i="17" s="1"/>
  <c r="I53" i="17" a="1"/>
  <c r="I53" i="17" s="1"/>
  <c r="I47" i="17" a="1"/>
  <c r="I47" i="17" s="1"/>
  <c r="I55" i="17" a="1"/>
  <c r="I55" i="17" s="1"/>
  <c r="I52" i="17" a="1"/>
  <c r="I52" i="17" s="1"/>
  <c r="I54" i="17" a="1"/>
  <c r="I54" i="17" s="1"/>
  <c r="I48" i="17" a="1"/>
  <c r="I48" i="17" s="1"/>
  <c r="I51" i="17" a="1"/>
  <c r="I51" i="17" s="1"/>
  <c r="I49" i="17" a="1"/>
  <c r="I49" i="17" s="1"/>
  <c r="T13" i="25"/>
  <c r="V13" i="25" s="1"/>
  <c r="I93" i="17"/>
  <c r="I61" i="17"/>
  <c r="I66" i="17"/>
  <c r="I82" i="17"/>
  <c r="B15" i="25"/>
  <c r="C14" i="25"/>
  <c r="AH14" i="25" s="1"/>
  <c r="T14" i="25" s="1"/>
  <c r="I72" i="17"/>
  <c r="I117" i="17"/>
  <c r="I88" i="17"/>
  <c r="I77" i="17"/>
  <c r="I99" i="17"/>
  <c r="I69" i="17"/>
  <c r="I80" i="17"/>
  <c r="I62" i="17"/>
  <c r="I68" i="17"/>
  <c r="I73" i="17"/>
  <c r="I78" i="17"/>
  <c r="I84" i="17"/>
  <c r="I89" i="17"/>
  <c r="I101" i="17"/>
  <c r="I64" i="17"/>
  <c r="I74" i="17"/>
  <c r="I85" i="17"/>
  <c r="I90" i="17"/>
  <c r="I94" i="17"/>
  <c r="I105" i="17"/>
  <c r="I60" i="17"/>
  <c r="I65" i="17"/>
  <c r="I70" i="17"/>
  <c r="I76" i="17"/>
  <c r="I81" i="17"/>
  <c r="I86" i="17"/>
  <c r="I92" i="17"/>
  <c r="I95" i="17"/>
  <c r="I106" i="17"/>
  <c r="I97" i="17"/>
  <c r="I109" i="17"/>
  <c r="I102" i="17"/>
  <c r="I59" i="17"/>
  <c r="I63" i="17"/>
  <c r="I67" i="17"/>
  <c r="I71" i="17"/>
  <c r="I75" i="17"/>
  <c r="I79" i="17"/>
  <c r="I83" i="17"/>
  <c r="I87" i="17"/>
  <c r="I91" i="17"/>
  <c r="I98" i="17"/>
  <c r="I103" i="17"/>
  <c r="I110" i="17"/>
  <c r="I107" i="17"/>
  <c r="I113" i="17"/>
  <c r="I96" i="17"/>
  <c r="I100" i="17"/>
  <c r="I104" i="17"/>
  <c r="I108" i="17"/>
  <c r="I114" i="17"/>
  <c r="I111" i="17"/>
  <c r="I112" i="17"/>
  <c r="I116" i="17"/>
  <c r="I3" i="4"/>
  <c r="I118" i="17"/>
  <c r="W3" i="21"/>
  <c r="J3" i="17"/>
  <c r="I3" i="21"/>
  <c r="N3" i="21"/>
  <c r="AJ523" i="14"/>
  <c r="AI523" i="14"/>
  <c r="AD523" i="14"/>
  <c r="AC523" i="14"/>
  <c r="AA523" i="14"/>
  <c r="AK26" i="4"/>
  <c r="AL26" i="4"/>
  <c r="AM26" i="4"/>
  <c r="AN26" i="4"/>
  <c r="AO26" i="4"/>
  <c r="AP26" i="4"/>
  <c r="AQ26" i="4"/>
  <c r="AR26" i="4"/>
  <c r="AS26" i="4"/>
  <c r="AT26" i="4"/>
  <c r="AU26" i="4"/>
  <c r="AV26" i="4"/>
  <c r="AW26" i="4"/>
  <c r="AX26" i="4"/>
  <c r="AY26" i="4"/>
  <c r="AZ26" i="4"/>
  <c r="BA26" i="4"/>
  <c r="BB26" i="4"/>
  <c r="BC26" i="4"/>
  <c r="BD26" i="4"/>
  <c r="BE26" i="4"/>
  <c r="BF26" i="4"/>
  <c r="BG26" i="4"/>
  <c r="BH26" i="4"/>
  <c r="BI26" i="4"/>
  <c r="BJ26" i="4"/>
  <c r="W4" i="21" l="1"/>
  <c r="W7" i="21"/>
  <c r="W11" i="21"/>
  <c r="W8" i="21"/>
  <c r="W10" i="21"/>
  <c r="W9" i="21"/>
  <c r="W6" i="21"/>
  <c r="W5" i="21"/>
  <c r="J21" i="17" a="1"/>
  <c r="J21" i="17" s="1"/>
  <c r="J22" i="17" a="1"/>
  <c r="J22" i="17" s="1"/>
  <c r="J23" i="17" a="1"/>
  <c r="J23" i="17" s="1"/>
  <c r="J24" i="17" a="1"/>
  <c r="J24" i="17" s="1"/>
  <c r="J25" i="17" a="1"/>
  <c r="J25" i="17" s="1"/>
  <c r="J26" i="17" a="1"/>
  <c r="J26" i="17" s="1"/>
  <c r="X13" i="25"/>
  <c r="J59" i="17"/>
  <c r="J47" i="17" a="1"/>
  <c r="J47" i="17" s="1"/>
  <c r="J55" i="17" a="1"/>
  <c r="J55" i="17" s="1"/>
  <c r="J31" i="17" a="1"/>
  <c r="J31" i="17" s="1"/>
  <c r="J44" i="17" a="1"/>
  <c r="J44" i="17" s="1"/>
  <c r="J54" i="17" a="1"/>
  <c r="J54" i="17" s="1"/>
  <c r="J49" i="17" a="1"/>
  <c r="J49" i="17" s="1"/>
  <c r="J52" i="17" a="1"/>
  <c r="J52" i="17" s="1"/>
  <c r="J51" i="17" a="1"/>
  <c r="J51" i="17" s="1"/>
  <c r="J53" i="17" a="1"/>
  <c r="J53" i="17" s="1"/>
  <c r="J50" i="17" a="1"/>
  <c r="J50" i="17" s="1"/>
  <c r="J48" i="17" a="1"/>
  <c r="J48" i="17" s="1"/>
  <c r="J67" i="17"/>
  <c r="B16" i="25"/>
  <c r="C15" i="25"/>
  <c r="AH15" i="25" s="1"/>
  <c r="V14" i="25"/>
  <c r="J98" i="17"/>
  <c r="J77" i="17"/>
  <c r="J60" i="17"/>
  <c r="J93" i="17"/>
  <c r="J63" i="17"/>
  <c r="J62" i="17"/>
  <c r="J66" i="17"/>
  <c r="J73" i="17"/>
  <c r="J89" i="17"/>
  <c r="J64" i="17"/>
  <c r="J69" i="17"/>
  <c r="J81" i="17"/>
  <c r="J103" i="17"/>
  <c r="J61" i="17"/>
  <c r="J65" i="17"/>
  <c r="J70" i="17"/>
  <c r="J85" i="17"/>
  <c r="J68" i="17"/>
  <c r="J72" i="17"/>
  <c r="J76" i="17"/>
  <c r="J80" i="17"/>
  <c r="J84" i="17"/>
  <c r="J88" i="17"/>
  <c r="J92" i="17"/>
  <c r="X3" i="21"/>
  <c r="J74" i="17"/>
  <c r="J78" i="17"/>
  <c r="J82" i="17"/>
  <c r="J86" i="17"/>
  <c r="J90" i="17"/>
  <c r="J112" i="17"/>
  <c r="J71" i="17"/>
  <c r="J75" i="17"/>
  <c r="J79" i="17"/>
  <c r="J83" i="17"/>
  <c r="J87" i="17"/>
  <c r="J91" i="17"/>
  <c r="J94" i="17"/>
  <c r="J95" i="17"/>
  <c r="J99" i="17"/>
  <c r="J104" i="17"/>
  <c r="J116" i="17"/>
  <c r="J96" i="17"/>
  <c r="J100" i="17"/>
  <c r="J106" i="17"/>
  <c r="J97" i="17"/>
  <c r="J102" i="17"/>
  <c r="J108" i="17"/>
  <c r="J101" i="17"/>
  <c r="J105" i="17"/>
  <c r="J109" i="17"/>
  <c r="J113" i="17"/>
  <c r="J117" i="17"/>
  <c r="J110" i="17"/>
  <c r="J114" i="17"/>
  <c r="J118" i="17"/>
  <c r="J107" i="17"/>
  <c r="J111" i="17"/>
  <c r="J115" i="17"/>
  <c r="K3" i="17"/>
  <c r="J3" i="4"/>
  <c r="O3" i="21"/>
  <c r="X4" i="21" l="1"/>
  <c r="X7" i="21"/>
  <c r="X5" i="21"/>
  <c r="X11" i="21"/>
  <c r="X9" i="21"/>
  <c r="X8" i="21"/>
  <c r="X10" i="21"/>
  <c r="X6" i="21"/>
  <c r="K21" i="17" a="1"/>
  <c r="K21" i="17" s="1"/>
  <c r="K22" i="17" a="1"/>
  <c r="K22" i="17" s="1"/>
  <c r="K23" i="17" a="1"/>
  <c r="K23" i="17" s="1"/>
  <c r="K24" i="17" a="1"/>
  <c r="K24" i="17" s="1"/>
  <c r="K25" i="17" a="1"/>
  <c r="K25" i="17" s="1"/>
  <c r="K26" i="17" a="1"/>
  <c r="K26" i="17" s="1"/>
  <c r="K66" i="17"/>
  <c r="K31" i="17" a="1"/>
  <c r="K31" i="17" s="1"/>
  <c r="K48" i="17" a="1"/>
  <c r="K48" i="17" s="1"/>
  <c r="K50" i="17" a="1"/>
  <c r="K50" i="17" s="1"/>
  <c r="K52" i="17" a="1"/>
  <c r="K52" i="17" s="1"/>
  <c r="K55" i="17" a="1"/>
  <c r="K55" i="17" s="1"/>
  <c r="K51" i="17" a="1"/>
  <c r="K51" i="17" s="1"/>
  <c r="K47" i="17" a="1"/>
  <c r="K47" i="17" s="1"/>
  <c r="K49" i="17" a="1"/>
  <c r="K49" i="17" s="1"/>
  <c r="K44" i="17" a="1"/>
  <c r="K44" i="17" s="1"/>
  <c r="K54" i="17" a="1"/>
  <c r="K54" i="17" s="1"/>
  <c r="K53" i="17" a="1"/>
  <c r="K53" i="17" s="1"/>
  <c r="K60" i="17"/>
  <c r="T15" i="25"/>
  <c r="V15" i="25" s="1"/>
  <c r="K83" i="17"/>
  <c r="X14" i="25"/>
  <c r="K75" i="17"/>
  <c r="B17" i="25"/>
  <c r="C16" i="25"/>
  <c r="AH16" i="25" s="1"/>
  <c r="T16" i="25" s="1"/>
  <c r="K116" i="17"/>
  <c r="K71" i="17"/>
  <c r="K88" i="17"/>
  <c r="K93" i="17"/>
  <c r="K62" i="17"/>
  <c r="K79" i="17"/>
  <c r="K99" i="17"/>
  <c r="K61" i="17"/>
  <c r="K65" i="17"/>
  <c r="K70" i="17"/>
  <c r="K74" i="17"/>
  <c r="K78" i="17"/>
  <c r="K82" i="17"/>
  <c r="K86" i="17"/>
  <c r="K92" i="17"/>
  <c r="K97" i="17"/>
  <c r="K112" i="17"/>
  <c r="K67" i="17"/>
  <c r="K63" i="17"/>
  <c r="K68" i="17"/>
  <c r="K72" i="17"/>
  <c r="K76" i="17"/>
  <c r="K80" i="17"/>
  <c r="K84" i="17"/>
  <c r="K90" i="17"/>
  <c r="K105" i="17"/>
  <c r="K59" i="17"/>
  <c r="K64" i="17"/>
  <c r="K69" i="17"/>
  <c r="K73" i="17"/>
  <c r="K77" i="17"/>
  <c r="K81" i="17"/>
  <c r="K85" i="17"/>
  <c r="K89" i="17"/>
  <c r="K96" i="17"/>
  <c r="K107" i="17"/>
  <c r="K87" i="17"/>
  <c r="K91" i="17"/>
  <c r="K101" i="17"/>
  <c r="K117" i="17"/>
  <c r="K3" i="4"/>
  <c r="K95" i="17"/>
  <c r="K100" i="17"/>
  <c r="K111" i="17"/>
  <c r="K94" i="17"/>
  <c r="K98" i="17"/>
  <c r="K103" i="17"/>
  <c r="K108" i="17"/>
  <c r="K113" i="17"/>
  <c r="K104" i="17"/>
  <c r="K109" i="17"/>
  <c r="K115" i="17"/>
  <c r="K102" i="17"/>
  <c r="K106" i="17"/>
  <c r="K110" i="17"/>
  <c r="K114" i="17"/>
  <c r="K118" i="17"/>
  <c r="L3" i="17"/>
  <c r="Y3" i="21"/>
  <c r="D26" i="4"/>
  <c r="E26" i="4"/>
  <c r="F26" i="4"/>
  <c r="G26" i="4"/>
  <c r="H26" i="4"/>
  <c r="I26" i="4"/>
  <c r="J26" i="4"/>
  <c r="K26" i="4"/>
  <c r="L26" i="4"/>
  <c r="M26" i="4"/>
  <c r="N26" i="4"/>
  <c r="O26" i="4"/>
  <c r="P26" i="4"/>
  <c r="Q26" i="4"/>
  <c r="R26" i="4"/>
  <c r="S26" i="4"/>
  <c r="T26" i="4"/>
  <c r="U26" i="4"/>
  <c r="V26" i="4"/>
  <c r="W26" i="4"/>
  <c r="X26" i="4"/>
  <c r="Y26" i="4"/>
  <c r="Z26" i="4"/>
  <c r="AA26" i="4"/>
  <c r="AB26" i="4"/>
  <c r="AC26" i="4"/>
  <c r="AD26" i="4"/>
  <c r="AE26" i="4"/>
  <c r="AF26" i="4"/>
  <c r="AG26" i="4"/>
  <c r="AH26" i="4"/>
  <c r="AI26" i="4"/>
  <c r="AJ26" i="4"/>
  <c r="C26" i="4"/>
  <c r="I203" i="23"/>
  <c r="I202" i="23"/>
  <c r="I201" i="23"/>
  <c r="I200" i="23"/>
  <c r="I199" i="23"/>
  <c r="I198" i="23"/>
  <c r="I197" i="23"/>
  <c r="I196" i="23"/>
  <c r="I195" i="23"/>
  <c r="I194" i="23"/>
  <c r="I193" i="23"/>
  <c r="I192" i="23"/>
  <c r="I191" i="23"/>
  <c r="I190" i="23"/>
  <c r="I189" i="23"/>
  <c r="I188" i="23"/>
  <c r="I187" i="23"/>
  <c r="I186" i="23"/>
  <c r="I185" i="23"/>
  <c r="I184" i="23"/>
  <c r="I183" i="23"/>
  <c r="I182" i="23"/>
  <c r="I181" i="23"/>
  <c r="I180" i="23"/>
  <c r="I179" i="23"/>
  <c r="I178" i="23"/>
  <c r="I177" i="23"/>
  <c r="I176" i="23"/>
  <c r="I175" i="23"/>
  <c r="I174" i="23"/>
  <c r="I173" i="23"/>
  <c r="I172" i="23"/>
  <c r="I171" i="23"/>
  <c r="I170" i="23"/>
  <c r="I169" i="23"/>
  <c r="I168" i="23"/>
  <c r="I167" i="23"/>
  <c r="I166" i="23"/>
  <c r="I165" i="23"/>
  <c r="I164" i="23"/>
  <c r="I163" i="23"/>
  <c r="I162" i="23"/>
  <c r="I161" i="23"/>
  <c r="I160" i="23"/>
  <c r="I159" i="23"/>
  <c r="I158" i="23"/>
  <c r="I157" i="23"/>
  <c r="I156" i="23"/>
  <c r="I155" i="23"/>
  <c r="I154" i="23"/>
  <c r="I153" i="23"/>
  <c r="I152" i="23"/>
  <c r="I151" i="23"/>
  <c r="I150" i="23"/>
  <c r="I149" i="23"/>
  <c r="I148" i="23"/>
  <c r="I147" i="23"/>
  <c r="I146" i="23"/>
  <c r="I145" i="23"/>
  <c r="I144" i="23"/>
  <c r="I143" i="23"/>
  <c r="I142" i="23"/>
  <c r="I141" i="23"/>
  <c r="I140" i="23"/>
  <c r="I139" i="23"/>
  <c r="I138" i="23"/>
  <c r="I137" i="23"/>
  <c r="I136" i="23"/>
  <c r="I135" i="23"/>
  <c r="I134" i="23"/>
  <c r="I133" i="23"/>
  <c r="I132" i="23"/>
  <c r="I131" i="23"/>
  <c r="I130" i="23"/>
  <c r="I129" i="23"/>
  <c r="I128" i="23"/>
  <c r="I127" i="23"/>
  <c r="I126" i="23"/>
  <c r="I125" i="23"/>
  <c r="I124" i="23"/>
  <c r="I123" i="23"/>
  <c r="I122" i="23"/>
  <c r="I121" i="23"/>
  <c r="I120" i="23"/>
  <c r="I119" i="23"/>
  <c r="I118" i="23"/>
  <c r="I117" i="23"/>
  <c r="I116" i="23"/>
  <c r="I115" i="23"/>
  <c r="I114" i="23"/>
  <c r="I113" i="23"/>
  <c r="I112" i="23"/>
  <c r="I111" i="23"/>
  <c r="I110" i="23"/>
  <c r="I109" i="23"/>
  <c r="I108" i="23"/>
  <c r="I107" i="23"/>
  <c r="I106" i="23"/>
  <c r="I105" i="23"/>
  <c r="I104" i="23"/>
  <c r="I103" i="23"/>
  <c r="I102" i="23"/>
  <c r="I101" i="23"/>
  <c r="I100" i="23"/>
  <c r="I99" i="23"/>
  <c r="I98" i="23"/>
  <c r="I97" i="23"/>
  <c r="I96" i="23"/>
  <c r="I95" i="23"/>
  <c r="I94" i="23"/>
  <c r="I93" i="23"/>
  <c r="I92" i="23"/>
  <c r="I91" i="23"/>
  <c r="I90" i="23"/>
  <c r="I89" i="23"/>
  <c r="I88" i="23"/>
  <c r="I87" i="23"/>
  <c r="I86" i="23"/>
  <c r="I85" i="23"/>
  <c r="I84" i="23"/>
  <c r="I83" i="23"/>
  <c r="I82" i="23"/>
  <c r="I81" i="23"/>
  <c r="I80" i="23"/>
  <c r="I79" i="23"/>
  <c r="I78" i="23"/>
  <c r="I77" i="23"/>
  <c r="I76" i="23"/>
  <c r="I75" i="23"/>
  <c r="I74" i="23"/>
  <c r="I73" i="23"/>
  <c r="I72" i="23"/>
  <c r="I71" i="23"/>
  <c r="I70" i="23"/>
  <c r="I69" i="23"/>
  <c r="I68" i="23"/>
  <c r="I67" i="23"/>
  <c r="I66" i="23"/>
  <c r="I65" i="23"/>
  <c r="I64" i="23"/>
  <c r="I63" i="23"/>
  <c r="I62" i="23"/>
  <c r="I61" i="23"/>
  <c r="I60" i="23"/>
  <c r="I59" i="23"/>
  <c r="I58" i="23"/>
  <c r="I57" i="23"/>
  <c r="I56" i="23"/>
  <c r="I55" i="23"/>
  <c r="I54" i="23"/>
  <c r="I53" i="23"/>
  <c r="I52" i="23"/>
  <c r="I51" i="23"/>
  <c r="I50" i="23"/>
  <c r="I49" i="23"/>
  <c r="I48" i="23"/>
  <c r="I47" i="23"/>
  <c r="I46" i="23"/>
  <c r="I45" i="23"/>
  <c r="I44" i="23"/>
  <c r="I43" i="23"/>
  <c r="I42" i="23"/>
  <c r="I41" i="23"/>
  <c r="I40" i="23"/>
  <c r="I39" i="23"/>
  <c r="I38" i="23"/>
  <c r="I37" i="23"/>
  <c r="I36" i="23"/>
  <c r="I35" i="23"/>
  <c r="I34" i="23"/>
  <c r="I33" i="23"/>
  <c r="I32" i="23"/>
  <c r="I31" i="23"/>
  <c r="I30" i="23"/>
  <c r="I29" i="23"/>
  <c r="I28" i="23"/>
  <c r="I27" i="23"/>
  <c r="I26" i="23"/>
  <c r="I25" i="23"/>
  <c r="I24" i="23"/>
  <c r="I23" i="23"/>
  <c r="I22" i="23"/>
  <c r="I21" i="23"/>
  <c r="I20" i="23"/>
  <c r="I19" i="23"/>
  <c r="I18" i="23"/>
  <c r="I17" i="23"/>
  <c r="I16" i="23"/>
  <c r="I15" i="23"/>
  <c r="I14" i="23"/>
  <c r="I13" i="23"/>
  <c r="I12" i="23"/>
  <c r="I11" i="23"/>
  <c r="I10" i="23"/>
  <c r="I9" i="23"/>
  <c r="I8" i="23"/>
  <c r="I7" i="23"/>
  <c r="I6" i="23"/>
  <c r="I5" i="23"/>
  <c r="I4" i="23"/>
  <c r="Y4" i="21" l="1"/>
  <c r="Y11" i="21"/>
  <c r="Y9" i="21"/>
  <c r="Y10" i="21"/>
  <c r="Y6" i="21"/>
  <c r="Y7" i="21"/>
  <c r="Y5" i="21"/>
  <c r="Y8" i="21"/>
  <c r="L21" i="17" a="1"/>
  <c r="L21" i="17" s="1"/>
  <c r="L22" i="17" a="1"/>
  <c r="L22" i="17" s="1"/>
  <c r="L23" i="17" a="1"/>
  <c r="L23" i="17" s="1"/>
  <c r="L24" i="17" a="1"/>
  <c r="L24" i="17" s="1"/>
  <c r="L25" i="17" a="1"/>
  <c r="L25" i="17" s="1"/>
  <c r="L26" i="17" a="1"/>
  <c r="L26" i="17" s="1"/>
  <c r="X15" i="25"/>
  <c r="L60" i="17"/>
  <c r="L31" i="17" a="1"/>
  <c r="L31" i="17" s="1"/>
  <c r="L49" i="17" a="1"/>
  <c r="L49" i="17" s="1"/>
  <c r="L48" i="17" a="1"/>
  <c r="L48" i="17" s="1"/>
  <c r="L50" i="17" a="1"/>
  <c r="L50" i="17" s="1"/>
  <c r="L52" i="17" a="1"/>
  <c r="L52" i="17" s="1"/>
  <c r="L53" i="17" a="1"/>
  <c r="L53" i="17" s="1"/>
  <c r="L55" i="17" a="1"/>
  <c r="L55" i="17" s="1"/>
  <c r="L47" i="17" a="1"/>
  <c r="L47" i="17" s="1"/>
  <c r="L51" i="17" a="1"/>
  <c r="L51" i="17" s="1"/>
  <c r="L44" i="17" a="1"/>
  <c r="L44" i="17" s="1"/>
  <c r="L54" i="17" a="1"/>
  <c r="L54" i="17" s="1"/>
  <c r="L64" i="17"/>
  <c r="L72" i="17"/>
  <c r="L85" i="17"/>
  <c r="V16" i="25"/>
  <c r="Y16" i="25"/>
  <c r="L76" i="17"/>
  <c r="L61" i="17"/>
  <c r="L84" i="17"/>
  <c r="B18" i="25"/>
  <c r="C17" i="25"/>
  <c r="AH17" i="25" s="1"/>
  <c r="T17" i="25" s="1"/>
  <c r="L113" i="17"/>
  <c r="L68" i="17"/>
  <c r="L77" i="17"/>
  <c r="L88" i="17"/>
  <c r="L69" i="17"/>
  <c r="L80" i="17"/>
  <c r="L94" i="17"/>
  <c r="L65" i="17"/>
  <c r="L73" i="17"/>
  <c r="L81" i="17"/>
  <c r="L89" i="17"/>
  <c r="L95" i="17"/>
  <c r="L92" i="17"/>
  <c r="L101" i="17"/>
  <c r="L93" i="17"/>
  <c r="L99" i="17"/>
  <c r="L66" i="17"/>
  <c r="L70" i="17"/>
  <c r="L74" i="17"/>
  <c r="L78" i="17"/>
  <c r="L82" i="17"/>
  <c r="L86" i="17"/>
  <c r="L90" i="17"/>
  <c r="L96" i="17"/>
  <c r="L105" i="17"/>
  <c r="L62" i="17"/>
  <c r="L59" i="17"/>
  <c r="L63" i="17"/>
  <c r="L67" i="17"/>
  <c r="L71" i="17"/>
  <c r="L75" i="17"/>
  <c r="L79" i="17"/>
  <c r="L83" i="17"/>
  <c r="L87" i="17"/>
  <c r="L91" i="17"/>
  <c r="L97" i="17"/>
  <c r="L109" i="17"/>
  <c r="L98" i="17"/>
  <c r="L102" i="17"/>
  <c r="L106" i="17"/>
  <c r="L111" i="17"/>
  <c r="L103" i="17"/>
  <c r="L107" i="17"/>
  <c r="L114" i="17"/>
  <c r="L100" i="17"/>
  <c r="L104" i="17"/>
  <c r="L108" i="17"/>
  <c r="L110" i="17"/>
  <c r="L115" i="17"/>
  <c r="L116" i="17"/>
  <c r="L118" i="17"/>
  <c r="L117" i="17"/>
  <c r="L3" i="4"/>
  <c r="L112" i="17"/>
  <c r="M3" i="17"/>
  <c r="Z3" i="21"/>
  <c r="BK26" i="4"/>
  <c r="A1" i="23"/>
  <c r="Z4" i="21" l="1"/>
  <c r="Z11" i="21"/>
  <c r="Z10" i="21"/>
  <c r="Z6" i="21"/>
  <c r="Z9" i="21"/>
  <c r="Z7" i="21"/>
  <c r="Z5" i="21"/>
  <c r="Z8" i="21"/>
  <c r="M21" i="17" a="1"/>
  <c r="M21" i="17" s="1"/>
  <c r="M22" i="17" a="1"/>
  <c r="M22" i="17" s="1"/>
  <c r="M23" i="17" a="1"/>
  <c r="M23" i="17" s="1"/>
  <c r="M24" i="17" a="1"/>
  <c r="M24" i="17" s="1"/>
  <c r="M25" i="17" a="1"/>
  <c r="M25" i="17" s="1"/>
  <c r="M26" i="17" a="1"/>
  <c r="M26" i="17" s="1"/>
  <c r="M96" i="17"/>
  <c r="M90" i="17"/>
  <c r="M85" i="17"/>
  <c r="M50" i="17" a="1"/>
  <c r="M50" i="17" s="1"/>
  <c r="M44" i="17" a="1"/>
  <c r="M44" i="17" s="1"/>
  <c r="M54" i="17" a="1"/>
  <c r="M54" i="17" s="1"/>
  <c r="M48" i="17" a="1"/>
  <c r="M48" i="17" s="1"/>
  <c r="M47" i="17" a="1"/>
  <c r="M47" i="17" s="1"/>
  <c r="M49" i="17" a="1"/>
  <c r="M49" i="17" s="1"/>
  <c r="M53" i="17" a="1"/>
  <c r="M53" i="17" s="1"/>
  <c r="M55" i="17" a="1"/>
  <c r="M55" i="17" s="1"/>
  <c r="M31" i="17" a="1"/>
  <c r="M31" i="17" s="1"/>
  <c r="M52" i="17" a="1"/>
  <c r="M52" i="17" s="1"/>
  <c r="M51" i="17" a="1"/>
  <c r="M51" i="17" s="1"/>
  <c r="M65" i="17"/>
  <c r="M105" i="17"/>
  <c r="M73" i="17"/>
  <c r="M77" i="17"/>
  <c r="M61" i="17"/>
  <c r="M81" i="17"/>
  <c r="V17" i="25"/>
  <c r="Y17" i="25"/>
  <c r="M69" i="17"/>
  <c r="B19" i="25"/>
  <c r="C18" i="25"/>
  <c r="AH18" i="25" s="1"/>
  <c r="T18" i="25" s="1"/>
  <c r="X16" i="25"/>
  <c r="M115" i="17"/>
  <c r="M59" i="17"/>
  <c r="M63" i="17"/>
  <c r="M67" i="17"/>
  <c r="M71" i="17"/>
  <c r="M75" i="17"/>
  <c r="M79" i="17"/>
  <c r="M83" i="17"/>
  <c r="M88" i="17"/>
  <c r="M99" i="17"/>
  <c r="M112" i="17"/>
  <c r="M62" i="17"/>
  <c r="M66" i="17"/>
  <c r="M70" i="17"/>
  <c r="M74" i="17"/>
  <c r="M78" i="17"/>
  <c r="M82" i="17"/>
  <c r="M86" i="17"/>
  <c r="M93" i="17"/>
  <c r="M97" i="17"/>
  <c r="M106" i="17"/>
  <c r="M60" i="17"/>
  <c r="M64" i="17"/>
  <c r="M68" i="17"/>
  <c r="M72" i="17"/>
  <c r="M76" i="17"/>
  <c r="M80" i="17"/>
  <c r="M84" i="17"/>
  <c r="M89" i="17"/>
  <c r="M102" i="17"/>
  <c r="M118" i="17"/>
  <c r="M87" i="17"/>
  <c r="M91" i="17"/>
  <c r="M95" i="17"/>
  <c r="M101" i="17"/>
  <c r="M108" i="17"/>
  <c r="M92" i="17"/>
  <c r="M94" i="17"/>
  <c r="M98" i="17"/>
  <c r="M103" i="17"/>
  <c r="M110" i="17"/>
  <c r="M113" i="17"/>
  <c r="AA3" i="21"/>
  <c r="M100" i="17"/>
  <c r="M104" i="17"/>
  <c r="M109" i="17"/>
  <c r="M114" i="17"/>
  <c r="M107" i="17"/>
  <c r="M111" i="17"/>
  <c r="M3" i="4"/>
  <c r="M116" i="17"/>
  <c r="M117" i="17"/>
  <c r="N3" i="17"/>
  <c r="H204" i="23"/>
  <c r="AA4" i="21" l="1"/>
  <c r="AA11" i="21"/>
  <c r="AA6" i="21"/>
  <c r="AA10" i="21"/>
  <c r="AA9" i="21"/>
  <c r="AA7" i="21"/>
  <c r="AA5" i="21"/>
  <c r="AA8" i="21"/>
  <c r="N70" i="17"/>
  <c r="N21" i="17" a="1"/>
  <c r="N21" i="17" s="1"/>
  <c r="N22" i="17" a="1"/>
  <c r="N22" i="17" s="1"/>
  <c r="N23" i="17" a="1"/>
  <c r="N23" i="17" s="1"/>
  <c r="N24" i="17" a="1"/>
  <c r="N24" i="17" s="1"/>
  <c r="N25" i="17" a="1"/>
  <c r="N25" i="17" s="1"/>
  <c r="N26" i="17" a="1"/>
  <c r="N26" i="17" s="1"/>
  <c r="X17" i="25"/>
  <c r="N66" i="17"/>
  <c r="N47" i="17" a="1"/>
  <c r="N47" i="17" s="1"/>
  <c r="N44" i="17" a="1"/>
  <c r="N44" i="17" s="1"/>
  <c r="N51" i="17" a="1"/>
  <c r="N51" i="17" s="1"/>
  <c r="N54" i="17" a="1"/>
  <c r="N54" i="17" s="1"/>
  <c r="N49" i="17" a="1"/>
  <c r="N49" i="17" s="1"/>
  <c r="N53" i="17" a="1"/>
  <c r="N53" i="17" s="1"/>
  <c r="N55" i="17" a="1"/>
  <c r="N55" i="17" s="1"/>
  <c r="N31" i="17" a="1"/>
  <c r="N31" i="17" s="1"/>
  <c r="N52" i="17" a="1"/>
  <c r="N52" i="17" s="1"/>
  <c r="N50" i="17" a="1"/>
  <c r="N50" i="17" s="1"/>
  <c r="N48" i="17" a="1"/>
  <c r="N48" i="17" s="1"/>
  <c r="C19" i="25"/>
  <c r="AH19" i="25" s="1"/>
  <c r="T19" i="25" s="1"/>
  <c r="B20" i="25"/>
  <c r="V18" i="25"/>
  <c r="Y18" i="25"/>
  <c r="N110" i="17"/>
  <c r="N81" i="17"/>
  <c r="N60" i="17"/>
  <c r="N61" i="17"/>
  <c r="N92" i="17"/>
  <c r="N64" i="17"/>
  <c r="N73" i="17"/>
  <c r="N98" i="17"/>
  <c r="N65" i="17"/>
  <c r="N78" i="17"/>
  <c r="N62" i="17"/>
  <c r="N68" i="17"/>
  <c r="N74" i="17"/>
  <c r="N84" i="17"/>
  <c r="N111" i="17"/>
  <c r="N69" i="17"/>
  <c r="N77" i="17"/>
  <c r="N89" i="17"/>
  <c r="N95" i="17"/>
  <c r="N106" i="17"/>
  <c r="N59" i="17"/>
  <c r="N63" i="17"/>
  <c r="N67" i="17"/>
  <c r="N71" i="17"/>
  <c r="N75" i="17"/>
  <c r="N79" i="17"/>
  <c r="N85" i="17"/>
  <c r="N93" i="17"/>
  <c r="N99" i="17"/>
  <c r="N114" i="17"/>
  <c r="N72" i="17"/>
  <c r="N76" i="17"/>
  <c r="N80" i="17"/>
  <c r="N88" i="17"/>
  <c r="N94" i="17"/>
  <c r="N103" i="17"/>
  <c r="N82" i="17"/>
  <c r="N86" i="17"/>
  <c r="N90" i="17"/>
  <c r="N96" i="17"/>
  <c r="N100" i="17"/>
  <c r="N107" i="17"/>
  <c r="N116" i="17"/>
  <c r="N83" i="17"/>
  <c r="N87" i="17"/>
  <c r="N91" i="17"/>
  <c r="N97" i="17"/>
  <c r="N102" i="17"/>
  <c r="N3" i="4"/>
  <c r="N104" i="17"/>
  <c r="N108" i="17"/>
  <c r="N112" i="17"/>
  <c r="N117" i="17"/>
  <c r="N101" i="17"/>
  <c r="N105" i="17"/>
  <c r="N109" i="17"/>
  <c r="N113" i="17"/>
  <c r="N115" i="17"/>
  <c r="N118" i="17"/>
  <c r="O3" i="17"/>
  <c r="AB3" i="21"/>
  <c r="BK27" i="4"/>
  <c r="BK137" i="17"/>
  <c r="AB4" i="21" l="1"/>
  <c r="AB11" i="21"/>
  <c r="AB6" i="21"/>
  <c r="AB10" i="21"/>
  <c r="AB8" i="21"/>
  <c r="AB9" i="21"/>
  <c r="AB7" i="21"/>
  <c r="AB5" i="21"/>
  <c r="O21" i="17" a="1"/>
  <c r="O21" i="17" s="1"/>
  <c r="O22" i="17" a="1"/>
  <c r="O22" i="17" s="1"/>
  <c r="O23" i="17" a="1"/>
  <c r="O23" i="17" s="1"/>
  <c r="O24" i="17" a="1"/>
  <c r="O24" i="17" s="1"/>
  <c r="O25" i="17" a="1"/>
  <c r="O25" i="17" s="1"/>
  <c r="O26" i="17" a="1"/>
  <c r="O26" i="17" s="1"/>
  <c r="X18" i="25"/>
  <c r="O76" i="17"/>
  <c r="O48" i="17" a="1"/>
  <c r="O48" i="17" s="1"/>
  <c r="O44" i="17" a="1"/>
  <c r="O44" i="17" s="1"/>
  <c r="O51" i="17" a="1"/>
  <c r="O51" i="17" s="1"/>
  <c r="O55" i="17" a="1"/>
  <c r="O55" i="17" s="1"/>
  <c r="O53" i="17" a="1"/>
  <c r="O53" i="17" s="1"/>
  <c r="O54" i="17" a="1"/>
  <c r="O54" i="17" s="1"/>
  <c r="O47" i="17" a="1"/>
  <c r="O47" i="17" s="1"/>
  <c r="O49" i="17" a="1"/>
  <c r="O49" i="17" s="1"/>
  <c r="O31" i="17" a="1"/>
  <c r="O31" i="17" s="1"/>
  <c r="O50" i="17" a="1"/>
  <c r="O50" i="17" s="1"/>
  <c r="O52" i="17" a="1"/>
  <c r="O52" i="17" s="1"/>
  <c r="B21" i="25"/>
  <c r="C20" i="25"/>
  <c r="AH20" i="25" s="1"/>
  <c r="T20" i="25" s="1"/>
  <c r="V19" i="25"/>
  <c r="Y19" i="25"/>
  <c r="O95" i="17"/>
  <c r="O63" i="17"/>
  <c r="O114" i="17"/>
  <c r="O61" i="17"/>
  <c r="O77" i="17"/>
  <c r="O116" i="17"/>
  <c r="O59" i="17"/>
  <c r="O69" i="17"/>
  <c r="O85" i="17"/>
  <c r="O68" i="17"/>
  <c r="O84" i="17"/>
  <c r="O60" i="17"/>
  <c r="O65" i="17"/>
  <c r="O73" i="17"/>
  <c r="O81" i="17"/>
  <c r="O91" i="17"/>
  <c r="O64" i="17"/>
  <c r="O72" i="17"/>
  <c r="O80" i="17"/>
  <c r="O90" i="17"/>
  <c r="O62" i="17"/>
  <c r="O66" i="17"/>
  <c r="O70" i="17"/>
  <c r="O74" i="17"/>
  <c r="O79" i="17"/>
  <c r="O82" i="17"/>
  <c r="O86" i="17"/>
  <c r="O94" i="17"/>
  <c r="O67" i="17"/>
  <c r="O71" i="17"/>
  <c r="O75" i="17"/>
  <c r="O78" i="17"/>
  <c r="O83" i="17"/>
  <c r="O87" i="17"/>
  <c r="O118" i="17"/>
  <c r="O88" i="17"/>
  <c r="O92" i="17"/>
  <c r="O102" i="17"/>
  <c r="O89" i="17"/>
  <c r="O93" i="17"/>
  <c r="O103" i="17"/>
  <c r="O98" i="17"/>
  <c r="O107" i="17"/>
  <c r="O99" i="17"/>
  <c r="O108" i="17"/>
  <c r="O96" i="17"/>
  <c r="O100" i="17"/>
  <c r="O104" i="17"/>
  <c r="O111" i="17"/>
  <c r="O97" i="17"/>
  <c r="O101" i="17"/>
  <c r="O106" i="17"/>
  <c r="O112" i="17"/>
  <c r="AC3" i="21"/>
  <c r="O105" i="17"/>
  <c r="O109" i="17"/>
  <c r="O113" i="17"/>
  <c r="O117" i="17"/>
  <c r="O3" i="4"/>
  <c r="O110" i="17"/>
  <c r="O115" i="17"/>
  <c r="P3" i="17"/>
  <c r="AC4" i="21" l="1"/>
  <c r="AC10" i="21"/>
  <c r="AC8" i="21"/>
  <c r="AC11" i="21"/>
  <c r="AC7" i="21"/>
  <c r="AC5" i="21"/>
  <c r="AC9" i="21"/>
  <c r="AC6" i="21"/>
  <c r="P21" i="17" a="1"/>
  <c r="P21" i="17" s="1"/>
  <c r="P22" i="17" a="1"/>
  <c r="P22" i="17" s="1"/>
  <c r="P23" i="17" a="1"/>
  <c r="P23" i="17" s="1"/>
  <c r="P24" i="17" a="1"/>
  <c r="P24" i="17" s="1"/>
  <c r="P25" i="17" a="1"/>
  <c r="P25" i="17" s="1"/>
  <c r="P26" i="17" a="1"/>
  <c r="P26" i="17" s="1"/>
  <c r="X19" i="25"/>
  <c r="P44" i="17" a="1"/>
  <c r="P44" i="17" s="1"/>
  <c r="P49" i="17" a="1"/>
  <c r="P49" i="17" s="1"/>
  <c r="P31" i="17" a="1"/>
  <c r="P31" i="17" s="1"/>
  <c r="P53" i="17" a="1"/>
  <c r="P53" i="17" s="1"/>
  <c r="P52" i="17" a="1"/>
  <c r="P52" i="17" s="1"/>
  <c r="P51" i="17" a="1"/>
  <c r="P51" i="17" s="1"/>
  <c r="P47" i="17" a="1"/>
  <c r="P47" i="17" s="1"/>
  <c r="P55" i="17" a="1"/>
  <c r="P55" i="17" s="1"/>
  <c r="P48" i="17" a="1"/>
  <c r="P48" i="17" s="1"/>
  <c r="P50" i="17" a="1"/>
  <c r="P50" i="17" s="1"/>
  <c r="P54" i="17" a="1"/>
  <c r="P54" i="17" s="1"/>
  <c r="V20" i="25"/>
  <c r="AB20" i="25" s="1"/>
  <c r="Y20" i="25"/>
  <c r="C21" i="25"/>
  <c r="AH21" i="25" s="1"/>
  <c r="T21" i="25" s="1"/>
  <c r="B22" i="25"/>
  <c r="P62" i="17"/>
  <c r="P66" i="17"/>
  <c r="AD3" i="21"/>
  <c r="P67" i="17"/>
  <c r="P61" i="17"/>
  <c r="P87" i="17"/>
  <c r="P83" i="17"/>
  <c r="P63" i="17"/>
  <c r="P74" i="17"/>
  <c r="P97" i="17"/>
  <c r="P59" i="17"/>
  <c r="P65" i="17"/>
  <c r="P75" i="17"/>
  <c r="P101" i="17"/>
  <c r="P60" i="17"/>
  <c r="P64" i="17"/>
  <c r="P70" i="17"/>
  <c r="P78" i="17"/>
  <c r="P91" i="17"/>
  <c r="P105" i="17"/>
  <c r="P71" i="17"/>
  <c r="P79" i="17"/>
  <c r="P110" i="17"/>
  <c r="P82" i="17"/>
  <c r="P86" i="17"/>
  <c r="P90" i="17"/>
  <c r="P96" i="17"/>
  <c r="P100" i="17"/>
  <c r="P104" i="17"/>
  <c r="P109" i="17"/>
  <c r="P68" i="17"/>
  <c r="P72" i="17"/>
  <c r="P76" i="17"/>
  <c r="P80" i="17"/>
  <c r="P84" i="17"/>
  <c r="P88" i="17"/>
  <c r="P92" i="17"/>
  <c r="P94" i="17"/>
  <c r="P98" i="17"/>
  <c r="P102" i="17"/>
  <c r="P106" i="17"/>
  <c r="P114" i="17"/>
  <c r="P69" i="17"/>
  <c r="P73" i="17"/>
  <c r="P77" i="17"/>
  <c r="P81" i="17"/>
  <c r="P85" i="17"/>
  <c r="P89" i="17"/>
  <c r="P93" i="17"/>
  <c r="P95" i="17"/>
  <c r="P99" i="17"/>
  <c r="P103" i="17"/>
  <c r="P107" i="17"/>
  <c r="P115" i="17"/>
  <c r="P111" i="17"/>
  <c r="P116" i="17"/>
  <c r="P108" i="17"/>
  <c r="P112" i="17"/>
  <c r="P118" i="17"/>
  <c r="P113" i="17"/>
  <c r="P117" i="17"/>
  <c r="Q3" i="17"/>
  <c r="P3" i="4"/>
  <c r="AD4" i="21" l="1"/>
  <c r="AD10" i="21"/>
  <c r="AD11" i="21"/>
  <c r="AD8" i="21"/>
  <c r="AD9" i="21"/>
  <c r="AD6" i="21"/>
  <c r="AD7" i="21"/>
  <c r="AD5" i="21"/>
  <c r="Q21" i="17" a="1"/>
  <c r="Q21" i="17" s="1"/>
  <c r="Q22" i="17" a="1"/>
  <c r="Q22" i="17" s="1"/>
  <c r="Q23" i="17" a="1"/>
  <c r="Q23" i="17" s="1"/>
  <c r="Q24" i="17" a="1"/>
  <c r="Q24" i="17" s="1"/>
  <c r="Q25" i="17" a="1"/>
  <c r="Q25" i="17" s="1"/>
  <c r="Q26" i="17" a="1"/>
  <c r="Q26" i="17" s="1"/>
  <c r="Q68" i="17"/>
  <c r="Q95" i="17"/>
  <c r="Q118" i="17"/>
  <c r="Q99" i="17"/>
  <c r="Q63" i="17"/>
  <c r="Q117" i="17"/>
  <c r="Q44" i="17" a="1"/>
  <c r="Q44" i="17" s="1"/>
  <c r="Q50" i="17" a="1"/>
  <c r="Q50" i="17" s="1"/>
  <c r="Q47" i="17" a="1"/>
  <c r="Q47" i="17" s="1"/>
  <c r="Q49" i="17" a="1"/>
  <c r="Q49" i="17" s="1"/>
  <c r="Q53" i="17" a="1"/>
  <c r="Q53" i="17" s="1"/>
  <c r="Q31" i="17" a="1"/>
  <c r="Q31" i="17" s="1"/>
  <c r="Q48" i="17" a="1"/>
  <c r="Q48" i="17" s="1"/>
  <c r="Q54" i="17" a="1"/>
  <c r="Q54" i="17" s="1"/>
  <c r="Q51" i="17" a="1"/>
  <c r="Q51" i="17" s="1"/>
  <c r="Q52" i="17" a="1"/>
  <c r="Q52" i="17" s="1"/>
  <c r="Q55" i="17" a="1"/>
  <c r="Q55" i="17" s="1"/>
  <c r="Q73" i="17"/>
  <c r="Q59" i="17"/>
  <c r="Q79" i="17"/>
  <c r="Q64" i="17"/>
  <c r="Q80" i="17"/>
  <c r="Q61" i="17"/>
  <c r="Q69" i="17"/>
  <c r="Q85" i="17"/>
  <c r="Q60" i="17"/>
  <c r="Q65" i="17"/>
  <c r="Q75" i="17"/>
  <c r="Q87" i="17"/>
  <c r="Q62" i="17"/>
  <c r="Q67" i="17"/>
  <c r="Q72" i="17"/>
  <c r="Q77" i="17"/>
  <c r="Q84" i="17"/>
  <c r="Q93" i="17"/>
  <c r="Q107" i="17"/>
  <c r="AE3" i="21"/>
  <c r="Q71" i="17"/>
  <c r="Q76" i="17"/>
  <c r="Q81" i="17"/>
  <c r="Q92" i="17"/>
  <c r="Q103" i="17"/>
  <c r="Q3" i="4"/>
  <c r="Q83" i="17"/>
  <c r="Q91" i="17"/>
  <c r="Q97" i="17"/>
  <c r="Q111" i="17"/>
  <c r="Q88" i="17"/>
  <c r="Q94" i="17"/>
  <c r="Q101" i="17"/>
  <c r="Q113" i="17"/>
  <c r="Q89" i="17"/>
  <c r="Q98" i="17"/>
  <c r="Q106" i="17"/>
  <c r="Q114" i="17"/>
  <c r="X20" i="25"/>
  <c r="Q102" i="17"/>
  <c r="Q109" i="17"/>
  <c r="B23" i="25"/>
  <c r="C22" i="25"/>
  <c r="AH22" i="25" s="1"/>
  <c r="T22" i="25" s="1"/>
  <c r="V21" i="25"/>
  <c r="Y21" i="25"/>
  <c r="Q116" i="17"/>
  <c r="Q66" i="17"/>
  <c r="Q70" i="17"/>
  <c r="Q74" i="17"/>
  <c r="Q78" i="17"/>
  <c r="Q82" i="17"/>
  <c r="Q86" i="17"/>
  <c r="Q90" i="17"/>
  <c r="Q96" i="17"/>
  <c r="Q100" i="17"/>
  <c r="Q105" i="17"/>
  <c r="Q110" i="17"/>
  <c r="Q115" i="17"/>
  <c r="Q104" i="17"/>
  <c r="Q108" i="17"/>
  <c r="Q112" i="17"/>
  <c r="R3" i="17"/>
  <c r="AE4" i="21" l="1"/>
  <c r="AE10" i="21"/>
  <c r="AE7" i="21"/>
  <c r="AE11" i="21"/>
  <c r="AE8" i="21"/>
  <c r="AE9" i="21"/>
  <c r="AE6" i="21"/>
  <c r="AE5" i="21"/>
  <c r="R21" i="17" a="1"/>
  <c r="R21" i="17" s="1"/>
  <c r="R22" i="17" a="1"/>
  <c r="R22" i="17" s="1"/>
  <c r="R23" i="17" a="1"/>
  <c r="R23" i="17" s="1"/>
  <c r="R24" i="17" a="1"/>
  <c r="R24" i="17" s="1"/>
  <c r="R25" i="17" a="1"/>
  <c r="R25" i="17" s="1"/>
  <c r="R26" i="17" a="1"/>
  <c r="R26" i="17" s="1"/>
  <c r="X21" i="25"/>
  <c r="R102" i="17"/>
  <c r="R47" i="17" a="1"/>
  <c r="R47" i="17" s="1"/>
  <c r="R55" i="17" a="1"/>
  <c r="R55" i="17" s="1"/>
  <c r="R49" i="17" a="1"/>
  <c r="R49" i="17" s="1"/>
  <c r="R48" i="17" a="1"/>
  <c r="R48" i="17" s="1"/>
  <c r="R50" i="17" a="1"/>
  <c r="R50" i="17" s="1"/>
  <c r="R54" i="17" a="1"/>
  <c r="R54" i="17" s="1"/>
  <c r="R51" i="17" a="1"/>
  <c r="R51" i="17" s="1"/>
  <c r="R53" i="17" a="1"/>
  <c r="R53" i="17" s="1"/>
  <c r="R44" i="17" a="1"/>
  <c r="R44" i="17" s="1"/>
  <c r="R31" i="17" a="1"/>
  <c r="R31" i="17" s="1"/>
  <c r="R52" i="17" a="1"/>
  <c r="R52" i="17" s="1"/>
  <c r="R69" i="17"/>
  <c r="R62" i="17"/>
  <c r="R117" i="17"/>
  <c r="R70" i="17"/>
  <c r="R86" i="17"/>
  <c r="R61" i="17"/>
  <c r="R82" i="17"/>
  <c r="R63" i="17"/>
  <c r="R77" i="17"/>
  <c r="R66" i="17"/>
  <c r="R78" i="17"/>
  <c r="R59" i="17"/>
  <c r="R65" i="17"/>
  <c r="R74" i="17"/>
  <c r="R85" i="17"/>
  <c r="R98" i="17"/>
  <c r="R73" i="17"/>
  <c r="R81" i="17"/>
  <c r="R90" i="17"/>
  <c r="R104" i="17"/>
  <c r="V22" i="25"/>
  <c r="Y22" i="25"/>
  <c r="C23" i="25"/>
  <c r="AH23" i="25" s="1"/>
  <c r="T23" i="25" s="1"/>
  <c r="B24" i="25"/>
  <c r="R111" i="17"/>
  <c r="R89" i="17"/>
  <c r="R97" i="17"/>
  <c r="R116" i="17"/>
  <c r="R67" i="17"/>
  <c r="R75" i="17"/>
  <c r="R79" i="17"/>
  <c r="R83" i="17"/>
  <c r="R87" i="17"/>
  <c r="R91" i="17"/>
  <c r="R94" i="17"/>
  <c r="R100" i="17"/>
  <c r="R105" i="17"/>
  <c r="R60" i="17"/>
  <c r="R64" i="17"/>
  <c r="R68" i="17"/>
  <c r="R72" i="17"/>
  <c r="R76" i="17"/>
  <c r="R80" i="17"/>
  <c r="R84" i="17"/>
  <c r="R88" i="17"/>
  <c r="R92" i="17"/>
  <c r="R96" i="17"/>
  <c r="R101" i="17"/>
  <c r="R106" i="17"/>
  <c r="R71" i="17"/>
  <c r="R93" i="17"/>
  <c r="R95" i="17"/>
  <c r="R99" i="17"/>
  <c r="R103" i="17"/>
  <c r="R107" i="17"/>
  <c r="R108" i="17"/>
  <c r="R109" i="17"/>
  <c r="R3" i="4"/>
  <c r="R112" i="17"/>
  <c r="R113" i="17"/>
  <c r="R115" i="17"/>
  <c r="R110" i="17"/>
  <c r="R114" i="17"/>
  <c r="R118" i="17"/>
  <c r="S3" i="17"/>
  <c r="AF3" i="21"/>
  <c r="A1" i="8"/>
  <c r="A1" i="14"/>
  <c r="A1" i="18"/>
  <c r="AF4" i="21" l="1"/>
  <c r="AF7" i="21"/>
  <c r="AF5" i="21"/>
  <c r="AF11" i="21"/>
  <c r="AF9" i="21"/>
  <c r="AF10" i="21"/>
  <c r="AF8" i="21"/>
  <c r="AF6" i="21"/>
  <c r="S21" i="17" a="1"/>
  <c r="S21" i="17" s="1"/>
  <c r="S22" i="17" a="1"/>
  <c r="S22" i="17" s="1"/>
  <c r="S23" i="17" a="1"/>
  <c r="S23" i="17" s="1"/>
  <c r="S24" i="17" a="1"/>
  <c r="S24" i="17" s="1"/>
  <c r="S25" i="17" a="1"/>
  <c r="S25" i="17" s="1"/>
  <c r="S26" i="17" a="1"/>
  <c r="S26" i="17" s="1"/>
  <c r="X22" i="25"/>
  <c r="S104" i="17"/>
  <c r="S31" i="17" a="1"/>
  <c r="S31" i="17" s="1"/>
  <c r="S48" i="17" a="1"/>
  <c r="S48" i="17" s="1"/>
  <c r="S52" i="17" a="1"/>
  <c r="S52" i="17" s="1"/>
  <c r="S47" i="17" a="1"/>
  <c r="S47" i="17" s="1"/>
  <c r="S55" i="17" a="1"/>
  <c r="S55" i="17" s="1"/>
  <c r="S51" i="17" a="1"/>
  <c r="S51" i="17" s="1"/>
  <c r="S50" i="17" a="1"/>
  <c r="S50" i="17" s="1"/>
  <c r="S49" i="17" a="1"/>
  <c r="S49" i="17" s="1"/>
  <c r="S53" i="17" a="1"/>
  <c r="S53" i="17" s="1"/>
  <c r="S44" i="17" a="1"/>
  <c r="S44" i="17" s="1"/>
  <c r="S54" i="17" a="1"/>
  <c r="S54" i="17" s="1"/>
  <c r="S103" i="17"/>
  <c r="S116" i="17"/>
  <c r="S75" i="17"/>
  <c r="S77" i="17"/>
  <c r="S60" i="17"/>
  <c r="S84" i="17"/>
  <c r="S91" i="17"/>
  <c r="S93" i="17"/>
  <c r="S69" i="17"/>
  <c r="S94" i="17"/>
  <c r="S65" i="17"/>
  <c r="S72" i="17"/>
  <c r="S98" i="17"/>
  <c r="S89" i="17"/>
  <c r="S62" i="17"/>
  <c r="S82" i="17"/>
  <c r="S113" i="17"/>
  <c r="S67" i="17"/>
  <c r="S87" i="17"/>
  <c r="S64" i="17"/>
  <c r="S68" i="17"/>
  <c r="S73" i="17"/>
  <c r="S78" i="17"/>
  <c r="S83" i="17"/>
  <c r="S88" i="17"/>
  <c r="S101" i="17"/>
  <c r="S114" i="17"/>
  <c r="S61" i="17"/>
  <c r="S66" i="17"/>
  <c r="S71" i="17"/>
  <c r="S76" i="17"/>
  <c r="S80" i="17"/>
  <c r="S86" i="17"/>
  <c r="S92" i="17"/>
  <c r="S95" i="17"/>
  <c r="B25" i="25"/>
  <c r="C24" i="25"/>
  <c r="AH24" i="25" s="1"/>
  <c r="T24" i="25" s="1"/>
  <c r="V23" i="25"/>
  <c r="AB23" i="25" s="1"/>
  <c r="Y23" i="25"/>
  <c r="S118" i="17"/>
  <c r="S99" i="17"/>
  <c r="S107" i="17"/>
  <c r="S63" i="17"/>
  <c r="S59" i="17"/>
  <c r="S70" i="17"/>
  <c r="S74" i="17"/>
  <c r="S79" i="17"/>
  <c r="S81" i="17"/>
  <c r="S85" i="17"/>
  <c r="S90" i="17"/>
  <c r="S97" i="17"/>
  <c r="S102" i="17"/>
  <c r="S109" i="17"/>
  <c r="S96" i="17"/>
  <c r="S100" i="17"/>
  <c r="S108" i="17"/>
  <c r="S111" i="17"/>
  <c r="S106" i="17"/>
  <c r="S112" i="17"/>
  <c r="S117" i="17"/>
  <c r="S3" i="4"/>
  <c r="S105" i="17"/>
  <c r="S110" i="17"/>
  <c r="S115" i="17"/>
  <c r="AG3" i="21"/>
  <c r="T3" i="17"/>
  <c r="A1" i="21"/>
  <c r="AG4" i="21" l="1"/>
  <c r="AG11" i="21"/>
  <c r="AG9" i="21"/>
  <c r="AG10" i="21"/>
  <c r="AG8" i="21"/>
  <c r="AG6" i="21"/>
  <c r="AG5" i="21"/>
  <c r="AG7" i="21"/>
  <c r="T21" i="17" a="1"/>
  <c r="T21" i="17" s="1"/>
  <c r="T22" i="17" a="1"/>
  <c r="T22" i="17" s="1"/>
  <c r="T23" i="17" a="1"/>
  <c r="T23" i="17" s="1"/>
  <c r="T24" i="17" a="1"/>
  <c r="T24" i="17" s="1"/>
  <c r="T25" i="17" a="1"/>
  <c r="T25" i="17" s="1"/>
  <c r="T26" i="17" a="1"/>
  <c r="T26" i="17" s="1"/>
  <c r="T31" i="17" a="1"/>
  <c r="T31" i="17" s="1"/>
  <c r="T49" i="17" a="1"/>
  <c r="T49" i="17" s="1"/>
  <c r="T52" i="17" a="1"/>
  <c r="T52" i="17" s="1"/>
  <c r="T48" i="17" a="1"/>
  <c r="T48" i="17" s="1"/>
  <c r="T54" i="17" a="1"/>
  <c r="T54" i="17" s="1"/>
  <c r="T47" i="17" a="1"/>
  <c r="T47" i="17" s="1"/>
  <c r="T50" i="17" a="1"/>
  <c r="T50" i="17" s="1"/>
  <c r="T51" i="17" a="1"/>
  <c r="T51" i="17" s="1"/>
  <c r="T53" i="17" a="1"/>
  <c r="T53" i="17" s="1"/>
  <c r="T55" i="17" a="1"/>
  <c r="T55" i="17" s="1"/>
  <c r="T44" i="17" a="1"/>
  <c r="T44" i="17" s="1"/>
  <c r="V24" i="25"/>
  <c r="Y24" i="25"/>
  <c r="B26" i="25"/>
  <c r="C25" i="25"/>
  <c r="AH25" i="25" s="1"/>
  <c r="T25" i="25" s="1"/>
  <c r="X23" i="25"/>
  <c r="T83" i="17"/>
  <c r="T64" i="17"/>
  <c r="T101" i="17"/>
  <c r="T63" i="17"/>
  <c r="T79" i="17"/>
  <c r="T97" i="17"/>
  <c r="T67" i="17"/>
  <c r="T91" i="17"/>
  <c r="T59" i="17"/>
  <c r="T75" i="17"/>
  <c r="T60" i="17"/>
  <c r="T71" i="17"/>
  <c r="T87" i="17"/>
  <c r="AH3" i="21"/>
  <c r="T106" i="17"/>
  <c r="T62" i="17"/>
  <c r="T66" i="17"/>
  <c r="T70" i="17"/>
  <c r="T74" i="17"/>
  <c r="T78" i="17"/>
  <c r="T82" i="17"/>
  <c r="T86" i="17"/>
  <c r="T90" i="17"/>
  <c r="T96" i="17"/>
  <c r="T100" i="17"/>
  <c r="T104" i="17"/>
  <c r="T113" i="17"/>
  <c r="T68" i="17"/>
  <c r="T72" i="17"/>
  <c r="T76" i="17"/>
  <c r="T80" i="17"/>
  <c r="T84" i="17"/>
  <c r="T88" i="17"/>
  <c r="T92" i="17"/>
  <c r="T94" i="17"/>
  <c r="T98" i="17"/>
  <c r="T102" i="17"/>
  <c r="T107" i="17"/>
  <c r="T61" i="17"/>
  <c r="T65" i="17"/>
  <c r="T69" i="17"/>
  <c r="T73" i="17"/>
  <c r="T77" i="17"/>
  <c r="T81" i="17"/>
  <c r="T85" i="17"/>
  <c r="T89" i="17"/>
  <c r="T93" i="17"/>
  <c r="T95" i="17"/>
  <c r="T99" i="17"/>
  <c r="T103" i="17"/>
  <c r="T108" i="17"/>
  <c r="T111" i="17"/>
  <c r="T117" i="17"/>
  <c r="T105" i="17"/>
  <c r="T109" i="17"/>
  <c r="T114" i="17"/>
  <c r="T110" i="17"/>
  <c r="T115" i="17"/>
  <c r="T118" i="17"/>
  <c r="T112" i="17"/>
  <c r="T116" i="17"/>
  <c r="U3" i="17"/>
  <c r="T3" i="4"/>
  <c r="S34" i="21"/>
  <c r="T34" i="21"/>
  <c r="R34" i="21"/>
  <c r="Q34" i="21"/>
  <c r="AH4" i="21" l="1"/>
  <c r="AH11" i="21"/>
  <c r="AH10" i="21"/>
  <c r="AH8" i="21"/>
  <c r="AH6" i="21"/>
  <c r="AH9" i="21"/>
  <c r="AH5" i="21"/>
  <c r="AH7" i="21"/>
  <c r="U21" i="17" a="1"/>
  <c r="U21" i="17" s="1"/>
  <c r="U22" i="17" a="1"/>
  <c r="U22" i="17" s="1"/>
  <c r="U23" i="17" a="1"/>
  <c r="U23" i="17" s="1"/>
  <c r="U24" i="17" a="1"/>
  <c r="U24" i="17" s="1"/>
  <c r="U25" i="17" a="1"/>
  <c r="U25" i="17" s="1"/>
  <c r="U26" i="17" a="1"/>
  <c r="U26" i="17" s="1"/>
  <c r="U67" i="17"/>
  <c r="U50" i="17" a="1"/>
  <c r="U50" i="17" s="1"/>
  <c r="U44" i="17" a="1"/>
  <c r="U44" i="17" s="1"/>
  <c r="U54" i="17" a="1"/>
  <c r="U54" i="17" s="1"/>
  <c r="U53" i="17" a="1"/>
  <c r="U53" i="17" s="1"/>
  <c r="U52" i="17" a="1"/>
  <c r="U52" i="17" s="1"/>
  <c r="U48" i="17" a="1"/>
  <c r="U48" i="17" s="1"/>
  <c r="U51" i="17" a="1"/>
  <c r="U51" i="17" s="1"/>
  <c r="U49" i="17" a="1"/>
  <c r="U49" i="17" s="1"/>
  <c r="U47" i="17" a="1"/>
  <c r="U47" i="17" s="1"/>
  <c r="U31" i="17" a="1"/>
  <c r="U31" i="17" s="1"/>
  <c r="U55" i="17" a="1"/>
  <c r="U55" i="17" s="1"/>
  <c r="U78" i="17"/>
  <c r="U89" i="17"/>
  <c r="U83" i="17"/>
  <c r="U62" i="17"/>
  <c r="X24" i="25"/>
  <c r="V25" i="25"/>
  <c r="Y25" i="25"/>
  <c r="B27" i="25"/>
  <c r="C26" i="25"/>
  <c r="AH26" i="25" s="1"/>
  <c r="T26" i="25" s="1"/>
  <c r="U93" i="17"/>
  <c r="U73" i="17"/>
  <c r="U96" i="17"/>
  <c r="U63" i="17"/>
  <c r="U69" i="17"/>
  <c r="U74" i="17"/>
  <c r="U79" i="17"/>
  <c r="U85" i="17"/>
  <c r="U90" i="17"/>
  <c r="U97" i="17"/>
  <c r="U59" i="17"/>
  <c r="U70" i="17"/>
  <c r="U81" i="17"/>
  <c r="U117" i="17"/>
  <c r="U65" i="17"/>
  <c r="U75" i="17"/>
  <c r="U86" i="17"/>
  <c r="U101" i="17"/>
  <c r="U61" i="17"/>
  <c r="U66" i="17"/>
  <c r="U71" i="17"/>
  <c r="U77" i="17"/>
  <c r="U82" i="17"/>
  <c r="U87" i="17"/>
  <c r="U104" i="17"/>
  <c r="U91" i="17"/>
  <c r="U99" i="17"/>
  <c r="U109" i="17"/>
  <c r="U60" i="17"/>
  <c r="U64" i="17"/>
  <c r="U68" i="17"/>
  <c r="U72" i="17"/>
  <c r="U76" i="17"/>
  <c r="U80" i="17"/>
  <c r="U84" i="17"/>
  <c r="U88" i="17"/>
  <c r="U92" i="17"/>
  <c r="U95" i="17"/>
  <c r="U100" i="17"/>
  <c r="U113" i="17"/>
  <c r="U94" i="17"/>
  <c r="U98" i="17"/>
  <c r="U102" i="17"/>
  <c r="U3" i="4"/>
  <c r="U103" i="17"/>
  <c r="U107" i="17"/>
  <c r="U112" i="17"/>
  <c r="U116" i="17"/>
  <c r="U105" i="17"/>
  <c r="U110" i="17"/>
  <c r="U114" i="17"/>
  <c r="U118" i="17"/>
  <c r="AI3" i="21"/>
  <c r="U108" i="17"/>
  <c r="U106" i="17"/>
  <c r="U111" i="17"/>
  <c r="U115" i="17"/>
  <c r="V3" i="17"/>
  <c r="AI4" i="21" l="1"/>
  <c r="AI11" i="21"/>
  <c r="AI6" i="21"/>
  <c r="AI10" i="21"/>
  <c r="AI9" i="21"/>
  <c r="AI5" i="21"/>
  <c r="AI7" i="21"/>
  <c r="AI8" i="21"/>
  <c r="V21" i="17" a="1"/>
  <c r="V21" i="17" s="1"/>
  <c r="V22" i="17" a="1"/>
  <c r="V22" i="17" s="1"/>
  <c r="V23" i="17" a="1"/>
  <c r="V23" i="17" s="1"/>
  <c r="V24" i="17" a="1"/>
  <c r="V24" i="17" s="1"/>
  <c r="V25" i="17" a="1"/>
  <c r="V25" i="17" s="1"/>
  <c r="V26" i="17" a="1"/>
  <c r="V26" i="17" s="1"/>
  <c r="V114" i="17"/>
  <c r="V47" i="17" a="1"/>
  <c r="V47" i="17" s="1"/>
  <c r="V31" i="17" a="1"/>
  <c r="V31" i="17" s="1"/>
  <c r="V48" i="17" a="1"/>
  <c r="V48" i="17" s="1"/>
  <c r="V50" i="17" a="1"/>
  <c r="V50" i="17" s="1"/>
  <c r="V51" i="17" a="1"/>
  <c r="V51" i="17" s="1"/>
  <c r="V54" i="17" a="1"/>
  <c r="V54" i="17" s="1"/>
  <c r="V44" i="17" a="1"/>
  <c r="V44" i="17" s="1"/>
  <c r="V55" i="17" a="1"/>
  <c r="V55" i="17" s="1"/>
  <c r="V52" i="17" a="1"/>
  <c r="V52" i="17" s="1"/>
  <c r="V49" i="17" a="1"/>
  <c r="V49" i="17" s="1"/>
  <c r="V53" i="17" a="1"/>
  <c r="V53" i="17" s="1"/>
  <c r="V76" i="17"/>
  <c r="V88" i="17"/>
  <c r="V60" i="17"/>
  <c r="V92" i="17"/>
  <c r="V72" i="17"/>
  <c r="V102" i="17"/>
  <c r="V106" i="17"/>
  <c r="C27" i="25"/>
  <c r="AH27" i="25" s="1"/>
  <c r="T27" i="25" s="1"/>
  <c r="B28" i="25"/>
  <c r="V64" i="17"/>
  <c r="V80" i="17"/>
  <c r="V94" i="17"/>
  <c r="V110" i="17"/>
  <c r="V68" i="17"/>
  <c r="V84" i="17"/>
  <c r="V98" i="17"/>
  <c r="X25" i="25"/>
  <c r="V26" i="25"/>
  <c r="AB26" i="25" s="1"/>
  <c r="Y26" i="25"/>
  <c r="V118" i="17"/>
  <c r="V61" i="17"/>
  <c r="V65" i="17"/>
  <c r="V69" i="17"/>
  <c r="V73" i="17"/>
  <c r="V77" i="17"/>
  <c r="V81" i="17"/>
  <c r="V85" i="17"/>
  <c r="V89" i="17"/>
  <c r="V93" i="17"/>
  <c r="V95" i="17"/>
  <c r="V99" i="17"/>
  <c r="V103" i="17"/>
  <c r="V107" i="17"/>
  <c r="V111" i="17"/>
  <c r="V115" i="17"/>
  <c r="V62" i="17"/>
  <c r="V66" i="17"/>
  <c r="V70" i="17"/>
  <c r="V74" i="17"/>
  <c r="V78" i="17"/>
  <c r="V82" i="17"/>
  <c r="V86" i="17"/>
  <c r="V90" i="17"/>
  <c r="V96" i="17"/>
  <c r="V100" i="17"/>
  <c r="V104" i="17"/>
  <c r="V108" i="17"/>
  <c r="V112" i="17"/>
  <c r="V59" i="17"/>
  <c r="V63" i="17"/>
  <c r="V67" i="17"/>
  <c r="V71" i="17"/>
  <c r="V75" i="17"/>
  <c r="V79" i="17"/>
  <c r="V83" i="17"/>
  <c r="V87" i="17"/>
  <c r="V91" i="17"/>
  <c r="V97" i="17"/>
  <c r="V101" i="17"/>
  <c r="V105" i="17"/>
  <c r="V109" i="17"/>
  <c r="V113" i="17"/>
  <c r="V116" i="17"/>
  <c r="V117" i="17"/>
  <c r="V3" i="4"/>
  <c r="AJ3" i="21"/>
  <c r="W3" i="17"/>
  <c r="AJ4" i="21" l="1"/>
  <c r="AJ11" i="21"/>
  <c r="AJ6" i="21"/>
  <c r="AJ10" i="21"/>
  <c r="AJ8" i="21"/>
  <c r="AJ9" i="21"/>
  <c r="AJ5" i="21"/>
  <c r="AJ7" i="21"/>
  <c r="W21" i="17" a="1"/>
  <c r="W21" i="17" s="1"/>
  <c r="W22" i="17" a="1"/>
  <c r="W22" i="17" s="1"/>
  <c r="W23" i="17" a="1"/>
  <c r="W23" i="17" s="1"/>
  <c r="W24" i="17" a="1"/>
  <c r="W24" i="17" s="1"/>
  <c r="W25" i="17" a="1"/>
  <c r="W25" i="17" s="1"/>
  <c r="W26" i="17" a="1"/>
  <c r="W26" i="17" s="1"/>
  <c r="W103" i="17"/>
  <c r="W48" i="17" a="1"/>
  <c r="W48" i="17" s="1"/>
  <c r="W31" i="17" a="1"/>
  <c r="W31" i="17" s="1"/>
  <c r="W50" i="17" a="1"/>
  <c r="W50" i="17" s="1"/>
  <c r="W51" i="17" a="1"/>
  <c r="W51" i="17" s="1"/>
  <c r="W49" i="17" a="1"/>
  <c r="W49" i="17" s="1"/>
  <c r="W55" i="17" a="1"/>
  <c r="W55" i="17" s="1"/>
  <c r="W52" i="17" a="1"/>
  <c r="W52" i="17" s="1"/>
  <c r="W54" i="17" a="1"/>
  <c r="W54" i="17" s="1"/>
  <c r="W44" i="17" a="1"/>
  <c r="W44" i="17" s="1"/>
  <c r="W47" i="17" a="1"/>
  <c r="W47" i="17" s="1"/>
  <c r="W53" i="17" a="1"/>
  <c r="W53" i="17" s="1"/>
  <c r="W66" i="17"/>
  <c r="W69" i="17"/>
  <c r="W79" i="17"/>
  <c r="W74" i="17"/>
  <c r="W59" i="17"/>
  <c r="W85" i="17"/>
  <c r="V27" i="25"/>
  <c r="Y27" i="25"/>
  <c r="AC26" i="25"/>
  <c r="X26" i="25"/>
  <c r="B29" i="25"/>
  <c r="C28" i="25"/>
  <c r="AH28" i="25" s="1"/>
  <c r="T28" i="25" s="1"/>
  <c r="W63" i="17"/>
  <c r="W93" i="17"/>
  <c r="W70" i="17"/>
  <c r="W82" i="17"/>
  <c r="W64" i="17"/>
  <c r="W77" i="17"/>
  <c r="W99" i="17"/>
  <c r="W73" i="17"/>
  <c r="W81" i="17"/>
  <c r="W95" i="17"/>
  <c r="W89" i="17"/>
  <c r="W106" i="17"/>
  <c r="W113" i="17"/>
  <c r="W3" i="4"/>
  <c r="W86" i="17"/>
  <c r="W90" i="17"/>
  <c r="W96" i="17"/>
  <c r="W100" i="17"/>
  <c r="W108" i="17"/>
  <c r="W107" i="17"/>
  <c r="W115" i="17"/>
  <c r="W60" i="17"/>
  <c r="W61" i="17"/>
  <c r="W65" i="17"/>
  <c r="W71" i="17"/>
  <c r="W75" i="17"/>
  <c r="W78" i="17"/>
  <c r="W83" i="17"/>
  <c r="W87" i="17"/>
  <c r="W91" i="17"/>
  <c r="W97" i="17"/>
  <c r="W101" i="17"/>
  <c r="W104" i="17"/>
  <c r="W109" i="17"/>
  <c r="W117" i="17"/>
  <c r="W67" i="17"/>
  <c r="W62" i="17"/>
  <c r="W68" i="17"/>
  <c r="W72" i="17"/>
  <c r="W76" i="17"/>
  <c r="W80" i="17"/>
  <c r="W84" i="17"/>
  <c r="W88" i="17"/>
  <c r="W92" i="17"/>
  <c r="W94" i="17"/>
  <c r="W98" i="17"/>
  <c r="W102" i="17"/>
  <c r="W105" i="17"/>
  <c r="W110" i="17"/>
  <c r="W118" i="17"/>
  <c r="W111" i="17"/>
  <c r="W114" i="17"/>
  <c r="W112" i="17"/>
  <c r="W116" i="17"/>
  <c r="AK3" i="21"/>
  <c r="X3" i="17"/>
  <c r="AG34" i="21"/>
  <c r="AK4" i="21" l="1"/>
  <c r="AK10" i="21"/>
  <c r="AK8" i="21"/>
  <c r="AK11" i="21"/>
  <c r="AK9" i="21"/>
  <c r="AK6" i="21"/>
  <c r="AK5" i="21"/>
  <c r="AK7" i="21"/>
  <c r="X21" i="17" a="1"/>
  <c r="X21" i="17" s="1"/>
  <c r="X22" i="17" a="1"/>
  <c r="X22" i="17" s="1"/>
  <c r="X23" i="17" a="1"/>
  <c r="X23" i="17" s="1"/>
  <c r="X24" i="17" a="1"/>
  <c r="X24" i="17" s="1"/>
  <c r="X25" i="17" a="1"/>
  <c r="X25" i="17" s="1"/>
  <c r="X26" i="17" a="1"/>
  <c r="X26" i="17" s="1"/>
  <c r="X27" i="25"/>
  <c r="AB27" i="25"/>
  <c r="X44" i="17" a="1"/>
  <c r="X44" i="17" s="1"/>
  <c r="X49" i="17" a="1"/>
  <c r="X49" i="17" s="1"/>
  <c r="X31" i="17" a="1"/>
  <c r="X31" i="17" s="1"/>
  <c r="X53" i="17" a="1"/>
  <c r="X53" i="17" s="1"/>
  <c r="X48" i="17" a="1"/>
  <c r="X48" i="17" s="1"/>
  <c r="X47" i="17" a="1"/>
  <c r="X47" i="17" s="1"/>
  <c r="X52" i="17" a="1"/>
  <c r="X52" i="17" s="1"/>
  <c r="X50" i="17" a="1"/>
  <c r="X50" i="17" s="1"/>
  <c r="X55" i="17" a="1"/>
  <c r="X55" i="17" s="1"/>
  <c r="X54" i="17" a="1"/>
  <c r="X54" i="17" s="1"/>
  <c r="X51" i="17" a="1"/>
  <c r="X51" i="17" s="1"/>
  <c r="V28" i="25"/>
  <c r="Y28" i="25"/>
  <c r="B30" i="25"/>
  <c r="C29" i="25"/>
  <c r="AH29" i="25" s="1"/>
  <c r="T29" i="25" s="1"/>
  <c r="X72" i="17"/>
  <c r="X78" i="17"/>
  <c r="X68" i="17"/>
  <c r="X60" i="17"/>
  <c r="X86" i="17"/>
  <c r="X65" i="17"/>
  <c r="X77" i="17"/>
  <c r="X61" i="17"/>
  <c r="X73" i="17"/>
  <c r="X90" i="17"/>
  <c r="X63" i="17"/>
  <c r="X69" i="17"/>
  <c r="X74" i="17"/>
  <c r="X80" i="17"/>
  <c r="X59" i="17"/>
  <c r="X64" i="17"/>
  <c r="X70" i="17"/>
  <c r="X76" i="17"/>
  <c r="X82" i="17"/>
  <c r="X81" i="17"/>
  <c r="X89" i="17"/>
  <c r="X98" i="17"/>
  <c r="X102" i="17"/>
  <c r="X66" i="17"/>
  <c r="X62" i="17"/>
  <c r="X67" i="17"/>
  <c r="X71" i="17"/>
  <c r="X75" i="17"/>
  <c r="X79" i="17"/>
  <c r="X85" i="17"/>
  <c r="AL3" i="21"/>
  <c r="X83" i="17"/>
  <c r="X87" i="17"/>
  <c r="X91" i="17"/>
  <c r="X94" i="17"/>
  <c r="X108" i="17"/>
  <c r="X84" i="17"/>
  <c r="X88" i="17"/>
  <c r="X92" i="17"/>
  <c r="X96" i="17"/>
  <c r="X93" i="17"/>
  <c r="X95" i="17"/>
  <c r="X99" i="17"/>
  <c r="X103" i="17"/>
  <c r="X112" i="17"/>
  <c r="X100" i="17"/>
  <c r="X104" i="17"/>
  <c r="X116" i="17"/>
  <c r="X97" i="17"/>
  <c r="X101" i="17"/>
  <c r="X106" i="17"/>
  <c r="X105" i="17"/>
  <c r="X109" i="17"/>
  <c r="X113" i="17"/>
  <c r="X117" i="17"/>
  <c r="X110" i="17"/>
  <c r="X114" i="17"/>
  <c r="X118" i="17"/>
  <c r="X107" i="17"/>
  <c r="X111" i="17"/>
  <c r="X115" i="17"/>
  <c r="X3" i="4"/>
  <c r="Y3" i="17"/>
  <c r="AH34" i="21"/>
  <c r="AL4" i="21" l="1"/>
  <c r="AL10" i="21"/>
  <c r="AL11" i="21"/>
  <c r="AL9" i="21"/>
  <c r="AL6" i="21"/>
  <c r="AL5" i="21"/>
  <c r="AL7" i="21"/>
  <c r="AL8" i="21"/>
  <c r="Y21" i="17" a="1"/>
  <c r="Y21" i="17" s="1"/>
  <c r="Y22" i="17" a="1"/>
  <c r="Y22" i="17" s="1"/>
  <c r="Y23" i="17" a="1"/>
  <c r="Y23" i="17" s="1"/>
  <c r="Y24" i="17" a="1"/>
  <c r="Y24" i="17" s="1"/>
  <c r="Y25" i="17" a="1"/>
  <c r="Y25" i="17" s="1"/>
  <c r="Y26" i="17" a="1"/>
  <c r="Y26" i="17" s="1"/>
  <c r="Y44" i="17" a="1"/>
  <c r="Y44" i="17" s="1"/>
  <c r="Y50" i="17" a="1"/>
  <c r="Y50" i="17" s="1"/>
  <c r="Y53" i="17" a="1"/>
  <c r="Y53" i="17" s="1"/>
  <c r="Y31" i="17" a="1"/>
  <c r="Y31" i="17" s="1"/>
  <c r="Y47" i="17" a="1"/>
  <c r="Y47" i="17" s="1"/>
  <c r="Y55" i="17" a="1"/>
  <c r="Y55" i="17" s="1"/>
  <c r="Y54" i="17" a="1"/>
  <c r="Y54" i="17" s="1"/>
  <c r="Y48" i="17" a="1"/>
  <c r="Y48" i="17" s="1"/>
  <c r="Y52" i="17" a="1"/>
  <c r="Y52" i="17" s="1"/>
  <c r="Y51" i="17" a="1"/>
  <c r="Y51" i="17" s="1"/>
  <c r="Y49" i="17" a="1"/>
  <c r="Y49" i="17" s="1"/>
  <c r="X28" i="25"/>
  <c r="V29" i="25"/>
  <c r="AB29" i="25" s="1"/>
  <c r="Y29" i="25"/>
  <c r="C30" i="25"/>
  <c r="AH30" i="25" s="1"/>
  <c r="T30" i="25" s="1"/>
  <c r="B31" i="25"/>
  <c r="AC27" i="25"/>
  <c r="Y97" i="17"/>
  <c r="Y116" i="17"/>
  <c r="Y65" i="17"/>
  <c r="Y71" i="17"/>
  <c r="Y76" i="17"/>
  <c r="Y61" i="17"/>
  <c r="Y81" i="17"/>
  <c r="Y62" i="17"/>
  <c r="Y67" i="17"/>
  <c r="Y72" i="17"/>
  <c r="Y77" i="17"/>
  <c r="Y84" i="17"/>
  <c r="Y59" i="17"/>
  <c r="Y63" i="17"/>
  <c r="Y68" i="17"/>
  <c r="Y73" i="17"/>
  <c r="Y79" i="17"/>
  <c r="Y85" i="17"/>
  <c r="Y60" i="17"/>
  <c r="Y64" i="17"/>
  <c r="Y69" i="17"/>
  <c r="Y75" i="17"/>
  <c r="Y80" i="17"/>
  <c r="Y93" i="17"/>
  <c r="Y90" i="17"/>
  <c r="Y3" i="4"/>
  <c r="Y86" i="17"/>
  <c r="Y66" i="17"/>
  <c r="Y70" i="17"/>
  <c r="Y74" i="17"/>
  <c r="Y78" i="17"/>
  <c r="Y82" i="17"/>
  <c r="Y89" i="17"/>
  <c r="Y96" i="17"/>
  <c r="Y83" i="17"/>
  <c r="Y87" i="17"/>
  <c r="Y91" i="17"/>
  <c r="Y102" i="17"/>
  <c r="Y88" i="17"/>
  <c r="Y92" i="17"/>
  <c r="Y95" i="17"/>
  <c r="Y108" i="17"/>
  <c r="Y94" i="17"/>
  <c r="Y98" i="17"/>
  <c r="Y103" i="17"/>
  <c r="Y111" i="17"/>
  <c r="Y99" i="17"/>
  <c r="Y104" i="17"/>
  <c r="Y112" i="17"/>
  <c r="Y100" i="17"/>
  <c r="Y107" i="17"/>
  <c r="Y115" i="17"/>
  <c r="Y101" i="17"/>
  <c r="Y105" i="17"/>
  <c r="Y109" i="17"/>
  <c r="Y113" i="17"/>
  <c r="Y117" i="17"/>
  <c r="Y106" i="17"/>
  <c r="Y110" i="17"/>
  <c r="Y114" i="17"/>
  <c r="Y118" i="17"/>
  <c r="AM3" i="21"/>
  <c r="Z3" i="17"/>
  <c r="AI34" i="21"/>
  <c r="AL522" i="14"/>
  <c r="AK522" i="14"/>
  <c r="AL521" i="14"/>
  <c r="AK521" i="14"/>
  <c r="AL520" i="14"/>
  <c r="AK520" i="14"/>
  <c r="AL519" i="14"/>
  <c r="AK519" i="14"/>
  <c r="AL518" i="14"/>
  <c r="AK518" i="14"/>
  <c r="AL517" i="14"/>
  <c r="AK517" i="14"/>
  <c r="AL516" i="14"/>
  <c r="AK516" i="14"/>
  <c r="AL515" i="14"/>
  <c r="AK515" i="14"/>
  <c r="AL514" i="14"/>
  <c r="AK514" i="14"/>
  <c r="AL513" i="14"/>
  <c r="AK513" i="14"/>
  <c r="AM4" i="21" l="1"/>
  <c r="AM10" i="21"/>
  <c r="AM7" i="21"/>
  <c r="AM11" i="21"/>
  <c r="AM8" i="21"/>
  <c r="AM9" i="21"/>
  <c r="AM6" i="21"/>
  <c r="AM5" i="21"/>
  <c r="Z21" i="17" a="1"/>
  <c r="Z21" i="17" s="1"/>
  <c r="Z22" i="17" a="1"/>
  <c r="Z22" i="17" s="1"/>
  <c r="Z23" i="17" a="1"/>
  <c r="Z23" i="17" s="1"/>
  <c r="Z24" i="17" a="1"/>
  <c r="Z24" i="17" s="1"/>
  <c r="Z25" i="17" a="1"/>
  <c r="Z25" i="17" s="1"/>
  <c r="Z26" i="17" a="1"/>
  <c r="Z26" i="17" s="1"/>
  <c r="Z47" i="17" a="1"/>
  <c r="Z47" i="17" s="1"/>
  <c r="Z54" i="17" a="1"/>
  <c r="Z54" i="17" s="1"/>
  <c r="Z44" i="17" a="1"/>
  <c r="Z44" i="17" s="1"/>
  <c r="Z49" i="17" a="1"/>
  <c r="Z49" i="17" s="1"/>
  <c r="Z53" i="17" a="1"/>
  <c r="Z53" i="17" s="1"/>
  <c r="Z31" i="17" a="1"/>
  <c r="Z31" i="17" s="1"/>
  <c r="Z48" i="17" a="1"/>
  <c r="Z48" i="17" s="1"/>
  <c r="Z52" i="17" a="1"/>
  <c r="Z52" i="17" s="1"/>
  <c r="Z50" i="17" a="1"/>
  <c r="Z50" i="17" s="1"/>
  <c r="Z55" i="17" a="1"/>
  <c r="Z55" i="17" s="1"/>
  <c r="Z51" i="17" a="1"/>
  <c r="Z51" i="17" s="1"/>
  <c r="C31" i="25"/>
  <c r="AH31" i="25" s="1"/>
  <c r="T31" i="25" s="1"/>
  <c r="B32" i="25"/>
  <c r="V30" i="25"/>
  <c r="AB30" i="25" s="1"/>
  <c r="Y30" i="25"/>
  <c r="Z62" i="17"/>
  <c r="AC29" i="25"/>
  <c r="X29" i="25"/>
  <c r="Z114" i="17"/>
  <c r="Z68" i="17"/>
  <c r="Z61" i="17"/>
  <c r="Z82" i="17"/>
  <c r="Z66" i="17"/>
  <c r="Z60" i="17"/>
  <c r="Z65" i="17"/>
  <c r="Z74" i="17"/>
  <c r="Z64" i="17"/>
  <c r="Z69" i="17"/>
  <c r="Z59" i="17"/>
  <c r="Z63" i="17"/>
  <c r="Z67" i="17"/>
  <c r="Z71" i="17"/>
  <c r="Z78" i="17"/>
  <c r="Z90" i="17"/>
  <c r="Z73" i="17"/>
  <c r="Z79" i="17"/>
  <c r="Z98" i="17"/>
  <c r="Z70" i="17"/>
  <c r="Z75" i="17"/>
  <c r="Z87" i="17"/>
  <c r="Z83" i="17"/>
  <c r="Z91" i="17"/>
  <c r="Z86" i="17"/>
  <c r="Z72" i="17"/>
  <c r="Z76" i="17"/>
  <c r="Z80" i="17"/>
  <c r="Z84" i="17"/>
  <c r="Z88" i="17"/>
  <c r="Z92" i="17"/>
  <c r="Z94" i="17"/>
  <c r="Z102" i="17"/>
  <c r="Z77" i="17"/>
  <c r="Z81" i="17"/>
  <c r="Z85" i="17"/>
  <c r="Z89" i="17"/>
  <c r="Z93" i="17"/>
  <c r="Z96" i="17"/>
  <c r="Z104" i="17"/>
  <c r="Z97" i="17"/>
  <c r="Z3" i="4"/>
  <c r="Z95" i="17"/>
  <c r="Z99" i="17"/>
  <c r="Z105" i="17"/>
  <c r="Z100" i="17"/>
  <c r="Z110" i="17"/>
  <c r="Z101" i="17"/>
  <c r="Z106" i="17"/>
  <c r="Z103" i="17"/>
  <c r="Z107" i="17"/>
  <c r="Z111" i="17"/>
  <c r="Z115" i="17"/>
  <c r="Z108" i="17"/>
  <c r="Z112" i="17"/>
  <c r="Z117" i="17"/>
  <c r="Z109" i="17"/>
  <c r="Z113" i="17"/>
  <c r="Z118" i="17"/>
  <c r="Z116" i="17"/>
  <c r="AN3" i="21"/>
  <c r="AA3" i="17"/>
  <c r="AJ34" i="21"/>
  <c r="AK523" i="14"/>
  <c r="AL523" i="14"/>
  <c r="AN4" i="21" l="1"/>
  <c r="AN10" i="21"/>
  <c r="AN7" i="21"/>
  <c r="AN5" i="21"/>
  <c r="AN11" i="21"/>
  <c r="AN9" i="21"/>
  <c r="AN8" i="21"/>
  <c r="AN6" i="21"/>
  <c r="AA21" i="17" a="1"/>
  <c r="AA21" i="17" s="1"/>
  <c r="AA22" i="17" a="1"/>
  <c r="AA22" i="17" s="1"/>
  <c r="AA23" i="17" a="1"/>
  <c r="AA23" i="17" s="1"/>
  <c r="AA24" i="17" a="1"/>
  <c r="AA24" i="17" s="1"/>
  <c r="AA25" i="17" a="1"/>
  <c r="AA25" i="17" s="1"/>
  <c r="AA26" i="17" a="1"/>
  <c r="AA26" i="17" s="1"/>
  <c r="AA31" i="17" a="1"/>
  <c r="AA31" i="17" s="1"/>
  <c r="AA48" i="17" a="1"/>
  <c r="AA48" i="17" s="1"/>
  <c r="AA44" i="17" a="1"/>
  <c r="AA44" i="17" s="1"/>
  <c r="AA49" i="17" a="1"/>
  <c r="AA49" i="17" s="1"/>
  <c r="AA52" i="17" a="1"/>
  <c r="AA52" i="17" s="1"/>
  <c r="AA55" i="17" a="1"/>
  <c r="AA55" i="17" s="1"/>
  <c r="AA51" i="17" a="1"/>
  <c r="AA51" i="17" s="1"/>
  <c r="AA50" i="17" a="1"/>
  <c r="AA50" i="17" s="1"/>
  <c r="AA47" i="17" a="1"/>
  <c r="AA47" i="17" s="1"/>
  <c r="AA54" i="17" a="1"/>
  <c r="AA54" i="17" s="1"/>
  <c r="AA53" i="17" a="1"/>
  <c r="AA53" i="17" s="1"/>
  <c r="V31" i="25"/>
  <c r="Y31" i="25"/>
  <c r="X30" i="25"/>
  <c r="AC30" i="25"/>
  <c r="C32" i="25"/>
  <c r="AH32" i="25" s="1"/>
  <c r="T32" i="25" s="1"/>
  <c r="B33" i="25"/>
  <c r="AA59" i="17"/>
  <c r="AA116" i="17"/>
  <c r="AA60" i="17"/>
  <c r="AA69" i="17"/>
  <c r="AA74" i="17"/>
  <c r="AA62" i="17"/>
  <c r="AA80" i="17"/>
  <c r="AA63" i="17"/>
  <c r="AA90" i="17"/>
  <c r="AA70" i="17"/>
  <c r="AA76" i="17"/>
  <c r="AA82" i="17"/>
  <c r="AA67" i="17"/>
  <c r="AA64" i="17"/>
  <c r="AA72" i="17"/>
  <c r="AA77" i="17"/>
  <c r="AA84" i="17"/>
  <c r="AA96" i="17"/>
  <c r="AA66" i="17"/>
  <c r="AA61" i="17"/>
  <c r="AA68" i="17"/>
  <c r="AA73" i="17"/>
  <c r="AA78" i="17"/>
  <c r="AA86" i="17"/>
  <c r="AA108" i="17"/>
  <c r="AA81" i="17"/>
  <c r="AA85" i="17"/>
  <c r="AA91" i="17"/>
  <c r="AA100" i="17"/>
  <c r="AA65" i="17"/>
  <c r="AA71" i="17"/>
  <c r="AA75" i="17"/>
  <c r="AA79" i="17"/>
  <c r="AA83" i="17"/>
  <c r="AA87" i="17"/>
  <c r="AA110" i="17"/>
  <c r="AA97" i="17"/>
  <c r="AA101" i="17"/>
  <c r="AA105" i="17"/>
  <c r="AA111" i="17"/>
  <c r="AA88" i="17"/>
  <c r="AA92" i="17"/>
  <c r="AA94" i="17"/>
  <c r="AA98" i="17"/>
  <c r="AA102" i="17"/>
  <c r="AA106" i="17"/>
  <c r="AA113" i="17"/>
  <c r="AA89" i="17"/>
  <c r="AA93" i="17"/>
  <c r="AA95" i="17"/>
  <c r="AA99" i="17"/>
  <c r="AA103" i="17"/>
  <c r="AA107" i="17"/>
  <c r="AA3" i="4"/>
  <c r="AA112" i="17"/>
  <c r="AA117" i="17"/>
  <c r="AA104" i="17"/>
  <c r="AA109" i="17"/>
  <c r="AA114" i="17"/>
  <c r="AO3" i="21"/>
  <c r="AA118" i="17"/>
  <c r="AA115" i="17"/>
  <c r="AB3" i="17"/>
  <c r="C1" i="17"/>
  <c r="AO4" i="21" l="1"/>
  <c r="AO11" i="21"/>
  <c r="AO9" i="21"/>
  <c r="AO10" i="21"/>
  <c r="AO7" i="21"/>
  <c r="AO8" i="21"/>
  <c r="AO5" i="21"/>
  <c r="AO6" i="21"/>
  <c r="AB21" i="17" a="1"/>
  <c r="AB21" i="17" s="1"/>
  <c r="AB22" i="17" a="1"/>
  <c r="AB22" i="17" s="1"/>
  <c r="AB23" i="17" a="1"/>
  <c r="AB23" i="17" s="1"/>
  <c r="AB24" i="17" a="1"/>
  <c r="AB24" i="17" s="1"/>
  <c r="AB25" i="17" a="1"/>
  <c r="AB25" i="17" s="1"/>
  <c r="AB26" i="17" a="1"/>
  <c r="AB26" i="17" s="1"/>
  <c r="AB31" i="17" a="1"/>
  <c r="AB31" i="17" s="1"/>
  <c r="AB49" i="17" a="1"/>
  <c r="AB49" i="17" s="1"/>
  <c r="AB47" i="17" a="1"/>
  <c r="AB47" i="17" s="1"/>
  <c r="AB44" i="17" a="1"/>
  <c r="AB44" i="17" s="1"/>
  <c r="AB52" i="17" a="1"/>
  <c r="AB52" i="17" s="1"/>
  <c r="AB50" i="17" a="1"/>
  <c r="AB50" i="17" s="1"/>
  <c r="AB51" i="17" a="1"/>
  <c r="AB51" i="17" s="1"/>
  <c r="AB53" i="17" a="1"/>
  <c r="AB53" i="17" s="1"/>
  <c r="AB55" i="17" a="1"/>
  <c r="AB55" i="17" s="1"/>
  <c r="AB48" i="17" a="1"/>
  <c r="AB48" i="17" s="1"/>
  <c r="AB54" i="17" a="1"/>
  <c r="AB54" i="17" s="1"/>
  <c r="X31" i="25"/>
  <c r="C33" i="25"/>
  <c r="AH33" i="25" s="1"/>
  <c r="T33" i="25" s="1"/>
  <c r="B34" i="25"/>
  <c r="AB67" i="17"/>
  <c r="V32" i="25"/>
  <c r="AB32" i="25" s="1"/>
  <c r="Y32" i="25"/>
  <c r="AB73" i="17"/>
  <c r="AB84" i="17"/>
  <c r="AB60" i="17"/>
  <c r="AB62" i="17"/>
  <c r="AB68" i="17"/>
  <c r="AB74" i="17"/>
  <c r="AB66" i="17"/>
  <c r="AB63" i="17"/>
  <c r="AB69" i="17"/>
  <c r="AB77" i="17"/>
  <c r="AB59" i="17"/>
  <c r="AB64" i="17"/>
  <c r="AB72" i="17"/>
  <c r="AB82" i="17"/>
  <c r="AB91" i="17"/>
  <c r="AB78" i="17"/>
  <c r="AB89" i="17"/>
  <c r="AB61" i="17"/>
  <c r="AB65" i="17"/>
  <c r="AB70" i="17"/>
  <c r="AB76" i="17"/>
  <c r="AP3" i="21"/>
  <c r="AB71" i="17"/>
  <c r="AB75" i="17"/>
  <c r="AB80" i="17"/>
  <c r="AB85" i="17"/>
  <c r="AB94" i="17"/>
  <c r="AB81" i="17"/>
  <c r="AB86" i="17"/>
  <c r="AB95" i="17"/>
  <c r="AB79" i="17"/>
  <c r="AB83" i="17"/>
  <c r="AB87" i="17"/>
  <c r="AB92" i="17"/>
  <c r="AB99" i="17"/>
  <c r="AB88" i="17"/>
  <c r="AB93" i="17"/>
  <c r="AB105" i="17"/>
  <c r="AB90" i="17"/>
  <c r="AB96" i="17"/>
  <c r="AB100" i="17"/>
  <c r="AB109" i="17"/>
  <c r="AB97" i="17"/>
  <c r="AB101" i="17"/>
  <c r="AB113" i="17"/>
  <c r="AB98" i="17"/>
  <c r="AB104" i="17"/>
  <c r="AB117" i="17"/>
  <c r="AB102" i="17"/>
  <c r="AB106" i="17"/>
  <c r="AB110" i="17"/>
  <c r="AB114" i="17"/>
  <c r="AB118" i="17"/>
  <c r="AB103" i="17"/>
  <c r="AB107" i="17"/>
  <c r="AB111" i="17"/>
  <c r="AB115" i="17"/>
  <c r="AB3" i="4"/>
  <c r="AB108" i="17"/>
  <c r="AB112" i="17"/>
  <c r="AB116" i="17"/>
  <c r="AC3" i="17"/>
  <c r="X523" i="14"/>
  <c r="W523" i="14"/>
  <c r="U523" i="14"/>
  <c r="R523" i="14"/>
  <c r="Q523" i="14"/>
  <c r="O523" i="14"/>
  <c r="AK7" i="14"/>
  <c r="AK8" i="14"/>
  <c r="AP4" i="21" l="1"/>
  <c r="AP11" i="21"/>
  <c r="AP10" i="21"/>
  <c r="AP8" i="21"/>
  <c r="AP6" i="21"/>
  <c r="AP5" i="21"/>
  <c r="AP9" i="21"/>
  <c r="AP7" i="21"/>
  <c r="AC21" i="17" a="1"/>
  <c r="AC21" i="17" s="1"/>
  <c r="AC22" i="17" a="1"/>
  <c r="AC22" i="17" s="1"/>
  <c r="AC23" i="17" a="1"/>
  <c r="AC23" i="17" s="1"/>
  <c r="AC24" i="17" a="1"/>
  <c r="AC24" i="17" s="1"/>
  <c r="AC25" i="17" a="1"/>
  <c r="AC25" i="17" s="1"/>
  <c r="AC26" i="17" a="1"/>
  <c r="AC26" i="17" s="1"/>
  <c r="AC50" i="17" a="1"/>
  <c r="AC50" i="17" s="1"/>
  <c r="AC44" i="17" a="1"/>
  <c r="AC44" i="17" s="1"/>
  <c r="AC54" i="17" a="1"/>
  <c r="AC54" i="17" s="1"/>
  <c r="AC47" i="17" a="1"/>
  <c r="AC47" i="17" s="1"/>
  <c r="AC49" i="17" a="1"/>
  <c r="AC49" i="17" s="1"/>
  <c r="AC48" i="17" a="1"/>
  <c r="AC48" i="17" s="1"/>
  <c r="AC53" i="17" a="1"/>
  <c r="AC53" i="17" s="1"/>
  <c r="AC31" i="17" a="1"/>
  <c r="AC31" i="17" s="1"/>
  <c r="AC52" i="17" a="1"/>
  <c r="AC52" i="17" s="1"/>
  <c r="AC51" i="17" a="1"/>
  <c r="AC51" i="17" s="1"/>
  <c r="AC55" i="17" a="1"/>
  <c r="AC55" i="17" s="1"/>
  <c r="B35" i="25"/>
  <c r="C34" i="25"/>
  <c r="AH34" i="25" s="1"/>
  <c r="T34" i="25" s="1"/>
  <c r="AC78" i="17"/>
  <c r="Y33" i="25"/>
  <c r="V33" i="25"/>
  <c r="AB33" i="25" s="1"/>
  <c r="AC109" i="17"/>
  <c r="AC32" i="25"/>
  <c r="X32" i="25"/>
  <c r="AC105" i="17"/>
  <c r="AC59" i="17"/>
  <c r="AC75" i="17"/>
  <c r="AC63" i="17"/>
  <c r="AC91" i="17"/>
  <c r="AC71" i="17"/>
  <c r="AC67" i="17"/>
  <c r="AC86" i="17"/>
  <c r="AC3" i="4"/>
  <c r="AC101" i="17"/>
  <c r="AC82" i="17"/>
  <c r="AC97" i="17"/>
  <c r="AC116" i="17"/>
  <c r="AC60" i="17"/>
  <c r="AC64" i="17"/>
  <c r="AC68" i="17"/>
  <c r="AC72" i="17"/>
  <c r="AC76" i="17"/>
  <c r="AC79" i="17"/>
  <c r="AC83" i="17"/>
  <c r="AC87" i="17"/>
  <c r="AC92" i="17"/>
  <c r="AC94" i="17"/>
  <c r="AC98" i="17"/>
  <c r="AC102" i="17"/>
  <c r="AC106" i="17"/>
  <c r="AC111" i="17"/>
  <c r="AC118" i="17"/>
  <c r="AC61" i="17"/>
  <c r="AC65" i="17"/>
  <c r="AC69" i="17"/>
  <c r="AC73" i="17"/>
  <c r="AC77" i="17"/>
  <c r="AC80" i="17"/>
  <c r="AC84" i="17"/>
  <c r="AC89" i="17"/>
  <c r="AC93" i="17"/>
  <c r="AC95" i="17"/>
  <c r="AC99" i="17"/>
  <c r="AC103" i="17"/>
  <c r="AC107" i="17"/>
  <c r="AC112" i="17"/>
  <c r="AC62" i="17"/>
  <c r="AC66" i="17"/>
  <c r="AC70" i="17"/>
  <c r="AC74" i="17"/>
  <c r="AC88" i="17"/>
  <c r="AC81" i="17"/>
  <c r="AC85" i="17"/>
  <c r="AC90" i="17"/>
  <c r="AC96" i="17"/>
  <c r="AC100" i="17"/>
  <c r="AC104" i="17"/>
  <c r="AC108" i="17"/>
  <c r="AC114" i="17"/>
  <c r="AC110" i="17"/>
  <c r="AC115" i="17"/>
  <c r="AQ3" i="21"/>
  <c r="AC113" i="17"/>
  <c r="AC117" i="17"/>
  <c r="AD3" i="17"/>
  <c r="AK507" i="14"/>
  <c r="A1" i="22"/>
  <c r="E6" i="18"/>
  <c r="E8" i="18"/>
  <c r="E9" i="18"/>
  <c r="E512" i="18"/>
  <c r="E513" i="18"/>
  <c r="E514" i="18"/>
  <c r="E515" i="18"/>
  <c r="E516" i="18"/>
  <c r="E517" i="18"/>
  <c r="E518" i="18"/>
  <c r="E519" i="18"/>
  <c r="E520" i="18"/>
  <c r="E521" i="18"/>
  <c r="C7" i="14"/>
  <c r="AC7" i="18"/>
  <c r="AM8" i="14" s="1"/>
  <c r="C513" i="14"/>
  <c r="L512" i="18"/>
  <c r="AM513" i="14" s="1"/>
  <c r="B7" i="14"/>
  <c r="L523" i="14"/>
  <c r="K523" i="14"/>
  <c r="I523" i="14"/>
  <c r="C522" i="14"/>
  <c r="B522" i="14"/>
  <c r="C521" i="14"/>
  <c r="B521" i="14"/>
  <c r="C520" i="14"/>
  <c r="B520" i="14"/>
  <c r="C519" i="14"/>
  <c r="B519" i="14"/>
  <c r="C518" i="14"/>
  <c r="B518" i="14"/>
  <c r="C517" i="14"/>
  <c r="B517" i="14"/>
  <c r="C516" i="14"/>
  <c r="B516" i="14"/>
  <c r="C515" i="14"/>
  <c r="B515" i="14"/>
  <c r="C514" i="14"/>
  <c r="B514" i="14"/>
  <c r="B513" i="14"/>
  <c r="D506" i="18"/>
  <c r="K522" i="18"/>
  <c r="J522" i="18"/>
  <c r="I522" i="18"/>
  <c r="H522" i="18"/>
  <c r="G522" i="18"/>
  <c r="F522" i="18"/>
  <c r="D522" i="18"/>
  <c r="C522" i="18"/>
  <c r="L521" i="18"/>
  <c r="AM522" i="14" s="1"/>
  <c r="L520" i="18"/>
  <c r="AM521" i="14" s="1"/>
  <c r="L519" i="18"/>
  <c r="L518" i="18"/>
  <c r="AM519" i="14" s="1"/>
  <c r="L517" i="18"/>
  <c r="AM518" i="14" s="1"/>
  <c r="L516" i="18"/>
  <c r="L515" i="18"/>
  <c r="L514" i="18"/>
  <c r="AM515" i="14" s="1"/>
  <c r="L513" i="18"/>
  <c r="AM514" i="14" s="1"/>
  <c r="BK136" i="17"/>
  <c r="C8" i="4"/>
  <c r="BK8" i="17"/>
  <c r="BK10" i="17"/>
  <c r="BK13" i="17" s="1"/>
  <c r="BK12" i="17"/>
  <c r="AB506" i="18"/>
  <c r="AA506" i="18"/>
  <c r="Z506" i="18"/>
  <c r="V506" i="18"/>
  <c r="T506" i="18"/>
  <c r="A1" i="12"/>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80" i="8"/>
  <c r="G81" i="8"/>
  <c r="G82" i="8"/>
  <c r="G83" i="8"/>
  <c r="G84" i="8"/>
  <c r="G85" i="8"/>
  <c r="G86" i="8"/>
  <c r="G87" i="8"/>
  <c r="G88" i="8"/>
  <c r="G89" i="8"/>
  <c r="G90" i="8"/>
  <c r="G91" i="8"/>
  <c r="G92" i="8"/>
  <c r="G93" i="8"/>
  <c r="G94" i="8"/>
  <c r="G95" i="8"/>
  <c r="G96" i="8"/>
  <c r="G97" i="8"/>
  <c r="G98" i="8"/>
  <c r="G99" i="8"/>
  <c r="G100" i="8"/>
  <c r="G101" i="8"/>
  <c r="G102" i="8"/>
  <c r="G103" i="8"/>
  <c r="F104" i="8"/>
  <c r="AO507" i="14"/>
  <c r="AP507" i="14"/>
  <c r="AQ507" i="14"/>
  <c r="BK43" i="17"/>
  <c r="C1" i="4"/>
  <c r="C12" i="4"/>
  <c r="C13" i="4" s="1"/>
  <c r="AQ4" i="21" l="1"/>
  <c r="AQ11" i="21"/>
  <c r="AQ10" i="21"/>
  <c r="AQ8" i="21"/>
  <c r="AQ6" i="21"/>
  <c r="AQ5" i="21"/>
  <c r="AQ9" i="21"/>
  <c r="AQ7" i="21"/>
  <c r="AD21" i="17" a="1"/>
  <c r="AD21" i="17" s="1"/>
  <c r="AD22" i="17" a="1"/>
  <c r="AD22" i="17" s="1"/>
  <c r="AD23" i="17" a="1"/>
  <c r="AD23" i="17" s="1"/>
  <c r="AD24" i="17" a="1"/>
  <c r="AD24" i="17" s="1"/>
  <c r="AD25" i="17" a="1"/>
  <c r="AD25" i="17" s="1"/>
  <c r="AD26" i="17" a="1"/>
  <c r="AD26" i="17" s="1"/>
  <c r="G20" i="17" a="1"/>
  <c r="G20" i="17" s="1"/>
  <c r="G28" i="17" s="1"/>
  <c r="S20" i="17" a="1"/>
  <c r="S20" i="17" s="1"/>
  <c r="S28" i="17" s="1"/>
  <c r="H20" i="17" a="1"/>
  <c r="H20" i="17" s="1"/>
  <c r="H28" i="17" s="1"/>
  <c r="T20" i="17" a="1"/>
  <c r="T20" i="17" s="1"/>
  <c r="T28" i="17" s="1"/>
  <c r="I20" i="17" a="1"/>
  <c r="I20" i="17" s="1"/>
  <c r="I28" i="17" s="1"/>
  <c r="U20" i="17" a="1"/>
  <c r="U20" i="17" s="1"/>
  <c r="U28" i="17" s="1"/>
  <c r="J20" i="17" a="1"/>
  <c r="J20" i="17" s="1"/>
  <c r="J28" i="17" s="1"/>
  <c r="V20" i="17" a="1"/>
  <c r="V20" i="17" s="1"/>
  <c r="V28" i="17" s="1"/>
  <c r="K20" i="17" a="1"/>
  <c r="K20" i="17" s="1"/>
  <c r="K28" i="17" s="1"/>
  <c r="W20" i="17" a="1"/>
  <c r="W20" i="17" s="1"/>
  <c r="W28" i="17" s="1"/>
  <c r="L20" i="17" a="1"/>
  <c r="L20" i="17" s="1"/>
  <c r="L28" i="17" s="1"/>
  <c r="X20" i="17" a="1"/>
  <c r="X20" i="17" s="1"/>
  <c r="X28" i="17" s="1"/>
  <c r="M20" i="17" a="1"/>
  <c r="M20" i="17" s="1"/>
  <c r="M28" i="17" s="1"/>
  <c r="Y20" i="17" a="1"/>
  <c r="Y20" i="17" s="1"/>
  <c r="Y28" i="17" s="1"/>
  <c r="N20" i="17" a="1"/>
  <c r="N20" i="17" s="1"/>
  <c r="N28" i="17" s="1"/>
  <c r="Z20" i="17" a="1"/>
  <c r="Z20" i="17" s="1"/>
  <c r="Z28" i="17" s="1"/>
  <c r="O20" i="17" a="1"/>
  <c r="O20" i="17" s="1"/>
  <c r="O28" i="17" s="1"/>
  <c r="AA20" i="17" a="1"/>
  <c r="AA20" i="17" s="1"/>
  <c r="AA28" i="17" s="1"/>
  <c r="C20" i="17" a="1"/>
  <c r="C20" i="17" s="1"/>
  <c r="D20" i="17" a="1"/>
  <c r="D20" i="17" s="1"/>
  <c r="D28" i="17" s="1"/>
  <c r="P20" i="17" a="1"/>
  <c r="P20" i="17" s="1"/>
  <c r="P28" i="17" s="1"/>
  <c r="AB20" i="17" a="1"/>
  <c r="AB20" i="17" s="1"/>
  <c r="AB28" i="17" s="1"/>
  <c r="E20" i="17" a="1"/>
  <c r="E20" i="17" s="1"/>
  <c r="E28" i="17" s="1"/>
  <c r="Q20" i="17" a="1"/>
  <c r="Q20" i="17" s="1"/>
  <c r="Q28" i="17" s="1"/>
  <c r="AC20" i="17" a="1"/>
  <c r="AC20" i="17" s="1"/>
  <c r="AC28" i="17" s="1"/>
  <c r="F20" i="17" a="1"/>
  <c r="F20" i="17" s="1"/>
  <c r="F28" i="17" s="1"/>
  <c r="R20" i="17" a="1"/>
  <c r="R20" i="17" s="1"/>
  <c r="R28" i="17" s="1"/>
  <c r="AD20" i="17" a="1"/>
  <c r="AD20" i="17" s="1"/>
  <c r="P127" i="17"/>
  <c r="C133" i="17"/>
  <c r="C134" i="17"/>
  <c r="D134" i="17"/>
  <c r="D133" i="17"/>
  <c r="E133" i="17"/>
  <c r="E134" i="17"/>
  <c r="F133" i="17"/>
  <c r="F134" i="17"/>
  <c r="G134" i="17"/>
  <c r="G133" i="17"/>
  <c r="H134" i="17"/>
  <c r="H133" i="17"/>
  <c r="I134" i="17"/>
  <c r="I133" i="17"/>
  <c r="J134" i="17"/>
  <c r="J133" i="17"/>
  <c r="K133" i="17"/>
  <c r="K134" i="17"/>
  <c r="L133" i="17"/>
  <c r="L134" i="17"/>
  <c r="M134" i="17"/>
  <c r="M133" i="17"/>
  <c r="N133" i="17"/>
  <c r="N134" i="17"/>
  <c r="O134" i="17"/>
  <c r="O133" i="17"/>
  <c r="P134" i="17"/>
  <c r="P133" i="17"/>
  <c r="Q133" i="17"/>
  <c r="Q134" i="17"/>
  <c r="R134" i="17"/>
  <c r="R133" i="17"/>
  <c r="S133" i="17"/>
  <c r="S134" i="17"/>
  <c r="T133" i="17"/>
  <c r="T134" i="17"/>
  <c r="U133" i="17"/>
  <c r="U134" i="17"/>
  <c r="V133" i="17"/>
  <c r="V134" i="17"/>
  <c r="W134" i="17"/>
  <c r="W133" i="17"/>
  <c r="X134" i="17"/>
  <c r="X133" i="17"/>
  <c r="Y134" i="17"/>
  <c r="Y133" i="17"/>
  <c r="Z134" i="17"/>
  <c r="Z133" i="17"/>
  <c r="AA133" i="17"/>
  <c r="AA134" i="17"/>
  <c r="AB133" i="17"/>
  <c r="AB134" i="17"/>
  <c r="AD133" i="17"/>
  <c r="AD134" i="17"/>
  <c r="AC133" i="17"/>
  <c r="AC134" i="17"/>
  <c r="I126" i="17"/>
  <c r="S132" i="17"/>
  <c r="F127" i="17"/>
  <c r="T131" i="17"/>
  <c r="N121" i="17"/>
  <c r="L123" i="17"/>
  <c r="M121" i="17"/>
  <c r="AD86" i="17"/>
  <c r="AD47" i="17" a="1"/>
  <c r="AD47" i="17" s="1"/>
  <c r="AD51" i="17" a="1"/>
  <c r="AD51" i="17" s="1"/>
  <c r="AD54" i="17" a="1"/>
  <c r="AD54" i="17" s="1"/>
  <c r="AD31" i="17" a="1"/>
  <c r="AD31" i="17" s="1"/>
  <c r="AD44" i="17" a="1"/>
  <c r="AD44" i="17" s="1"/>
  <c r="AD50" i="17" a="1"/>
  <c r="AD50" i="17" s="1"/>
  <c r="AD52" i="17" a="1"/>
  <c r="AD52" i="17" s="1"/>
  <c r="AD55" i="17" a="1"/>
  <c r="AD55" i="17" s="1"/>
  <c r="AD53" i="17" a="1"/>
  <c r="AD53" i="17" s="1"/>
  <c r="AD48" i="17" a="1"/>
  <c r="AD48" i="17" s="1"/>
  <c r="AD49" i="17" a="1"/>
  <c r="AD49" i="17" s="1"/>
  <c r="H30" i="17" a="1"/>
  <c r="H30" i="17" s="1"/>
  <c r="H32" i="17" s="1"/>
  <c r="P30" i="17" a="1"/>
  <c r="P30" i="17" s="1"/>
  <c r="P32" i="17" s="1"/>
  <c r="X30" i="17" a="1"/>
  <c r="X30" i="17" s="1"/>
  <c r="X32" i="17" s="1"/>
  <c r="I30" i="17" a="1"/>
  <c r="I30" i="17" s="1"/>
  <c r="I32" i="17" s="1"/>
  <c r="Q30" i="17" a="1"/>
  <c r="Q30" i="17" s="1"/>
  <c r="Q32" i="17" s="1"/>
  <c r="Y30" i="17" a="1"/>
  <c r="Y30" i="17" s="1"/>
  <c r="Y32" i="17" s="1"/>
  <c r="J30" i="17" a="1"/>
  <c r="J30" i="17" s="1"/>
  <c r="J32" i="17" s="1"/>
  <c r="R30" i="17" a="1"/>
  <c r="R30" i="17" s="1"/>
  <c r="R32" i="17" s="1"/>
  <c r="Z30" i="17" a="1"/>
  <c r="Z30" i="17" s="1"/>
  <c r="Z32" i="17" s="1"/>
  <c r="K30" i="17" a="1"/>
  <c r="K30" i="17" s="1"/>
  <c r="K32" i="17" s="1"/>
  <c r="S30" i="17" a="1"/>
  <c r="S30" i="17" s="1"/>
  <c r="S32" i="17" s="1"/>
  <c r="AA30" i="17" a="1"/>
  <c r="AA30" i="17" s="1"/>
  <c r="AA32" i="17" s="1"/>
  <c r="D30" i="17" a="1"/>
  <c r="D30" i="17" s="1"/>
  <c r="D32" i="17" s="1"/>
  <c r="L30" i="17" a="1"/>
  <c r="L30" i="17" s="1"/>
  <c r="L32" i="17" s="1"/>
  <c r="T30" i="17" a="1"/>
  <c r="T30" i="17" s="1"/>
  <c r="T32" i="17" s="1"/>
  <c r="E30" i="17" a="1"/>
  <c r="E30" i="17" s="1"/>
  <c r="E32" i="17" s="1"/>
  <c r="M30" i="17" a="1"/>
  <c r="M30" i="17" s="1"/>
  <c r="M32" i="17" s="1"/>
  <c r="U30" i="17" a="1"/>
  <c r="U30" i="17" s="1"/>
  <c r="U32" i="17" s="1"/>
  <c r="AB30" i="17" a="1"/>
  <c r="AB30" i="17" s="1"/>
  <c r="AB32" i="17" s="1"/>
  <c r="F30" i="17" a="1"/>
  <c r="F30" i="17" s="1"/>
  <c r="F32" i="17" s="1"/>
  <c r="N30" i="17" a="1"/>
  <c r="N30" i="17" s="1"/>
  <c r="N32" i="17" s="1"/>
  <c r="V30" i="17" a="1"/>
  <c r="V30" i="17" s="1"/>
  <c r="V32" i="17" s="1"/>
  <c r="AC30" i="17" a="1"/>
  <c r="AC30" i="17" s="1"/>
  <c r="AC32" i="17" s="1"/>
  <c r="G30" i="17" a="1"/>
  <c r="G30" i="17" s="1"/>
  <c r="G32" i="17" s="1"/>
  <c r="O30" i="17" a="1"/>
  <c r="O30" i="17" s="1"/>
  <c r="O32" i="17" s="1"/>
  <c r="W30" i="17" a="1"/>
  <c r="W30" i="17" s="1"/>
  <c r="W32" i="17" s="1"/>
  <c r="AD30" i="17" a="1"/>
  <c r="AD30" i="17" s="1"/>
  <c r="C30" i="17" a="1"/>
  <c r="C30" i="17" s="1"/>
  <c r="O132" i="17"/>
  <c r="V123" i="17"/>
  <c r="O127" i="17"/>
  <c r="C129" i="17"/>
  <c r="W128" i="17"/>
  <c r="C122" i="17"/>
  <c r="H131" i="17"/>
  <c r="J131" i="17"/>
  <c r="T121" i="17"/>
  <c r="F129" i="17"/>
  <c r="E128" i="17"/>
  <c r="R122" i="17"/>
  <c r="AD73" i="17"/>
  <c r="AD62" i="17"/>
  <c r="AD80" i="17"/>
  <c r="AD68" i="17"/>
  <c r="AD61" i="17"/>
  <c r="AD69" i="17"/>
  <c r="AC33" i="25"/>
  <c r="X33" i="25"/>
  <c r="C35" i="25"/>
  <c r="AH35" i="25" s="1"/>
  <c r="T35" i="25" s="1"/>
  <c r="B36" i="25"/>
  <c r="AD96" i="17"/>
  <c r="AD64" i="17"/>
  <c r="AD74" i="17"/>
  <c r="V34" i="25"/>
  <c r="Y34" i="25"/>
  <c r="AD66" i="17"/>
  <c r="AD72" i="17"/>
  <c r="AD77" i="17"/>
  <c r="AD82" i="17"/>
  <c r="AD93" i="17"/>
  <c r="AD78" i="17"/>
  <c r="AD84" i="17"/>
  <c r="AD60" i="17"/>
  <c r="AD65" i="17"/>
  <c r="AD70" i="17"/>
  <c r="AD76" i="17"/>
  <c r="AD81" i="17"/>
  <c r="AD88" i="17"/>
  <c r="AD95" i="17"/>
  <c r="AD59" i="17"/>
  <c r="AD63" i="17"/>
  <c r="AD67" i="17"/>
  <c r="AD71" i="17"/>
  <c r="AD75" i="17"/>
  <c r="AD79" i="17"/>
  <c r="AD83" i="17"/>
  <c r="AD90" i="17"/>
  <c r="AD103" i="17"/>
  <c r="AD87" i="17"/>
  <c r="AD85" i="17"/>
  <c r="AD89" i="17"/>
  <c r="AR3" i="21"/>
  <c r="AD100" i="17"/>
  <c r="AD3" i="4"/>
  <c r="AD91" i="17"/>
  <c r="AD97" i="17"/>
  <c r="AD109" i="17"/>
  <c r="AD92" i="17"/>
  <c r="AD94" i="17"/>
  <c r="AD99" i="17"/>
  <c r="AD112" i="17"/>
  <c r="AD98" i="17"/>
  <c r="AD104" i="17"/>
  <c r="AD113" i="17"/>
  <c r="AD105" i="17"/>
  <c r="AD117" i="17"/>
  <c r="AD101" i="17"/>
  <c r="AD108" i="17"/>
  <c r="AD116" i="17"/>
  <c r="AD102" i="17"/>
  <c r="AD106" i="17"/>
  <c r="AD110" i="17"/>
  <c r="AD114" i="17"/>
  <c r="AD118" i="17"/>
  <c r="AD107" i="17"/>
  <c r="AD111" i="17"/>
  <c r="AD115" i="17"/>
  <c r="AE3" i="17"/>
  <c r="W127" i="17"/>
  <c r="V121" i="17"/>
  <c r="I127" i="17"/>
  <c r="W130" i="17"/>
  <c r="H129" i="17"/>
  <c r="J130" i="17"/>
  <c r="L130" i="17"/>
  <c r="X125" i="17"/>
  <c r="F128" i="17"/>
  <c r="Q132" i="17"/>
  <c r="O131" i="17"/>
  <c r="Q124" i="17"/>
  <c r="O126" i="17"/>
  <c r="C127" i="17"/>
  <c r="D129" i="17"/>
  <c r="O125" i="17"/>
  <c r="F121" i="17"/>
  <c r="O130" i="17"/>
  <c r="G125" i="17"/>
  <c r="L127" i="17"/>
  <c r="U130" i="17"/>
  <c r="Q123" i="17"/>
  <c r="W123" i="17"/>
  <c r="H122" i="17"/>
  <c r="V125" i="17"/>
  <c r="W131" i="17"/>
  <c r="I121" i="17"/>
  <c r="Q131" i="17"/>
  <c r="X123" i="17"/>
  <c r="E121" i="17"/>
  <c r="G130" i="17"/>
  <c r="W124" i="17"/>
  <c r="D126" i="17"/>
  <c r="Y129" i="17"/>
  <c r="U122" i="17"/>
  <c r="Y121" i="17"/>
  <c r="V124" i="17"/>
  <c r="J121" i="17"/>
  <c r="M125" i="17"/>
  <c r="G126" i="17"/>
  <c r="G104" i="8"/>
  <c r="G129" i="17"/>
  <c r="K123" i="17"/>
  <c r="T124" i="17"/>
  <c r="Y128" i="17"/>
  <c r="X121" i="17"/>
  <c r="X132" i="17"/>
  <c r="J132" i="17"/>
  <c r="J9" i="18"/>
  <c r="M9" i="18"/>
  <c r="K9" i="18"/>
  <c r="L9" i="18" s="1"/>
  <c r="J8" i="18"/>
  <c r="K8" i="18"/>
  <c r="L8" i="18" s="1"/>
  <c r="M8" i="18"/>
  <c r="J7" i="18"/>
  <c r="K7" i="18"/>
  <c r="L7" i="18" s="1"/>
  <c r="M7" i="18"/>
  <c r="M6" i="18"/>
  <c r="M516" i="18"/>
  <c r="AN517" i="14" s="1"/>
  <c r="AM517" i="14"/>
  <c r="M520" i="18"/>
  <c r="AN521" i="14" s="1"/>
  <c r="M515" i="18"/>
  <c r="AN516" i="14" s="1"/>
  <c r="AM516" i="14"/>
  <c r="M519" i="18"/>
  <c r="AN520" i="14" s="1"/>
  <c r="AM520" i="14"/>
  <c r="M517" i="18"/>
  <c r="AN518" i="14" s="1"/>
  <c r="M521" i="18"/>
  <c r="AN522" i="14" s="1"/>
  <c r="F123" i="17"/>
  <c r="T128" i="17"/>
  <c r="K6" i="18"/>
  <c r="J6" i="18"/>
  <c r="L121" i="17"/>
  <c r="W129" i="17"/>
  <c r="G127" i="17"/>
  <c r="C123" i="17"/>
  <c r="L131" i="17"/>
  <c r="D127" i="17"/>
  <c r="L124" i="17"/>
  <c r="Q130" i="17"/>
  <c r="U128" i="17"/>
  <c r="Y126" i="17"/>
  <c r="E126" i="17"/>
  <c r="I125" i="17"/>
  <c r="I124" i="17"/>
  <c r="M123" i="17"/>
  <c r="Q122" i="17"/>
  <c r="C132" i="17"/>
  <c r="K130" i="17"/>
  <c r="K128" i="17"/>
  <c r="S126" i="17"/>
  <c r="C125" i="17"/>
  <c r="G123" i="17"/>
  <c r="Q121" i="17"/>
  <c r="P132" i="17"/>
  <c r="P130" i="17"/>
  <c r="X128" i="17"/>
  <c r="H127" i="17"/>
  <c r="H125" i="17"/>
  <c r="P123" i="17"/>
  <c r="W121" i="17"/>
  <c r="F132" i="17"/>
  <c r="F131" i="17"/>
  <c r="V129" i="17"/>
  <c r="V128" i="17"/>
  <c r="V127" i="17"/>
  <c r="R126" i="17"/>
  <c r="R125" i="17"/>
  <c r="R124" i="17"/>
  <c r="N123" i="17"/>
  <c r="N122" i="17"/>
  <c r="H121" i="17"/>
  <c r="D121" i="17"/>
  <c r="K132" i="17"/>
  <c r="G131" i="17"/>
  <c r="O128" i="17"/>
  <c r="W125" i="17"/>
  <c r="O124" i="17"/>
  <c r="U121" i="17"/>
  <c r="T132" i="17"/>
  <c r="D130" i="17"/>
  <c r="L128" i="17"/>
  <c r="T125" i="17"/>
  <c r="D123" i="17"/>
  <c r="R121" i="17"/>
  <c r="I132" i="17"/>
  <c r="M131" i="17"/>
  <c r="Q129" i="17"/>
  <c r="Y127" i="17"/>
  <c r="O121" i="17"/>
  <c r="K121" i="17"/>
  <c r="G121" i="17"/>
  <c r="C121" i="17"/>
  <c r="G132" i="17"/>
  <c r="S130" i="17"/>
  <c r="O129" i="17"/>
  <c r="G128" i="17"/>
  <c r="W126" i="17"/>
  <c r="K125" i="17"/>
  <c r="C124" i="17"/>
  <c r="S122" i="17"/>
  <c r="L132" i="17"/>
  <c r="D131" i="17"/>
  <c r="T129" i="17"/>
  <c r="D128" i="17"/>
  <c r="T126" i="17"/>
  <c r="L125" i="17"/>
  <c r="D124" i="17"/>
  <c r="T122" i="17"/>
  <c r="Y132" i="17"/>
  <c r="E132" i="17"/>
  <c r="I131" i="17"/>
  <c r="I130" i="17"/>
  <c r="M129" i="17"/>
  <c r="Q128" i="17"/>
  <c r="Q127" i="17"/>
  <c r="U126" i="17"/>
  <c r="Y125" i="17"/>
  <c r="Y124" i="17"/>
  <c r="E124" i="17"/>
  <c r="I123" i="17"/>
  <c r="I122" i="17"/>
  <c r="S131" i="17"/>
  <c r="S129" i="17"/>
  <c r="C128" i="17"/>
  <c r="K126" i="17"/>
  <c r="K124" i="17"/>
  <c r="W122" i="17"/>
  <c r="X131" i="17"/>
  <c r="H130" i="17"/>
  <c r="P128" i="17"/>
  <c r="P126" i="17"/>
  <c r="X124" i="17"/>
  <c r="H123" i="17"/>
  <c r="V132" i="17"/>
  <c r="V131" i="17"/>
  <c r="R130" i="17"/>
  <c r="R129" i="17"/>
  <c r="R128" i="17"/>
  <c r="N127" i="17"/>
  <c r="N126" i="17"/>
  <c r="N125" i="17"/>
  <c r="J124" i="17"/>
  <c r="J123" i="17"/>
  <c r="J122" i="17"/>
  <c r="S123" i="17"/>
  <c r="K122" i="17"/>
  <c r="D132" i="17"/>
  <c r="T130" i="17"/>
  <c r="L129" i="17"/>
  <c r="T127" i="17"/>
  <c r="L126" i="17"/>
  <c r="D125" i="17"/>
  <c r="T123" i="17"/>
  <c r="L122" i="17"/>
  <c r="U132" i="17"/>
  <c r="Y131" i="17"/>
  <c r="Y130" i="17"/>
  <c r="E130" i="17"/>
  <c r="I129" i="17"/>
  <c r="I128" i="17"/>
  <c r="M127" i="17"/>
  <c r="Q126" i="17"/>
  <c r="Q125" i="17"/>
  <c r="U124" i="17"/>
  <c r="Y123" i="17"/>
  <c r="Y122" i="17"/>
  <c r="E122" i="17"/>
  <c r="C131" i="17"/>
  <c r="K129" i="17"/>
  <c r="S127" i="17"/>
  <c r="S125" i="17"/>
  <c r="G124" i="17"/>
  <c r="O122" i="17"/>
  <c r="P131" i="17"/>
  <c r="X129" i="17"/>
  <c r="X127" i="17"/>
  <c r="H126" i="17"/>
  <c r="P124" i="17"/>
  <c r="P122" i="17"/>
  <c r="R132" i="17"/>
  <c r="N131" i="17"/>
  <c r="N130" i="17"/>
  <c r="N129" i="17"/>
  <c r="J128" i="17"/>
  <c r="J127" i="17"/>
  <c r="J126" i="17"/>
  <c r="F125" i="17"/>
  <c r="F124" i="17"/>
  <c r="M514" i="18"/>
  <c r="AN515" i="14" s="1"/>
  <c r="M518" i="18"/>
  <c r="AN519" i="14" s="1"/>
  <c r="F122" i="17"/>
  <c r="V122" i="17"/>
  <c r="R123" i="17"/>
  <c r="N124" i="17"/>
  <c r="J125" i="17"/>
  <c r="F126" i="17"/>
  <c r="V126" i="17"/>
  <c r="R127" i="17"/>
  <c r="N128" i="17"/>
  <c r="J129" i="17"/>
  <c r="F130" i="17"/>
  <c r="V130" i="17"/>
  <c r="R131" i="17"/>
  <c r="N132" i="17"/>
  <c r="S121" i="17"/>
  <c r="X122" i="17"/>
  <c r="H124" i="17"/>
  <c r="P125" i="17"/>
  <c r="X126" i="17"/>
  <c r="H128" i="17"/>
  <c r="P129" i="17"/>
  <c r="X130" i="17"/>
  <c r="H132" i="17"/>
  <c r="G122" i="17"/>
  <c r="O123" i="17"/>
  <c r="S124" i="17"/>
  <c r="C126" i="17"/>
  <c r="K127" i="17"/>
  <c r="S128" i="17"/>
  <c r="C130" i="17"/>
  <c r="K131" i="17"/>
  <c r="W132" i="17"/>
  <c r="P121" i="17"/>
  <c r="M122" i="17"/>
  <c r="E123" i="17"/>
  <c r="U123" i="17"/>
  <c r="M124" i="17"/>
  <c r="E125" i="17"/>
  <c r="U125" i="17"/>
  <c r="M126" i="17"/>
  <c r="E127" i="17"/>
  <c r="U127" i="17"/>
  <c r="M128" i="17"/>
  <c r="E129" i="17"/>
  <c r="U129" i="17"/>
  <c r="M130" i="17"/>
  <c r="E131" i="17"/>
  <c r="U131" i="17"/>
  <c r="M132" i="17"/>
  <c r="D122" i="17"/>
  <c r="E522" i="18"/>
  <c r="H1004" i="22"/>
  <c r="M512" i="18"/>
  <c r="AN513" i="14" s="1"/>
  <c r="S119" i="17"/>
  <c r="S24" i="4" s="1"/>
  <c r="Q119" i="17"/>
  <c r="Q24" i="4" s="1"/>
  <c r="AB122" i="17"/>
  <c r="AA123" i="17"/>
  <c r="Z124" i="17"/>
  <c r="AB126" i="17"/>
  <c r="AA127" i="17"/>
  <c r="Z128" i="17"/>
  <c r="AB130" i="17"/>
  <c r="AA131" i="17"/>
  <c r="Z132" i="17"/>
  <c r="Z121" i="17"/>
  <c r="AB123" i="17"/>
  <c r="AA124" i="17"/>
  <c r="Z125" i="17"/>
  <c r="AB127" i="17"/>
  <c r="AA128" i="17"/>
  <c r="Z129" i="17"/>
  <c r="AB131" i="17"/>
  <c r="AA132" i="17"/>
  <c r="AA121" i="17"/>
  <c r="Z122" i="17"/>
  <c r="AB124" i="17"/>
  <c r="AA125" i="17"/>
  <c r="Z126" i="17"/>
  <c r="AB128" i="17"/>
  <c r="AA129" i="17"/>
  <c r="Z130" i="17"/>
  <c r="AB132" i="17"/>
  <c r="AB121" i="17"/>
  <c r="AA122" i="17"/>
  <c r="Z123" i="17"/>
  <c r="AB125" i="17"/>
  <c r="AA126" i="17"/>
  <c r="Z127" i="17"/>
  <c r="AB129" i="17"/>
  <c r="AA130" i="17"/>
  <c r="Z131" i="17"/>
  <c r="M513" i="18"/>
  <c r="AN514" i="14" s="1"/>
  <c r="L522" i="18"/>
  <c r="C119" i="17"/>
  <c r="C24" i="4" s="1"/>
  <c r="I119" i="17"/>
  <c r="I24" i="4" s="1"/>
  <c r="L119" i="17"/>
  <c r="L24" i="4" s="1"/>
  <c r="K119" i="17"/>
  <c r="K24" i="4" s="1"/>
  <c r="N119" i="17"/>
  <c r="N24" i="4" s="1"/>
  <c r="M119" i="17"/>
  <c r="M24" i="4" s="1"/>
  <c r="AA119" i="17"/>
  <c r="AA24" i="4" s="1"/>
  <c r="X119" i="17"/>
  <c r="X24" i="4" s="1"/>
  <c r="U119" i="17"/>
  <c r="U24" i="4" s="1"/>
  <c r="V119" i="17"/>
  <c r="V24" i="4" s="1"/>
  <c r="Y119" i="17"/>
  <c r="Y24" i="4" s="1"/>
  <c r="T119" i="17"/>
  <c r="T24" i="4" s="1"/>
  <c r="P119" i="17"/>
  <c r="P24" i="4" s="1"/>
  <c r="R119" i="17"/>
  <c r="R24" i="4" s="1"/>
  <c r="D119" i="17"/>
  <c r="D24" i="4" s="1"/>
  <c r="G119" i="17"/>
  <c r="G24" i="4" s="1"/>
  <c r="O119" i="17"/>
  <c r="O24" i="4" s="1"/>
  <c r="W119" i="17"/>
  <c r="W24" i="4" s="1"/>
  <c r="H119" i="17"/>
  <c r="H24" i="4" s="1"/>
  <c r="J119" i="17"/>
  <c r="J24" i="4" s="1"/>
  <c r="Z119" i="17"/>
  <c r="Z24" i="4" s="1"/>
  <c r="E119" i="17"/>
  <c r="E24" i="4" s="1"/>
  <c r="F119" i="17"/>
  <c r="F24" i="4" s="1"/>
  <c r="E506" i="18"/>
  <c r="C507" i="14"/>
  <c r="C523" i="14"/>
  <c r="BK4" i="4"/>
  <c r="F7" i="18" l="1"/>
  <c r="F8" i="18"/>
  <c r="F9" i="18"/>
  <c r="AR4" i="21"/>
  <c r="AR11" i="21"/>
  <c r="AR6" i="21"/>
  <c r="AR10" i="21"/>
  <c r="AR8" i="21"/>
  <c r="AR5" i="21"/>
  <c r="AR9" i="21"/>
  <c r="AR7" i="21"/>
  <c r="C39" i="17" a="1"/>
  <c r="C39" i="17" s="1"/>
  <c r="D39" i="17" a="1"/>
  <c r="D39" i="17" s="1"/>
  <c r="E39" i="17" a="1"/>
  <c r="E39" i="17" s="1"/>
  <c r="F39" i="17" a="1"/>
  <c r="F39" i="17" s="1"/>
  <c r="G39" i="17" a="1"/>
  <c r="G39" i="17" s="1"/>
  <c r="H39" i="17" a="1"/>
  <c r="H39" i="17" s="1"/>
  <c r="I39" i="17" a="1"/>
  <c r="I39" i="17" s="1"/>
  <c r="J39" i="17" a="1"/>
  <c r="J39" i="17" s="1"/>
  <c r="K39" i="17" a="1"/>
  <c r="K39" i="17" s="1"/>
  <c r="L39" i="17" a="1"/>
  <c r="L39" i="17" s="1"/>
  <c r="M39" i="17" a="1"/>
  <c r="M39" i="17" s="1"/>
  <c r="N39" i="17" a="1"/>
  <c r="N39" i="17" s="1"/>
  <c r="AE21" i="17" a="1"/>
  <c r="AE21" i="17" s="1"/>
  <c r="AE22" i="17" a="1"/>
  <c r="AE22" i="17" s="1"/>
  <c r="AE23" i="17" a="1"/>
  <c r="AE23" i="17" s="1"/>
  <c r="AE24" i="17" a="1"/>
  <c r="AE24" i="17" s="1"/>
  <c r="AE25" i="17" a="1"/>
  <c r="AE25" i="17" s="1"/>
  <c r="AE26" i="17" a="1"/>
  <c r="AE26" i="17" s="1"/>
  <c r="AE20" i="17" a="1"/>
  <c r="AE20" i="17" s="1"/>
  <c r="C38" i="17" a="1"/>
  <c r="C38" i="17" s="1"/>
  <c r="D38" i="17" a="1"/>
  <c r="D38" i="17" s="1"/>
  <c r="E38" i="17" a="1"/>
  <c r="E38" i="17" s="1"/>
  <c r="F38" i="17" a="1"/>
  <c r="F38" i="17" s="1"/>
  <c r="G38" i="17" a="1"/>
  <c r="G38" i="17" s="1"/>
  <c r="H38" i="17" a="1"/>
  <c r="H38" i="17" s="1"/>
  <c r="I38" i="17" a="1"/>
  <c r="I38" i="17" s="1"/>
  <c r="J38" i="17" a="1"/>
  <c r="J38" i="17" s="1"/>
  <c r="K38" i="17" a="1"/>
  <c r="K38" i="17" s="1"/>
  <c r="L38" i="17" a="1"/>
  <c r="L38" i="17" s="1"/>
  <c r="M38" i="17" a="1"/>
  <c r="M38" i="17" s="1"/>
  <c r="N38" i="17" a="1"/>
  <c r="N38" i="17" s="1"/>
  <c r="O38" i="17" a="1"/>
  <c r="O38" i="17" s="1"/>
  <c r="P38" i="17" a="1"/>
  <c r="P38" i="17" s="1"/>
  <c r="Q38" i="17" a="1"/>
  <c r="Q38" i="17" s="1"/>
  <c r="R38" i="17" a="1"/>
  <c r="R38" i="17" s="1"/>
  <c r="S38" i="17" a="1"/>
  <c r="S38" i="17" s="1"/>
  <c r="T38" i="17" a="1"/>
  <c r="T38" i="17" s="1"/>
  <c r="U38" i="17" a="1"/>
  <c r="U38" i="17" s="1"/>
  <c r="V38" i="17" a="1"/>
  <c r="V38" i="17" s="1"/>
  <c r="W38" i="17" a="1"/>
  <c r="W38" i="17" s="1"/>
  <c r="X38" i="17" a="1"/>
  <c r="X38" i="17" s="1"/>
  <c r="Y38" i="17" a="1"/>
  <c r="Y38" i="17" s="1"/>
  <c r="Z38" i="17" a="1"/>
  <c r="Z38" i="17" s="1"/>
  <c r="AA38" i="17" a="1"/>
  <c r="AA38" i="17" s="1"/>
  <c r="AB38" i="17" a="1"/>
  <c r="AB38" i="17" s="1"/>
  <c r="AC38" i="17" a="1"/>
  <c r="AC38" i="17" s="1"/>
  <c r="C41" i="17" a="1"/>
  <c r="C41" i="17" s="1"/>
  <c r="D41" i="17" a="1"/>
  <c r="D41" i="17" s="1"/>
  <c r="E41" i="17" a="1"/>
  <c r="E41" i="17" s="1"/>
  <c r="F41" i="17" a="1"/>
  <c r="F41" i="17" s="1"/>
  <c r="G41" i="17" a="1"/>
  <c r="G41" i="17" s="1"/>
  <c r="H41" i="17" a="1"/>
  <c r="H41" i="17" s="1"/>
  <c r="I41" i="17" a="1"/>
  <c r="I41" i="17" s="1"/>
  <c r="J41" i="17" a="1"/>
  <c r="J41" i="17" s="1"/>
  <c r="K41" i="17" a="1"/>
  <c r="K41" i="17" s="1"/>
  <c r="L41" i="17" a="1"/>
  <c r="L41" i="17" s="1"/>
  <c r="M41" i="17" a="1"/>
  <c r="M41" i="17" s="1"/>
  <c r="N41" i="17" a="1"/>
  <c r="N41" i="17" s="1"/>
  <c r="AD38" i="17" a="1"/>
  <c r="AD38" i="17" s="1"/>
  <c r="AE84" i="17"/>
  <c r="AE38" i="17" a="1"/>
  <c r="AE38" i="17" s="1"/>
  <c r="AE75" i="17"/>
  <c r="AE134" i="17"/>
  <c r="AE133" i="17"/>
  <c r="AE90" i="17"/>
  <c r="AE73" i="17"/>
  <c r="AD28" i="17"/>
  <c r="AD32" i="17"/>
  <c r="AS3" i="21"/>
  <c r="AE48" i="17" a="1"/>
  <c r="AE48" i="17" s="1"/>
  <c r="AE51" i="17" a="1"/>
  <c r="AE51" i="17" s="1"/>
  <c r="AE55" i="17" a="1"/>
  <c r="AE55" i="17" s="1"/>
  <c r="AE54" i="17" a="1"/>
  <c r="AE54" i="17" s="1"/>
  <c r="AE44" i="17" a="1"/>
  <c r="AE44" i="17" s="1"/>
  <c r="AE47" i="17" a="1"/>
  <c r="AE47" i="17" s="1"/>
  <c r="AE49" i="17" a="1"/>
  <c r="AE49" i="17" s="1"/>
  <c r="AE50" i="17" a="1"/>
  <c r="AE50" i="17" s="1"/>
  <c r="AE31" i="17" a="1"/>
  <c r="AE31" i="17" s="1"/>
  <c r="AE53" i="17" a="1"/>
  <c r="AE53" i="17" s="1"/>
  <c r="AE52" i="17" a="1"/>
  <c r="AE52" i="17" s="1"/>
  <c r="AE30" i="17" a="1"/>
  <c r="AE30" i="17" s="1"/>
  <c r="AE79" i="17"/>
  <c r="M506" i="18"/>
  <c r="AE64" i="17"/>
  <c r="AE67" i="17"/>
  <c r="AE66" i="17"/>
  <c r="J506" i="18"/>
  <c r="K506" i="18"/>
  <c r="AE60" i="17"/>
  <c r="AE71" i="17"/>
  <c r="AE81" i="17"/>
  <c r="AE96" i="17"/>
  <c r="AE62" i="17"/>
  <c r="AE69" i="17"/>
  <c r="AE77" i="17"/>
  <c r="AE86" i="17"/>
  <c r="AE105" i="17"/>
  <c r="AE63" i="17"/>
  <c r="AE59" i="17"/>
  <c r="AE70" i="17"/>
  <c r="AE74" i="17"/>
  <c r="AE78" i="17"/>
  <c r="AE82" i="17"/>
  <c r="AE89" i="17"/>
  <c r="AE107" i="17"/>
  <c r="AE61" i="17"/>
  <c r="AE65" i="17"/>
  <c r="AE68" i="17"/>
  <c r="AE72" i="17"/>
  <c r="AE76" i="17"/>
  <c r="AE80" i="17"/>
  <c r="AE85" i="17"/>
  <c r="AE91" i="17"/>
  <c r="AE102" i="17"/>
  <c r="AE83" i="17"/>
  <c r="AE87" i="17"/>
  <c r="AE93" i="17"/>
  <c r="AE98" i="17"/>
  <c r="AE111" i="17"/>
  <c r="AE88" i="17"/>
  <c r="AE92" i="17"/>
  <c r="AE95" i="17"/>
  <c r="AE103" i="17"/>
  <c r="AE112" i="17"/>
  <c r="AE94" i="17"/>
  <c r="AE100" i="17"/>
  <c r="AE106" i="17"/>
  <c r="AE114" i="17"/>
  <c r="AE99" i="17"/>
  <c r="AE108" i="17"/>
  <c r="AE110" i="17"/>
  <c r="AE116" i="17"/>
  <c r="AE118" i="17"/>
  <c r="AE97" i="17"/>
  <c r="AE101" i="17"/>
  <c r="AE104" i="17"/>
  <c r="AE109" i="17"/>
  <c r="AE115" i="17"/>
  <c r="X34" i="25"/>
  <c r="B37" i="25"/>
  <c r="C36" i="25"/>
  <c r="AH36" i="25" s="1"/>
  <c r="T36" i="25" s="1"/>
  <c r="V35" i="25"/>
  <c r="AB35" i="25" s="1"/>
  <c r="Y35" i="25"/>
  <c r="AE3" i="4"/>
  <c r="AE117" i="17"/>
  <c r="AE113" i="17"/>
  <c r="AF3" i="17"/>
  <c r="AM523" i="14"/>
  <c r="G9" i="18"/>
  <c r="AB119" i="17"/>
  <c r="AB24" i="4" s="1"/>
  <c r="H8" i="18"/>
  <c r="I8" i="18" s="1"/>
  <c r="H7" i="18"/>
  <c r="I7" i="18" s="1"/>
  <c r="H9" i="18"/>
  <c r="I9" i="18" s="1"/>
  <c r="G7" i="18"/>
  <c r="G8" i="18"/>
  <c r="L6" i="18"/>
  <c r="F6" i="18" s="1"/>
  <c r="O135" i="17"/>
  <c r="O25" i="4" s="1"/>
  <c r="T135" i="17"/>
  <c r="T25" i="4" s="1"/>
  <c r="I135" i="17"/>
  <c r="I25" i="4" s="1"/>
  <c r="Y135" i="17"/>
  <c r="Y25" i="4" s="1"/>
  <c r="D135" i="17"/>
  <c r="D25" i="4" s="1"/>
  <c r="L135" i="17"/>
  <c r="L25" i="4" s="1"/>
  <c r="W135" i="17"/>
  <c r="W25" i="4" s="1"/>
  <c r="M135" i="17"/>
  <c r="M25" i="4" s="1"/>
  <c r="G135" i="17"/>
  <c r="G25" i="4" s="1"/>
  <c r="Q135" i="17"/>
  <c r="Q25" i="4" s="1"/>
  <c r="C135" i="17"/>
  <c r="C25" i="4" s="1"/>
  <c r="K135" i="17"/>
  <c r="K25" i="4" s="1"/>
  <c r="R135" i="17"/>
  <c r="R25" i="4" s="1"/>
  <c r="V135" i="17"/>
  <c r="V25" i="4" s="1"/>
  <c r="AN523" i="14"/>
  <c r="H135" i="17"/>
  <c r="H25" i="4" s="1"/>
  <c r="W506" i="18"/>
  <c r="AC6" i="18"/>
  <c r="AC8" i="18"/>
  <c r="AM9" i="14" s="1"/>
  <c r="AC9" i="18"/>
  <c r="AM10" i="14" s="1"/>
  <c r="X135" i="17"/>
  <c r="X25" i="4" s="1"/>
  <c r="S135" i="17"/>
  <c r="S25" i="4" s="1"/>
  <c r="U135" i="17"/>
  <c r="U25" i="4" s="1"/>
  <c r="E135" i="17"/>
  <c r="E25" i="4" s="1"/>
  <c r="P135" i="17"/>
  <c r="P25" i="4" s="1"/>
  <c r="J135" i="17"/>
  <c r="J25" i="4" s="1"/>
  <c r="F135" i="17"/>
  <c r="F25" i="4" s="1"/>
  <c r="N135" i="17"/>
  <c r="N25" i="4" s="1"/>
  <c r="M522" i="18"/>
  <c r="Z135" i="17"/>
  <c r="Z25" i="4" s="1"/>
  <c r="AA135" i="17"/>
  <c r="AA25" i="4" s="1"/>
  <c r="AB135" i="17"/>
  <c r="AB25" i="4" s="1"/>
  <c r="AS4" i="21" l="1"/>
  <c r="AS10" i="21"/>
  <c r="AS8" i="21"/>
  <c r="AS11" i="21"/>
  <c r="AS6" i="21"/>
  <c r="AS5" i="21"/>
  <c r="AS9" i="21"/>
  <c r="AS7" i="21"/>
  <c r="AF21" i="17" a="1"/>
  <c r="AF21" i="17" s="1"/>
  <c r="AF22" i="17" a="1"/>
  <c r="AF22" i="17" s="1"/>
  <c r="AF23" i="17" a="1"/>
  <c r="AF23" i="17" s="1"/>
  <c r="AF24" i="17" a="1"/>
  <c r="AF24" i="17" s="1"/>
  <c r="AF25" i="17" a="1"/>
  <c r="AF25" i="17" s="1"/>
  <c r="AF26" i="17" a="1"/>
  <c r="AF26" i="17" s="1"/>
  <c r="AF20" i="17" a="1"/>
  <c r="AF20" i="17" s="1"/>
  <c r="C40" i="17" a="1"/>
  <c r="C40" i="17" s="1"/>
  <c r="D40" i="17" a="1"/>
  <c r="D40" i="17" s="1"/>
  <c r="E40" i="17" a="1"/>
  <c r="E40" i="17" s="1"/>
  <c r="F40" i="17" a="1"/>
  <c r="F40" i="17" s="1"/>
  <c r="G40" i="17" a="1"/>
  <c r="G40" i="17" s="1"/>
  <c r="H40" i="17" a="1"/>
  <c r="H40" i="17" s="1"/>
  <c r="I40" i="17" a="1"/>
  <c r="I40" i="17" s="1"/>
  <c r="J40" i="17" a="1"/>
  <c r="J40" i="17" s="1"/>
  <c r="K40" i="17" a="1"/>
  <c r="K40" i="17" s="1"/>
  <c r="L40" i="17" a="1"/>
  <c r="L40" i="17" s="1"/>
  <c r="M40" i="17" a="1"/>
  <c r="M40" i="17" s="1"/>
  <c r="N40" i="17" a="1"/>
  <c r="N40" i="17" s="1"/>
  <c r="O40" i="17" a="1"/>
  <c r="O40" i="17" s="1"/>
  <c r="P40" i="17" a="1"/>
  <c r="P40" i="17" s="1"/>
  <c r="Q40" i="17" a="1"/>
  <c r="Q40" i="17" s="1"/>
  <c r="R40" i="17" a="1"/>
  <c r="R40" i="17" s="1"/>
  <c r="S40" i="17" a="1"/>
  <c r="S40" i="17" s="1"/>
  <c r="T40" i="17" a="1"/>
  <c r="T40" i="17" s="1"/>
  <c r="U40" i="17" a="1"/>
  <c r="U40" i="17" s="1"/>
  <c r="V40" i="17" a="1"/>
  <c r="V40" i="17" s="1"/>
  <c r="W40" i="17" a="1"/>
  <c r="W40" i="17" s="1"/>
  <c r="X40" i="17" a="1"/>
  <c r="X40" i="17" s="1"/>
  <c r="Y40" i="17" a="1"/>
  <c r="Y40" i="17" s="1"/>
  <c r="Z40" i="17" a="1"/>
  <c r="Z40" i="17" s="1"/>
  <c r="AA40" i="17" a="1"/>
  <c r="AA40" i="17" s="1"/>
  <c r="AB40" i="17" a="1"/>
  <c r="AB40" i="17" s="1"/>
  <c r="AC40" i="17" a="1"/>
  <c r="AC40" i="17" s="1"/>
  <c r="AD40" i="17" a="1"/>
  <c r="AD40" i="17" s="1"/>
  <c r="AE40" i="17" a="1"/>
  <c r="AE40" i="17" s="1"/>
  <c r="AF38" i="17" a="1"/>
  <c r="AF38" i="17" s="1"/>
  <c r="AF40" i="17" a="1"/>
  <c r="AF40" i="17" s="1"/>
  <c r="AF134" i="17"/>
  <c r="AF133" i="17"/>
  <c r="AE28" i="17"/>
  <c r="AF64" i="17"/>
  <c r="AF44" i="17" a="1"/>
  <c r="AF44" i="17" s="1"/>
  <c r="AF49" i="17" a="1"/>
  <c r="AF49" i="17" s="1"/>
  <c r="AF31" i="17" a="1"/>
  <c r="AF31" i="17" s="1"/>
  <c r="AF50" i="17" a="1"/>
  <c r="AF50" i="17" s="1"/>
  <c r="AF53" i="17" a="1"/>
  <c r="AF53" i="17" s="1"/>
  <c r="AF52" i="17" a="1"/>
  <c r="AF52" i="17" s="1"/>
  <c r="AF54" i="17" a="1"/>
  <c r="AF54" i="17" s="1"/>
  <c r="AF51" i="17" a="1"/>
  <c r="AF51" i="17" s="1"/>
  <c r="AF47" i="17" a="1"/>
  <c r="AF47" i="17" s="1"/>
  <c r="AF48" i="17" a="1"/>
  <c r="AF48" i="17" s="1"/>
  <c r="AF55" i="17" a="1"/>
  <c r="AF55" i="17" s="1"/>
  <c r="AF30" i="17" a="1"/>
  <c r="AF30" i="17" s="1"/>
  <c r="AE32" i="17"/>
  <c r="H6" i="18"/>
  <c r="I6" i="18" s="1"/>
  <c r="L506" i="18"/>
  <c r="AF70" i="17"/>
  <c r="AF81" i="17"/>
  <c r="AC35" i="25"/>
  <c r="X35" i="25"/>
  <c r="V36" i="25"/>
  <c r="AB36" i="25" s="1"/>
  <c r="Y36" i="25"/>
  <c r="AF90" i="17"/>
  <c r="C37" i="25"/>
  <c r="AH37" i="25" s="1"/>
  <c r="T37" i="25" s="1"/>
  <c r="B38" i="25"/>
  <c r="AF87" i="17"/>
  <c r="AF73" i="17"/>
  <c r="AF97" i="17"/>
  <c r="AF61" i="17"/>
  <c r="AF78" i="17"/>
  <c r="AF65" i="17"/>
  <c r="AF74" i="17"/>
  <c r="AF82" i="17"/>
  <c r="AF108" i="17"/>
  <c r="AF60" i="17"/>
  <c r="AF69" i="17"/>
  <c r="AF77" i="17"/>
  <c r="AF66" i="17"/>
  <c r="AF62" i="17"/>
  <c r="AF67" i="17"/>
  <c r="AF71" i="17"/>
  <c r="AF75" i="17"/>
  <c r="AF79" i="17"/>
  <c r="AF83" i="17"/>
  <c r="AF91" i="17"/>
  <c r="AF113" i="17"/>
  <c r="AF59" i="17"/>
  <c r="AF63" i="17"/>
  <c r="AF68" i="17"/>
  <c r="AF72" i="17"/>
  <c r="AF76" i="17"/>
  <c r="AF80" i="17"/>
  <c r="AF86" i="17"/>
  <c r="AF84" i="17"/>
  <c r="AF88" i="17"/>
  <c r="AF93" i="17"/>
  <c r="AF100" i="17"/>
  <c r="AF116" i="17"/>
  <c r="AF85" i="17"/>
  <c r="AF89" i="17"/>
  <c r="AF101" i="17"/>
  <c r="AF92" i="17"/>
  <c r="AF96" i="17"/>
  <c r="AF105" i="17"/>
  <c r="AF94" i="17"/>
  <c r="AF98" i="17"/>
  <c r="AF103" i="17"/>
  <c r="AF109" i="17"/>
  <c r="AF117" i="17"/>
  <c r="AF95" i="17"/>
  <c r="AF99" i="17"/>
  <c r="AF104" i="17"/>
  <c r="AF112" i="17"/>
  <c r="AF102" i="17"/>
  <c r="AF106" i="17"/>
  <c r="AF110" i="17"/>
  <c r="AF114" i="17"/>
  <c r="AF3" i="4"/>
  <c r="AF107" i="17"/>
  <c r="AF111" i="17"/>
  <c r="AF115" i="17"/>
  <c r="AF118" i="17"/>
  <c r="AT3" i="21"/>
  <c r="AG3" i="17"/>
  <c r="AC119" i="17"/>
  <c r="AC24" i="4" s="1"/>
  <c r="AC121" i="17"/>
  <c r="AC125" i="17"/>
  <c r="AC129" i="17"/>
  <c r="AC123" i="17"/>
  <c r="AC131" i="17"/>
  <c r="AC122" i="17"/>
  <c r="AC126" i="17"/>
  <c r="AC130" i="17"/>
  <c r="AC124" i="17"/>
  <c r="AC128" i="17"/>
  <c r="AC132" i="17"/>
  <c r="AC127" i="17"/>
  <c r="G6" i="18"/>
  <c r="U9" i="18"/>
  <c r="AF37" i="17" a="1"/>
  <c r="AF37" i="17" s="1"/>
  <c r="U7" i="18"/>
  <c r="AL8" i="14" s="1"/>
  <c r="U8" i="18"/>
  <c r="AL9" i="14" s="1"/>
  <c r="AM7" i="14"/>
  <c r="AC506" i="18"/>
  <c r="AT4" i="21" l="1"/>
  <c r="AT10" i="21"/>
  <c r="AT11" i="21"/>
  <c r="AT8" i="21"/>
  <c r="AT6" i="21"/>
  <c r="AT5" i="21"/>
  <c r="AT9" i="21"/>
  <c r="AT7" i="21"/>
  <c r="AD9" i="18"/>
  <c r="AN10" i="14" s="1"/>
  <c r="AL10" i="14"/>
  <c r="AF34" i="17" a="1"/>
  <c r="AF34" i="17" s="1"/>
  <c r="C34" i="17" a="1"/>
  <c r="C34" i="17" s="1"/>
  <c r="AG21" i="17" a="1"/>
  <c r="AG21" i="17" s="1"/>
  <c r="AG22" i="17" a="1"/>
  <c r="AG22" i="17" s="1"/>
  <c r="AG23" i="17" a="1"/>
  <c r="AG23" i="17" s="1"/>
  <c r="AG24" i="17" a="1"/>
  <c r="AG24" i="17" s="1"/>
  <c r="AG25" i="17" a="1"/>
  <c r="AG25" i="17" s="1"/>
  <c r="AG26" i="17" a="1"/>
  <c r="AG26" i="17" s="1"/>
  <c r="AG20" i="17" a="1"/>
  <c r="AG20" i="17" s="1"/>
  <c r="C35" i="17" a="1"/>
  <c r="C35" i="17" s="1"/>
  <c r="D35" i="17" a="1"/>
  <c r="D35" i="17" s="1"/>
  <c r="E35" i="17" a="1"/>
  <c r="E35" i="17" s="1"/>
  <c r="F35" i="17" a="1"/>
  <c r="F35" i="17" s="1"/>
  <c r="G35" i="17" a="1"/>
  <c r="G35" i="17" s="1"/>
  <c r="H35" i="17" a="1"/>
  <c r="H35" i="17" s="1"/>
  <c r="I35" i="17" a="1"/>
  <c r="I35" i="17" s="1"/>
  <c r="J35" i="17" a="1"/>
  <c r="J35" i="17" s="1"/>
  <c r="K35" i="17" a="1"/>
  <c r="K35" i="17" s="1"/>
  <c r="L35" i="17" a="1"/>
  <c r="L35" i="17" s="1"/>
  <c r="M35" i="17" a="1"/>
  <c r="M35" i="17" s="1"/>
  <c r="N35" i="17" a="1"/>
  <c r="N35" i="17" s="1"/>
  <c r="O35" i="17" a="1"/>
  <c r="O35" i="17" s="1"/>
  <c r="P35" i="17" a="1"/>
  <c r="P35" i="17" s="1"/>
  <c r="Q35" i="17" a="1"/>
  <c r="Q35" i="17" s="1"/>
  <c r="R35" i="17" a="1"/>
  <c r="R35" i="17" s="1"/>
  <c r="S35" i="17" a="1"/>
  <c r="S35" i="17" s="1"/>
  <c r="T35" i="17" a="1"/>
  <c r="T35" i="17" s="1"/>
  <c r="U35" i="17" a="1"/>
  <c r="U35" i="17" s="1"/>
  <c r="V35" i="17" a="1"/>
  <c r="V35" i="17" s="1"/>
  <c r="W35" i="17" a="1"/>
  <c r="W35" i="17" s="1"/>
  <c r="X35" i="17" a="1"/>
  <c r="X35" i="17" s="1"/>
  <c r="Y35" i="17" a="1"/>
  <c r="Y35" i="17" s="1"/>
  <c r="Z35" i="17" a="1"/>
  <c r="Z35" i="17" s="1"/>
  <c r="AA35" i="17" a="1"/>
  <c r="AA35" i="17" s="1"/>
  <c r="AB35" i="17" a="1"/>
  <c r="AB35" i="17" s="1"/>
  <c r="AC35" i="17" a="1"/>
  <c r="AC35" i="17" s="1"/>
  <c r="AD35" i="17" a="1"/>
  <c r="AD35" i="17" s="1"/>
  <c r="AE35" i="17" a="1"/>
  <c r="AE35" i="17" s="1"/>
  <c r="C36" i="17" a="1"/>
  <c r="C36" i="17" s="1"/>
  <c r="D36" i="17" a="1"/>
  <c r="D36" i="17" s="1"/>
  <c r="E36" i="17" a="1"/>
  <c r="E36" i="17" s="1"/>
  <c r="F36" i="17" a="1"/>
  <c r="F36" i="17" s="1"/>
  <c r="G36" i="17" a="1"/>
  <c r="G36" i="17" s="1"/>
  <c r="H36" i="17" a="1"/>
  <c r="H36" i="17" s="1"/>
  <c r="I36" i="17" a="1"/>
  <c r="I36" i="17" s="1"/>
  <c r="J36" i="17" a="1"/>
  <c r="J36" i="17" s="1"/>
  <c r="K36" i="17" a="1"/>
  <c r="K36" i="17" s="1"/>
  <c r="L36" i="17" a="1"/>
  <c r="L36" i="17" s="1"/>
  <c r="M36" i="17" a="1"/>
  <c r="M36" i="17" s="1"/>
  <c r="N36" i="17" a="1"/>
  <c r="N36" i="17" s="1"/>
  <c r="O36" i="17" a="1"/>
  <c r="O36" i="17" s="1"/>
  <c r="P36" i="17" a="1"/>
  <c r="P36" i="17" s="1"/>
  <c r="Q36" i="17" a="1"/>
  <c r="Q36" i="17" s="1"/>
  <c r="R36" i="17" a="1"/>
  <c r="R36" i="17" s="1"/>
  <c r="S36" i="17" a="1"/>
  <c r="S36" i="17" s="1"/>
  <c r="T36" i="17" a="1"/>
  <c r="T36" i="17" s="1"/>
  <c r="U36" i="17" a="1"/>
  <c r="U36" i="17" s="1"/>
  <c r="V36" i="17" a="1"/>
  <c r="V36" i="17" s="1"/>
  <c r="W36" i="17" a="1"/>
  <c r="W36" i="17" s="1"/>
  <c r="X36" i="17" a="1"/>
  <c r="X36" i="17" s="1"/>
  <c r="Y36" i="17" a="1"/>
  <c r="Y36" i="17" s="1"/>
  <c r="Z36" i="17" a="1"/>
  <c r="Z36" i="17" s="1"/>
  <c r="AA36" i="17" a="1"/>
  <c r="AA36" i="17" s="1"/>
  <c r="AB36" i="17" a="1"/>
  <c r="AB36" i="17" s="1"/>
  <c r="AC36" i="17" a="1"/>
  <c r="AC36" i="17" s="1"/>
  <c r="AD36" i="17" a="1"/>
  <c r="AD36" i="17" s="1"/>
  <c r="AE36" i="17" a="1"/>
  <c r="AE36" i="17" s="1"/>
  <c r="AF35" i="17" a="1"/>
  <c r="AF35" i="17" s="1"/>
  <c r="AF36" i="17" a="1"/>
  <c r="AF36" i="17" s="1"/>
  <c r="C37" i="17" a="1"/>
  <c r="C37" i="17" s="1"/>
  <c r="D37" i="17" a="1"/>
  <c r="D37" i="17" s="1"/>
  <c r="E37" i="17" a="1"/>
  <c r="E37" i="17" s="1"/>
  <c r="F37" i="17" a="1"/>
  <c r="F37" i="17" s="1"/>
  <c r="G37" i="17" a="1"/>
  <c r="G37" i="17" s="1"/>
  <c r="H37" i="17" a="1"/>
  <c r="H37" i="17" s="1"/>
  <c r="I37" i="17" a="1"/>
  <c r="I37" i="17" s="1"/>
  <c r="J37" i="17" a="1"/>
  <c r="J37" i="17" s="1"/>
  <c r="K37" i="17" a="1"/>
  <c r="K37" i="17" s="1"/>
  <c r="L37" i="17" a="1"/>
  <c r="L37" i="17" s="1"/>
  <c r="M37" i="17" a="1"/>
  <c r="M37" i="17" s="1"/>
  <c r="N37" i="17" a="1"/>
  <c r="N37" i="17" s="1"/>
  <c r="O37" i="17" a="1"/>
  <c r="O37" i="17" s="1"/>
  <c r="P37" i="17" a="1"/>
  <c r="P37" i="17" s="1"/>
  <c r="Q37" i="17" a="1"/>
  <c r="Q37" i="17" s="1"/>
  <c r="R37" i="17" a="1"/>
  <c r="R37" i="17" s="1"/>
  <c r="S37" i="17" a="1"/>
  <c r="S37" i="17" s="1"/>
  <c r="T37" i="17" a="1"/>
  <c r="T37" i="17" s="1"/>
  <c r="U37" i="17" a="1"/>
  <c r="U37" i="17" s="1"/>
  <c r="V37" i="17" a="1"/>
  <c r="V37" i="17" s="1"/>
  <c r="W37" i="17" a="1"/>
  <c r="W37" i="17" s="1"/>
  <c r="X37" i="17" a="1"/>
  <c r="X37" i="17" s="1"/>
  <c r="Y37" i="17" a="1"/>
  <c r="Y37" i="17" s="1"/>
  <c r="Z37" i="17" a="1"/>
  <c r="Z37" i="17" s="1"/>
  <c r="AA37" i="17" a="1"/>
  <c r="AA37" i="17" s="1"/>
  <c r="AB37" i="17" a="1"/>
  <c r="AB37" i="17" s="1"/>
  <c r="AC37" i="17" a="1"/>
  <c r="AC37" i="17" s="1"/>
  <c r="AD37" i="17" a="1"/>
  <c r="AD37" i="17" s="1"/>
  <c r="AE37" i="17" a="1"/>
  <c r="AE37" i="17" s="1"/>
  <c r="D34" i="17" a="1"/>
  <c r="D34" i="17" s="1"/>
  <c r="E34" i="17" a="1"/>
  <c r="E34" i="17" s="1"/>
  <c r="F34" i="17" a="1"/>
  <c r="F34" i="17" s="1"/>
  <c r="G34" i="17" a="1"/>
  <c r="G34" i="17" s="1"/>
  <c r="H34" i="17" a="1"/>
  <c r="H34" i="17" s="1"/>
  <c r="I34" i="17" a="1"/>
  <c r="I34" i="17" s="1"/>
  <c r="J34" i="17" a="1"/>
  <c r="J34" i="17" s="1"/>
  <c r="K34" i="17" a="1"/>
  <c r="K34" i="17" s="1"/>
  <c r="L34" i="17" a="1"/>
  <c r="L34" i="17" s="1"/>
  <c r="M34" i="17" a="1"/>
  <c r="M34" i="17" s="1"/>
  <c r="N34" i="17" a="1"/>
  <c r="N34" i="17" s="1"/>
  <c r="O34" i="17" a="1"/>
  <c r="O34" i="17" s="1"/>
  <c r="P34" i="17" a="1"/>
  <c r="P34" i="17" s="1"/>
  <c r="Q34" i="17" a="1"/>
  <c r="Q34" i="17" s="1"/>
  <c r="R34" i="17" a="1"/>
  <c r="R34" i="17" s="1"/>
  <c r="S34" i="17" a="1"/>
  <c r="S34" i="17" s="1"/>
  <c r="T34" i="17" a="1"/>
  <c r="T34" i="17" s="1"/>
  <c r="U34" i="17" a="1"/>
  <c r="U34" i="17" s="1"/>
  <c r="V34" i="17" a="1"/>
  <c r="V34" i="17" s="1"/>
  <c r="W34" i="17" a="1"/>
  <c r="W34" i="17" s="1"/>
  <c r="X34" i="17" a="1"/>
  <c r="X34" i="17" s="1"/>
  <c r="Y34" i="17" a="1"/>
  <c r="Y34" i="17" s="1"/>
  <c r="Z34" i="17" a="1"/>
  <c r="Z34" i="17" s="1"/>
  <c r="AA34" i="17" a="1"/>
  <c r="AA34" i="17" s="1"/>
  <c r="AB34" i="17" a="1"/>
  <c r="AB34" i="17" s="1"/>
  <c r="AC34" i="17" a="1"/>
  <c r="AC34" i="17" s="1"/>
  <c r="AD34" i="17" a="1"/>
  <c r="AD34" i="17" s="1"/>
  <c r="AE34" i="17" a="1"/>
  <c r="AE34" i="17" s="1"/>
  <c r="AG35" i="17" a="1"/>
  <c r="AG35" i="17" s="1"/>
  <c r="AG34" i="17" a="1"/>
  <c r="AG34" i="17" s="1"/>
  <c r="AG38" i="17" a="1"/>
  <c r="AG38" i="17" s="1"/>
  <c r="AG40" i="17" a="1"/>
  <c r="AG40" i="17" s="1"/>
  <c r="AG37" i="17" a="1"/>
  <c r="AG37" i="17" s="1"/>
  <c r="AG36" i="17" a="1"/>
  <c r="AG36" i="17" s="1"/>
  <c r="AG133" i="17"/>
  <c r="AG134" i="17"/>
  <c r="AF32" i="17"/>
  <c r="AG65" i="17"/>
  <c r="AG44" i="17" a="1"/>
  <c r="AG44" i="17" s="1"/>
  <c r="AG50" i="17" a="1"/>
  <c r="AG50" i="17" s="1"/>
  <c r="AG48" i="17" a="1"/>
  <c r="AG48" i="17" s="1"/>
  <c r="AG53" i="17" a="1"/>
  <c r="AG53" i="17" s="1"/>
  <c r="AG52" i="17" a="1"/>
  <c r="AG52" i="17" s="1"/>
  <c r="AG55" i="17" a="1"/>
  <c r="AG55" i="17" s="1"/>
  <c r="AG54" i="17" a="1"/>
  <c r="AG54" i="17" s="1"/>
  <c r="AG49" i="17" a="1"/>
  <c r="AG49" i="17" s="1"/>
  <c r="AG51" i="17" a="1"/>
  <c r="AG51" i="17" s="1"/>
  <c r="AG31" i="17" a="1"/>
  <c r="AG31" i="17" s="1"/>
  <c r="AG47" i="17" a="1"/>
  <c r="AG47" i="17" s="1"/>
  <c r="AG30" i="17" a="1"/>
  <c r="AG30" i="17" s="1"/>
  <c r="AF28" i="17"/>
  <c r="I506" i="18"/>
  <c r="F506" i="18"/>
  <c r="H506" i="18"/>
  <c r="G506" i="18"/>
  <c r="AG62" i="17"/>
  <c r="AG69" i="17"/>
  <c r="AG59" i="17"/>
  <c r="AG63" i="17"/>
  <c r="AG70" i="17"/>
  <c r="AG60" i="17"/>
  <c r="AG64" i="17"/>
  <c r="AG116" i="17"/>
  <c r="AG61" i="17"/>
  <c r="V37" i="25"/>
  <c r="Y37" i="25"/>
  <c r="B39" i="25"/>
  <c r="C38" i="25"/>
  <c r="AH38" i="25" s="1"/>
  <c r="T38" i="25" s="1"/>
  <c r="AC36" i="25"/>
  <c r="X36" i="25"/>
  <c r="AG87" i="17"/>
  <c r="AG66" i="17"/>
  <c r="AG74" i="17"/>
  <c r="AG68" i="17"/>
  <c r="AG88" i="17"/>
  <c r="AG67" i="17"/>
  <c r="AG71" i="17"/>
  <c r="AG75" i="17"/>
  <c r="AG78" i="17"/>
  <c r="AG72" i="17"/>
  <c r="AG76" i="17"/>
  <c r="AG82" i="17"/>
  <c r="AG73" i="17"/>
  <c r="AG77" i="17"/>
  <c r="AG115" i="17"/>
  <c r="AG79" i="17"/>
  <c r="AG83" i="17"/>
  <c r="AG89" i="17"/>
  <c r="AG80" i="17"/>
  <c r="AG84" i="17"/>
  <c r="AG93" i="17"/>
  <c r="AG81" i="17"/>
  <c r="AG86" i="17"/>
  <c r="AG96" i="17"/>
  <c r="AG85" i="17"/>
  <c r="AG90" i="17"/>
  <c r="AG98" i="17"/>
  <c r="AG91" i="17"/>
  <c r="AG94" i="17"/>
  <c r="AG100" i="17"/>
  <c r="AG92" i="17"/>
  <c r="AG95" i="17"/>
  <c r="AG104" i="17"/>
  <c r="AG97" i="17"/>
  <c r="AG101" i="17"/>
  <c r="AG106" i="17"/>
  <c r="AG102" i="17"/>
  <c r="AG108" i="17"/>
  <c r="AG99" i="17"/>
  <c r="AG103" i="17"/>
  <c r="AG112" i="17"/>
  <c r="AG105" i="17"/>
  <c r="AG109" i="17"/>
  <c r="AG113" i="17"/>
  <c r="AG117" i="17"/>
  <c r="AG110" i="17"/>
  <c r="AG114" i="17"/>
  <c r="AG118" i="17"/>
  <c r="AG3" i="4"/>
  <c r="AG107" i="17"/>
  <c r="AG111" i="17"/>
  <c r="AH3" i="17"/>
  <c r="AU3" i="21"/>
  <c r="AD119" i="17"/>
  <c r="AD24" i="4" s="1"/>
  <c r="AD123" i="17"/>
  <c r="AD121" i="17"/>
  <c r="AD127" i="17"/>
  <c r="AD124" i="17"/>
  <c r="AD128" i="17"/>
  <c r="AD132" i="17"/>
  <c r="AD122" i="17"/>
  <c r="AD126" i="17"/>
  <c r="AD130" i="17"/>
  <c r="AD125" i="17"/>
  <c r="AD129" i="17"/>
  <c r="AD131" i="17"/>
  <c r="AC135" i="17"/>
  <c r="AC25" i="4" s="1"/>
  <c r="U6" i="18"/>
  <c r="AD6" i="18" s="1"/>
  <c r="AD8" i="18"/>
  <c r="AN9" i="14" s="1"/>
  <c r="AD7" i="18"/>
  <c r="AN8" i="14" s="1"/>
  <c r="AM507" i="14"/>
  <c r="AU4" i="21" l="1"/>
  <c r="AU10" i="21"/>
  <c r="AU7" i="21"/>
  <c r="AU11" i="21"/>
  <c r="AU6" i="21"/>
  <c r="AU5" i="21"/>
  <c r="AU9" i="21"/>
  <c r="AU8" i="21"/>
  <c r="AH21" i="17" a="1"/>
  <c r="AH21" i="17" s="1"/>
  <c r="AH22" i="17" a="1"/>
  <c r="AH22" i="17" s="1"/>
  <c r="AH23" i="17" a="1"/>
  <c r="AH23" i="17" s="1"/>
  <c r="AH24" i="17" a="1"/>
  <c r="AH24" i="17" s="1"/>
  <c r="AH25" i="17" a="1"/>
  <c r="AH25" i="17" s="1"/>
  <c r="AH26" i="17" a="1"/>
  <c r="AH26" i="17" s="1"/>
  <c r="AH20" i="17" a="1"/>
  <c r="AH20" i="17" s="1"/>
  <c r="AL7" i="14"/>
  <c r="AH35" i="17" a="1"/>
  <c r="AH35" i="17" s="1"/>
  <c r="AH34" i="17" a="1"/>
  <c r="AH34" i="17" s="1"/>
  <c r="AH38" i="17" a="1"/>
  <c r="AH38" i="17" s="1"/>
  <c r="AH40" i="17" a="1"/>
  <c r="AH40" i="17" s="1"/>
  <c r="AH37" i="17" a="1"/>
  <c r="AH37" i="17" s="1"/>
  <c r="AH36" i="17" a="1"/>
  <c r="AH36" i="17" s="1"/>
  <c r="AH134" i="17"/>
  <c r="AH133" i="17"/>
  <c r="AG28" i="17"/>
  <c r="AH47" i="17" a="1"/>
  <c r="AH47" i="17" s="1"/>
  <c r="AH31" i="17" a="1"/>
  <c r="AH31" i="17" s="1"/>
  <c r="AH48" i="17" a="1"/>
  <c r="AH48" i="17" s="1"/>
  <c r="AH50" i="17" a="1"/>
  <c r="AH50" i="17" s="1"/>
  <c r="AH49" i="17" a="1"/>
  <c r="AH49" i="17" s="1"/>
  <c r="AH54" i="17" a="1"/>
  <c r="AH54" i="17" s="1"/>
  <c r="AH44" i="17" a="1"/>
  <c r="AH44" i="17" s="1"/>
  <c r="AH51" i="17" a="1"/>
  <c r="AH51" i="17" s="1"/>
  <c r="AH53" i="17" a="1"/>
  <c r="AH53" i="17" s="1"/>
  <c r="AH52" i="17" a="1"/>
  <c r="AH52" i="17" s="1"/>
  <c r="AH55" i="17" a="1"/>
  <c r="AH55" i="17" s="1"/>
  <c r="AH30" i="17" a="1"/>
  <c r="AH30" i="17" s="1"/>
  <c r="AG32" i="17"/>
  <c r="AG45" i="17"/>
  <c r="AE45" i="17"/>
  <c r="V45" i="17"/>
  <c r="U45" i="17"/>
  <c r="T45" i="17"/>
  <c r="F45" i="17"/>
  <c r="Y45" i="17"/>
  <c r="AF45" i="17"/>
  <c r="W45" i="17"/>
  <c r="N45" i="17"/>
  <c r="M45" i="17"/>
  <c r="Q45" i="17"/>
  <c r="X45" i="17"/>
  <c r="O45" i="17"/>
  <c r="H45" i="17"/>
  <c r="G45" i="17"/>
  <c r="J45" i="17"/>
  <c r="P45" i="17"/>
  <c r="I45" i="17"/>
  <c r="D45" i="17"/>
  <c r="Z45" i="17"/>
  <c r="AA45" i="17"/>
  <c r="R45" i="17"/>
  <c r="S45" i="17"/>
  <c r="K45" i="17"/>
  <c r="AD45" i="17"/>
  <c r="AC45" i="17"/>
  <c r="AB45" i="17"/>
  <c r="L45" i="17"/>
  <c r="E45" i="17"/>
  <c r="V38" i="25"/>
  <c r="AB38" i="25" s="1"/>
  <c r="Y38" i="25"/>
  <c r="X37" i="25"/>
  <c r="B40" i="25"/>
  <c r="C39" i="25"/>
  <c r="AH39" i="25" s="1"/>
  <c r="T39" i="25" s="1"/>
  <c r="AH67" i="17"/>
  <c r="U506" i="18"/>
  <c r="AH78" i="17"/>
  <c r="AH84" i="17"/>
  <c r="AH61" i="17"/>
  <c r="AH62" i="17"/>
  <c r="AH71" i="17"/>
  <c r="AH102" i="17"/>
  <c r="AH65" i="17"/>
  <c r="AH73" i="17"/>
  <c r="AH85" i="17"/>
  <c r="AH110" i="17"/>
  <c r="AH59" i="17"/>
  <c r="AH66" i="17"/>
  <c r="AH77" i="17"/>
  <c r="AH90" i="17"/>
  <c r="AH70" i="17"/>
  <c r="AH75" i="17"/>
  <c r="AH82" i="17"/>
  <c r="AH89" i="17"/>
  <c r="AH101" i="17"/>
  <c r="AH63" i="17"/>
  <c r="AH69" i="17"/>
  <c r="AH74" i="17"/>
  <c r="AH80" i="17"/>
  <c r="AH88" i="17"/>
  <c r="AH96" i="17"/>
  <c r="AH113" i="17"/>
  <c r="AH60" i="17"/>
  <c r="AH64" i="17"/>
  <c r="AH68" i="17"/>
  <c r="AH72" i="17"/>
  <c r="AH76" i="17"/>
  <c r="AH81" i="17"/>
  <c r="AH86" i="17"/>
  <c r="AH92" i="17"/>
  <c r="AH97" i="17"/>
  <c r="AH105" i="17"/>
  <c r="AH117" i="17"/>
  <c r="AH98" i="17"/>
  <c r="AH109" i="17"/>
  <c r="AH118" i="17"/>
  <c r="AH79" i="17"/>
  <c r="AH83" i="17"/>
  <c r="AH87" i="17"/>
  <c r="AH91" i="17"/>
  <c r="AH94" i="17"/>
  <c r="AH100" i="17"/>
  <c r="AH106" i="17"/>
  <c r="AH114" i="17"/>
  <c r="AH104" i="17"/>
  <c r="AH108" i="17"/>
  <c r="AH112" i="17"/>
  <c r="AH116" i="17"/>
  <c r="AV3" i="21"/>
  <c r="AH3" i="4"/>
  <c r="AH93" i="17"/>
  <c r="AH95" i="17"/>
  <c r="AH99" i="17"/>
  <c r="AH103" i="17"/>
  <c r="AH107" i="17"/>
  <c r="AH111" i="17"/>
  <c r="AH115" i="17"/>
  <c r="AI3" i="17"/>
  <c r="AE123" i="17"/>
  <c r="AE127" i="17"/>
  <c r="AE131" i="17"/>
  <c r="AE121" i="17"/>
  <c r="AE125" i="17"/>
  <c r="AE129" i="17"/>
  <c r="AE124" i="17"/>
  <c r="AE128" i="17"/>
  <c r="AE132" i="17"/>
  <c r="AE122" i="17"/>
  <c r="AE126" i="17"/>
  <c r="AE130" i="17"/>
  <c r="AD135" i="17"/>
  <c r="AD25" i="4" s="1"/>
  <c r="AE119" i="17"/>
  <c r="AE24" i="4" s="1"/>
  <c r="AL507" i="14"/>
  <c r="AN7" i="14"/>
  <c r="AD506" i="18"/>
  <c r="E39" i="21" s="1"/>
  <c r="AV4" i="21" l="1"/>
  <c r="AV10" i="21"/>
  <c r="AV7" i="21"/>
  <c r="AV5" i="21"/>
  <c r="AV11" i="21"/>
  <c r="AV9" i="21"/>
  <c r="AV8" i="21"/>
  <c r="AV6" i="21"/>
  <c r="AI21" i="17" a="1"/>
  <c r="AI21" i="17" s="1"/>
  <c r="AI22" i="17" a="1"/>
  <c r="AI22" i="17" s="1"/>
  <c r="AI23" i="17" a="1"/>
  <c r="AI23" i="17" s="1"/>
  <c r="AI24" i="17" a="1"/>
  <c r="AI24" i="17" s="1"/>
  <c r="AI25" i="17" a="1"/>
  <c r="AI25" i="17" s="1"/>
  <c r="AI26" i="17" a="1"/>
  <c r="AI26" i="17" s="1"/>
  <c r="AI20" i="17" a="1"/>
  <c r="AI20" i="17" s="1"/>
  <c r="AI35" i="17" a="1"/>
  <c r="AI35" i="17" s="1"/>
  <c r="AI34" i="17" a="1"/>
  <c r="AI34" i="17" s="1"/>
  <c r="AI38" i="17" a="1"/>
  <c r="AI38" i="17" s="1"/>
  <c r="AI40" i="17" a="1"/>
  <c r="AI40" i="17" s="1"/>
  <c r="AI37" i="17" a="1"/>
  <c r="AI37" i="17" s="1"/>
  <c r="AI36" i="17" a="1"/>
  <c r="AI36" i="17" s="1"/>
  <c r="AI133" i="17"/>
  <c r="AI134" i="17"/>
  <c r="AH32" i="17"/>
  <c r="AH45" i="17"/>
  <c r="AI31" i="17" a="1"/>
  <c r="AI31" i="17" s="1"/>
  <c r="AI48" i="17" a="1"/>
  <c r="AI48" i="17" s="1"/>
  <c r="AI52" i="17" a="1"/>
  <c r="AI52" i="17" s="1"/>
  <c r="AI55" i="17" a="1"/>
  <c r="AI55" i="17" s="1"/>
  <c r="AI44" i="17" a="1"/>
  <c r="AI44" i="17" s="1"/>
  <c r="AI47" i="17" a="1"/>
  <c r="AI47" i="17" s="1"/>
  <c r="AI51" i="17" a="1"/>
  <c r="AI51" i="17" s="1"/>
  <c r="AI54" i="17" a="1"/>
  <c r="AI54" i="17" s="1"/>
  <c r="AI49" i="17" a="1"/>
  <c r="AI49" i="17" s="1"/>
  <c r="AI53" i="17" a="1"/>
  <c r="AI53" i="17" s="1"/>
  <c r="AI50" i="17" a="1"/>
  <c r="AI50" i="17" s="1"/>
  <c r="AI30" i="17" a="1"/>
  <c r="AI30" i="17" s="1"/>
  <c r="AH28" i="17"/>
  <c r="AC38" i="25"/>
  <c r="X38" i="25"/>
  <c r="V39" i="25"/>
  <c r="AB39" i="25" s="1"/>
  <c r="Y39" i="25"/>
  <c r="AI67" i="17"/>
  <c r="C40" i="25"/>
  <c r="AH40" i="25" s="1"/>
  <c r="T40" i="25" s="1"/>
  <c r="B41" i="25"/>
  <c r="AI100" i="17"/>
  <c r="AI79" i="17"/>
  <c r="AI61" i="17"/>
  <c r="AI59" i="17"/>
  <c r="AI64" i="17"/>
  <c r="AI72" i="17"/>
  <c r="AI60" i="17"/>
  <c r="AI65" i="17"/>
  <c r="AI73" i="17"/>
  <c r="AI63" i="17"/>
  <c r="AI68" i="17"/>
  <c r="AI84" i="17"/>
  <c r="AI69" i="17"/>
  <c r="AI75" i="17"/>
  <c r="AI71" i="17"/>
  <c r="AI76" i="17"/>
  <c r="AI62" i="17"/>
  <c r="AI66" i="17"/>
  <c r="AI70" i="17"/>
  <c r="AI74" i="17"/>
  <c r="AI77" i="17"/>
  <c r="AI81" i="17"/>
  <c r="AI88" i="17"/>
  <c r="AI89" i="17"/>
  <c r="AI83" i="17"/>
  <c r="AI97" i="17"/>
  <c r="AI78" i="17"/>
  <c r="AI80" i="17"/>
  <c r="AI85" i="17"/>
  <c r="AI3" i="4"/>
  <c r="AI90" i="17"/>
  <c r="AI108" i="17"/>
  <c r="AI82" i="17"/>
  <c r="AI86" i="17"/>
  <c r="AI93" i="17"/>
  <c r="AI94" i="17"/>
  <c r="AI114" i="17"/>
  <c r="AI87" i="17"/>
  <c r="AI92" i="17"/>
  <c r="AI96" i="17"/>
  <c r="AI101" i="17"/>
  <c r="AI118" i="17"/>
  <c r="AI95" i="17"/>
  <c r="AI104" i="17"/>
  <c r="AI105" i="17"/>
  <c r="AI109" i="17"/>
  <c r="AI113" i="17"/>
  <c r="AI91" i="17"/>
  <c r="AI98" i="17"/>
  <c r="AI102" i="17"/>
  <c r="AI106" i="17"/>
  <c r="AI110" i="17"/>
  <c r="AI115" i="17"/>
  <c r="AI99" i="17"/>
  <c r="AI103" i="17"/>
  <c r="AI107" i="17"/>
  <c r="AI111" i="17"/>
  <c r="AI117" i="17"/>
  <c r="AW3" i="21"/>
  <c r="AI112" i="17"/>
  <c r="AI116" i="17"/>
  <c r="AJ3" i="17"/>
  <c r="AF119" i="17"/>
  <c r="AF24" i="4" s="1"/>
  <c r="AF122" i="17"/>
  <c r="AF130" i="17"/>
  <c r="AF126" i="17"/>
  <c r="AF124" i="17"/>
  <c r="AF128" i="17"/>
  <c r="AF123" i="17"/>
  <c r="AF127" i="17"/>
  <c r="AF131" i="17"/>
  <c r="AF121" i="17"/>
  <c r="AF125" i="17"/>
  <c r="AF129" i="17"/>
  <c r="AF132" i="17"/>
  <c r="AE135" i="17"/>
  <c r="AE25" i="4" s="1"/>
  <c r="AN507" i="14"/>
  <c r="AW4" i="21" l="1"/>
  <c r="AW11" i="21"/>
  <c r="AW9" i="21"/>
  <c r="AW10" i="21"/>
  <c r="AW7" i="21"/>
  <c r="AW8" i="21"/>
  <c r="AW6" i="21"/>
  <c r="AW5" i="21"/>
  <c r="AJ21" i="17" a="1"/>
  <c r="AJ21" i="17" s="1"/>
  <c r="AJ22" i="17" a="1"/>
  <c r="AJ22" i="17" s="1"/>
  <c r="AJ23" i="17" a="1"/>
  <c r="AJ23" i="17" s="1"/>
  <c r="AJ24" i="17" a="1"/>
  <c r="AJ24" i="17" s="1"/>
  <c r="AJ25" i="17" a="1"/>
  <c r="AJ25" i="17" s="1"/>
  <c r="AJ26" i="17" a="1"/>
  <c r="AJ26" i="17" s="1"/>
  <c r="AJ20" i="17" a="1"/>
  <c r="AJ20" i="17" s="1"/>
  <c r="AJ36" i="17" a="1"/>
  <c r="AJ36" i="17" s="1"/>
  <c r="AJ35" i="17" a="1"/>
  <c r="AJ35" i="17" s="1"/>
  <c r="AJ34" i="17" a="1"/>
  <c r="AJ34" i="17" s="1"/>
  <c r="AJ38" i="17" a="1"/>
  <c r="AJ38" i="17" s="1"/>
  <c r="AJ40" i="17" a="1"/>
  <c r="AJ40" i="17" s="1"/>
  <c r="AJ37" i="17" a="1"/>
  <c r="AJ37" i="17" s="1"/>
  <c r="AJ134" i="17"/>
  <c r="AJ133" i="17"/>
  <c r="AI32" i="17"/>
  <c r="AI28" i="17"/>
  <c r="AJ63" i="17"/>
  <c r="AJ31" i="17" a="1"/>
  <c r="AJ31" i="17" s="1"/>
  <c r="AJ49" i="17" a="1"/>
  <c r="AJ49" i="17" s="1"/>
  <c r="AJ52" i="17" a="1"/>
  <c r="AJ52" i="17" s="1"/>
  <c r="AJ48" i="17" a="1"/>
  <c r="AJ48" i="17" s="1"/>
  <c r="AJ50" i="17" a="1"/>
  <c r="AJ50" i="17" s="1"/>
  <c r="AJ55" i="17" a="1"/>
  <c r="AJ55" i="17" s="1"/>
  <c r="AJ54" i="17" a="1"/>
  <c r="AJ54" i="17" s="1"/>
  <c r="AJ44" i="17" a="1"/>
  <c r="AJ44" i="17" s="1"/>
  <c r="AJ47" i="17" a="1"/>
  <c r="AJ47" i="17" s="1"/>
  <c r="AJ51" i="17" a="1"/>
  <c r="AJ51" i="17" s="1"/>
  <c r="AJ53" i="17" a="1"/>
  <c r="AJ53" i="17" s="1"/>
  <c r="AJ30" i="17" a="1"/>
  <c r="AJ30" i="17" s="1"/>
  <c r="AI45" i="17"/>
  <c r="AJ66" i="17"/>
  <c r="V40" i="25"/>
  <c r="Y40" i="25"/>
  <c r="AJ69" i="17"/>
  <c r="AJ61" i="17"/>
  <c r="AJ79" i="17"/>
  <c r="B42" i="25"/>
  <c r="C41" i="25"/>
  <c r="AH41" i="25" s="1"/>
  <c r="T41" i="25" s="1"/>
  <c r="AC39" i="25"/>
  <c r="X39" i="25"/>
  <c r="AJ59" i="17"/>
  <c r="AJ65" i="17"/>
  <c r="AJ76" i="17"/>
  <c r="AJ62" i="17"/>
  <c r="AJ67" i="17"/>
  <c r="AJ98" i="17"/>
  <c r="AJ97" i="17"/>
  <c r="AJ72" i="17"/>
  <c r="AJ92" i="17"/>
  <c r="AJ71" i="17"/>
  <c r="AJ80" i="17"/>
  <c r="AJ60" i="17"/>
  <c r="AJ64" i="17"/>
  <c r="AJ68" i="17"/>
  <c r="AJ73" i="17"/>
  <c r="AJ90" i="17"/>
  <c r="AJ85" i="17"/>
  <c r="AJ70" i="17"/>
  <c r="AJ75" i="17"/>
  <c r="AJ84" i="17"/>
  <c r="AX3" i="21"/>
  <c r="AJ77" i="17"/>
  <c r="AJ83" i="17"/>
  <c r="AJ88" i="17"/>
  <c r="AJ107" i="17"/>
  <c r="AJ81" i="17"/>
  <c r="AJ87" i="17"/>
  <c r="AJ106" i="17"/>
  <c r="AJ74" i="17"/>
  <c r="AJ78" i="17"/>
  <c r="AJ82" i="17"/>
  <c r="AJ86" i="17"/>
  <c r="AJ91" i="17"/>
  <c r="AJ94" i="17"/>
  <c r="AJ101" i="17"/>
  <c r="AJ114" i="17"/>
  <c r="AJ96" i="17"/>
  <c r="AJ102" i="17"/>
  <c r="AJ115" i="17"/>
  <c r="AJ89" i="17"/>
  <c r="AJ93" i="17"/>
  <c r="AJ95" i="17"/>
  <c r="AJ99" i="17"/>
  <c r="AJ103" i="17"/>
  <c r="AJ110" i="17"/>
  <c r="AJ118" i="17"/>
  <c r="AJ100" i="17"/>
  <c r="AJ105" i="17"/>
  <c r="AJ111" i="17"/>
  <c r="AJ104" i="17"/>
  <c r="AJ108" i="17"/>
  <c r="AJ112" i="17"/>
  <c r="AJ116" i="17"/>
  <c r="AJ3" i="4"/>
  <c r="AJ109" i="17"/>
  <c r="AJ113" i="17"/>
  <c r="AJ117" i="17"/>
  <c r="AK3" i="17"/>
  <c r="AG119" i="17"/>
  <c r="AG24" i="4" s="1"/>
  <c r="AF135" i="17"/>
  <c r="AF25" i="4" s="1"/>
  <c r="AG122" i="17"/>
  <c r="AG126" i="17"/>
  <c r="AG130" i="17"/>
  <c r="AG132" i="17"/>
  <c r="AG121" i="17"/>
  <c r="AG125" i="17"/>
  <c r="AG129" i="17"/>
  <c r="AG123" i="17"/>
  <c r="AG127" i="17"/>
  <c r="AG131" i="17"/>
  <c r="AG124" i="17"/>
  <c r="AG128" i="17"/>
  <c r="BK12" i="4"/>
  <c r="BK11" i="4"/>
  <c r="BK8" i="4"/>
  <c r="AX4" i="21" l="1"/>
  <c r="AX11" i="21"/>
  <c r="AX10" i="21"/>
  <c r="AX9" i="21"/>
  <c r="AX7" i="21"/>
  <c r="AX8" i="21"/>
  <c r="AX6" i="21"/>
  <c r="AX5" i="21"/>
  <c r="AK21" i="17" a="1"/>
  <c r="AK21" i="17" s="1"/>
  <c r="AK22" i="17" a="1"/>
  <c r="AK22" i="17" s="1"/>
  <c r="AK23" i="17" a="1"/>
  <c r="AK23" i="17" s="1"/>
  <c r="AK24" i="17" a="1"/>
  <c r="AK24" i="17" s="1"/>
  <c r="AK25" i="17" a="1"/>
  <c r="AK25" i="17" s="1"/>
  <c r="AK26" i="17" a="1"/>
  <c r="AK26" i="17" s="1"/>
  <c r="AK20" i="17" a="1"/>
  <c r="AK20" i="17" s="1"/>
  <c r="AK36" i="17" a="1"/>
  <c r="AK36" i="17" s="1"/>
  <c r="AK35" i="17" a="1"/>
  <c r="AK35" i="17" s="1"/>
  <c r="AK34" i="17" a="1"/>
  <c r="AK34" i="17" s="1"/>
  <c r="AK38" i="17" a="1"/>
  <c r="AK38" i="17" s="1"/>
  <c r="AK40" i="17" a="1"/>
  <c r="AK40" i="17" s="1"/>
  <c r="AK37" i="17" a="1"/>
  <c r="AK37" i="17" s="1"/>
  <c r="AK133" i="17"/>
  <c r="AK134" i="17"/>
  <c r="AJ32" i="17"/>
  <c r="AK44" i="17" a="1"/>
  <c r="AK44" i="17" s="1"/>
  <c r="AK54" i="17" a="1"/>
  <c r="AK54" i="17" s="1"/>
  <c r="AK31" i="17" a="1"/>
  <c r="AK31" i="17" s="1"/>
  <c r="AK53" i="17" a="1"/>
  <c r="AK53" i="17" s="1"/>
  <c r="AK52" i="17" a="1"/>
  <c r="AK52" i="17" s="1"/>
  <c r="AK49" i="17" a="1"/>
  <c r="AK49" i="17" s="1"/>
  <c r="AK55" i="17" a="1"/>
  <c r="AK55" i="17" s="1"/>
  <c r="AK47" i="17" a="1"/>
  <c r="AK47" i="17" s="1"/>
  <c r="AK51" i="17" a="1"/>
  <c r="AK51" i="17" s="1"/>
  <c r="AK48" i="17" a="1"/>
  <c r="AK48" i="17" s="1"/>
  <c r="AK50" i="17" a="1"/>
  <c r="AK50" i="17" s="1"/>
  <c r="AK30" i="17" a="1"/>
  <c r="AK30" i="17" s="1"/>
  <c r="AJ45" i="17"/>
  <c r="AJ28" i="17"/>
  <c r="X40" i="25"/>
  <c r="V41" i="25"/>
  <c r="AB41" i="25" s="1"/>
  <c r="Y41" i="25"/>
  <c r="B43" i="25"/>
  <c r="C42" i="25"/>
  <c r="AH42" i="25" s="1"/>
  <c r="T42" i="25" s="1"/>
  <c r="AK86" i="17"/>
  <c r="AK66" i="17"/>
  <c r="AK64" i="17"/>
  <c r="AK76" i="17"/>
  <c r="AK80" i="17"/>
  <c r="AK60" i="17"/>
  <c r="AK71" i="17"/>
  <c r="AK95" i="17"/>
  <c r="AK59" i="17"/>
  <c r="AK70" i="17"/>
  <c r="AK87" i="17"/>
  <c r="AK63" i="17"/>
  <c r="AK68" i="17"/>
  <c r="AK75" i="17"/>
  <c r="AK3" i="4"/>
  <c r="AK62" i="17"/>
  <c r="AK67" i="17"/>
  <c r="AK72" i="17"/>
  <c r="AK81" i="17"/>
  <c r="AK100" i="17"/>
  <c r="AK61" i="17"/>
  <c r="AK65" i="17"/>
  <c r="AK69" i="17"/>
  <c r="AK73" i="17"/>
  <c r="AK77" i="17"/>
  <c r="AK82" i="17"/>
  <c r="AK90" i="17"/>
  <c r="AK109" i="17"/>
  <c r="AK74" i="17"/>
  <c r="AK78" i="17"/>
  <c r="AK85" i="17"/>
  <c r="AK91" i="17"/>
  <c r="AK93" i="17"/>
  <c r="AK96" i="17"/>
  <c r="AK101" i="17"/>
  <c r="AK111" i="17"/>
  <c r="AK79" i="17"/>
  <c r="AK83" i="17"/>
  <c r="AK89" i="17"/>
  <c r="AK97" i="17"/>
  <c r="AK104" i="17"/>
  <c r="AK116" i="17"/>
  <c r="AK99" i="17"/>
  <c r="AK105" i="17"/>
  <c r="AK84" i="17"/>
  <c r="AK88" i="17"/>
  <c r="AK92" i="17"/>
  <c r="AK94" i="17"/>
  <c r="AK98" i="17"/>
  <c r="AK102" i="17"/>
  <c r="AK107" i="17"/>
  <c r="AK112" i="17"/>
  <c r="AK103" i="17"/>
  <c r="AK108" i="17"/>
  <c r="AK113" i="17"/>
  <c r="AK115" i="17"/>
  <c r="AK117" i="17"/>
  <c r="AK106" i="17"/>
  <c r="AK110" i="17"/>
  <c r="AK114" i="17"/>
  <c r="AK118" i="17"/>
  <c r="AL3" i="17"/>
  <c r="AY3" i="21"/>
  <c r="AH119" i="17"/>
  <c r="AH24" i="4" s="1"/>
  <c r="AG135" i="17"/>
  <c r="AG25" i="4" s="1"/>
  <c r="AH124" i="17"/>
  <c r="AH128" i="17"/>
  <c r="AH132" i="17"/>
  <c r="AH122" i="17"/>
  <c r="AH126" i="17"/>
  <c r="AH130" i="17"/>
  <c r="AH121" i="17"/>
  <c r="AH125" i="17"/>
  <c r="AH129" i="17"/>
  <c r="AH123" i="17"/>
  <c r="AH127" i="17"/>
  <c r="AH131" i="17"/>
  <c r="AY4" i="21" l="1"/>
  <c r="AY11" i="21"/>
  <c r="AY6" i="21"/>
  <c r="AY10" i="21"/>
  <c r="AY7" i="21"/>
  <c r="AY8" i="21"/>
  <c r="AY5" i="21"/>
  <c r="AY9" i="21"/>
  <c r="AL21" i="17" a="1"/>
  <c r="AL21" i="17" s="1"/>
  <c r="AL22" i="17" a="1"/>
  <c r="AL22" i="17" s="1"/>
  <c r="AL23" i="17" a="1"/>
  <c r="AL23" i="17" s="1"/>
  <c r="AL24" i="17" a="1"/>
  <c r="AL24" i="17" s="1"/>
  <c r="AL25" i="17" a="1"/>
  <c r="AL25" i="17" s="1"/>
  <c r="AL26" i="17" a="1"/>
  <c r="AL26" i="17" s="1"/>
  <c r="AL20" i="17" a="1"/>
  <c r="AL20" i="17" s="1"/>
  <c r="AL37" i="17" a="1"/>
  <c r="AL37" i="17" s="1"/>
  <c r="AL36" i="17" a="1"/>
  <c r="AL36" i="17" s="1"/>
  <c r="AL35" i="17" a="1"/>
  <c r="AL35" i="17" s="1"/>
  <c r="AL34" i="17" a="1"/>
  <c r="AL34" i="17" s="1"/>
  <c r="AL38" i="17" a="1"/>
  <c r="AL38" i="17" s="1"/>
  <c r="AL40" i="17" a="1"/>
  <c r="AL40" i="17" s="1"/>
  <c r="AL133" i="17"/>
  <c r="AL134" i="17"/>
  <c r="AK28" i="17"/>
  <c r="AK32" i="17"/>
  <c r="AK45" i="17"/>
  <c r="AL66" i="17"/>
  <c r="AL47" i="17" a="1"/>
  <c r="AL47" i="17" s="1"/>
  <c r="AL49" i="17" a="1"/>
  <c r="AL49" i="17" s="1"/>
  <c r="AL51" i="17" a="1"/>
  <c r="AL51" i="17" s="1"/>
  <c r="AL54" i="17" a="1"/>
  <c r="AL54" i="17" s="1"/>
  <c r="AL50" i="17" a="1"/>
  <c r="AL50" i="17" s="1"/>
  <c r="AL53" i="17" a="1"/>
  <c r="AL53" i="17" s="1"/>
  <c r="AL48" i="17" a="1"/>
  <c r="AL48" i="17" s="1"/>
  <c r="AL31" i="17" a="1"/>
  <c r="AL31" i="17" s="1"/>
  <c r="AL52" i="17" a="1"/>
  <c r="AL52" i="17" s="1"/>
  <c r="AL55" i="17" a="1"/>
  <c r="AL55" i="17" s="1"/>
  <c r="AL44" i="17" a="1"/>
  <c r="AL44" i="17" s="1"/>
  <c r="AL30" i="17" a="1"/>
  <c r="AL30" i="17" s="1"/>
  <c r="AL60" i="17"/>
  <c r="AL69" i="17"/>
  <c r="AL77" i="17"/>
  <c r="AL61" i="17"/>
  <c r="AL88" i="17"/>
  <c r="V42" i="25"/>
  <c r="AB42" i="25" s="1"/>
  <c r="Y42" i="25"/>
  <c r="B44" i="25"/>
  <c r="C43" i="25"/>
  <c r="AH43" i="25" s="1"/>
  <c r="T43" i="25" s="1"/>
  <c r="AL63" i="17"/>
  <c r="AL71" i="17"/>
  <c r="AL96" i="17"/>
  <c r="AL59" i="17"/>
  <c r="AL65" i="17"/>
  <c r="AL74" i="17"/>
  <c r="AC41" i="25"/>
  <c r="X41" i="25"/>
  <c r="AL94" i="17"/>
  <c r="AL70" i="17"/>
  <c r="AL75" i="17"/>
  <c r="AL89" i="17"/>
  <c r="AL62" i="17"/>
  <c r="AL67" i="17"/>
  <c r="AL73" i="17"/>
  <c r="AL81" i="17"/>
  <c r="AL80" i="17"/>
  <c r="AL115" i="17"/>
  <c r="AL64" i="17"/>
  <c r="AL68" i="17"/>
  <c r="AL72" i="17"/>
  <c r="AL76" i="17"/>
  <c r="AL84" i="17"/>
  <c r="AL92" i="17"/>
  <c r="AL100" i="17"/>
  <c r="AL85" i="17"/>
  <c r="AL93" i="17"/>
  <c r="AL101" i="17"/>
  <c r="AL79" i="17"/>
  <c r="AL83" i="17"/>
  <c r="AL87" i="17"/>
  <c r="AL91" i="17"/>
  <c r="AL98" i="17"/>
  <c r="AZ3" i="21"/>
  <c r="AL78" i="17"/>
  <c r="AL82" i="17"/>
  <c r="AL86" i="17"/>
  <c r="AL90" i="17"/>
  <c r="AL97" i="17"/>
  <c r="AL102" i="17"/>
  <c r="AL95" i="17"/>
  <c r="AL99" i="17"/>
  <c r="AL107" i="17"/>
  <c r="AL103" i="17"/>
  <c r="AL108" i="17"/>
  <c r="AL116" i="17"/>
  <c r="AL104" i="17"/>
  <c r="AL111" i="17"/>
  <c r="AL3" i="4"/>
  <c r="AL106" i="17"/>
  <c r="AL112" i="17"/>
  <c r="AL105" i="17"/>
  <c r="AL109" i="17"/>
  <c r="AL113" i="17"/>
  <c r="AL117" i="17"/>
  <c r="AL110" i="17"/>
  <c r="AL114" i="17"/>
  <c r="AL118" i="17"/>
  <c r="AM3" i="17"/>
  <c r="AI119" i="17"/>
  <c r="AI24" i="4" s="1"/>
  <c r="AH135" i="17"/>
  <c r="AH25" i="4" s="1"/>
  <c r="AI127" i="17"/>
  <c r="AI123" i="17"/>
  <c r="AI131" i="17"/>
  <c r="AI121" i="17"/>
  <c r="AI125" i="17"/>
  <c r="AI124" i="17"/>
  <c r="AI128" i="17"/>
  <c r="AI132" i="17"/>
  <c r="AI122" i="17"/>
  <c r="AI126" i="17"/>
  <c r="AI130" i="17"/>
  <c r="AI129" i="17"/>
  <c r="AZ4" i="21" l="1"/>
  <c r="AZ11" i="21"/>
  <c r="AZ6" i="21"/>
  <c r="AZ10" i="21"/>
  <c r="AZ8" i="21"/>
  <c r="AZ5" i="21"/>
  <c r="AZ9" i="21"/>
  <c r="AZ7" i="21"/>
  <c r="AM21" i="17" a="1"/>
  <c r="AM21" i="17" s="1"/>
  <c r="AM22" i="17" a="1"/>
  <c r="AM22" i="17" s="1"/>
  <c r="AM23" i="17" a="1"/>
  <c r="AM23" i="17" s="1"/>
  <c r="AM24" i="17" a="1"/>
  <c r="AM24" i="17" s="1"/>
  <c r="AM25" i="17" a="1"/>
  <c r="AM25" i="17" s="1"/>
  <c r="AM26" i="17" a="1"/>
  <c r="AM26" i="17" s="1"/>
  <c r="AM20" i="17" a="1"/>
  <c r="AM20" i="17" s="1"/>
  <c r="AM37" i="17" a="1"/>
  <c r="AM37" i="17" s="1"/>
  <c r="AM36" i="17" a="1"/>
  <c r="AM36" i="17" s="1"/>
  <c r="AM35" i="17" a="1"/>
  <c r="AM35" i="17" s="1"/>
  <c r="AM34" i="17" a="1"/>
  <c r="AM34" i="17" s="1"/>
  <c r="AM38" i="17" a="1"/>
  <c r="AM38" i="17" s="1"/>
  <c r="AM40" i="17" a="1"/>
  <c r="AM40" i="17" s="1"/>
  <c r="AM134" i="17"/>
  <c r="AM133" i="17"/>
  <c r="AL45" i="17"/>
  <c r="AL32" i="17"/>
  <c r="AM48" i="17" a="1"/>
  <c r="AM48" i="17" s="1"/>
  <c r="AM44" i="17" a="1"/>
  <c r="AM44" i="17" s="1"/>
  <c r="AM47" i="17" a="1"/>
  <c r="AM47" i="17" s="1"/>
  <c r="AM49" i="17" a="1"/>
  <c r="AM49" i="17" s="1"/>
  <c r="AM51" i="17" a="1"/>
  <c r="AM51" i="17" s="1"/>
  <c r="AM55" i="17" a="1"/>
  <c r="AM55" i="17" s="1"/>
  <c r="AM53" i="17" a="1"/>
  <c r="AM53" i="17" s="1"/>
  <c r="AM50" i="17" a="1"/>
  <c r="AM50" i="17" s="1"/>
  <c r="AM52" i="17" a="1"/>
  <c r="AM52" i="17" s="1"/>
  <c r="AM31" i="17" a="1"/>
  <c r="AM31" i="17" s="1"/>
  <c r="AM54" i="17" a="1"/>
  <c r="AM54" i="17" s="1"/>
  <c r="AM30" i="17" a="1"/>
  <c r="AM30" i="17" s="1"/>
  <c r="AL28" i="17"/>
  <c r="AC42" i="25"/>
  <c r="X42" i="25"/>
  <c r="Y43" i="25"/>
  <c r="V43" i="25"/>
  <c r="B45" i="25"/>
  <c r="C44" i="25"/>
  <c r="AH44" i="25" s="1"/>
  <c r="T44" i="25" s="1"/>
  <c r="AM68" i="17"/>
  <c r="AM66" i="17"/>
  <c r="AM83" i="17"/>
  <c r="AM70" i="17"/>
  <c r="AM59" i="17"/>
  <c r="AM81" i="17"/>
  <c r="AM62" i="17"/>
  <c r="AM75" i="17"/>
  <c r="AM91" i="17"/>
  <c r="AM63" i="17"/>
  <c r="AM76" i="17"/>
  <c r="AM92" i="17"/>
  <c r="AM60" i="17"/>
  <c r="AM64" i="17"/>
  <c r="AM71" i="17"/>
  <c r="AM77" i="17"/>
  <c r="AM85" i="17"/>
  <c r="AM97" i="17"/>
  <c r="AM67" i="17"/>
  <c r="AM61" i="17"/>
  <c r="AM65" i="17"/>
  <c r="AM72" i="17"/>
  <c r="AM80" i="17"/>
  <c r="AM87" i="17"/>
  <c r="AM99" i="17"/>
  <c r="AM69" i="17"/>
  <c r="AM73" i="17"/>
  <c r="AM79" i="17"/>
  <c r="AM84" i="17"/>
  <c r="AM88" i="17"/>
  <c r="AM94" i="17"/>
  <c r="AM109" i="17"/>
  <c r="AM89" i="17"/>
  <c r="AM104" i="17"/>
  <c r="AM74" i="17"/>
  <c r="AM78" i="17"/>
  <c r="AM82" i="17"/>
  <c r="AM86" i="17"/>
  <c r="AM90" i="17"/>
  <c r="AM96" i="17"/>
  <c r="AM103" i="17"/>
  <c r="AM115" i="17"/>
  <c r="AM93" i="17"/>
  <c r="AM95" i="17"/>
  <c r="AM100" i="17"/>
  <c r="AM110" i="17"/>
  <c r="AM114" i="17"/>
  <c r="AM101" i="17"/>
  <c r="AM105" i="17"/>
  <c r="AM111" i="17"/>
  <c r="AM117" i="17"/>
  <c r="AM98" i="17"/>
  <c r="AM102" i="17"/>
  <c r="AM106" i="17"/>
  <c r="AM113" i="17"/>
  <c r="AM118" i="17"/>
  <c r="AM108" i="17"/>
  <c r="AM107" i="17"/>
  <c r="AM112" i="17"/>
  <c r="AM116" i="17"/>
  <c r="AN3" i="17"/>
  <c r="BA3" i="21"/>
  <c r="AM3" i="4"/>
  <c r="AI135" i="17"/>
  <c r="AI25" i="4" s="1"/>
  <c r="AJ123" i="17"/>
  <c r="AJ127" i="17"/>
  <c r="AJ131" i="17"/>
  <c r="AJ121" i="17"/>
  <c r="AJ122" i="17"/>
  <c r="AJ126" i="17"/>
  <c r="AJ130" i="17"/>
  <c r="AJ124" i="17"/>
  <c r="AJ128" i="17"/>
  <c r="AJ132" i="17"/>
  <c r="AJ125" i="17"/>
  <c r="AJ129" i="17"/>
  <c r="AJ119" i="17"/>
  <c r="AJ24" i="4" s="1"/>
  <c r="AW34" i="21"/>
  <c r="BA4" i="21" l="1"/>
  <c r="BA10" i="21"/>
  <c r="BA8" i="21"/>
  <c r="BA11" i="21"/>
  <c r="BA5" i="21"/>
  <c r="BA6" i="21"/>
  <c r="BA9" i="21"/>
  <c r="BA7" i="21"/>
  <c r="AN21" i="17" a="1"/>
  <c r="AN21" i="17" s="1"/>
  <c r="AN22" i="17" a="1"/>
  <c r="AN22" i="17" s="1"/>
  <c r="AN23" i="17" a="1"/>
  <c r="AN23" i="17" s="1"/>
  <c r="AN24" i="17" a="1"/>
  <c r="AN24" i="17" s="1"/>
  <c r="AN25" i="17" a="1"/>
  <c r="AN25" i="17" s="1"/>
  <c r="AN26" i="17" a="1"/>
  <c r="AN26" i="17" s="1"/>
  <c r="AN20" i="17" a="1"/>
  <c r="AN20" i="17" s="1"/>
  <c r="AN40" i="17" a="1"/>
  <c r="AN40" i="17" s="1"/>
  <c r="AN37" i="17" a="1"/>
  <c r="AN37" i="17" s="1"/>
  <c r="AN36" i="17" a="1"/>
  <c r="AN36" i="17" s="1"/>
  <c r="AN35" i="17" a="1"/>
  <c r="AN35" i="17" s="1"/>
  <c r="AN34" i="17" a="1"/>
  <c r="AN34" i="17" s="1"/>
  <c r="AN38" i="17" a="1"/>
  <c r="AN38" i="17" s="1"/>
  <c r="AN134" i="17"/>
  <c r="AN133" i="17"/>
  <c r="AM32" i="17"/>
  <c r="AM28" i="17"/>
  <c r="AN64" i="17"/>
  <c r="AN44" i="17" a="1"/>
  <c r="AN44" i="17" s="1"/>
  <c r="AN49" i="17" a="1"/>
  <c r="AN49" i="17" s="1"/>
  <c r="AN31" i="17" a="1"/>
  <c r="AN31" i="17" s="1"/>
  <c r="AN53" i="17" a="1"/>
  <c r="AN53" i="17" s="1"/>
  <c r="AN47" i="17" a="1"/>
  <c r="AN47" i="17" s="1"/>
  <c r="AN48" i="17" a="1"/>
  <c r="AN48" i="17" s="1"/>
  <c r="AN52" i="17" a="1"/>
  <c r="AN52" i="17" s="1"/>
  <c r="AN55" i="17" a="1"/>
  <c r="AN55" i="17" s="1"/>
  <c r="AN50" i="17" a="1"/>
  <c r="AN50" i="17" s="1"/>
  <c r="AN54" i="17" a="1"/>
  <c r="AN54" i="17" s="1"/>
  <c r="AN51" i="17" a="1"/>
  <c r="AN51" i="17" s="1"/>
  <c r="AN30" i="17" a="1"/>
  <c r="AN30" i="17" s="1"/>
  <c r="AM45" i="17"/>
  <c r="AN65" i="17"/>
  <c r="AN73" i="17"/>
  <c r="Y44" i="25"/>
  <c r="V44" i="25"/>
  <c r="AN72" i="17"/>
  <c r="B46" i="25"/>
  <c r="C45" i="25"/>
  <c r="AH45" i="25" s="1"/>
  <c r="T45" i="25" s="1"/>
  <c r="AN81" i="17"/>
  <c r="X43" i="25"/>
  <c r="AN69" i="17"/>
  <c r="AN61" i="17"/>
  <c r="AN80" i="17"/>
  <c r="AN60" i="17"/>
  <c r="AN68" i="17"/>
  <c r="AN106" i="17"/>
  <c r="AN62" i="17"/>
  <c r="AN66" i="17"/>
  <c r="AN70" i="17"/>
  <c r="AN76" i="17"/>
  <c r="AN87" i="17"/>
  <c r="AN59" i="17"/>
  <c r="AN63" i="17"/>
  <c r="AN67" i="17"/>
  <c r="AN71" i="17"/>
  <c r="AN77" i="17"/>
  <c r="AN91" i="17"/>
  <c r="AN74" i="17"/>
  <c r="AN78" i="17"/>
  <c r="AN83" i="17"/>
  <c r="AN92" i="17"/>
  <c r="AN75" i="17"/>
  <c r="AN79" i="17"/>
  <c r="AN84" i="17"/>
  <c r="AN94" i="17"/>
  <c r="AN88" i="17"/>
  <c r="AN95" i="17"/>
  <c r="AN85" i="17"/>
  <c r="AN89" i="17"/>
  <c r="AN93" i="17"/>
  <c r="AN101" i="17"/>
  <c r="AN82" i="17"/>
  <c r="AN86" i="17"/>
  <c r="AN90" i="17"/>
  <c r="BB3" i="21"/>
  <c r="AN97" i="17"/>
  <c r="AN102" i="17"/>
  <c r="AN107" i="17"/>
  <c r="AN98" i="17"/>
  <c r="AN103" i="17"/>
  <c r="AN111" i="17"/>
  <c r="AN99" i="17"/>
  <c r="AN105" i="17"/>
  <c r="AN112" i="17"/>
  <c r="AN96" i="17"/>
  <c r="AN100" i="17"/>
  <c r="AN104" i="17"/>
  <c r="AN108" i="17"/>
  <c r="AN116" i="17"/>
  <c r="AN115" i="17"/>
  <c r="AN109" i="17"/>
  <c r="AN113" i="17"/>
  <c r="AN117" i="17"/>
  <c r="AN110" i="17"/>
  <c r="AN114" i="17"/>
  <c r="AN118" i="17"/>
  <c r="AO3" i="17"/>
  <c r="AN3" i="4"/>
  <c r="AK119" i="17"/>
  <c r="AK24" i="4" s="1"/>
  <c r="AX34" i="21"/>
  <c r="AK122" i="17"/>
  <c r="AK126" i="17"/>
  <c r="AK124" i="17"/>
  <c r="AK128" i="17"/>
  <c r="AK121" i="17"/>
  <c r="AK125" i="17"/>
  <c r="AK129" i="17"/>
  <c r="AK123" i="17"/>
  <c r="AK127" i="17"/>
  <c r="AK131" i="17"/>
  <c r="AK130" i="17"/>
  <c r="AK132" i="17"/>
  <c r="AJ135" i="17"/>
  <c r="AJ25" i="4" s="1"/>
  <c r="BK42" i="17"/>
  <c r="BB4" i="21" l="1"/>
  <c r="BB10" i="21"/>
  <c r="BB11" i="21"/>
  <c r="BB8" i="21"/>
  <c r="BB5" i="21"/>
  <c r="BB6" i="21"/>
  <c r="BB9" i="21"/>
  <c r="BB7" i="21"/>
  <c r="AO21" i="17" a="1"/>
  <c r="AO21" i="17" s="1"/>
  <c r="AO22" i="17" a="1"/>
  <c r="AO22" i="17" s="1"/>
  <c r="AO23" i="17" a="1"/>
  <c r="AO23" i="17" s="1"/>
  <c r="AO24" i="17" a="1"/>
  <c r="AO24" i="17" s="1"/>
  <c r="AO25" i="17" a="1"/>
  <c r="AO25" i="17" s="1"/>
  <c r="AO26" i="17" a="1"/>
  <c r="AO26" i="17" s="1"/>
  <c r="AO20" i="17" a="1"/>
  <c r="AO20" i="17" s="1"/>
  <c r="AO40" i="17" a="1"/>
  <c r="AO40" i="17" s="1"/>
  <c r="AO37" i="17" a="1"/>
  <c r="AO37" i="17" s="1"/>
  <c r="AO36" i="17" a="1"/>
  <c r="AO36" i="17" s="1"/>
  <c r="AO35" i="17" a="1"/>
  <c r="AO35" i="17" s="1"/>
  <c r="AO34" i="17" a="1"/>
  <c r="AO34" i="17" s="1"/>
  <c r="AO38" i="17" a="1"/>
  <c r="AO38" i="17" s="1"/>
  <c r="AO134" i="17"/>
  <c r="AO133" i="17"/>
  <c r="X44" i="25"/>
  <c r="AB44" i="25"/>
  <c r="AN28" i="17"/>
  <c r="AN32" i="17"/>
  <c r="AN45" i="17"/>
  <c r="AO44" i="17" a="1"/>
  <c r="AO44" i="17" s="1"/>
  <c r="AO50" i="17" a="1"/>
  <c r="AO50" i="17" s="1"/>
  <c r="AO53" i="17" a="1"/>
  <c r="AO53" i="17" s="1"/>
  <c r="AO51" i="17" a="1"/>
  <c r="AO51" i="17" s="1"/>
  <c r="AO49" i="17" a="1"/>
  <c r="AO49" i="17" s="1"/>
  <c r="AO48" i="17" a="1"/>
  <c r="AO48" i="17" s="1"/>
  <c r="AO52" i="17" a="1"/>
  <c r="AO52" i="17" s="1"/>
  <c r="AO55" i="17" a="1"/>
  <c r="AO55" i="17" s="1"/>
  <c r="AO31" i="17" a="1"/>
  <c r="AO31" i="17" s="1"/>
  <c r="AO47" i="17" a="1"/>
  <c r="AO47" i="17" s="1"/>
  <c r="AO54" i="17" a="1"/>
  <c r="AO54" i="17" s="1"/>
  <c r="AO30" i="17" a="1"/>
  <c r="AO30" i="17" s="1"/>
  <c r="AC44" i="25"/>
  <c r="V45" i="25"/>
  <c r="AB45" i="25" s="1"/>
  <c r="Y45" i="25"/>
  <c r="C46" i="25"/>
  <c r="AH46" i="25" s="1"/>
  <c r="T46" i="25" s="1"/>
  <c r="B47" i="25"/>
  <c r="AO71" i="17"/>
  <c r="AO109" i="17"/>
  <c r="AO72" i="17"/>
  <c r="AO63" i="17"/>
  <c r="AO79" i="17"/>
  <c r="AO64" i="17"/>
  <c r="AO80" i="17"/>
  <c r="AO59" i="17"/>
  <c r="AO67" i="17"/>
  <c r="AO75" i="17"/>
  <c r="AO85" i="17"/>
  <c r="AO60" i="17"/>
  <c r="AO68" i="17"/>
  <c r="AO76" i="17"/>
  <c r="AO86" i="17"/>
  <c r="AO61" i="17"/>
  <c r="AO65" i="17"/>
  <c r="AO69" i="17"/>
  <c r="AO73" i="17"/>
  <c r="AO77" i="17"/>
  <c r="AO81" i="17"/>
  <c r="AO94" i="17"/>
  <c r="AO62" i="17"/>
  <c r="AO66" i="17"/>
  <c r="AO70" i="17"/>
  <c r="AO74" i="17"/>
  <c r="AO78" i="17"/>
  <c r="AO82" i="17"/>
  <c r="AO95" i="17"/>
  <c r="AO83" i="17"/>
  <c r="AO90" i="17"/>
  <c r="AO101" i="17"/>
  <c r="AO84" i="17"/>
  <c r="AO92" i="17"/>
  <c r="AO102" i="17"/>
  <c r="AO88" i="17"/>
  <c r="AO93" i="17"/>
  <c r="AO96" i="17"/>
  <c r="AO114" i="17"/>
  <c r="AO89" i="17"/>
  <c r="AO98" i="17"/>
  <c r="AO117" i="17"/>
  <c r="BC3" i="21"/>
  <c r="AO87" i="17"/>
  <c r="AO91" i="17"/>
  <c r="AO97" i="17"/>
  <c r="AO106" i="17"/>
  <c r="AO99" i="17"/>
  <c r="AO104" i="17"/>
  <c r="AO110" i="17"/>
  <c r="AO118" i="17"/>
  <c r="AO100" i="17"/>
  <c r="AO105" i="17"/>
  <c r="AO113" i="17"/>
  <c r="AO103" i="17"/>
  <c r="AO107" i="17"/>
  <c r="AO111" i="17"/>
  <c r="AO115" i="17"/>
  <c r="AO108" i="17"/>
  <c r="AO112" i="17"/>
  <c r="AO116" i="17"/>
  <c r="AP3" i="17"/>
  <c r="AO3" i="4"/>
  <c r="AK135" i="17"/>
  <c r="AK25" i="4" s="1"/>
  <c r="AL119" i="17"/>
  <c r="AL24" i="4" s="1"/>
  <c r="AY34" i="21"/>
  <c r="AL121" i="17"/>
  <c r="AL128" i="17"/>
  <c r="AL131" i="17"/>
  <c r="AL123" i="17"/>
  <c r="AL129" i="17"/>
  <c r="AL132" i="17"/>
  <c r="AL126" i="17"/>
  <c r="AL130" i="17"/>
  <c r="AL122" i="17"/>
  <c r="AL125" i="17"/>
  <c r="AL127" i="17"/>
  <c r="AL124" i="17"/>
  <c r="BC4" i="21" l="1"/>
  <c r="BC10" i="21"/>
  <c r="BC7" i="21"/>
  <c r="BC11" i="21"/>
  <c r="BC8" i="21"/>
  <c r="BC5" i="21"/>
  <c r="BC6" i="21"/>
  <c r="BC9" i="21"/>
  <c r="AP21" i="17" a="1"/>
  <c r="AP21" i="17" s="1"/>
  <c r="AP22" i="17" a="1"/>
  <c r="AP22" i="17" s="1"/>
  <c r="AP23" i="17" a="1"/>
  <c r="AP23" i="17" s="1"/>
  <c r="AP24" i="17" a="1"/>
  <c r="AP24" i="17" s="1"/>
  <c r="AP25" i="17" a="1"/>
  <c r="AP25" i="17" s="1"/>
  <c r="AP26" i="17" a="1"/>
  <c r="AP26" i="17" s="1"/>
  <c r="AP20" i="17" a="1"/>
  <c r="AP20" i="17" s="1"/>
  <c r="AP34" i="17" a="1"/>
  <c r="AP34" i="17" s="1"/>
  <c r="AP38" i="17" a="1"/>
  <c r="AP38" i="17" s="1"/>
  <c r="AP40" i="17" a="1"/>
  <c r="AP40" i="17" s="1"/>
  <c r="AP37" i="17" a="1"/>
  <c r="AP37" i="17" s="1"/>
  <c r="AP36" i="17" a="1"/>
  <c r="AP36" i="17" s="1"/>
  <c r="AP35" i="17" a="1"/>
  <c r="AP35" i="17" s="1"/>
  <c r="H62" i="26"/>
  <c r="H56" i="26"/>
  <c r="H61" i="26"/>
  <c r="H55" i="26"/>
  <c r="H60" i="26"/>
  <c r="H54" i="26"/>
  <c r="H59" i="26"/>
  <c r="H58" i="26"/>
  <c r="H45" i="26"/>
  <c r="H51" i="26"/>
  <c r="H50" i="26"/>
  <c r="H44" i="26"/>
  <c r="H49" i="26"/>
  <c r="H43" i="26"/>
  <c r="H52" i="26"/>
  <c r="H63" i="26"/>
  <c r="H48" i="26"/>
  <c r="H42" i="26"/>
  <c r="H46" i="26"/>
  <c r="H38" i="26"/>
  <c r="H32" i="26"/>
  <c r="H37" i="26"/>
  <c r="H31" i="26"/>
  <c r="H53" i="26"/>
  <c r="H36" i="26"/>
  <c r="H30" i="26"/>
  <c r="H39" i="26"/>
  <c r="H35" i="26"/>
  <c r="H29" i="26"/>
  <c r="H40" i="26"/>
  <c r="H34" i="26"/>
  <c r="H57" i="26"/>
  <c r="H47" i="26"/>
  <c r="H41" i="26"/>
  <c r="H33" i="26"/>
  <c r="H22" i="26"/>
  <c r="H16" i="26"/>
  <c r="H27" i="26"/>
  <c r="H21" i="26"/>
  <c r="H15" i="26"/>
  <c r="H26" i="26"/>
  <c r="H20" i="26"/>
  <c r="H14" i="26"/>
  <c r="H28" i="26"/>
  <c r="H25" i="26"/>
  <c r="H19" i="26"/>
  <c r="H24" i="26"/>
  <c r="H18" i="26"/>
  <c r="H23" i="26"/>
  <c r="H17" i="26"/>
  <c r="H7" i="26"/>
  <c r="H13" i="26"/>
  <c r="H12" i="26"/>
  <c r="H6" i="26"/>
  <c r="H11" i="26"/>
  <c r="H5" i="26"/>
  <c r="H10" i="26"/>
  <c r="H9" i="26"/>
  <c r="H8" i="26"/>
  <c r="AP118" i="17"/>
  <c r="AP134" i="17"/>
  <c r="AP133" i="17"/>
  <c r="AO28" i="17"/>
  <c r="AP66" i="17"/>
  <c r="AP77" i="17"/>
  <c r="AP79" i="17"/>
  <c r="AP64" i="17"/>
  <c r="AP67" i="17"/>
  <c r="AP82" i="17"/>
  <c r="AO45" i="17"/>
  <c r="AP68" i="17"/>
  <c r="AP85" i="17"/>
  <c r="AP59" i="17"/>
  <c r="AP70" i="17"/>
  <c r="AP88" i="17"/>
  <c r="AP60" i="17"/>
  <c r="AP71" i="17"/>
  <c r="AP105" i="17"/>
  <c r="AP62" i="17"/>
  <c r="AP73" i="17"/>
  <c r="AP117" i="17"/>
  <c r="AP63" i="17"/>
  <c r="AP75" i="17"/>
  <c r="AO32" i="17"/>
  <c r="AP47" i="17" a="1"/>
  <c r="AP47" i="17" s="1"/>
  <c r="AP44" i="17" a="1"/>
  <c r="AP44" i="17" s="1"/>
  <c r="AP50" i="17" a="1"/>
  <c r="AP50" i="17" s="1"/>
  <c r="AP31" i="17" a="1"/>
  <c r="AP31" i="17" s="1"/>
  <c r="AP54" i="17" a="1"/>
  <c r="AP54" i="17" s="1"/>
  <c r="AP53" i="17" a="1"/>
  <c r="AP53" i="17" s="1"/>
  <c r="AP48" i="17" a="1"/>
  <c r="AP48" i="17" s="1"/>
  <c r="AP52" i="17" a="1"/>
  <c r="AP52" i="17" s="1"/>
  <c r="AP51" i="17" a="1"/>
  <c r="AP51" i="17" s="1"/>
  <c r="AP49" i="17" a="1"/>
  <c r="AP49" i="17" s="1"/>
  <c r="AP55" i="17" a="1"/>
  <c r="AP55" i="17" s="1"/>
  <c r="AP30" i="17" a="1"/>
  <c r="AP30" i="17" s="1"/>
  <c r="AC45" i="25"/>
  <c r="X45" i="25"/>
  <c r="B48" i="25"/>
  <c r="C47" i="25"/>
  <c r="AH47" i="25" s="1"/>
  <c r="T47" i="25" s="1"/>
  <c r="V46" i="25"/>
  <c r="Y46" i="25"/>
  <c r="AP93" i="17"/>
  <c r="AP61" i="17"/>
  <c r="AP65" i="17"/>
  <c r="AP69" i="17"/>
  <c r="AP74" i="17"/>
  <c r="AP81" i="17"/>
  <c r="AP78" i="17"/>
  <c r="AP83" i="17"/>
  <c r="AP94" i="17"/>
  <c r="AP87" i="17"/>
  <c r="AP102" i="17"/>
  <c r="AP72" i="17"/>
  <c r="AP76" i="17"/>
  <c r="AP80" i="17"/>
  <c r="AP84" i="17"/>
  <c r="AP91" i="17"/>
  <c r="AP95" i="17"/>
  <c r="AP108" i="17"/>
  <c r="AP92" i="17"/>
  <c r="AP98" i="17"/>
  <c r="AP116" i="17"/>
  <c r="AP89" i="17"/>
  <c r="AP99" i="17"/>
  <c r="AP110" i="17"/>
  <c r="AP97" i="17"/>
  <c r="AP103" i="17"/>
  <c r="AP112" i="17"/>
  <c r="AP86" i="17"/>
  <c r="AP90" i="17"/>
  <c r="AP96" i="17"/>
  <c r="AP101" i="17"/>
  <c r="AP106" i="17"/>
  <c r="AP113" i="17"/>
  <c r="AP100" i="17"/>
  <c r="AP104" i="17"/>
  <c r="AP109" i="17"/>
  <c r="AP114" i="17"/>
  <c r="AP3" i="4"/>
  <c r="AP107" i="17"/>
  <c r="AP111" i="17"/>
  <c r="AP115" i="17"/>
  <c r="AQ3" i="17"/>
  <c r="BD3" i="21"/>
  <c r="AM119" i="17"/>
  <c r="AM24" i="4" s="1"/>
  <c r="AZ34" i="21"/>
  <c r="AM130" i="17"/>
  <c r="AM129" i="17"/>
  <c r="AM123" i="17"/>
  <c r="AM128" i="17"/>
  <c r="AM122" i="17"/>
  <c r="AM132" i="17"/>
  <c r="AM126" i="17"/>
  <c r="AM131" i="17"/>
  <c r="AM121" i="17"/>
  <c r="AM124" i="17"/>
  <c r="AM127" i="17"/>
  <c r="AM125" i="17"/>
  <c r="AL135" i="17"/>
  <c r="AL25" i="4" s="1"/>
  <c r="BD4" i="21" l="1"/>
  <c r="BD10" i="21"/>
  <c r="BD7" i="21"/>
  <c r="BD5" i="21"/>
  <c r="BD11" i="21"/>
  <c r="BD9" i="21"/>
  <c r="BD8" i="21"/>
  <c r="BD6" i="21"/>
  <c r="AQ21" i="17" a="1"/>
  <c r="AQ21" i="17" s="1"/>
  <c r="AQ22" i="17" a="1"/>
  <c r="AQ22" i="17" s="1"/>
  <c r="AQ23" i="17" a="1"/>
  <c r="AQ23" i="17" s="1"/>
  <c r="AQ24" i="17" a="1"/>
  <c r="AQ24" i="17" s="1"/>
  <c r="AQ25" i="17" a="1"/>
  <c r="AQ25" i="17" s="1"/>
  <c r="AQ26" i="17" a="1"/>
  <c r="AQ26" i="17" s="1"/>
  <c r="AQ20" i="17" a="1"/>
  <c r="AQ20" i="17" s="1"/>
  <c r="AQ34" i="17" a="1"/>
  <c r="AQ34" i="17" s="1"/>
  <c r="AQ38" i="17" a="1"/>
  <c r="AQ38" i="17" s="1"/>
  <c r="AQ40" i="17" a="1"/>
  <c r="AQ40" i="17" s="1"/>
  <c r="AQ37" i="17" a="1"/>
  <c r="AQ37" i="17" s="1"/>
  <c r="AQ36" i="17" a="1"/>
  <c r="AQ36" i="17" s="1"/>
  <c r="AQ35" i="17" a="1"/>
  <c r="AQ35" i="17" s="1"/>
  <c r="H4" i="26"/>
  <c r="AQ118" i="17"/>
  <c r="AQ133" i="17"/>
  <c r="AQ134" i="17"/>
  <c r="X46" i="25"/>
  <c r="AP28" i="17"/>
  <c r="AP32" i="17"/>
  <c r="AQ31" i="17" a="1"/>
  <c r="AQ31" i="17" s="1"/>
  <c r="AQ48" i="17" a="1"/>
  <c r="AQ48" i="17" s="1"/>
  <c r="AQ52" i="17" a="1"/>
  <c r="AQ52" i="17" s="1"/>
  <c r="AQ55" i="17" a="1"/>
  <c r="AQ55" i="17" s="1"/>
  <c r="AQ51" i="17" a="1"/>
  <c r="AQ51" i="17" s="1"/>
  <c r="AQ47" i="17" a="1"/>
  <c r="AQ47" i="17" s="1"/>
  <c r="AQ49" i="17" a="1"/>
  <c r="AQ49" i="17" s="1"/>
  <c r="AQ54" i="17" a="1"/>
  <c r="AQ54" i="17" s="1"/>
  <c r="AQ53" i="17" a="1"/>
  <c r="AQ53" i="17" s="1"/>
  <c r="AQ50" i="17" a="1"/>
  <c r="AQ50" i="17" s="1"/>
  <c r="AQ44" i="17" a="1"/>
  <c r="AQ44" i="17" s="1"/>
  <c r="AQ30" i="17" a="1"/>
  <c r="AQ30" i="17" s="1"/>
  <c r="AP45" i="17"/>
  <c r="Y47" i="25"/>
  <c r="V47" i="25"/>
  <c r="AB47" i="25" s="1"/>
  <c r="B49" i="25"/>
  <c r="C48" i="25"/>
  <c r="AH48" i="25" s="1"/>
  <c r="T48" i="25" s="1"/>
  <c r="AQ74" i="17"/>
  <c r="AQ62" i="17"/>
  <c r="AQ63" i="17"/>
  <c r="AQ77" i="17"/>
  <c r="AQ67" i="17"/>
  <c r="AQ59" i="17"/>
  <c r="AQ86" i="17"/>
  <c r="AQ61" i="17"/>
  <c r="AQ69" i="17"/>
  <c r="AQ90" i="17"/>
  <c r="AQ60" i="17"/>
  <c r="AQ65" i="17"/>
  <c r="AQ71" i="17"/>
  <c r="AQ79" i="17"/>
  <c r="AQ91" i="17"/>
  <c r="AQ66" i="17"/>
  <c r="AQ73" i="17"/>
  <c r="AQ81" i="17"/>
  <c r="AQ97" i="17"/>
  <c r="AQ70" i="17"/>
  <c r="AQ75" i="17"/>
  <c r="AQ85" i="17"/>
  <c r="AQ96" i="17"/>
  <c r="AQ64" i="17"/>
  <c r="AQ68" i="17"/>
  <c r="AQ72" i="17"/>
  <c r="AQ78" i="17"/>
  <c r="AQ82" i="17"/>
  <c r="AQ87" i="17"/>
  <c r="AQ103" i="17"/>
  <c r="AQ83" i="17"/>
  <c r="AQ88" i="17"/>
  <c r="AQ105" i="17"/>
  <c r="AQ76" i="17"/>
  <c r="AQ80" i="17"/>
  <c r="AQ84" i="17"/>
  <c r="AQ89" i="17"/>
  <c r="AQ92" i="17"/>
  <c r="AQ94" i="17"/>
  <c r="AQ99" i="17"/>
  <c r="AQ111" i="17"/>
  <c r="AQ93" i="17"/>
  <c r="AQ95" i="17"/>
  <c r="AQ100" i="17"/>
  <c r="AQ112" i="17"/>
  <c r="AQ98" i="17"/>
  <c r="AQ102" i="17"/>
  <c r="AQ107" i="17"/>
  <c r="AQ116" i="17"/>
  <c r="AQ101" i="17"/>
  <c r="AQ106" i="17"/>
  <c r="AQ113" i="17"/>
  <c r="AQ108" i="17"/>
  <c r="AQ110" i="17"/>
  <c r="AQ115" i="17"/>
  <c r="AQ104" i="17"/>
  <c r="AQ109" i="17"/>
  <c r="AQ114" i="17"/>
  <c r="AQ117" i="17"/>
  <c r="AR3" i="17"/>
  <c r="BE3" i="21"/>
  <c r="AQ3" i="4"/>
  <c r="AM135" i="17"/>
  <c r="AM25" i="4" s="1"/>
  <c r="AN119" i="17"/>
  <c r="AN24" i="4" s="1"/>
  <c r="AN123" i="17"/>
  <c r="AN121" i="17"/>
  <c r="AN124" i="17"/>
  <c r="AN129" i="17"/>
  <c r="AN122" i="17"/>
  <c r="AN131" i="17"/>
  <c r="AN128" i="17"/>
  <c r="AN126" i="17"/>
  <c r="AN132" i="17"/>
  <c r="AN125" i="17"/>
  <c r="AN127" i="17"/>
  <c r="AN130" i="17"/>
  <c r="BE4" i="21" l="1"/>
  <c r="BE11" i="21"/>
  <c r="BE9" i="21"/>
  <c r="BE10" i="21"/>
  <c r="BE6" i="21"/>
  <c r="BE5" i="21"/>
  <c r="BE7" i="21"/>
  <c r="BE8" i="21"/>
  <c r="AR21" i="17" a="1"/>
  <c r="AR21" i="17" s="1"/>
  <c r="AR22" i="17" a="1"/>
  <c r="AR22" i="17" s="1"/>
  <c r="AR23" i="17" a="1"/>
  <c r="AR23" i="17" s="1"/>
  <c r="AR24" i="17" a="1"/>
  <c r="AR24" i="17" s="1"/>
  <c r="AR25" i="17" a="1"/>
  <c r="AR25" i="17" s="1"/>
  <c r="AR26" i="17" a="1"/>
  <c r="AR26" i="17" s="1"/>
  <c r="AR20" i="17" a="1"/>
  <c r="AR20" i="17" s="1"/>
  <c r="AR34" i="17" a="1"/>
  <c r="AR34" i="17" s="1"/>
  <c r="AR38" i="17" a="1"/>
  <c r="AR38" i="17" s="1"/>
  <c r="AR40" i="17" a="1"/>
  <c r="AR40" i="17" s="1"/>
  <c r="AR37" i="17" a="1"/>
  <c r="AR37" i="17" s="1"/>
  <c r="AR36" i="17" a="1"/>
  <c r="AR36" i="17" s="1"/>
  <c r="AR35" i="17" a="1"/>
  <c r="AR35" i="17" s="1"/>
  <c r="AR78" i="17"/>
  <c r="AR133" i="17"/>
  <c r="AR134" i="17"/>
  <c r="AQ32" i="17"/>
  <c r="AQ28" i="17"/>
  <c r="AR68" i="17"/>
  <c r="AQ45" i="17"/>
  <c r="AR75" i="17"/>
  <c r="AR31" i="17" a="1"/>
  <c r="AR31" i="17" s="1"/>
  <c r="AR49" i="17" a="1"/>
  <c r="AR49" i="17" s="1"/>
  <c r="AR48" i="17" a="1"/>
  <c r="AR48" i="17" s="1"/>
  <c r="AR52" i="17" a="1"/>
  <c r="AR52" i="17" s="1"/>
  <c r="AR55" i="17" a="1"/>
  <c r="AR55" i="17" s="1"/>
  <c r="AR51" i="17" a="1"/>
  <c r="AR51" i="17" s="1"/>
  <c r="AR53" i="17" a="1"/>
  <c r="AR53" i="17" s="1"/>
  <c r="AR50" i="17" a="1"/>
  <c r="AR50" i="17" s="1"/>
  <c r="AR47" i="17" a="1"/>
  <c r="AR47" i="17" s="1"/>
  <c r="AR54" i="17" a="1"/>
  <c r="AR54" i="17" s="1"/>
  <c r="AR44" i="17" a="1"/>
  <c r="AR44" i="17" s="1"/>
  <c r="AR30" i="17" a="1"/>
  <c r="AR30" i="17" s="1"/>
  <c r="AR62" i="17"/>
  <c r="AR61" i="17"/>
  <c r="AR66" i="17"/>
  <c r="AR74" i="17"/>
  <c r="AR59" i="17"/>
  <c r="AR64" i="17"/>
  <c r="AR69" i="17"/>
  <c r="AR81" i="17"/>
  <c r="AR60" i="17"/>
  <c r="AR65" i="17"/>
  <c r="AR70" i="17"/>
  <c r="AR73" i="17"/>
  <c r="V48" i="25"/>
  <c r="AB48" i="25" s="1"/>
  <c r="Y48" i="25"/>
  <c r="B50" i="25"/>
  <c r="C49" i="25"/>
  <c r="AH49" i="25" s="1"/>
  <c r="T49" i="25" s="1"/>
  <c r="AC47" i="25"/>
  <c r="X47" i="25"/>
  <c r="AR93" i="17"/>
  <c r="AR114" i="17"/>
  <c r="AR63" i="17"/>
  <c r="AR67" i="17"/>
  <c r="AR71" i="17"/>
  <c r="AR77" i="17"/>
  <c r="AR86" i="17"/>
  <c r="AR85" i="17"/>
  <c r="AR72" i="17"/>
  <c r="AR76" i="17"/>
  <c r="AR82" i="17"/>
  <c r="AR118" i="17"/>
  <c r="AR79" i="17"/>
  <c r="AR83" i="17"/>
  <c r="AR89" i="17"/>
  <c r="AR98" i="17"/>
  <c r="AR80" i="17"/>
  <c r="AR84" i="17"/>
  <c r="AR90" i="17"/>
  <c r="AR100" i="17"/>
  <c r="AR87" i="17"/>
  <c r="AR91" i="17"/>
  <c r="AR94" i="17"/>
  <c r="AR107" i="17"/>
  <c r="AR88" i="17"/>
  <c r="AR92" i="17"/>
  <c r="AR95" i="17"/>
  <c r="AR108" i="17"/>
  <c r="AR96" i="17"/>
  <c r="AR102" i="17"/>
  <c r="AR112" i="17"/>
  <c r="AR97" i="17"/>
  <c r="AR103" i="17"/>
  <c r="BF3" i="21"/>
  <c r="AR99" i="17"/>
  <c r="AR104" i="17"/>
  <c r="AR110" i="17"/>
  <c r="AR115" i="17"/>
  <c r="AR106" i="17"/>
  <c r="AR111" i="17"/>
  <c r="AR116" i="17"/>
  <c r="AR101" i="17"/>
  <c r="AR105" i="17"/>
  <c r="AR109" i="17"/>
  <c r="AR113" i="17"/>
  <c r="AR117" i="17"/>
  <c r="AS3" i="17"/>
  <c r="AR3" i="4"/>
  <c r="AO119" i="17"/>
  <c r="AO24" i="4" s="1"/>
  <c r="AN135" i="17"/>
  <c r="AN25" i="4" s="1"/>
  <c r="AO132" i="17"/>
  <c r="AO127" i="17"/>
  <c r="AO130" i="17"/>
  <c r="AO122" i="17"/>
  <c r="AO124" i="17"/>
  <c r="AO123" i="17"/>
  <c r="AO126" i="17"/>
  <c r="AO129" i="17"/>
  <c r="AO125" i="17"/>
  <c r="AO121" i="17"/>
  <c r="AO131" i="17"/>
  <c r="AO128" i="17"/>
  <c r="BF4" i="21" l="1"/>
  <c r="BF11" i="21"/>
  <c r="BF10" i="21"/>
  <c r="BF9" i="21"/>
  <c r="BF7" i="21"/>
  <c r="BF8" i="21"/>
  <c r="BF6" i="21"/>
  <c r="BF5" i="21"/>
  <c r="AS21" i="17" a="1"/>
  <c r="AS21" i="17" s="1"/>
  <c r="AS22" i="17" a="1"/>
  <c r="AS22" i="17" s="1"/>
  <c r="AS23" i="17" a="1"/>
  <c r="AS23" i="17" s="1"/>
  <c r="AS24" i="17" a="1"/>
  <c r="AS24" i="17" s="1"/>
  <c r="AS25" i="17" a="1"/>
  <c r="AS25" i="17" s="1"/>
  <c r="AS26" i="17" a="1"/>
  <c r="AS26" i="17" s="1"/>
  <c r="AS20" i="17" a="1"/>
  <c r="AS20" i="17" s="1"/>
  <c r="AS35" i="17" a="1"/>
  <c r="AS35" i="17" s="1"/>
  <c r="AS34" i="17" a="1"/>
  <c r="AS34" i="17" s="1"/>
  <c r="AS38" i="17" a="1"/>
  <c r="AS38" i="17" s="1"/>
  <c r="AS40" i="17" a="1"/>
  <c r="AS40" i="17" s="1"/>
  <c r="AS37" i="17" a="1"/>
  <c r="AS37" i="17" s="1"/>
  <c r="AS36" i="17" a="1"/>
  <c r="AS36" i="17" s="1"/>
  <c r="AS134" i="17"/>
  <c r="AS133" i="17"/>
  <c r="AR32" i="17"/>
  <c r="AR28" i="17"/>
  <c r="AS107" i="17"/>
  <c r="AS44" i="17" a="1"/>
  <c r="AS44" i="17" s="1"/>
  <c r="AS54" i="17" a="1"/>
  <c r="AS54" i="17" s="1"/>
  <c r="AS48" i="17" a="1"/>
  <c r="AS48" i="17" s="1"/>
  <c r="AS47" i="17" a="1"/>
  <c r="AS47" i="17" s="1"/>
  <c r="AS49" i="17" a="1"/>
  <c r="AS49" i="17" s="1"/>
  <c r="AS53" i="17" a="1"/>
  <c r="AS53" i="17" s="1"/>
  <c r="AS31" i="17" a="1"/>
  <c r="AS31" i="17" s="1"/>
  <c r="AS55" i="17" a="1"/>
  <c r="AS55" i="17" s="1"/>
  <c r="AS51" i="17" a="1"/>
  <c r="AS51" i="17" s="1"/>
  <c r="AS50" i="17" a="1"/>
  <c r="AS50" i="17" s="1"/>
  <c r="AS52" i="17" a="1"/>
  <c r="AS52" i="17" s="1"/>
  <c r="AS30" i="17" a="1"/>
  <c r="AS30" i="17" s="1"/>
  <c r="AR45" i="17"/>
  <c r="AS65" i="17"/>
  <c r="AS84" i="17"/>
  <c r="AS60" i="17"/>
  <c r="AS73" i="17"/>
  <c r="AS62" i="17"/>
  <c r="AS69" i="17"/>
  <c r="AS77" i="17"/>
  <c r="AS102" i="17"/>
  <c r="AS64" i="17"/>
  <c r="AS72" i="17"/>
  <c r="AS80" i="17"/>
  <c r="AS61" i="17"/>
  <c r="AS68" i="17"/>
  <c r="AS76" i="17"/>
  <c r="AS92" i="17"/>
  <c r="AS66" i="17"/>
  <c r="AS70" i="17"/>
  <c r="AS74" i="17"/>
  <c r="AS78" i="17"/>
  <c r="AS82" i="17"/>
  <c r="AS88" i="17"/>
  <c r="AS94" i="17"/>
  <c r="AS112" i="17"/>
  <c r="AS59" i="17"/>
  <c r="AS63" i="17"/>
  <c r="AS67" i="17"/>
  <c r="AS71" i="17"/>
  <c r="AS75" i="17"/>
  <c r="AS79" i="17"/>
  <c r="AS83" i="17"/>
  <c r="AS91" i="17"/>
  <c r="AS98" i="17"/>
  <c r="AS81" i="17"/>
  <c r="AS87" i="17"/>
  <c r="AS114" i="17"/>
  <c r="AS85" i="17"/>
  <c r="AS89" i="17"/>
  <c r="AS93" i="17"/>
  <c r="AS95" i="17"/>
  <c r="AS99" i="17"/>
  <c r="AS103" i="17"/>
  <c r="AS108" i="17"/>
  <c r="AS115" i="17"/>
  <c r="X48" i="25"/>
  <c r="AS86" i="17"/>
  <c r="AS90" i="17"/>
  <c r="AS96" i="17"/>
  <c r="AS100" i="17"/>
  <c r="AS104" i="17"/>
  <c r="AS110" i="17"/>
  <c r="AS117" i="17"/>
  <c r="V49" i="25"/>
  <c r="Y49" i="25"/>
  <c r="AS97" i="17"/>
  <c r="AS101" i="17"/>
  <c r="AS106" i="17"/>
  <c r="AS111" i="17"/>
  <c r="C50" i="25"/>
  <c r="AH50" i="25" s="1"/>
  <c r="T50" i="25" s="1"/>
  <c r="B51" i="25"/>
  <c r="AS105" i="17"/>
  <c r="AS109" i="17"/>
  <c r="AS113" i="17"/>
  <c r="AS118" i="17"/>
  <c r="AS116" i="17"/>
  <c r="AL56" i="17"/>
  <c r="AL22" i="4" s="1"/>
  <c r="AN56" i="17"/>
  <c r="AN22" i="4" s="1"/>
  <c r="AM56" i="17"/>
  <c r="AM22" i="4" s="1"/>
  <c r="BG3" i="21"/>
  <c r="AT3" i="17"/>
  <c r="AS3" i="4"/>
  <c r="AO56" i="17"/>
  <c r="AO22" i="4" s="1"/>
  <c r="AO135" i="17"/>
  <c r="AO25" i="4" s="1"/>
  <c r="AP119" i="17"/>
  <c r="AP24" i="4" s="1"/>
  <c r="AP125" i="17"/>
  <c r="AP130" i="17"/>
  <c r="AP128" i="17"/>
  <c r="AP132" i="17"/>
  <c r="AP129" i="17"/>
  <c r="AP123" i="17"/>
  <c r="AP126" i="17"/>
  <c r="AP127" i="17"/>
  <c r="AP131" i="17"/>
  <c r="AP121" i="17"/>
  <c r="AP122" i="17"/>
  <c r="AP124" i="17"/>
  <c r="BG4" i="21" l="1"/>
  <c r="BG11" i="21"/>
  <c r="BG6" i="21"/>
  <c r="BG10" i="21"/>
  <c r="BG9" i="21"/>
  <c r="BG7" i="21"/>
  <c r="BG8" i="21"/>
  <c r="BG5" i="21"/>
  <c r="AT21" i="17" a="1"/>
  <c r="AT21" i="17" s="1"/>
  <c r="AT22" i="17" a="1"/>
  <c r="AT22" i="17" s="1"/>
  <c r="AT23" i="17" a="1"/>
  <c r="AT23" i="17" s="1"/>
  <c r="AT24" i="17" a="1"/>
  <c r="AT24" i="17" s="1"/>
  <c r="AT25" i="17" a="1"/>
  <c r="AT25" i="17" s="1"/>
  <c r="AT26" i="17" a="1"/>
  <c r="AT26" i="17" s="1"/>
  <c r="AT20" i="17" a="1"/>
  <c r="AT20" i="17" s="1"/>
  <c r="AT35" i="17" a="1"/>
  <c r="AT35" i="17" s="1"/>
  <c r="AT34" i="17" a="1"/>
  <c r="AT34" i="17" s="1"/>
  <c r="AT38" i="17" a="1"/>
  <c r="AT38" i="17" s="1"/>
  <c r="AT40" i="17" a="1"/>
  <c r="AT40" i="17" s="1"/>
  <c r="AT37" i="17" a="1"/>
  <c r="AT37" i="17" s="1"/>
  <c r="AT36" i="17" a="1"/>
  <c r="AT36" i="17" s="1"/>
  <c r="AT133" i="17"/>
  <c r="AT134" i="17"/>
  <c r="AS32" i="17"/>
  <c r="AS28" i="17"/>
  <c r="AT116" i="17"/>
  <c r="AT47" i="17" a="1"/>
  <c r="AT47" i="17" s="1"/>
  <c r="AT51" i="17" a="1"/>
  <c r="AT51" i="17" s="1"/>
  <c r="AT54" i="17" a="1"/>
  <c r="AT54" i="17" s="1"/>
  <c r="AT50" i="17" a="1"/>
  <c r="AT50" i="17" s="1"/>
  <c r="AT44" i="17" a="1"/>
  <c r="AT44" i="17" s="1"/>
  <c r="AT52" i="17" a="1"/>
  <c r="AT52" i="17" s="1"/>
  <c r="AT31" i="17" a="1"/>
  <c r="AT31" i="17" s="1"/>
  <c r="AT55" i="17" a="1"/>
  <c r="AT55" i="17" s="1"/>
  <c r="AT48" i="17" a="1"/>
  <c r="AT48" i="17" s="1"/>
  <c r="AT53" i="17" a="1"/>
  <c r="AT53" i="17" s="1"/>
  <c r="AT49" i="17" a="1"/>
  <c r="AT49" i="17" s="1"/>
  <c r="AT30" i="17" a="1"/>
  <c r="AT30" i="17" s="1"/>
  <c r="AS45" i="17"/>
  <c r="AT74" i="17"/>
  <c r="AT73" i="17"/>
  <c r="AT64" i="17"/>
  <c r="AT85" i="17"/>
  <c r="AT63" i="17"/>
  <c r="AT84" i="17"/>
  <c r="AT60" i="17"/>
  <c r="AT69" i="17"/>
  <c r="AT80" i="17"/>
  <c r="AT59" i="17"/>
  <c r="AT68" i="17"/>
  <c r="AT78" i="17"/>
  <c r="AT92" i="17"/>
  <c r="AT61" i="17"/>
  <c r="AT65" i="17"/>
  <c r="AT70" i="17"/>
  <c r="AT76" i="17"/>
  <c r="AT81" i="17"/>
  <c r="AT88" i="17"/>
  <c r="AT97" i="17"/>
  <c r="AT62" i="17"/>
  <c r="AT66" i="17"/>
  <c r="AT72" i="17"/>
  <c r="AT77" i="17"/>
  <c r="AT82" i="17"/>
  <c r="AT89" i="17"/>
  <c r="AT100" i="17"/>
  <c r="AT67" i="17"/>
  <c r="AT71" i="17"/>
  <c r="AT75" i="17"/>
  <c r="AT79" i="17"/>
  <c r="AT83" i="17"/>
  <c r="AT87" i="17"/>
  <c r="AT91" i="17"/>
  <c r="AT96" i="17"/>
  <c r="AT108" i="17"/>
  <c r="AT86" i="17"/>
  <c r="AT90" i="17"/>
  <c r="AT101" i="17"/>
  <c r="AT105" i="17"/>
  <c r="AT94" i="17"/>
  <c r="AT98" i="17"/>
  <c r="AT102" i="17"/>
  <c r="AT112" i="17"/>
  <c r="AT93" i="17"/>
  <c r="AT95" i="17"/>
  <c r="AT99" i="17"/>
  <c r="AT104" i="17"/>
  <c r="V50" i="25"/>
  <c r="AB50" i="25" s="1"/>
  <c r="Y50" i="25"/>
  <c r="AT115" i="17"/>
  <c r="X49" i="25"/>
  <c r="B52" i="25"/>
  <c r="C51" i="25"/>
  <c r="AH51" i="25" s="1"/>
  <c r="T51" i="25" s="1"/>
  <c r="AT103" i="17"/>
  <c r="AT107" i="17"/>
  <c r="AT111" i="17"/>
  <c r="AT109" i="17"/>
  <c r="AT113" i="17"/>
  <c r="AT117" i="17"/>
  <c r="AT106" i="17"/>
  <c r="AT110" i="17"/>
  <c r="AT114" i="17"/>
  <c r="AT3" i="4"/>
  <c r="AT118" i="17"/>
  <c r="AU3" i="17"/>
  <c r="BH3" i="21"/>
  <c r="AP135" i="17"/>
  <c r="AP25" i="4" s="1"/>
  <c r="AQ119" i="17"/>
  <c r="AQ24" i="4" s="1"/>
  <c r="AQ123" i="17"/>
  <c r="AQ125" i="17"/>
  <c r="AQ126" i="17"/>
  <c r="AQ130" i="17"/>
  <c r="AQ128" i="17"/>
  <c r="AQ124" i="17"/>
  <c r="AQ122" i="17"/>
  <c r="AQ129" i="17"/>
  <c r="AQ132" i="17"/>
  <c r="AQ121" i="17"/>
  <c r="AQ127" i="17"/>
  <c r="AQ131" i="17"/>
  <c r="AP56" i="17"/>
  <c r="AP22" i="4" s="1"/>
  <c r="BH4" i="21" l="1"/>
  <c r="BH11" i="21"/>
  <c r="BH6" i="21"/>
  <c r="BH10" i="21"/>
  <c r="BH8" i="21"/>
  <c r="BH9" i="21"/>
  <c r="BH7" i="21"/>
  <c r="BH5" i="21"/>
  <c r="AU21" i="17" a="1"/>
  <c r="AU21" i="17" s="1"/>
  <c r="AU22" i="17" a="1"/>
  <c r="AU22" i="17" s="1"/>
  <c r="AU23" i="17" a="1"/>
  <c r="AU23" i="17" s="1"/>
  <c r="AU24" i="17" a="1"/>
  <c r="AU24" i="17" s="1"/>
  <c r="AU25" i="17" a="1"/>
  <c r="AU25" i="17" s="1"/>
  <c r="AU26" i="17" a="1"/>
  <c r="AU26" i="17" s="1"/>
  <c r="AU20" i="17" a="1"/>
  <c r="AU20" i="17" s="1"/>
  <c r="AU35" i="17" a="1"/>
  <c r="AU35" i="17" s="1"/>
  <c r="AU34" i="17" a="1"/>
  <c r="AU34" i="17" s="1"/>
  <c r="AU38" i="17" a="1"/>
  <c r="AU38" i="17" s="1"/>
  <c r="AU40" i="17" a="1"/>
  <c r="AU40" i="17" s="1"/>
  <c r="AU37" i="17" a="1"/>
  <c r="AU37" i="17" s="1"/>
  <c r="AU36" i="17" a="1"/>
  <c r="AU36" i="17" s="1"/>
  <c r="AU134" i="17"/>
  <c r="AU133" i="17"/>
  <c r="AT32" i="17"/>
  <c r="AT28" i="17"/>
  <c r="AT45" i="17"/>
  <c r="AU113" i="17"/>
  <c r="AU48" i="17" a="1"/>
  <c r="AU48" i="17" s="1"/>
  <c r="AU31" i="17" a="1"/>
  <c r="AU31" i="17" s="1"/>
  <c r="AU51" i="17" a="1"/>
  <c r="AU51" i="17" s="1"/>
  <c r="AU44" i="17" a="1"/>
  <c r="AU44" i="17" s="1"/>
  <c r="AU55" i="17" a="1"/>
  <c r="AU55" i="17" s="1"/>
  <c r="AU52" i="17" a="1"/>
  <c r="AU52" i="17" s="1"/>
  <c r="AU47" i="17" a="1"/>
  <c r="AU47" i="17" s="1"/>
  <c r="AU49" i="17" a="1"/>
  <c r="AU49" i="17" s="1"/>
  <c r="AU54" i="17" a="1"/>
  <c r="AU54" i="17" s="1"/>
  <c r="AU53" i="17" a="1"/>
  <c r="AU53" i="17" s="1"/>
  <c r="AU50" i="17" a="1"/>
  <c r="AU50" i="17" s="1"/>
  <c r="AU30" i="17" a="1"/>
  <c r="AU30" i="17" s="1"/>
  <c r="AU59" i="17"/>
  <c r="AU63" i="17"/>
  <c r="AU66" i="17"/>
  <c r="AU71" i="17"/>
  <c r="AU75" i="17"/>
  <c r="AU79" i="17"/>
  <c r="AU91" i="17"/>
  <c r="AU62" i="17"/>
  <c r="AU67" i="17"/>
  <c r="AU70" i="17"/>
  <c r="AU74" i="17"/>
  <c r="AU77" i="17"/>
  <c r="AU84" i="17"/>
  <c r="AU60" i="17"/>
  <c r="AU64" i="17"/>
  <c r="AU68" i="17"/>
  <c r="AU72" i="17"/>
  <c r="AU76" i="17"/>
  <c r="AU80" i="17"/>
  <c r="AU61" i="17"/>
  <c r="AU65" i="17"/>
  <c r="AU69" i="17"/>
  <c r="AU73" i="17"/>
  <c r="AU78" i="17"/>
  <c r="AU83" i="17"/>
  <c r="AU98" i="17"/>
  <c r="AU85" i="17"/>
  <c r="AU81" i="17"/>
  <c r="AU97" i="17"/>
  <c r="AU102" i="17"/>
  <c r="AU105" i="17"/>
  <c r="AU88" i="17"/>
  <c r="AU82" i="17"/>
  <c r="AU89" i="17"/>
  <c r="AU94" i="17"/>
  <c r="AU110" i="17"/>
  <c r="AU93" i="17"/>
  <c r="AU99" i="17"/>
  <c r="AU111" i="17"/>
  <c r="AU87" i="17"/>
  <c r="AU92" i="17"/>
  <c r="AU95" i="17"/>
  <c r="AU103" i="17"/>
  <c r="AU117" i="17"/>
  <c r="AC50" i="25"/>
  <c r="X50" i="25"/>
  <c r="V51" i="25"/>
  <c r="AB51" i="25" s="1"/>
  <c r="Y51" i="25"/>
  <c r="AU100" i="17"/>
  <c r="AU106" i="17"/>
  <c r="AU115" i="17"/>
  <c r="C52" i="25"/>
  <c r="AH52" i="25" s="1"/>
  <c r="T52" i="25" s="1"/>
  <c r="B53" i="25"/>
  <c r="AU86" i="17"/>
  <c r="AU90" i="17"/>
  <c r="AU96" i="17"/>
  <c r="AU101" i="17"/>
  <c r="AU104" i="17"/>
  <c r="AU109" i="17"/>
  <c r="AU114" i="17"/>
  <c r="AU108" i="17"/>
  <c r="AU107" i="17"/>
  <c r="AU112" i="17"/>
  <c r="AU116" i="17"/>
  <c r="AU118" i="17"/>
  <c r="BI3" i="21"/>
  <c r="AV3" i="17"/>
  <c r="AU3" i="4"/>
  <c r="AQ56" i="17"/>
  <c r="AQ22" i="4" s="1"/>
  <c r="AQ135" i="17"/>
  <c r="AQ25" i="4" s="1"/>
  <c r="AR127" i="17"/>
  <c r="AR121" i="17"/>
  <c r="AR124" i="17"/>
  <c r="AR123" i="17"/>
  <c r="AR126" i="17"/>
  <c r="AR122" i="17"/>
  <c r="AR125" i="17"/>
  <c r="AR128" i="17"/>
  <c r="AR129" i="17"/>
  <c r="AR131" i="17"/>
  <c r="AR132" i="17"/>
  <c r="AR130" i="17"/>
  <c r="AR119" i="17"/>
  <c r="AR24" i="4" s="1"/>
  <c r="I56" i="17"/>
  <c r="I22" i="4" s="1"/>
  <c r="H56" i="17"/>
  <c r="H22" i="4" s="1"/>
  <c r="AB56" i="17"/>
  <c r="AB22" i="4" s="1"/>
  <c r="AE56" i="17"/>
  <c r="AE22" i="4" s="1"/>
  <c r="K56" i="17"/>
  <c r="K22" i="4" s="1"/>
  <c r="M56" i="17"/>
  <c r="M22" i="4" s="1"/>
  <c r="W56" i="17"/>
  <c r="W22" i="4" s="1"/>
  <c r="F56" i="17"/>
  <c r="F22" i="4" s="1"/>
  <c r="S56" i="17"/>
  <c r="S22" i="4" s="1"/>
  <c r="AG56" i="17"/>
  <c r="AG22" i="4" s="1"/>
  <c r="AF56" i="17"/>
  <c r="AF22" i="4" s="1"/>
  <c r="AC56" i="17"/>
  <c r="AC22" i="4" s="1"/>
  <c r="AH56" i="17"/>
  <c r="AH22" i="4" s="1"/>
  <c r="Y56" i="17"/>
  <c r="Y22" i="4" s="1"/>
  <c r="E56" i="17"/>
  <c r="E22" i="4" s="1"/>
  <c r="U56" i="17"/>
  <c r="U22" i="4" s="1"/>
  <c r="AJ56" i="17"/>
  <c r="AJ22" i="4" s="1"/>
  <c r="P56" i="17"/>
  <c r="P22" i="4" s="1"/>
  <c r="G56" i="17"/>
  <c r="G22" i="4" s="1"/>
  <c r="D56" i="17"/>
  <c r="D22" i="4" s="1"/>
  <c r="Q56" i="17"/>
  <c r="Q22" i="4" s="1"/>
  <c r="N56" i="17"/>
  <c r="N22" i="4" s="1"/>
  <c r="AA56" i="17"/>
  <c r="AA22" i="4" s="1"/>
  <c r="T56" i="17"/>
  <c r="T22" i="4" s="1"/>
  <c r="Z56" i="17"/>
  <c r="Z22" i="4" s="1"/>
  <c r="V56" i="17"/>
  <c r="V22" i="4" s="1"/>
  <c r="AI56" i="17"/>
  <c r="AI22" i="4" s="1"/>
  <c r="J56" i="17"/>
  <c r="J22" i="4" s="1"/>
  <c r="O56" i="17"/>
  <c r="O22" i="4" s="1"/>
  <c r="AK56" i="17"/>
  <c r="AK22" i="4" s="1"/>
  <c r="R56" i="17"/>
  <c r="R22" i="4" s="1"/>
  <c r="AD56" i="17"/>
  <c r="AD22" i="4" s="1"/>
  <c r="X56" i="17"/>
  <c r="X22" i="4" s="1"/>
  <c r="C56" i="17"/>
  <c r="C22" i="4" s="1"/>
  <c r="L56" i="17"/>
  <c r="L22" i="4" s="1"/>
  <c r="BI4" i="21" l="1"/>
  <c r="BI10" i="21"/>
  <c r="BI8" i="21"/>
  <c r="BI11" i="21"/>
  <c r="BI9" i="21"/>
  <c r="BI7" i="21"/>
  <c r="BI5" i="21"/>
  <c r="BI6" i="21"/>
  <c r="AV21" i="17" a="1"/>
  <c r="AV21" i="17" s="1"/>
  <c r="AV22" i="17" a="1"/>
  <c r="AV22" i="17" s="1"/>
  <c r="AV23" i="17" a="1"/>
  <c r="AV23" i="17" s="1"/>
  <c r="AV24" i="17" a="1"/>
  <c r="AV24" i="17" s="1"/>
  <c r="AV25" i="17" a="1"/>
  <c r="AV25" i="17" s="1"/>
  <c r="AV26" i="17" a="1"/>
  <c r="AV26" i="17" s="1"/>
  <c r="AV20" i="17" a="1"/>
  <c r="AV20" i="17" s="1"/>
  <c r="AV36" i="17" a="1"/>
  <c r="AV36" i="17" s="1"/>
  <c r="AV35" i="17" a="1"/>
  <c r="AV35" i="17" s="1"/>
  <c r="AV34" i="17" a="1"/>
  <c r="AV34" i="17" s="1"/>
  <c r="AV38" i="17" a="1"/>
  <c r="AV38" i="17" s="1"/>
  <c r="AV40" i="17" a="1"/>
  <c r="AV40" i="17" s="1"/>
  <c r="AV37" i="17" a="1"/>
  <c r="AV37" i="17" s="1"/>
  <c r="AV134" i="17"/>
  <c r="AV133" i="17"/>
  <c r="AU32" i="17"/>
  <c r="AU28" i="17"/>
  <c r="AV107" i="17"/>
  <c r="AV44" i="17" a="1"/>
  <c r="AV44" i="17" s="1"/>
  <c r="AV49" i="17" a="1"/>
  <c r="AV49" i="17" s="1"/>
  <c r="AV31" i="17" a="1"/>
  <c r="AV31" i="17" s="1"/>
  <c r="AV53" i="17" a="1"/>
  <c r="AV53" i="17" s="1"/>
  <c r="AV52" i="17" a="1"/>
  <c r="AV52" i="17" s="1"/>
  <c r="AV50" i="17" a="1"/>
  <c r="AV50" i="17" s="1"/>
  <c r="AV48" i="17" a="1"/>
  <c r="AV48" i="17" s="1"/>
  <c r="AV47" i="17" a="1"/>
  <c r="AV47" i="17" s="1"/>
  <c r="AV54" i="17" a="1"/>
  <c r="AV54" i="17" s="1"/>
  <c r="AV55" i="17" a="1"/>
  <c r="AV55" i="17" s="1"/>
  <c r="AV51" i="17" a="1"/>
  <c r="AV51" i="17" s="1"/>
  <c r="AV30" i="17" a="1"/>
  <c r="AV30" i="17" s="1"/>
  <c r="AU45" i="17"/>
  <c r="AV60" i="17"/>
  <c r="AV73" i="17"/>
  <c r="AV64" i="17"/>
  <c r="AV94" i="17"/>
  <c r="AV68" i="17"/>
  <c r="AV62" i="17"/>
  <c r="AV81" i="17"/>
  <c r="AV59" i="17"/>
  <c r="AV63" i="17"/>
  <c r="AV71" i="17"/>
  <c r="AV85" i="17"/>
  <c r="AV61" i="17"/>
  <c r="AV65" i="17"/>
  <c r="AV76" i="17"/>
  <c r="AV116" i="17"/>
  <c r="AV67" i="17"/>
  <c r="AV72" i="17"/>
  <c r="AV77" i="17"/>
  <c r="AV92" i="17"/>
  <c r="AV69" i="17"/>
  <c r="AV75" i="17"/>
  <c r="AV82" i="17"/>
  <c r="AV99" i="17"/>
  <c r="AV79" i="17"/>
  <c r="AV88" i="17"/>
  <c r="AV104" i="17"/>
  <c r="AV66" i="17"/>
  <c r="AV70" i="17"/>
  <c r="AV74" i="17"/>
  <c r="AV78" i="17"/>
  <c r="AV83" i="17"/>
  <c r="AV90" i="17"/>
  <c r="AV96" i="17"/>
  <c r="AV108" i="17"/>
  <c r="AV86" i="17"/>
  <c r="AV93" i="17"/>
  <c r="AV102" i="17"/>
  <c r="AV80" i="17"/>
  <c r="AV84" i="17"/>
  <c r="AV89" i="17"/>
  <c r="AV98" i="17"/>
  <c r="AV103" i="17"/>
  <c r="AV113" i="17"/>
  <c r="AV95" i="17"/>
  <c r="AV100" i="17"/>
  <c r="AC51" i="25"/>
  <c r="X51" i="25"/>
  <c r="AV111" i="17"/>
  <c r="AV117" i="17"/>
  <c r="B54" i="25"/>
  <c r="C53" i="25"/>
  <c r="AH53" i="25" s="1"/>
  <c r="T53" i="25" s="1"/>
  <c r="AV87" i="17"/>
  <c r="AV91" i="17"/>
  <c r="AV97" i="17"/>
  <c r="AV101" i="17"/>
  <c r="AV106" i="17"/>
  <c r="AV112" i="17"/>
  <c r="Y52" i="25"/>
  <c r="V52" i="25"/>
  <c r="AV115" i="17"/>
  <c r="AV105" i="17"/>
  <c r="AV109" i="17"/>
  <c r="AV118" i="17"/>
  <c r="AV110" i="17"/>
  <c r="AV114" i="17"/>
  <c r="BJ3" i="21"/>
  <c r="AW3" i="17"/>
  <c r="AV3" i="4"/>
  <c r="AS119" i="17"/>
  <c r="AS24" i="4" s="1"/>
  <c r="AR135" i="17"/>
  <c r="AR25" i="4" s="1"/>
  <c r="AS122" i="17"/>
  <c r="AS125" i="17"/>
  <c r="AS129" i="17"/>
  <c r="AS132" i="17"/>
  <c r="AS126" i="17"/>
  <c r="AS131" i="17"/>
  <c r="AS123" i="17"/>
  <c r="AS121" i="17"/>
  <c r="AS130" i="17"/>
  <c r="AS124" i="17"/>
  <c r="AS127" i="17"/>
  <c r="AS128" i="17"/>
  <c r="AR56" i="17"/>
  <c r="BJ4" i="21" l="1"/>
  <c r="BJ10" i="21"/>
  <c r="BJ11" i="21"/>
  <c r="BJ5" i="21"/>
  <c r="BJ8" i="21"/>
  <c r="BJ6" i="21"/>
  <c r="BJ9" i="21"/>
  <c r="BJ7" i="21"/>
  <c r="AW21" i="17" a="1"/>
  <c r="AW21" i="17" s="1"/>
  <c r="AW22" i="17" a="1"/>
  <c r="AW22" i="17" s="1"/>
  <c r="AW23" i="17" a="1"/>
  <c r="AW23" i="17" s="1"/>
  <c r="AW24" i="17" a="1"/>
  <c r="AW24" i="17" s="1"/>
  <c r="AW25" i="17" a="1"/>
  <c r="AW25" i="17" s="1"/>
  <c r="AW26" i="17" a="1"/>
  <c r="AW26" i="17" s="1"/>
  <c r="AW20" i="17" a="1"/>
  <c r="AW20" i="17" s="1"/>
  <c r="AW36" i="17" a="1"/>
  <c r="AW36" i="17" s="1"/>
  <c r="AW35" i="17" a="1"/>
  <c r="AW35" i="17" s="1"/>
  <c r="AW34" i="17" a="1"/>
  <c r="AW34" i="17" s="1"/>
  <c r="AW38" i="17" a="1"/>
  <c r="AW38" i="17" s="1"/>
  <c r="AW40" i="17" a="1"/>
  <c r="AW40" i="17" s="1"/>
  <c r="AW37" i="17" a="1"/>
  <c r="AW37" i="17" s="1"/>
  <c r="AW134" i="17"/>
  <c r="AW133" i="17"/>
  <c r="AV32" i="17"/>
  <c r="AV28" i="17"/>
  <c r="AW44" i="17" a="1"/>
  <c r="AW44" i="17" s="1"/>
  <c r="AW47" i="17" a="1"/>
  <c r="AW47" i="17" s="1"/>
  <c r="AW49" i="17" a="1"/>
  <c r="AW49" i="17" s="1"/>
  <c r="AW50" i="17" a="1"/>
  <c r="AW50" i="17" s="1"/>
  <c r="AW31" i="17" a="1"/>
  <c r="AW31" i="17" s="1"/>
  <c r="AW53" i="17" a="1"/>
  <c r="AW53" i="17" s="1"/>
  <c r="AW52" i="17" a="1"/>
  <c r="AW52" i="17" s="1"/>
  <c r="AW55" i="17" a="1"/>
  <c r="AW55" i="17" s="1"/>
  <c r="AW51" i="17" a="1"/>
  <c r="AW51" i="17" s="1"/>
  <c r="AW54" i="17" a="1"/>
  <c r="AW54" i="17" s="1"/>
  <c r="AW48" i="17" a="1"/>
  <c r="AW48" i="17" s="1"/>
  <c r="AW30" i="17" a="1"/>
  <c r="AW30" i="17" s="1"/>
  <c r="AV45" i="17"/>
  <c r="AW73" i="17"/>
  <c r="AW86" i="17"/>
  <c r="AW60" i="17"/>
  <c r="AW96" i="17"/>
  <c r="AW66" i="17"/>
  <c r="AW65" i="17"/>
  <c r="AW82" i="17"/>
  <c r="AW61" i="17"/>
  <c r="AW74" i="17"/>
  <c r="AW101" i="17"/>
  <c r="AW62" i="17"/>
  <c r="AW69" i="17"/>
  <c r="AW77" i="17"/>
  <c r="AW90" i="17"/>
  <c r="AW106" i="17"/>
  <c r="AW64" i="17"/>
  <c r="AW70" i="17"/>
  <c r="AW78" i="17"/>
  <c r="AW107" i="17"/>
  <c r="X52" i="25"/>
  <c r="AW59" i="17"/>
  <c r="AW63" i="17"/>
  <c r="AW67" i="17"/>
  <c r="AW71" i="17"/>
  <c r="AW75" i="17"/>
  <c r="AW79" i="17"/>
  <c r="AW83" i="17"/>
  <c r="AW87" i="17"/>
  <c r="AW91" i="17"/>
  <c r="AW97" i="17"/>
  <c r="AW102" i="17"/>
  <c r="AW115" i="17"/>
  <c r="V53" i="25"/>
  <c r="AB53" i="25" s="1"/>
  <c r="Y53" i="25"/>
  <c r="AW68" i="17"/>
  <c r="AW72" i="17"/>
  <c r="AW76" i="17"/>
  <c r="AW80" i="17"/>
  <c r="AW84" i="17"/>
  <c r="AW88" i="17"/>
  <c r="AW92" i="17"/>
  <c r="AW94" i="17"/>
  <c r="AW98" i="17"/>
  <c r="AW104" i="17"/>
  <c r="AW118" i="17"/>
  <c r="B55" i="25"/>
  <c r="C54" i="25"/>
  <c r="AH54" i="25" s="1"/>
  <c r="T54" i="25" s="1"/>
  <c r="AW81" i="17"/>
  <c r="AW85" i="17"/>
  <c r="AW89" i="17"/>
  <c r="AW93" i="17"/>
  <c r="AW95" i="17"/>
  <c r="AW100" i="17"/>
  <c r="AW105" i="17"/>
  <c r="AW99" i="17"/>
  <c r="AW103" i="17"/>
  <c r="AW117" i="17"/>
  <c r="AW108" i="17"/>
  <c r="AW109" i="17"/>
  <c r="AW110" i="17"/>
  <c r="AW112" i="17"/>
  <c r="AW111" i="17"/>
  <c r="AW113" i="17"/>
  <c r="AW114" i="17"/>
  <c r="AW116" i="17"/>
  <c r="BK3" i="21"/>
  <c r="AX3" i="17"/>
  <c r="AW3" i="4"/>
  <c r="AR22" i="4"/>
  <c r="AT119" i="17"/>
  <c r="AT24" i="4" s="1"/>
  <c r="AS135" i="17"/>
  <c r="AS25" i="4" s="1"/>
  <c r="AT127" i="17"/>
  <c r="AT121" i="17"/>
  <c r="AT124" i="17"/>
  <c r="AT123" i="17"/>
  <c r="AT130" i="17"/>
  <c r="AT132" i="17"/>
  <c r="AT131" i="17"/>
  <c r="AT126" i="17"/>
  <c r="AT125" i="17"/>
  <c r="AT128" i="17"/>
  <c r="AT122" i="17"/>
  <c r="AT129" i="17"/>
  <c r="AS56" i="17"/>
  <c r="AS22" i="4" s="1"/>
  <c r="X19" i="4"/>
  <c r="AP19" i="4"/>
  <c r="AK19" i="4"/>
  <c r="O19" i="4"/>
  <c r="AC19" i="4"/>
  <c r="AN19" i="4"/>
  <c r="AA19" i="4"/>
  <c r="I19" i="4"/>
  <c r="Z19" i="4"/>
  <c r="S19" i="4"/>
  <c r="AT19" i="4"/>
  <c r="N19" i="4"/>
  <c r="T19" i="4"/>
  <c r="AO19" i="4"/>
  <c r="AH19" i="4"/>
  <c r="G19" i="4"/>
  <c r="M19" i="4"/>
  <c r="AB19" i="4"/>
  <c r="Y19" i="4"/>
  <c r="AL19" i="4"/>
  <c r="F19" i="4"/>
  <c r="AQ19" i="4"/>
  <c r="AF19" i="4"/>
  <c r="AG19" i="4"/>
  <c r="R19" i="4"/>
  <c r="AI19" i="4"/>
  <c r="D19" i="4"/>
  <c r="AE19" i="4"/>
  <c r="AD19" i="4"/>
  <c r="E19" i="4"/>
  <c r="AR19" i="4"/>
  <c r="AM19" i="4"/>
  <c r="J19" i="4"/>
  <c r="W19" i="4"/>
  <c r="H19" i="4"/>
  <c r="C28" i="17"/>
  <c r="C19" i="4" s="1"/>
  <c r="U19" i="4"/>
  <c r="AJ19" i="4"/>
  <c r="AS19" i="4"/>
  <c r="V19" i="4"/>
  <c r="BK4" i="21" l="1"/>
  <c r="BK10" i="21"/>
  <c r="BK7" i="21"/>
  <c r="BK11" i="21"/>
  <c r="BK5" i="21"/>
  <c r="BK8" i="21"/>
  <c r="BK6" i="21"/>
  <c r="BK9" i="21"/>
  <c r="AX21" i="17" a="1"/>
  <c r="AX21" i="17" s="1"/>
  <c r="AX22" i="17" a="1"/>
  <c r="AX22" i="17" s="1"/>
  <c r="AX23" i="17" a="1"/>
  <c r="AX23" i="17" s="1"/>
  <c r="AX24" i="17" a="1"/>
  <c r="AX24" i="17" s="1"/>
  <c r="AX25" i="17" a="1"/>
  <c r="AX25" i="17" s="1"/>
  <c r="AX26" i="17" a="1"/>
  <c r="AX26" i="17" s="1"/>
  <c r="AX20" i="17" a="1"/>
  <c r="AX20" i="17" s="1"/>
  <c r="AX37" i="17" a="1"/>
  <c r="AX37" i="17" s="1"/>
  <c r="AX36" i="17" a="1"/>
  <c r="AX36" i="17" s="1"/>
  <c r="AX35" i="17" a="1"/>
  <c r="AX35" i="17" s="1"/>
  <c r="AX34" i="17" a="1"/>
  <c r="AX34" i="17" s="1"/>
  <c r="AX38" i="17" a="1"/>
  <c r="AX38" i="17" s="1"/>
  <c r="AX40" i="17" a="1"/>
  <c r="AX40" i="17" s="1"/>
  <c r="AX134" i="17"/>
  <c r="AX133" i="17"/>
  <c r="AW28" i="17"/>
  <c r="AX113" i="17"/>
  <c r="AX47" i="17" a="1"/>
  <c r="AX47" i="17" s="1"/>
  <c r="AX49" i="17" a="1"/>
  <c r="AX49" i="17" s="1"/>
  <c r="AX50" i="17" a="1"/>
  <c r="AX50" i="17" s="1"/>
  <c r="AX48" i="17" a="1"/>
  <c r="AX48" i="17" s="1"/>
  <c r="AX54" i="17" a="1"/>
  <c r="AX54" i="17" s="1"/>
  <c r="AX44" i="17" a="1"/>
  <c r="AX44" i="17" s="1"/>
  <c r="AX31" i="17" a="1"/>
  <c r="AX31" i="17" s="1"/>
  <c r="AX51" i="17" a="1"/>
  <c r="AX51" i="17" s="1"/>
  <c r="AX52" i="17" a="1"/>
  <c r="AX52" i="17" s="1"/>
  <c r="AX55" i="17" a="1"/>
  <c r="AX55" i="17" s="1"/>
  <c r="AX53" i="17" a="1"/>
  <c r="AX53" i="17" s="1"/>
  <c r="AX30" i="17" a="1"/>
  <c r="AX30" i="17" s="1"/>
  <c r="AW32" i="17"/>
  <c r="AW45" i="17"/>
  <c r="AX73" i="17"/>
  <c r="AX62" i="17"/>
  <c r="AX68" i="17"/>
  <c r="AX60" i="17"/>
  <c r="AX89" i="17"/>
  <c r="AX64" i="17"/>
  <c r="AX69" i="17"/>
  <c r="AX76" i="17"/>
  <c r="AX105" i="17"/>
  <c r="AX65" i="17"/>
  <c r="AX70" i="17"/>
  <c r="AX77" i="17"/>
  <c r="AX61" i="17"/>
  <c r="AX66" i="17"/>
  <c r="AX72" i="17"/>
  <c r="AX81" i="17"/>
  <c r="AX74" i="17"/>
  <c r="AX78" i="17"/>
  <c r="AX85" i="17"/>
  <c r="AX59" i="17"/>
  <c r="AX63" i="17"/>
  <c r="AX67" i="17"/>
  <c r="AX71" i="17"/>
  <c r="AX75" i="17"/>
  <c r="AX79" i="17"/>
  <c r="AX87" i="17"/>
  <c r="AX97" i="17"/>
  <c r="AX83" i="17"/>
  <c r="AX91" i="17"/>
  <c r="AX115" i="17"/>
  <c r="AX80" i="17"/>
  <c r="AX84" i="17"/>
  <c r="AX88" i="17"/>
  <c r="AX92" i="17"/>
  <c r="AX94" i="17"/>
  <c r="AX98" i="17"/>
  <c r="AX106" i="17"/>
  <c r="AX118" i="17"/>
  <c r="AX93" i="17"/>
  <c r="AX95" i="17"/>
  <c r="AX101" i="17"/>
  <c r="AX109" i="17"/>
  <c r="AX82" i="17"/>
  <c r="AX86" i="17"/>
  <c r="AX90" i="17"/>
  <c r="AX96" i="17"/>
  <c r="AX102" i="17"/>
  <c r="AX111" i="17"/>
  <c r="AX99" i="17"/>
  <c r="AX103" i="17"/>
  <c r="AX107" i="17"/>
  <c r="AX112" i="17"/>
  <c r="AX100" i="17"/>
  <c r="AX104" i="17"/>
  <c r="AX108" i="17"/>
  <c r="V54" i="25"/>
  <c r="AB54" i="25" s="1"/>
  <c r="Y54" i="25"/>
  <c r="AC53" i="25"/>
  <c r="X53" i="25"/>
  <c r="B56" i="25"/>
  <c r="C55" i="25"/>
  <c r="AH55" i="25" s="1"/>
  <c r="T55" i="25" s="1"/>
  <c r="AX117" i="17"/>
  <c r="AX114" i="17"/>
  <c r="AX110" i="17"/>
  <c r="AX116" i="17"/>
  <c r="BL3" i="21"/>
  <c r="AY3" i="17"/>
  <c r="AX3" i="4"/>
  <c r="L19" i="4"/>
  <c r="Q19" i="4"/>
  <c r="K19" i="4"/>
  <c r="P19" i="4"/>
  <c r="AU19" i="4"/>
  <c r="AU121" i="17"/>
  <c r="AU124" i="17"/>
  <c r="AU132" i="17"/>
  <c r="AU122" i="17"/>
  <c r="AU131" i="17"/>
  <c r="AU125" i="17"/>
  <c r="AU129" i="17"/>
  <c r="AU128" i="17"/>
  <c r="AU130" i="17"/>
  <c r="AU127" i="17"/>
  <c r="AU123" i="17"/>
  <c r="AU126" i="17"/>
  <c r="AT135" i="17"/>
  <c r="AT25" i="4" s="1"/>
  <c r="AU119" i="17"/>
  <c r="AU24" i="4" s="1"/>
  <c r="AT56" i="17"/>
  <c r="AT22" i="4" s="1"/>
  <c r="BL4" i="21" l="1"/>
  <c r="BL10" i="21"/>
  <c r="BL7" i="21"/>
  <c r="BL5" i="21"/>
  <c r="BL11" i="21"/>
  <c r="BL9" i="21"/>
  <c r="BL8" i="21"/>
  <c r="BL6" i="21"/>
  <c r="AY21" i="17" a="1"/>
  <c r="AY21" i="17" s="1"/>
  <c r="AY22" i="17" a="1"/>
  <c r="AY22" i="17" s="1"/>
  <c r="AY23" i="17" a="1"/>
  <c r="AY23" i="17" s="1"/>
  <c r="AY24" i="17" a="1"/>
  <c r="AY24" i="17" s="1"/>
  <c r="AY25" i="17" a="1"/>
  <c r="AY25" i="17" s="1"/>
  <c r="AY26" i="17" a="1"/>
  <c r="AY26" i="17" s="1"/>
  <c r="AY20" i="17" a="1"/>
  <c r="AY20" i="17" s="1"/>
  <c r="AY37" i="17" a="1"/>
  <c r="AY37" i="17" s="1"/>
  <c r="AY36" i="17" a="1"/>
  <c r="AY36" i="17" s="1"/>
  <c r="AY35" i="17" a="1"/>
  <c r="AY35" i="17" s="1"/>
  <c r="AY34" i="17" a="1"/>
  <c r="AY34" i="17" s="1"/>
  <c r="AY38" i="17" a="1"/>
  <c r="AY38" i="17" s="1"/>
  <c r="AY40" i="17" a="1"/>
  <c r="AY40" i="17" s="1"/>
  <c r="AY133" i="17"/>
  <c r="AY134" i="17"/>
  <c r="AX32" i="17"/>
  <c r="AY31" i="17" a="1"/>
  <c r="AY31" i="17" s="1"/>
  <c r="AY48" i="17" a="1"/>
  <c r="AY48" i="17" s="1"/>
  <c r="AY52" i="17" a="1"/>
  <c r="AY52" i="17" s="1"/>
  <c r="AY47" i="17" a="1"/>
  <c r="AY47" i="17" s="1"/>
  <c r="AY55" i="17" a="1"/>
  <c r="AY55" i="17" s="1"/>
  <c r="AY51" i="17" a="1"/>
  <c r="AY51" i="17" s="1"/>
  <c r="AY53" i="17" a="1"/>
  <c r="AY53" i="17" s="1"/>
  <c r="AY44" i="17" a="1"/>
  <c r="AY44" i="17" s="1"/>
  <c r="AY49" i="17" a="1"/>
  <c r="AY49" i="17" s="1"/>
  <c r="AY54" i="17" a="1"/>
  <c r="AY54" i="17" s="1"/>
  <c r="AY50" i="17" a="1"/>
  <c r="AY50" i="17" s="1"/>
  <c r="AY30" i="17" a="1"/>
  <c r="AY30" i="17" s="1"/>
  <c r="AX45" i="17"/>
  <c r="AX28" i="17"/>
  <c r="AC54" i="25"/>
  <c r="X54" i="25"/>
  <c r="Y55" i="25"/>
  <c r="V55" i="25"/>
  <c r="AY115" i="17"/>
  <c r="B57" i="25"/>
  <c r="C56" i="25"/>
  <c r="AH56" i="25" s="1"/>
  <c r="T56" i="25" s="1"/>
  <c r="AY105" i="17"/>
  <c r="AY59" i="17"/>
  <c r="AY65" i="17"/>
  <c r="AY61" i="17"/>
  <c r="AY74" i="17"/>
  <c r="AY66" i="17"/>
  <c r="AY62" i="17"/>
  <c r="AY79" i="17"/>
  <c r="AY60" i="17"/>
  <c r="AY70" i="17"/>
  <c r="AY63" i="17"/>
  <c r="AY68" i="17"/>
  <c r="AY72" i="17"/>
  <c r="AY76" i="17"/>
  <c r="AY87" i="17"/>
  <c r="AY64" i="17"/>
  <c r="AY69" i="17"/>
  <c r="AY73" i="17"/>
  <c r="AY78" i="17"/>
  <c r="AY93" i="17"/>
  <c r="AY67" i="17"/>
  <c r="AY71" i="17"/>
  <c r="AY75" i="17"/>
  <c r="AY83" i="17"/>
  <c r="AY77" i="17"/>
  <c r="AY81" i="17"/>
  <c r="AY85" i="17"/>
  <c r="AY97" i="17"/>
  <c r="AY100" i="17"/>
  <c r="AY89" i="17"/>
  <c r="AY82" i="17"/>
  <c r="AY86" i="17"/>
  <c r="AY90" i="17"/>
  <c r="AY118" i="17"/>
  <c r="AY80" i="17"/>
  <c r="AY84" i="17"/>
  <c r="AY88" i="17"/>
  <c r="AY95" i="17"/>
  <c r="AY91" i="17"/>
  <c r="AY98" i="17"/>
  <c r="AY102" i="17"/>
  <c r="AY107" i="17"/>
  <c r="AY92" i="17"/>
  <c r="AY94" i="17"/>
  <c r="AY99" i="17"/>
  <c r="AY103" i="17"/>
  <c r="AY111" i="17"/>
  <c r="AY96" i="17"/>
  <c r="AY101" i="17"/>
  <c r="AY106" i="17"/>
  <c r="AY104" i="17"/>
  <c r="AY108" i="17"/>
  <c r="AY112" i="17"/>
  <c r="AY116" i="17"/>
  <c r="AY109" i="17"/>
  <c r="AY114" i="17"/>
  <c r="AY117" i="17"/>
  <c r="AY110" i="17"/>
  <c r="AY113" i="17"/>
  <c r="AZ3" i="17"/>
  <c r="BM3" i="21"/>
  <c r="AY3" i="4"/>
  <c r="AU135" i="17"/>
  <c r="AU25" i="4" s="1"/>
  <c r="AV126" i="17"/>
  <c r="AV131" i="17"/>
  <c r="AV129" i="17"/>
  <c r="AV125" i="17"/>
  <c r="AV121" i="17"/>
  <c r="AV130" i="17"/>
  <c r="AV127" i="17"/>
  <c r="AV128" i="17"/>
  <c r="AV122" i="17"/>
  <c r="AV124" i="17"/>
  <c r="AV132" i="17"/>
  <c r="AV123" i="17"/>
  <c r="AU56" i="17"/>
  <c r="AU22" i="4" s="1"/>
  <c r="AV119" i="17"/>
  <c r="AV24" i="4" s="1"/>
  <c r="BM4" i="21" l="1"/>
  <c r="BM11" i="21"/>
  <c r="BM9" i="21"/>
  <c r="BM10" i="21"/>
  <c r="BM8" i="21"/>
  <c r="BM5" i="21"/>
  <c r="BM6" i="21"/>
  <c r="BM7" i="21"/>
  <c r="AZ21" i="17" a="1"/>
  <c r="AZ21" i="17" s="1"/>
  <c r="AZ22" i="17" a="1"/>
  <c r="AZ22" i="17" s="1"/>
  <c r="AZ23" i="17" a="1"/>
  <c r="AZ23" i="17" s="1"/>
  <c r="AZ24" i="17" a="1"/>
  <c r="AZ24" i="17" s="1"/>
  <c r="AZ25" i="17" a="1"/>
  <c r="AZ25" i="17" s="1"/>
  <c r="AZ26" i="17" a="1"/>
  <c r="AZ26" i="17" s="1"/>
  <c r="AZ20" i="17" a="1"/>
  <c r="AZ20" i="17" s="1"/>
  <c r="AZ40" i="17" a="1"/>
  <c r="AZ40" i="17" s="1"/>
  <c r="AZ37" i="17" a="1"/>
  <c r="AZ37" i="17" s="1"/>
  <c r="AZ36" i="17" a="1"/>
  <c r="AZ36" i="17" s="1"/>
  <c r="AZ35" i="17" a="1"/>
  <c r="AZ35" i="17" s="1"/>
  <c r="AZ34" i="17" a="1"/>
  <c r="AZ34" i="17" s="1"/>
  <c r="AZ38" i="17" a="1"/>
  <c r="AZ38" i="17" s="1"/>
  <c r="AZ133" i="17"/>
  <c r="AZ134" i="17"/>
  <c r="AY32" i="17"/>
  <c r="AY28" i="17"/>
  <c r="AZ68" i="17"/>
  <c r="AZ31" i="17" a="1"/>
  <c r="AZ31" i="17" s="1"/>
  <c r="AZ49" i="17" a="1"/>
  <c r="AZ49" i="17" s="1"/>
  <c r="AZ44" i="17" a="1"/>
  <c r="AZ44" i="17" s="1"/>
  <c r="AZ52" i="17" a="1"/>
  <c r="AZ52" i="17" s="1"/>
  <c r="AZ48" i="17" a="1"/>
  <c r="AZ48" i="17" s="1"/>
  <c r="AZ53" i="17" a="1"/>
  <c r="AZ53" i="17" s="1"/>
  <c r="AZ50" i="17" a="1"/>
  <c r="AZ50" i="17" s="1"/>
  <c r="AZ54" i="17" a="1"/>
  <c r="AZ54" i="17" s="1"/>
  <c r="AZ47" i="17" a="1"/>
  <c r="AZ47" i="17" s="1"/>
  <c r="AZ55" i="17" a="1"/>
  <c r="AZ55" i="17" s="1"/>
  <c r="AZ51" i="17" a="1"/>
  <c r="AZ51" i="17" s="1"/>
  <c r="AZ30" i="17" a="1"/>
  <c r="AZ30" i="17" s="1"/>
  <c r="AY45" i="17"/>
  <c r="AZ78" i="17"/>
  <c r="AZ60" i="17"/>
  <c r="V56" i="25"/>
  <c r="AB56" i="25" s="1"/>
  <c r="Y56" i="25"/>
  <c r="B58" i="25"/>
  <c r="C57" i="25"/>
  <c r="AH57" i="25" s="1"/>
  <c r="T57" i="25" s="1"/>
  <c r="AZ111" i="17"/>
  <c r="X55" i="25"/>
  <c r="AZ89" i="17"/>
  <c r="AZ61" i="17"/>
  <c r="AZ72" i="17"/>
  <c r="AZ81" i="17"/>
  <c r="AZ118" i="17"/>
  <c r="AZ65" i="17"/>
  <c r="AZ73" i="17"/>
  <c r="AZ85" i="17"/>
  <c r="AZ66" i="17"/>
  <c r="AZ76" i="17"/>
  <c r="AZ110" i="17"/>
  <c r="AZ62" i="17"/>
  <c r="AZ70" i="17"/>
  <c r="AZ77" i="17"/>
  <c r="AZ115" i="17"/>
  <c r="AZ59" i="17"/>
  <c r="AZ64" i="17"/>
  <c r="AZ69" i="17"/>
  <c r="AZ74" i="17"/>
  <c r="AZ80" i="17"/>
  <c r="AZ93" i="17"/>
  <c r="AZ83" i="17"/>
  <c r="AZ97" i="17"/>
  <c r="AZ88" i="17"/>
  <c r="AZ98" i="17"/>
  <c r="AZ63" i="17"/>
  <c r="AZ67" i="17"/>
  <c r="AZ71" i="17"/>
  <c r="AZ75" i="17"/>
  <c r="AZ79" i="17"/>
  <c r="AZ84" i="17"/>
  <c r="AZ91" i="17"/>
  <c r="AZ102" i="17"/>
  <c r="AZ103" i="17"/>
  <c r="AZ94" i="17"/>
  <c r="AZ99" i="17"/>
  <c r="AZ106" i="17"/>
  <c r="AZ114" i="17"/>
  <c r="AZ82" i="17"/>
  <c r="AZ87" i="17"/>
  <c r="AZ92" i="17"/>
  <c r="AZ95" i="17"/>
  <c r="AZ101" i="17"/>
  <c r="AZ107" i="17"/>
  <c r="BN3" i="21"/>
  <c r="AZ86" i="17"/>
  <c r="AZ90" i="17"/>
  <c r="AZ96" i="17"/>
  <c r="AZ100" i="17"/>
  <c r="AZ104" i="17"/>
  <c r="AZ108" i="17"/>
  <c r="AZ112" i="17"/>
  <c r="AZ116" i="17"/>
  <c r="AZ105" i="17"/>
  <c r="AZ109" i="17"/>
  <c r="AZ113" i="17"/>
  <c r="AZ117" i="17"/>
  <c r="BA3" i="17"/>
  <c r="AZ3" i="4"/>
  <c r="AW119" i="17"/>
  <c r="AW24" i="4" s="1"/>
  <c r="AW19" i="4"/>
  <c r="AW131" i="17"/>
  <c r="AW132" i="17"/>
  <c r="AW126" i="17"/>
  <c r="AW127" i="17"/>
  <c r="AW130" i="17"/>
  <c r="AW124" i="17"/>
  <c r="AW125" i="17"/>
  <c r="AW121" i="17"/>
  <c r="AW129" i="17"/>
  <c r="AW128" i="17"/>
  <c r="AW122" i="17"/>
  <c r="AW123" i="17"/>
  <c r="AV19" i="4"/>
  <c r="AV135" i="17"/>
  <c r="AV25" i="4" s="1"/>
  <c r="AV56" i="17"/>
  <c r="AV22" i="4" s="1"/>
  <c r="AN20" i="4"/>
  <c r="F20" i="4"/>
  <c r="E20" i="4"/>
  <c r="AA21" i="4"/>
  <c r="AJ21" i="4"/>
  <c r="Z21" i="4"/>
  <c r="AV21" i="4"/>
  <c r="AS20" i="4"/>
  <c r="Y20" i="4"/>
  <c r="AU20" i="4"/>
  <c r="O20" i="4"/>
  <c r="G20" i="4"/>
  <c r="I20" i="4"/>
  <c r="AL20" i="4"/>
  <c r="AR20" i="4"/>
  <c r="P20" i="4"/>
  <c r="AB20" i="4"/>
  <c r="T21" i="4"/>
  <c r="AM21" i="4"/>
  <c r="AP21" i="4"/>
  <c r="J21" i="4"/>
  <c r="AK21" i="4"/>
  <c r="E21" i="4"/>
  <c r="AF21" i="4"/>
  <c r="AQ21" i="4"/>
  <c r="AO21" i="4"/>
  <c r="M20" i="4"/>
  <c r="V20" i="4"/>
  <c r="V21" i="4"/>
  <c r="D21" i="4"/>
  <c r="P21" i="4"/>
  <c r="I21" i="4"/>
  <c r="AE20" i="4"/>
  <c r="AP20" i="4"/>
  <c r="Z20" i="4"/>
  <c r="AM20" i="4"/>
  <c r="L20" i="4"/>
  <c r="AJ20" i="4"/>
  <c r="AK20" i="4"/>
  <c r="AU21" i="4"/>
  <c r="AL21" i="4"/>
  <c r="AG21" i="4"/>
  <c r="AR21" i="4"/>
  <c r="L21" i="4"/>
  <c r="W21" i="4"/>
  <c r="AC21" i="4"/>
  <c r="X21" i="4"/>
  <c r="AT21" i="4"/>
  <c r="Y21" i="4"/>
  <c r="C32" i="17"/>
  <c r="C20" i="4" s="1"/>
  <c r="AI20" i="4"/>
  <c r="AE21" i="4"/>
  <c r="Q21" i="4"/>
  <c r="G21" i="4"/>
  <c r="U21" i="4"/>
  <c r="AD21" i="4"/>
  <c r="AH20" i="4"/>
  <c r="Q20" i="4"/>
  <c r="AF20" i="4"/>
  <c r="AG20" i="4"/>
  <c r="AO20" i="4"/>
  <c r="O21" i="4"/>
  <c r="K21" i="4"/>
  <c r="F21" i="4"/>
  <c r="AB21" i="4"/>
  <c r="R21" i="4"/>
  <c r="AS21" i="4"/>
  <c r="M21" i="4"/>
  <c r="AN21" i="4"/>
  <c r="H21" i="4"/>
  <c r="S21" i="4"/>
  <c r="N21" i="4"/>
  <c r="BN4" i="21" l="1"/>
  <c r="BN11" i="21"/>
  <c r="BN10" i="21"/>
  <c r="BN8" i="21"/>
  <c r="BN5" i="21"/>
  <c r="BN6" i="21"/>
  <c r="BN9" i="21"/>
  <c r="BN7" i="21"/>
  <c r="BA21" i="17" a="1"/>
  <c r="BA21" i="17" s="1"/>
  <c r="BA22" i="17" a="1"/>
  <c r="BA22" i="17" s="1"/>
  <c r="BA23" i="17" a="1"/>
  <c r="BA23" i="17" s="1"/>
  <c r="BA24" i="17" a="1"/>
  <c r="BA24" i="17" s="1"/>
  <c r="BA25" i="17" a="1"/>
  <c r="BA25" i="17" s="1"/>
  <c r="BA26" i="17" a="1"/>
  <c r="BA26" i="17" s="1"/>
  <c r="BA20" i="17" a="1"/>
  <c r="BA20" i="17" s="1"/>
  <c r="BA40" i="17" a="1"/>
  <c r="BA40" i="17" s="1"/>
  <c r="BA37" i="17" a="1"/>
  <c r="BA37" i="17" s="1"/>
  <c r="BA36" i="17" a="1"/>
  <c r="BA36" i="17" s="1"/>
  <c r="BA35" i="17" a="1"/>
  <c r="BA35" i="17" s="1"/>
  <c r="BA34" i="17" a="1"/>
  <c r="BA34" i="17" s="1"/>
  <c r="BA38" i="17" a="1"/>
  <c r="BA38" i="17" s="1"/>
  <c r="BA133" i="17"/>
  <c r="BA134" i="17"/>
  <c r="AZ32" i="17"/>
  <c r="AZ28" i="17"/>
  <c r="AZ45" i="17"/>
  <c r="BA87" i="17"/>
  <c r="BA44" i="17" a="1"/>
  <c r="BA44" i="17" s="1"/>
  <c r="BA54" i="17" a="1"/>
  <c r="BA54" i="17" s="1"/>
  <c r="BA53" i="17" a="1"/>
  <c r="BA53" i="17" s="1"/>
  <c r="BA51" i="17" a="1"/>
  <c r="BA51" i="17" s="1"/>
  <c r="BA49" i="17" a="1"/>
  <c r="BA49" i="17" s="1"/>
  <c r="BA52" i="17" a="1"/>
  <c r="BA52" i="17" s="1"/>
  <c r="BA47" i="17" a="1"/>
  <c r="BA47" i="17" s="1"/>
  <c r="BA48" i="17" a="1"/>
  <c r="BA48" i="17" s="1"/>
  <c r="BA31" i="17" a="1"/>
  <c r="BA31" i="17" s="1"/>
  <c r="BA50" i="17" a="1"/>
  <c r="BA50" i="17" s="1"/>
  <c r="BA55" i="17" a="1"/>
  <c r="BA55" i="17" s="1"/>
  <c r="BA30" i="17" a="1"/>
  <c r="BA30" i="17" s="1"/>
  <c r="BA70" i="17"/>
  <c r="BA74" i="17"/>
  <c r="BA82" i="17"/>
  <c r="BA83" i="17"/>
  <c r="BA61" i="17"/>
  <c r="BA62" i="17"/>
  <c r="BA60" i="17"/>
  <c r="BA67" i="17"/>
  <c r="BA78" i="17"/>
  <c r="BA97" i="17"/>
  <c r="BA59" i="17"/>
  <c r="BA66" i="17"/>
  <c r="BA75" i="17"/>
  <c r="B59" i="25"/>
  <c r="C58" i="25"/>
  <c r="AH58" i="25" s="1"/>
  <c r="T58" i="25" s="1"/>
  <c r="AC56" i="25"/>
  <c r="X56" i="25"/>
  <c r="BA63" i="17"/>
  <c r="BA71" i="17"/>
  <c r="BA79" i="17"/>
  <c r="BA91" i="17"/>
  <c r="BA64" i="17"/>
  <c r="BA68" i="17"/>
  <c r="BA72" i="17"/>
  <c r="BA76" i="17"/>
  <c r="BA80" i="17"/>
  <c r="BA84" i="17"/>
  <c r="BA88" i="17"/>
  <c r="BA92" i="17"/>
  <c r="BA101" i="17"/>
  <c r="BA65" i="17"/>
  <c r="BA69" i="17"/>
  <c r="BA73" i="17"/>
  <c r="BA77" i="17"/>
  <c r="BA81" i="17"/>
  <c r="BA85" i="17"/>
  <c r="BA89" i="17"/>
  <c r="BA109" i="17"/>
  <c r="BA86" i="17"/>
  <c r="BA90" i="17"/>
  <c r="BA116" i="17"/>
  <c r="BA94" i="17"/>
  <c r="BA98" i="17"/>
  <c r="BA103" i="17"/>
  <c r="BA113" i="17"/>
  <c r="BA93" i="17"/>
  <c r="BA95" i="17"/>
  <c r="BA99" i="17"/>
  <c r="BA104" i="17"/>
  <c r="BA117" i="17"/>
  <c r="BA96" i="17"/>
  <c r="BA100" i="17"/>
  <c r="BA105" i="17"/>
  <c r="BA102" i="17"/>
  <c r="BA106" i="17"/>
  <c r="BA110" i="17"/>
  <c r="BA114" i="17"/>
  <c r="BA118" i="17"/>
  <c r="BA107" i="17"/>
  <c r="BA111" i="17"/>
  <c r="BA115" i="17"/>
  <c r="BA108" i="17"/>
  <c r="BA112" i="17"/>
  <c r="BB3" i="17"/>
  <c r="BO3" i="21"/>
  <c r="BA3" i="4"/>
  <c r="R20" i="4"/>
  <c r="R23" i="4" s="1"/>
  <c r="R28" i="4" s="1"/>
  <c r="AH21" i="4"/>
  <c r="AH23" i="4" s="1"/>
  <c r="AH28" i="4" s="1"/>
  <c r="AI21" i="4"/>
  <c r="AI23" i="4" s="1"/>
  <c r="AI28" i="4" s="1"/>
  <c r="S20" i="4"/>
  <c r="S23" i="4" s="1"/>
  <c r="S28" i="4" s="1"/>
  <c r="T20" i="4"/>
  <c r="T23" i="4" s="1"/>
  <c r="T28" i="4" s="1"/>
  <c r="AX119" i="17"/>
  <c r="AX24" i="4" s="1"/>
  <c r="AN23" i="4"/>
  <c r="AN28" i="4" s="1"/>
  <c r="AW21" i="4"/>
  <c r="AW20" i="4"/>
  <c r="AW135" i="17"/>
  <c r="AW25" i="4" s="1"/>
  <c r="AX123" i="17"/>
  <c r="AX125" i="17"/>
  <c r="AX122" i="17"/>
  <c r="AX129" i="17"/>
  <c r="AX126" i="17"/>
  <c r="AX132" i="17"/>
  <c r="AX131" i="17"/>
  <c r="AX130" i="17"/>
  <c r="AX128" i="17"/>
  <c r="AX127" i="17"/>
  <c r="AX121" i="17"/>
  <c r="AX124" i="17"/>
  <c r="AW56" i="17"/>
  <c r="AW22" i="4" s="1"/>
  <c r="O23" i="4"/>
  <c r="O28" i="4" s="1"/>
  <c r="AK23" i="4"/>
  <c r="AK28" i="4" s="1"/>
  <c r="AI57" i="17"/>
  <c r="AI138" i="17" s="1"/>
  <c r="AE39" i="25" s="1"/>
  <c r="AE23" i="4"/>
  <c r="AE28" i="4" s="1"/>
  <c r="I23" i="4"/>
  <c r="I28" i="4" s="1"/>
  <c r="P23" i="4"/>
  <c r="P28" i="4" s="1"/>
  <c r="AU23" i="4"/>
  <c r="AU28" i="4" s="1"/>
  <c r="F57" i="17"/>
  <c r="F138" i="17" s="1"/>
  <c r="L23" i="4"/>
  <c r="L28" i="4" s="1"/>
  <c r="AO23" i="4"/>
  <c r="AO28" i="4" s="1"/>
  <c r="Q23" i="4"/>
  <c r="Q28" i="4" s="1"/>
  <c r="Z23" i="4"/>
  <c r="Z28" i="4" s="1"/>
  <c r="T57" i="17"/>
  <c r="T138" i="17" s="1"/>
  <c r="AN57" i="17"/>
  <c r="AN138" i="17" s="1"/>
  <c r="AE44" i="25" s="1"/>
  <c r="AJ23" i="4"/>
  <c r="AJ28" i="4" s="1"/>
  <c r="F23" i="4"/>
  <c r="F28" i="4" s="1"/>
  <c r="Y23" i="4"/>
  <c r="Y28" i="4" s="1"/>
  <c r="AL23" i="4"/>
  <c r="AL28" i="4" s="1"/>
  <c r="AE57" i="17"/>
  <c r="AE138" i="17" s="1"/>
  <c r="AE35" i="25" s="1"/>
  <c r="AL57" i="17"/>
  <c r="AL138" i="17" s="1"/>
  <c r="AE42" i="25" s="1"/>
  <c r="AB23" i="4"/>
  <c r="AB28" i="4" s="1"/>
  <c r="AG23" i="4"/>
  <c r="AG28" i="4" s="1"/>
  <c r="E23" i="4"/>
  <c r="E28" i="4" s="1"/>
  <c r="P57" i="17"/>
  <c r="P138" i="17" s="1"/>
  <c r="O57" i="17"/>
  <c r="O138" i="17" s="1"/>
  <c r="AR23" i="4"/>
  <c r="AR28" i="4" s="1"/>
  <c r="AU57" i="17"/>
  <c r="AU138" i="17" s="1"/>
  <c r="AE51" i="25" s="1"/>
  <c r="AG57" i="17"/>
  <c r="AG138" i="17" s="1"/>
  <c r="AE37" i="25" s="1"/>
  <c r="Q57" i="17"/>
  <c r="Q138" i="17" s="1"/>
  <c r="G23" i="4"/>
  <c r="G28" i="4" s="1"/>
  <c r="AR57" i="17"/>
  <c r="V23" i="4"/>
  <c r="V28" i="4" s="1"/>
  <c r="AS23" i="4"/>
  <c r="AS28" i="4" s="1"/>
  <c r="AO57" i="17"/>
  <c r="AO138" i="17" s="1"/>
  <c r="AE45" i="25" s="1"/>
  <c r="AA20" i="4"/>
  <c r="AA23" i="4" s="1"/>
  <c r="AA28" i="4" s="1"/>
  <c r="AS57" i="17"/>
  <c r="AM57" i="17"/>
  <c r="AM138" i="17" s="1"/>
  <c r="AE43" i="25" s="1"/>
  <c r="I57" i="17"/>
  <c r="I138" i="17" s="1"/>
  <c r="AF23" i="4"/>
  <c r="AF28" i="4" s="1"/>
  <c r="AP23" i="4"/>
  <c r="AP28" i="4" s="1"/>
  <c r="M23" i="4"/>
  <c r="M28" i="4" s="1"/>
  <c r="G57" i="17"/>
  <c r="G138" i="17" s="1"/>
  <c r="AJ57" i="17"/>
  <c r="AJ138" i="17" s="1"/>
  <c r="AE40" i="25" s="1"/>
  <c r="AM23" i="4"/>
  <c r="AM28" i="4" s="1"/>
  <c r="M57" i="17"/>
  <c r="M138" i="17" s="1"/>
  <c r="Y57" i="17"/>
  <c r="Y138" i="17" s="1"/>
  <c r="AB57" i="17"/>
  <c r="AB138" i="17" s="1"/>
  <c r="AE32" i="25" s="1"/>
  <c r="Z57" i="17"/>
  <c r="Z138" i="17" s="1"/>
  <c r="L57" i="17"/>
  <c r="L138" i="17" s="1"/>
  <c r="AP57" i="17"/>
  <c r="AP138" i="17" s="1"/>
  <c r="AE46" i="25" s="1"/>
  <c r="AQ20" i="4"/>
  <c r="AQ23" i="4" s="1"/>
  <c r="AQ28" i="4" s="1"/>
  <c r="X20" i="4"/>
  <c r="X23" i="4" s="1"/>
  <c r="X28" i="4" s="1"/>
  <c r="K20" i="4"/>
  <c r="K23" i="4" s="1"/>
  <c r="K28" i="4" s="1"/>
  <c r="W20" i="4"/>
  <c r="W23" i="4" s="1"/>
  <c r="W28" i="4" s="1"/>
  <c r="AD20" i="4"/>
  <c r="AD23" i="4" s="1"/>
  <c r="AD28" i="4" s="1"/>
  <c r="D20" i="4"/>
  <c r="D23" i="4" s="1"/>
  <c r="D28" i="4" s="1"/>
  <c r="AC20" i="4"/>
  <c r="AC23" i="4" s="1"/>
  <c r="AC28" i="4" s="1"/>
  <c r="AV20" i="4"/>
  <c r="AV23" i="4" s="1"/>
  <c r="AV28" i="4" s="1"/>
  <c r="N20" i="4"/>
  <c r="N23" i="4" s="1"/>
  <c r="N28" i="4" s="1"/>
  <c r="H20" i="4"/>
  <c r="AT20" i="4"/>
  <c r="AT23" i="4" s="1"/>
  <c r="AT28" i="4" s="1"/>
  <c r="J20" i="4"/>
  <c r="J23" i="4" s="1"/>
  <c r="J28" i="4" s="1"/>
  <c r="C45" i="17"/>
  <c r="V57" i="17"/>
  <c r="V138" i="17" s="1"/>
  <c r="AF57" i="17"/>
  <c r="AF138" i="17" s="1"/>
  <c r="AE36" i="25" s="1"/>
  <c r="AH57" i="17"/>
  <c r="AH138" i="17" s="1"/>
  <c r="AE38" i="25" s="1"/>
  <c r="E57" i="17"/>
  <c r="E138" i="17" s="1"/>
  <c r="AK57" i="17"/>
  <c r="AK138" i="17" s="1"/>
  <c r="AE41" i="25" s="1"/>
  <c r="BO4" i="21" l="1"/>
  <c r="BO11" i="21"/>
  <c r="BO6" i="21"/>
  <c r="BO10" i="21"/>
  <c r="BO9" i="21"/>
  <c r="BO7" i="21"/>
  <c r="BO8" i="21"/>
  <c r="BO5" i="21"/>
  <c r="BB117" i="17"/>
  <c r="BB21" i="17" a="1"/>
  <c r="BB21" i="17" s="1"/>
  <c r="BB22" i="17" a="1"/>
  <c r="BB22" i="17" s="1"/>
  <c r="BB23" i="17" a="1"/>
  <c r="BB23" i="17" s="1"/>
  <c r="BB24" i="17" a="1"/>
  <c r="BB24" i="17" s="1"/>
  <c r="BB25" i="17" a="1"/>
  <c r="BB25" i="17" s="1"/>
  <c r="BB26" i="17" a="1"/>
  <c r="BB26" i="17" s="1"/>
  <c r="BB20" i="17" a="1"/>
  <c r="BB20" i="17" s="1"/>
  <c r="BB34" i="17" a="1"/>
  <c r="BB34" i="17" s="1"/>
  <c r="BB38" i="17" a="1"/>
  <c r="BB38" i="17" s="1"/>
  <c r="BB40" i="17" a="1"/>
  <c r="BB40" i="17" s="1"/>
  <c r="BB37" i="17" a="1"/>
  <c r="BB37" i="17" s="1"/>
  <c r="BB36" i="17" a="1"/>
  <c r="BB36" i="17" s="1"/>
  <c r="BB35" i="17" a="1"/>
  <c r="BB35" i="17" s="1"/>
  <c r="BB133" i="17"/>
  <c r="BB134" i="17"/>
  <c r="BA28" i="17"/>
  <c r="BA32" i="17"/>
  <c r="BA45" i="17"/>
  <c r="BB47" i="17" a="1"/>
  <c r="BB47" i="17" s="1"/>
  <c r="BB48" i="17" a="1"/>
  <c r="BB48" i="17" s="1"/>
  <c r="BB51" i="17" a="1"/>
  <c r="BB51" i="17" s="1"/>
  <c r="BB44" i="17" a="1"/>
  <c r="BB44" i="17" s="1"/>
  <c r="BB54" i="17" a="1"/>
  <c r="BB54" i="17" s="1"/>
  <c r="BB50" i="17" a="1"/>
  <c r="BB50" i="17" s="1"/>
  <c r="BB55" i="17" a="1"/>
  <c r="BB55" i="17" s="1"/>
  <c r="BB53" i="17" a="1"/>
  <c r="BB53" i="17" s="1"/>
  <c r="BB31" i="17" a="1"/>
  <c r="BB31" i="17" s="1"/>
  <c r="BB49" i="17" a="1"/>
  <c r="BB49" i="17" s="1"/>
  <c r="BB52" i="17" a="1"/>
  <c r="BB52" i="17" s="1"/>
  <c r="BB30" i="17" a="1"/>
  <c r="BB30" i="17" s="1"/>
  <c r="BB71" i="17"/>
  <c r="Y57" i="25"/>
  <c r="V57" i="25"/>
  <c r="Y58" i="25"/>
  <c r="V58" i="25"/>
  <c r="BB65" i="17"/>
  <c r="B60" i="25"/>
  <c r="C59" i="25"/>
  <c r="AH59" i="25" s="1"/>
  <c r="T59" i="25" s="1"/>
  <c r="BB66" i="17"/>
  <c r="BB59" i="17"/>
  <c r="BB70" i="17"/>
  <c r="BB61" i="17"/>
  <c r="BB77" i="17"/>
  <c r="BB62" i="17"/>
  <c r="BB67" i="17"/>
  <c r="BB75" i="17"/>
  <c r="BB63" i="17"/>
  <c r="BB69" i="17"/>
  <c r="BB112" i="17"/>
  <c r="BB60" i="17"/>
  <c r="BB64" i="17"/>
  <c r="BB68" i="17"/>
  <c r="BB72" i="17"/>
  <c r="BB81" i="17"/>
  <c r="BB73" i="17"/>
  <c r="BB102" i="17"/>
  <c r="BB85" i="17"/>
  <c r="R57" i="17"/>
  <c r="R138" i="17" s="1"/>
  <c r="BB76" i="17"/>
  <c r="BB88" i="17"/>
  <c r="BB80" i="17"/>
  <c r="BB92" i="17"/>
  <c r="BB84" i="17"/>
  <c r="BB94" i="17"/>
  <c r="BB89" i="17"/>
  <c r="BB93" i="17"/>
  <c r="BB95" i="17"/>
  <c r="BB104" i="17"/>
  <c r="BB74" i="17"/>
  <c r="BB78" i="17"/>
  <c r="BB82" i="17"/>
  <c r="BB86" i="17"/>
  <c r="BB90" i="17"/>
  <c r="BB97" i="17"/>
  <c r="BB109" i="17"/>
  <c r="BB79" i="17"/>
  <c r="BB83" i="17"/>
  <c r="BB87" i="17"/>
  <c r="BB91" i="17"/>
  <c r="BB98" i="17"/>
  <c r="BB3" i="4"/>
  <c r="BB96" i="17"/>
  <c r="BB101" i="17"/>
  <c r="BB108" i="17"/>
  <c r="BB116" i="17"/>
  <c r="BB100" i="17"/>
  <c r="BB105" i="17"/>
  <c r="BB113" i="17"/>
  <c r="BB99" i="17"/>
  <c r="BB103" i="17"/>
  <c r="BB107" i="17"/>
  <c r="BB111" i="17"/>
  <c r="BB115" i="17"/>
  <c r="BB106" i="17"/>
  <c r="BB110" i="17"/>
  <c r="BB114" i="17"/>
  <c r="BB118" i="17"/>
  <c r="BC3" i="17"/>
  <c r="BP3" i="21"/>
  <c r="S57" i="17"/>
  <c r="S138" i="17" s="1"/>
  <c r="U20" i="4"/>
  <c r="U23" i="4" s="1"/>
  <c r="U28" i="4" s="1"/>
  <c r="AR138" i="17"/>
  <c r="AE48" i="25" s="1"/>
  <c r="AS138" i="17"/>
  <c r="AE49" i="25" s="1"/>
  <c r="AW23" i="4"/>
  <c r="AW28" i="4" s="1"/>
  <c r="AW57" i="17"/>
  <c r="AW138" i="17" s="1"/>
  <c r="AE53" i="25" s="1"/>
  <c r="AX20" i="4"/>
  <c r="AY19" i="4"/>
  <c r="AY130" i="17"/>
  <c r="AY129" i="17"/>
  <c r="AY123" i="17"/>
  <c r="AY122" i="17"/>
  <c r="AY126" i="17"/>
  <c r="AY131" i="17"/>
  <c r="AY132" i="17"/>
  <c r="AY128" i="17"/>
  <c r="AY125" i="17"/>
  <c r="AY121" i="17"/>
  <c r="AY124" i="17"/>
  <c r="AY127" i="17"/>
  <c r="AX135" i="17"/>
  <c r="AX25" i="4" s="1"/>
  <c r="AX56" i="17"/>
  <c r="AX22" i="4" s="1"/>
  <c r="AY119" i="17"/>
  <c r="AY24" i="4" s="1"/>
  <c r="J57" i="17"/>
  <c r="J138" i="17" s="1"/>
  <c r="AQ57" i="17"/>
  <c r="AQ138" i="17" s="1"/>
  <c r="AE47" i="25" s="1"/>
  <c r="AA57" i="17"/>
  <c r="AA138" i="17" s="1"/>
  <c r="AV57" i="17"/>
  <c r="AV138" i="17" s="1"/>
  <c r="AE52" i="25" s="1"/>
  <c r="AD57" i="17"/>
  <c r="AD138" i="17" s="1"/>
  <c r="AE34" i="25" s="1"/>
  <c r="H23" i="4"/>
  <c r="H28" i="4" s="1"/>
  <c r="AT57" i="17"/>
  <c r="AT138" i="17" s="1"/>
  <c r="AE50" i="25" s="1"/>
  <c r="AC57" i="17"/>
  <c r="AC138" i="17" s="1"/>
  <c r="AE33" i="25" s="1"/>
  <c r="D57" i="17"/>
  <c r="D138" i="17" s="1"/>
  <c r="AE8" i="25" s="1"/>
  <c r="W57" i="17"/>
  <c r="W138" i="17" s="1"/>
  <c r="X57" i="17"/>
  <c r="X138" i="17" s="1"/>
  <c r="C21" i="4"/>
  <c r="C57" i="17"/>
  <c r="C138" i="17" s="1"/>
  <c r="AE7" i="25" s="1"/>
  <c r="H57" i="17"/>
  <c r="H138" i="17" s="1"/>
  <c r="AE12" i="25" s="1"/>
  <c r="N57" i="17"/>
  <c r="N138" i="17" s="1"/>
  <c r="AE18" i="25" s="1"/>
  <c r="U57" i="17"/>
  <c r="U138" i="17" s="1"/>
  <c r="AE25" i="25" s="1"/>
  <c r="K57" i="17"/>
  <c r="K138" i="17" s="1"/>
  <c r="AE15" i="25" s="1"/>
  <c r="BP4" i="21" l="1"/>
  <c r="BP11" i="21"/>
  <c r="BP6" i="21"/>
  <c r="BP10" i="21"/>
  <c r="BP8" i="21"/>
  <c r="BP9" i="21"/>
  <c r="BP7" i="21"/>
  <c r="BP5" i="21"/>
  <c r="BC21" i="17" a="1"/>
  <c r="BC21" i="17" s="1"/>
  <c r="BC22" i="17" a="1"/>
  <c r="BC22" i="17" s="1"/>
  <c r="BC23" i="17" a="1"/>
  <c r="BC23" i="17" s="1"/>
  <c r="BC24" i="17" a="1"/>
  <c r="BC24" i="17" s="1"/>
  <c r="BC25" i="17" a="1"/>
  <c r="BC25" i="17" s="1"/>
  <c r="BC26" i="17" a="1"/>
  <c r="BC26" i="17" s="1"/>
  <c r="BC20" i="17" a="1"/>
  <c r="BC20" i="17" s="1"/>
  <c r="AB57" i="25"/>
  <c r="BC34" i="17" a="1"/>
  <c r="BC34" i="17" s="1"/>
  <c r="BC38" i="17" a="1"/>
  <c r="BC38" i="17" s="1"/>
  <c r="BC40" i="17" a="1"/>
  <c r="BC40" i="17" s="1"/>
  <c r="BC37" i="17" a="1"/>
  <c r="BC37" i="17" s="1"/>
  <c r="BC36" i="17" a="1"/>
  <c r="BC36" i="17" s="1"/>
  <c r="BC35" i="17" a="1"/>
  <c r="BC35" i="17" s="1"/>
  <c r="BC110" i="17"/>
  <c r="BC134" i="17"/>
  <c r="BC133" i="17"/>
  <c r="BB28" i="17"/>
  <c r="BB45" i="17"/>
  <c r="BC90" i="17"/>
  <c r="BC63" i="17"/>
  <c r="BC73" i="17"/>
  <c r="BC81" i="17"/>
  <c r="BC98" i="17"/>
  <c r="BC116" i="17"/>
  <c r="BC59" i="17"/>
  <c r="BC69" i="17"/>
  <c r="BC77" i="17"/>
  <c r="BC86" i="17"/>
  <c r="BC103" i="17"/>
  <c r="BC60" i="17"/>
  <c r="BC70" i="17"/>
  <c r="BC78" i="17"/>
  <c r="BC87" i="17"/>
  <c r="BC94" i="17"/>
  <c r="BC108" i="17"/>
  <c r="BC61" i="17"/>
  <c r="BC71" i="17"/>
  <c r="BC79" i="17"/>
  <c r="BC89" i="17"/>
  <c r="BC95" i="17"/>
  <c r="BC105" i="17"/>
  <c r="BB32" i="17"/>
  <c r="BC62" i="17"/>
  <c r="BC72" i="17"/>
  <c r="BC80" i="17"/>
  <c r="BC88" i="17"/>
  <c r="BC96" i="17"/>
  <c r="BC115" i="17"/>
  <c r="BC48" i="17" a="1"/>
  <c r="BC48" i="17" s="1"/>
  <c r="BC51" i="17" a="1"/>
  <c r="BC51" i="17" s="1"/>
  <c r="BC31" i="17" a="1"/>
  <c r="BC31" i="17" s="1"/>
  <c r="BC49" i="17" a="1"/>
  <c r="BC49" i="17" s="1"/>
  <c r="BC55" i="17" a="1"/>
  <c r="BC55" i="17" s="1"/>
  <c r="BC50" i="17" a="1"/>
  <c r="BC50" i="17" s="1"/>
  <c r="BC47" i="17" a="1"/>
  <c r="BC47" i="17" s="1"/>
  <c r="BC44" i="17" a="1"/>
  <c r="BC44" i="17" s="1"/>
  <c r="BC53" i="17" a="1"/>
  <c r="BC53" i="17" s="1"/>
  <c r="BC52" i="17" a="1"/>
  <c r="BC52" i="17" s="1"/>
  <c r="BC54" i="17" a="1"/>
  <c r="BC54" i="17" s="1"/>
  <c r="BC30" i="17" a="1"/>
  <c r="BC30" i="17" s="1"/>
  <c r="BC64" i="17"/>
  <c r="BC74" i="17"/>
  <c r="BC82" i="17"/>
  <c r="BC92" i="17"/>
  <c r="BC100" i="17"/>
  <c r="BC117" i="17"/>
  <c r="BC67" i="17"/>
  <c r="BC65" i="17"/>
  <c r="BC75" i="17"/>
  <c r="BC84" i="17"/>
  <c r="BC93" i="17"/>
  <c r="BC101" i="17"/>
  <c r="BC118" i="17"/>
  <c r="BC66" i="17"/>
  <c r="BC68" i="17"/>
  <c r="BC76" i="17"/>
  <c r="BC85" i="17"/>
  <c r="BC102" i="17"/>
  <c r="BC107" i="17"/>
  <c r="BC112" i="17"/>
  <c r="BC109" i="17"/>
  <c r="BC111" i="17"/>
  <c r="BC114" i="17"/>
  <c r="BC83" i="17"/>
  <c r="BC91" i="17"/>
  <c r="BC97" i="17"/>
  <c r="BC104" i="17"/>
  <c r="BC113" i="17"/>
  <c r="BC99" i="17"/>
  <c r="BC106" i="17"/>
  <c r="X58" i="25"/>
  <c r="V59" i="25"/>
  <c r="Y59" i="25"/>
  <c r="C60" i="25"/>
  <c r="AH60" i="25" s="1"/>
  <c r="T60" i="25" s="1"/>
  <c r="B61" i="25"/>
  <c r="AC57" i="25"/>
  <c r="X57" i="25"/>
  <c r="AE11" i="25"/>
  <c r="AE20" i="25"/>
  <c r="AE19" i="25"/>
  <c r="AE28" i="25"/>
  <c r="AE31" i="25"/>
  <c r="AE29" i="25"/>
  <c r="AE30" i="25"/>
  <c r="AE21" i="25"/>
  <c r="AE27" i="25"/>
  <c r="AE22" i="25"/>
  <c r="AE26" i="25"/>
  <c r="AE9" i="25"/>
  <c r="AE17" i="25"/>
  <c r="AE14" i="25"/>
  <c r="AE23" i="25"/>
  <c r="AE13" i="25"/>
  <c r="AE10" i="25"/>
  <c r="AE24" i="25"/>
  <c r="AE16" i="25"/>
  <c r="BQ3" i="21"/>
  <c r="BD3" i="17"/>
  <c r="BC3" i="4"/>
  <c r="AZ119" i="17"/>
  <c r="AZ24" i="4" s="1"/>
  <c r="AX57" i="17"/>
  <c r="AX138" i="17" s="1"/>
  <c r="AE54" i="25" s="1"/>
  <c r="AX21" i="4"/>
  <c r="AZ124" i="17"/>
  <c r="AZ132" i="17"/>
  <c r="AZ125" i="17"/>
  <c r="AZ121" i="17"/>
  <c r="AZ126" i="17"/>
  <c r="AZ131" i="17"/>
  <c r="AZ128" i="17"/>
  <c r="AZ129" i="17"/>
  <c r="AZ130" i="17"/>
  <c r="AZ123" i="17"/>
  <c r="AZ127" i="17"/>
  <c r="AZ122" i="17"/>
  <c r="BM34" i="21"/>
  <c r="AY135" i="17"/>
  <c r="AY25" i="4" s="1"/>
  <c r="AY21" i="4"/>
  <c r="AX19" i="4"/>
  <c r="AY56" i="17"/>
  <c r="AY22" i="4" s="1"/>
  <c r="C23" i="4"/>
  <c r="BQ4" i="21" l="1"/>
  <c r="BQ10" i="21"/>
  <c r="BQ8" i="21"/>
  <c r="BQ11" i="21"/>
  <c r="BQ9" i="21"/>
  <c r="BQ6" i="21"/>
  <c r="BQ7" i="21"/>
  <c r="BQ5" i="21"/>
  <c r="BD21" i="17" a="1"/>
  <c r="BD21" i="17" s="1"/>
  <c r="BD22" i="17" a="1"/>
  <c r="BD22" i="17" s="1"/>
  <c r="BD23" i="17" a="1"/>
  <c r="BD23" i="17" s="1"/>
  <c r="BD24" i="17" a="1"/>
  <c r="BD24" i="17" s="1"/>
  <c r="BD25" i="17" a="1"/>
  <c r="BD25" i="17" s="1"/>
  <c r="BD26" i="17" a="1"/>
  <c r="BD26" i="17" s="1"/>
  <c r="BD20" i="17" a="1"/>
  <c r="BD20" i="17" s="1"/>
  <c r="BD34" i="17" a="1"/>
  <c r="BD34" i="17" s="1"/>
  <c r="BD38" i="17" a="1"/>
  <c r="BD38" i="17" s="1"/>
  <c r="BD40" i="17" a="1"/>
  <c r="BD40" i="17" s="1"/>
  <c r="BD37" i="17" a="1"/>
  <c r="BD37" i="17" s="1"/>
  <c r="BD36" i="17" a="1"/>
  <c r="BD36" i="17" s="1"/>
  <c r="BD35" i="17" a="1"/>
  <c r="BD35" i="17" s="1"/>
  <c r="BD117" i="17"/>
  <c r="BD134" i="17"/>
  <c r="BD133" i="17"/>
  <c r="X59" i="25"/>
  <c r="AB59" i="25"/>
  <c r="BD66" i="17"/>
  <c r="BD108" i="17"/>
  <c r="BD82" i="17"/>
  <c r="BC45" i="17"/>
  <c r="BC28" i="17"/>
  <c r="BD78" i="17"/>
  <c r="BC32" i="17"/>
  <c r="BD86" i="17"/>
  <c r="BD90" i="17"/>
  <c r="BD62" i="17"/>
  <c r="BD96" i="17"/>
  <c r="BD74" i="17"/>
  <c r="BD104" i="17"/>
  <c r="BD44" i="17" a="1"/>
  <c r="BD44" i="17" s="1"/>
  <c r="BD49" i="17" a="1"/>
  <c r="BD49" i="17" s="1"/>
  <c r="BD31" i="17" a="1"/>
  <c r="BD31" i="17" s="1"/>
  <c r="BD53" i="17" a="1"/>
  <c r="BD53" i="17" s="1"/>
  <c r="BD48" i="17" a="1"/>
  <c r="BD48" i="17" s="1"/>
  <c r="BD47" i="17" a="1"/>
  <c r="BD47" i="17" s="1"/>
  <c r="BD52" i="17" a="1"/>
  <c r="BD52" i="17" s="1"/>
  <c r="BD54" i="17" a="1"/>
  <c r="BD54" i="17" s="1"/>
  <c r="BD51" i="17" a="1"/>
  <c r="BD51" i="17" s="1"/>
  <c r="BD55" i="17" a="1"/>
  <c r="BD55" i="17" s="1"/>
  <c r="BD50" i="17" a="1"/>
  <c r="BD50" i="17" s="1"/>
  <c r="BD30" i="17" a="1"/>
  <c r="BD30" i="17" s="1"/>
  <c r="BD70" i="17"/>
  <c r="BD100" i="17"/>
  <c r="BD112" i="17"/>
  <c r="AC59" i="25"/>
  <c r="B62" i="25"/>
  <c r="C61" i="25"/>
  <c r="AH61" i="25" s="1"/>
  <c r="T61" i="25" s="1"/>
  <c r="V60" i="25"/>
  <c r="AB60" i="25" s="1"/>
  <c r="Y60" i="25"/>
  <c r="BD59" i="17"/>
  <c r="BD63" i="17"/>
  <c r="BD67" i="17"/>
  <c r="BD71" i="17"/>
  <c r="BD75" i="17"/>
  <c r="BD79" i="17"/>
  <c r="BD83" i="17"/>
  <c r="BD87" i="17"/>
  <c r="BD91" i="17"/>
  <c r="BD97" i="17"/>
  <c r="BD101" i="17"/>
  <c r="BD105" i="17"/>
  <c r="BD109" i="17"/>
  <c r="BD113" i="17"/>
  <c r="BD118" i="17"/>
  <c r="BD60" i="17"/>
  <c r="BD64" i="17"/>
  <c r="BD68" i="17"/>
  <c r="BD72" i="17"/>
  <c r="BD76" i="17"/>
  <c r="BD80" i="17"/>
  <c r="BD84" i="17"/>
  <c r="BD88" i="17"/>
  <c r="BD92" i="17"/>
  <c r="BD94" i="17"/>
  <c r="BD98" i="17"/>
  <c r="BD102" i="17"/>
  <c r="BD106" i="17"/>
  <c r="BD110" i="17"/>
  <c r="BD114" i="17"/>
  <c r="BD61" i="17"/>
  <c r="BD65" i="17"/>
  <c r="BD69" i="17"/>
  <c r="BD73" i="17"/>
  <c r="BD77" i="17"/>
  <c r="BD81" i="17"/>
  <c r="BD85" i="17"/>
  <c r="BD89" i="17"/>
  <c r="BD93" i="17"/>
  <c r="BD95" i="17"/>
  <c r="BD99" i="17"/>
  <c r="BD103" i="17"/>
  <c r="BD107" i="17"/>
  <c r="BD111" i="17"/>
  <c r="BD116" i="17"/>
  <c r="BD115" i="17"/>
  <c r="Y13" i="25"/>
  <c r="Y12" i="25"/>
  <c r="BR3" i="21"/>
  <c r="BE3" i="17"/>
  <c r="BD3" i="4"/>
  <c r="Y11" i="25"/>
  <c r="AZ21" i="4"/>
  <c r="AZ20" i="4"/>
  <c r="AZ135" i="17"/>
  <c r="AZ25" i="4" s="1"/>
  <c r="BN34" i="21"/>
  <c r="BA129" i="17"/>
  <c r="BA130" i="17"/>
  <c r="BA122" i="17"/>
  <c r="BA125" i="17"/>
  <c r="BA128" i="17"/>
  <c r="BA123" i="17"/>
  <c r="BA121" i="17"/>
  <c r="BA127" i="17"/>
  <c r="BA132" i="17"/>
  <c r="BA126" i="17"/>
  <c r="BA131" i="17"/>
  <c r="BA124" i="17"/>
  <c r="AZ19" i="4"/>
  <c r="AZ56" i="17"/>
  <c r="AZ22" i="4" s="1"/>
  <c r="AX23" i="4"/>
  <c r="AX28" i="4" s="1"/>
  <c r="BA119" i="17"/>
  <c r="BA24" i="4" s="1"/>
  <c r="AY20" i="4"/>
  <c r="AY57" i="17"/>
  <c r="AY138" i="17" s="1"/>
  <c r="AE55" i="25" s="1"/>
  <c r="C28" i="4"/>
  <c r="BR4" i="21" l="1"/>
  <c r="BR10" i="21"/>
  <c r="BR11" i="21"/>
  <c r="BR7" i="21"/>
  <c r="BR9" i="21"/>
  <c r="BR5" i="21"/>
  <c r="BR8" i="21"/>
  <c r="BR6" i="21"/>
  <c r="BE21" i="17" a="1"/>
  <c r="BE21" i="17" s="1"/>
  <c r="BE22" i="17" a="1"/>
  <c r="BE22" i="17" s="1"/>
  <c r="BE23" i="17" a="1"/>
  <c r="BE23" i="17" s="1"/>
  <c r="BE24" i="17" a="1"/>
  <c r="BE24" i="17" s="1"/>
  <c r="BE25" i="17" a="1"/>
  <c r="BE25" i="17" s="1"/>
  <c r="BE26" i="17" a="1"/>
  <c r="BE26" i="17" s="1"/>
  <c r="BE20" i="17" a="1"/>
  <c r="BE20" i="17" s="1"/>
  <c r="BE35" i="17" a="1"/>
  <c r="BE35" i="17" s="1"/>
  <c r="BE34" i="17" a="1"/>
  <c r="BE34" i="17" s="1"/>
  <c r="BE38" i="17" a="1"/>
  <c r="BE38" i="17" s="1"/>
  <c r="BE40" i="17" a="1"/>
  <c r="BE40" i="17" s="1"/>
  <c r="BE37" i="17" a="1"/>
  <c r="BE37" i="17" s="1"/>
  <c r="BE36" i="17" a="1"/>
  <c r="BE36" i="17" s="1"/>
  <c r="BE76" i="17"/>
  <c r="BE133" i="17"/>
  <c r="BE134" i="17"/>
  <c r="BD32" i="17"/>
  <c r="BE65" i="17"/>
  <c r="BE78" i="17"/>
  <c r="BE60" i="17"/>
  <c r="BE66" i="17"/>
  <c r="BE70" i="17"/>
  <c r="BD28" i="17"/>
  <c r="BE72" i="17"/>
  <c r="BE115" i="17"/>
  <c r="BE44" i="17" a="1"/>
  <c r="BE44" i="17" s="1"/>
  <c r="BE50" i="17" a="1"/>
  <c r="BE50" i="17" s="1"/>
  <c r="BE53" i="17" a="1"/>
  <c r="BE53" i="17" s="1"/>
  <c r="BE48" i="17" a="1"/>
  <c r="BE48" i="17" s="1"/>
  <c r="BE51" i="17" a="1"/>
  <c r="BE51" i="17" s="1"/>
  <c r="BE55" i="17" a="1"/>
  <c r="BE55" i="17" s="1"/>
  <c r="BE31" i="17" a="1"/>
  <c r="BE31" i="17" s="1"/>
  <c r="BE54" i="17" a="1"/>
  <c r="BE54" i="17" s="1"/>
  <c r="BE49" i="17" a="1"/>
  <c r="BE49" i="17" s="1"/>
  <c r="BE47" i="17" a="1"/>
  <c r="BE47" i="17" s="1"/>
  <c r="BE52" i="17" a="1"/>
  <c r="BE52" i="17" s="1"/>
  <c r="BE30" i="17" a="1"/>
  <c r="BE30" i="17" s="1"/>
  <c r="BE61" i="17"/>
  <c r="BE93" i="17"/>
  <c r="BE64" i="17"/>
  <c r="BE99" i="17"/>
  <c r="BD45" i="17"/>
  <c r="BE69" i="17"/>
  <c r="BE82" i="17"/>
  <c r="BE62" i="17"/>
  <c r="BE68" i="17"/>
  <c r="BE73" i="17"/>
  <c r="BE84" i="17"/>
  <c r="BE59" i="17"/>
  <c r="BE63" i="17"/>
  <c r="BE67" i="17"/>
  <c r="BE71" i="17"/>
  <c r="BE77" i="17"/>
  <c r="BE87" i="17"/>
  <c r="BE74" i="17"/>
  <c r="BE81" i="17"/>
  <c r="BE89" i="17"/>
  <c r="BE103" i="17"/>
  <c r="BE75" i="17"/>
  <c r="BE80" i="17"/>
  <c r="BE85" i="17"/>
  <c r="BE79" i="17"/>
  <c r="BE83" i="17"/>
  <c r="BE88" i="17"/>
  <c r="BE95" i="17"/>
  <c r="BE86" i="17"/>
  <c r="BE90" i="17"/>
  <c r="BE102" i="17"/>
  <c r="BE92" i="17"/>
  <c r="BE96" i="17"/>
  <c r="BE107" i="17"/>
  <c r="BE91" i="17"/>
  <c r="BE98" i="17"/>
  <c r="BE112" i="17"/>
  <c r="BE111" i="17"/>
  <c r="V61" i="25"/>
  <c r="Y61" i="25"/>
  <c r="B63" i="25"/>
  <c r="C62" i="25"/>
  <c r="AH62" i="25" s="1"/>
  <c r="T62" i="25" s="1"/>
  <c r="BE94" i="17"/>
  <c r="BE97" i="17"/>
  <c r="BE104" i="17"/>
  <c r="BE116" i="17"/>
  <c r="AC60" i="25"/>
  <c r="X60" i="25"/>
  <c r="BE101" i="17"/>
  <c r="BE108" i="17"/>
  <c r="BE118" i="17"/>
  <c r="BE100" i="17"/>
  <c r="BE105" i="17"/>
  <c r="BE109" i="17"/>
  <c r="BE113" i="17"/>
  <c r="BE106" i="17"/>
  <c r="BE110" i="17"/>
  <c r="BE114" i="17"/>
  <c r="BE117" i="17"/>
  <c r="BS3" i="21"/>
  <c r="BF3" i="17"/>
  <c r="BE3" i="4"/>
  <c r="BA21" i="4"/>
  <c r="AZ57" i="17"/>
  <c r="AZ138" i="17" s="1"/>
  <c r="AE56" i="25" s="1"/>
  <c r="BA20" i="4"/>
  <c r="BB131" i="17"/>
  <c r="BB132" i="17"/>
  <c r="BB130" i="17"/>
  <c r="BB123" i="17"/>
  <c r="BB121" i="17"/>
  <c r="BB127" i="17"/>
  <c r="BB126" i="17"/>
  <c r="BB125" i="17"/>
  <c r="BB129" i="17"/>
  <c r="BB124" i="17"/>
  <c r="BB122" i="17"/>
  <c r="BB128" i="17"/>
  <c r="AZ23" i="4"/>
  <c r="AZ28" i="4" s="1"/>
  <c r="BA19" i="4"/>
  <c r="AY23" i="4"/>
  <c r="AY28" i="4" s="1"/>
  <c r="BO34" i="21"/>
  <c r="BA56" i="17"/>
  <c r="BA22" i="4" s="1"/>
  <c r="BB119" i="17"/>
  <c r="BB24" i="4" s="1"/>
  <c r="BA135" i="17"/>
  <c r="BA25" i="4" s="1"/>
  <c r="BS4" i="21" l="1"/>
  <c r="BS10" i="21"/>
  <c r="BS7" i="21"/>
  <c r="BS5" i="21"/>
  <c r="BS11" i="21"/>
  <c r="BS9" i="21"/>
  <c r="BS8" i="21"/>
  <c r="BS6" i="21"/>
  <c r="BF21" i="17" a="1"/>
  <c r="BF21" i="17" s="1"/>
  <c r="BF22" i="17" a="1"/>
  <c r="BF22" i="17" s="1"/>
  <c r="BF23" i="17" a="1"/>
  <c r="BF23" i="17" s="1"/>
  <c r="BF24" i="17" a="1"/>
  <c r="BF24" i="17" s="1"/>
  <c r="BF25" i="17" a="1"/>
  <c r="BF25" i="17" s="1"/>
  <c r="BF26" i="17" a="1"/>
  <c r="BF26" i="17" s="1"/>
  <c r="BF20" i="17" a="1"/>
  <c r="BF20" i="17" s="1"/>
  <c r="BF35" i="17" a="1"/>
  <c r="BF35" i="17" s="1"/>
  <c r="BF34" i="17" a="1"/>
  <c r="BF34" i="17" s="1"/>
  <c r="BF38" i="17" a="1"/>
  <c r="BF38" i="17" s="1"/>
  <c r="BF40" i="17" a="1"/>
  <c r="BF40" i="17" s="1"/>
  <c r="BF37" i="17" a="1"/>
  <c r="BF37" i="17" s="1"/>
  <c r="BF36" i="17" a="1"/>
  <c r="BF36" i="17" s="1"/>
  <c r="BF134" i="17"/>
  <c r="BF133" i="17"/>
  <c r="BE28" i="17"/>
  <c r="BF97" i="17"/>
  <c r="BF47" i="17" a="1"/>
  <c r="BF47" i="17" s="1"/>
  <c r="BF50" i="17" a="1"/>
  <c r="BF50" i="17" s="1"/>
  <c r="BF54" i="17" a="1"/>
  <c r="BF54" i="17" s="1"/>
  <c r="BF52" i="17" a="1"/>
  <c r="BF52" i="17" s="1"/>
  <c r="BF31" i="17" a="1"/>
  <c r="BF31" i="17" s="1"/>
  <c r="BF48" i="17" a="1"/>
  <c r="BF48" i="17" s="1"/>
  <c r="BF51" i="17" a="1"/>
  <c r="BF51" i="17" s="1"/>
  <c r="BF55" i="17" a="1"/>
  <c r="BF55" i="17" s="1"/>
  <c r="BF44" i="17" a="1"/>
  <c r="BF44" i="17" s="1"/>
  <c r="BF53" i="17" a="1"/>
  <c r="BF53" i="17" s="1"/>
  <c r="BF49" i="17" a="1"/>
  <c r="BF49" i="17" s="1"/>
  <c r="BF30" i="17" a="1"/>
  <c r="BF30" i="17" s="1"/>
  <c r="BE32" i="17"/>
  <c r="BE45" i="17"/>
  <c r="BF66" i="17"/>
  <c r="BF96" i="17"/>
  <c r="BF107" i="17"/>
  <c r="BF77" i="17"/>
  <c r="BF113" i="17"/>
  <c r="BF78" i="17"/>
  <c r="BF87" i="17"/>
  <c r="BF67" i="17"/>
  <c r="BF89" i="17"/>
  <c r="B64" i="25"/>
  <c r="C63" i="25"/>
  <c r="AH63" i="25" s="1"/>
  <c r="T63" i="25" s="1"/>
  <c r="X61" i="25"/>
  <c r="BF112" i="17"/>
  <c r="BF61" i="17"/>
  <c r="BF71" i="17"/>
  <c r="BF82" i="17"/>
  <c r="BF93" i="17"/>
  <c r="BF101" i="17"/>
  <c r="BF62" i="17"/>
  <c r="BF73" i="17"/>
  <c r="BF83" i="17"/>
  <c r="BF103" i="17"/>
  <c r="BF108" i="17"/>
  <c r="BF63" i="17"/>
  <c r="BF69" i="17"/>
  <c r="BF74" i="17"/>
  <c r="BF79" i="17"/>
  <c r="BF85" i="17"/>
  <c r="BF90" i="17"/>
  <c r="BF99" i="17"/>
  <c r="BF104" i="17"/>
  <c r="BF109" i="17"/>
  <c r="BF59" i="17"/>
  <c r="BF65" i="17"/>
  <c r="BF70" i="17"/>
  <c r="BF75" i="17"/>
  <c r="BF81" i="17"/>
  <c r="BF86" i="17"/>
  <c r="BF91" i="17"/>
  <c r="BF95" i="17"/>
  <c r="BF100" i="17"/>
  <c r="BF105" i="17"/>
  <c r="BF118" i="17"/>
  <c r="BF60" i="17"/>
  <c r="BF64" i="17"/>
  <c r="BF68" i="17"/>
  <c r="BF72" i="17"/>
  <c r="BF76" i="17"/>
  <c r="BF80" i="17"/>
  <c r="BF84" i="17"/>
  <c r="BF88" i="17"/>
  <c r="BF92" i="17"/>
  <c r="BF94" i="17"/>
  <c r="BF98" i="17"/>
  <c r="BF102" i="17"/>
  <c r="BF106" i="17"/>
  <c r="BF110" i="17"/>
  <c r="BF111" i="17"/>
  <c r="BF114" i="17"/>
  <c r="BF116" i="17"/>
  <c r="BF117" i="17"/>
  <c r="BF3" i="4"/>
  <c r="BF115" i="17"/>
  <c r="BG3" i="17"/>
  <c r="BT3" i="21"/>
  <c r="BC119" i="17"/>
  <c r="BC24" i="4" s="1"/>
  <c r="BB20" i="4"/>
  <c r="BP34" i="21"/>
  <c r="BA23" i="4"/>
  <c r="BA57" i="17"/>
  <c r="BA138" i="17" s="1"/>
  <c r="AE57" i="25" s="1"/>
  <c r="BB135" i="17"/>
  <c r="BB25" i="4" s="1"/>
  <c r="BB19" i="4"/>
  <c r="BB56" i="17"/>
  <c r="BB22" i="4" s="1"/>
  <c r="BC128" i="17"/>
  <c r="BC127" i="17"/>
  <c r="BC122" i="17"/>
  <c r="BC130" i="17"/>
  <c r="BC131" i="17"/>
  <c r="BC121" i="17"/>
  <c r="BC124" i="17"/>
  <c r="BC132" i="17"/>
  <c r="BC129" i="17"/>
  <c r="BC125" i="17"/>
  <c r="BC123" i="17"/>
  <c r="BC126" i="17"/>
  <c r="BB21" i="4"/>
  <c r="BT4" i="21" l="1"/>
  <c r="BT10" i="21"/>
  <c r="BT7" i="21"/>
  <c r="BT5" i="21"/>
  <c r="BT9" i="21"/>
  <c r="BT11" i="21"/>
  <c r="BT8" i="21"/>
  <c r="BT6" i="21"/>
  <c r="BG21" i="17" a="1"/>
  <c r="BG21" i="17" s="1"/>
  <c r="BG22" i="17" a="1"/>
  <c r="BG22" i="17" s="1"/>
  <c r="BG23" i="17" a="1"/>
  <c r="BG23" i="17" s="1"/>
  <c r="BG24" i="17" a="1"/>
  <c r="BG24" i="17" s="1"/>
  <c r="BG25" i="17" a="1"/>
  <c r="BG25" i="17" s="1"/>
  <c r="BG26" i="17" a="1"/>
  <c r="BG26" i="17" s="1"/>
  <c r="BG20" i="17" a="1"/>
  <c r="BG20" i="17" s="1"/>
  <c r="BG35" i="17" a="1"/>
  <c r="BG35" i="17" s="1"/>
  <c r="BG34" i="17" a="1"/>
  <c r="BG34" i="17" s="1"/>
  <c r="BG38" i="17" a="1"/>
  <c r="BG38" i="17" s="1"/>
  <c r="BG40" i="17" a="1"/>
  <c r="BG40" i="17" s="1"/>
  <c r="BG37" i="17" a="1"/>
  <c r="BG37" i="17" s="1"/>
  <c r="BG36" i="17" a="1"/>
  <c r="BG36" i="17" s="1"/>
  <c r="BG133" i="17"/>
  <c r="BG134" i="17"/>
  <c r="BF32" i="17"/>
  <c r="BF28" i="17"/>
  <c r="BG31" i="17" a="1"/>
  <c r="BG31" i="17" s="1"/>
  <c r="BG48" i="17" a="1"/>
  <c r="BG48" i="17" s="1"/>
  <c r="BG49" i="17" a="1"/>
  <c r="BG49" i="17" s="1"/>
  <c r="BG52" i="17" a="1"/>
  <c r="BG52" i="17" s="1"/>
  <c r="BG55" i="17" a="1"/>
  <c r="BG55" i="17" s="1"/>
  <c r="BG51" i="17" a="1"/>
  <c r="BG51" i="17" s="1"/>
  <c r="BG47" i="17" a="1"/>
  <c r="BG47" i="17" s="1"/>
  <c r="BG54" i="17" a="1"/>
  <c r="BG54" i="17" s="1"/>
  <c r="BG44" i="17" a="1"/>
  <c r="BG44" i="17" s="1"/>
  <c r="BG50" i="17" a="1"/>
  <c r="BG50" i="17" s="1"/>
  <c r="BG53" i="17" a="1"/>
  <c r="BG53" i="17" s="1"/>
  <c r="BG30" i="17" a="1"/>
  <c r="BG30" i="17" s="1"/>
  <c r="BF45" i="17"/>
  <c r="Y62" i="25"/>
  <c r="V62" i="25"/>
  <c r="Y63" i="25"/>
  <c r="V63" i="25"/>
  <c r="AB63" i="25" s="1"/>
  <c r="B65" i="25"/>
  <c r="C64" i="25"/>
  <c r="AH64" i="25" s="1"/>
  <c r="T64" i="25" s="1"/>
  <c r="BG115" i="17"/>
  <c r="BG77" i="17"/>
  <c r="BG108" i="17"/>
  <c r="BG61" i="17"/>
  <c r="BG70" i="17"/>
  <c r="BG59" i="17"/>
  <c r="BG65" i="17"/>
  <c r="BG74" i="17"/>
  <c r="BG84" i="17"/>
  <c r="BG60" i="17"/>
  <c r="BG66" i="17"/>
  <c r="BG75" i="17"/>
  <c r="BG90" i="17"/>
  <c r="BG62" i="17"/>
  <c r="BG71" i="17"/>
  <c r="BG79" i="17"/>
  <c r="BG67" i="17"/>
  <c r="BG63" i="17"/>
  <c r="BG68" i="17"/>
  <c r="BG72" i="17"/>
  <c r="BG76" i="17"/>
  <c r="BG80" i="17"/>
  <c r="BG85" i="17"/>
  <c r="BG93" i="17"/>
  <c r="BG64" i="17"/>
  <c r="BG69" i="17"/>
  <c r="BG73" i="17"/>
  <c r="BG78" i="17"/>
  <c r="BG81" i="17"/>
  <c r="BG86" i="17"/>
  <c r="BG82" i="17"/>
  <c r="BG88" i="17"/>
  <c r="BG99" i="17"/>
  <c r="BG83" i="17"/>
  <c r="BG87" i="17"/>
  <c r="BG91" i="17"/>
  <c r="BG89" i="17"/>
  <c r="BG92" i="17"/>
  <c r="BG95" i="17"/>
  <c r="BG94" i="17"/>
  <c r="BG98" i="17"/>
  <c r="BG102" i="17"/>
  <c r="BU3" i="21"/>
  <c r="BG96" i="17"/>
  <c r="BG100" i="17"/>
  <c r="BG106" i="17"/>
  <c r="BG97" i="17"/>
  <c r="BG101" i="17"/>
  <c r="BG111" i="17"/>
  <c r="BG103" i="17"/>
  <c r="BG107" i="17"/>
  <c r="BG112" i="17"/>
  <c r="BG116" i="17"/>
  <c r="BG104" i="17"/>
  <c r="BG109" i="17"/>
  <c r="BG114" i="17"/>
  <c r="BG117" i="17"/>
  <c r="BG105" i="17"/>
  <c r="BG110" i="17"/>
  <c r="BG113" i="17"/>
  <c r="BG118" i="17"/>
  <c r="BH3" i="17"/>
  <c r="BG3" i="4"/>
  <c r="BD119" i="17"/>
  <c r="BD24" i="4" s="1"/>
  <c r="BC21" i="4"/>
  <c r="BC135" i="17"/>
  <c r="BC25" i="4" s="1"/>
  <c r="BB57" i="17"/>
  <c r="BB138" i="17" s="1"/>
  <c r="AE58" i="25" s="1"/>
  <c r="BA28" i="4"/>
  <c r="BC20" i="4"/>
  <c r="BB23" i="4"/>
  <c r="BB28" i="4" s="1"/>
  <c r="BC19" i="4"/>
  <c r="BD130" i="17"/>
  <c r="BD121" i="17"/>
  <c r="BD127" i="17"/>
  <c r="BD129" i="17"/>
  <c r="BD123" i="17"/>
  <c r="BD132" i="17"/>
  <c r="BD126" i="17"/>
  <c r="BD125" i="17"/>
  <c r="BD122" i="17"/>
  <c r="BD128" i="17"/>
  <c r="BD131" i="17"/>
  <c r="BD124" i="17"/>
  <c r="BC56" i="17"/>
  <c r="BC22" i="4" s="1"/>
  <c r="BU4" i="21" l="1"/>
  <c r="BU11" i="21"/>
  <c r="BU9" i="21"/>
  <c r="BU10" i="21"/>
  <c r="BU7" i="21"/>
  <c r="BU8" i="21"/>
  <c r="BU5" i="21"/>
  <c r="BU6" i="21"/>
  <c r="BH21" i="17" a="1"/>
  <c r="BH21" i="17" s="1"/>
  <c r="BH22" i="17" a="1"/>
  <c r="BH22" i="17" s="1"/>
  <c r="BH23" i="17" a="1"/>
  <c r="BH23" i="17" s="1"/>
  <c r="BH24" i="17" a="1"/>
  <c r="BH24" i="17" s="1"/>
  <c r="BH25" i="17" a="1"/>
  <c r="BH25" i="17" s="1"/>
  <c r="BH26" i="17" a="1"/>
  <c r="BH26" i="17" s="1"/>
  <c r="BH20" i="17" a="1"/>
  <c r="BH20" i="17" s="1"/>
  <c r="AB62" i="25"/>
  <c r="BH36" i="17" a="1"/>
  <c r="BH36" i="17" s="1"/>
  <c r="BH35" i="17" a="1"/>
  <c r="BH35" i="17" s="1"/>
  <c r="BH34" i="17" a="1"/>
  <c r="BH34" i="17" s="1"/>
  <c r="BH38" i="17" a="1"/>
  <c r="BH38" i="17" s="1"/>
  <c r="BH40" i="17" a="1"/>
  <c r="BH40" i="17" s="1"/>
  <c r="BH37" i="17" a="1"/>
  <c r="BH37" i="17" s="1"/>
  <c r="BG32" i="17"/>
  <c r="BH133" i="17"/>
  <c r="BH134" i="17"/>
  <c r="BG28" i="17"/>
  <c r="BH31" i="17" a="1"/>
  <c r="BH31" i="17" s="1"/>
  <c r="BH49" i="17" a="1"/>
  <c r="BH49" i="17" s="1"/>
  <c r="BH47" i="17" a="1"/>
  <c r="BH47" i="17" s="1"/>
  <c r="BH52" i="17" a="1"/>
  <c r="BH52" i="17" s="1"/>
  <c r="BH44" i="17" a="1"/>
  <c r="BH44" i="17" s="1"/>
  <c r="BH51" i="17" a="1"/>
  <c r="BH51" i="17" s="1"/>
  <c r="BH54" i="17" a="1"/>
  <c r="BH54" i="17" s="1"/>
  <c r="BH48" i="17" a="1"/>
  <c r="BH48" i="17" s="1"/>
  <c r="BH55" i="17" a="1"/>
  <c r="BH55" i="17" s="1"/>
  <c r="BH53" i="17" a="1"/>
  <c r="BH53" i="17" s="1"/>
  <c r="BH50" i="17" a="1"/>
  <c r="BH50" i="17" s="1"/>
  <c r="BH30" i="17" a="1"/>
  <c r="BH30" i="17" s="1"/>
  <c r="BG45" i="17"/>
  <c r="Y64" i="25"/>
  <c r="V64" i="25"/>
  <c r="AC62" i="25"/>
  <c r="X62" i="25"/>
  <c r="X63" i="25"/>
  <c r="B66" i="25"/>
  <c r="C65" i="25"/>
  <c r="AH65" i="25" s="1"/>
  <c r="T65" i="25" s="1"/>
  <c r="AC63" i="25"/>
  <c r="BH66" i="17"/>
  <c r="BH92" i="17"/>
  <c r="BH85" i="17"/>
  <c r="BH61" i="17"/>
  <c r="BH73" i="17"/>
  <c r="BH62" i="17"/>
  <c r="BH74" i="17"/>
  <c r="BH67" i="17"/>
  <c r="BH63" i="17"/>
  <c r="BH69" i="17"/>
  <c r="BH77" i="17"/>
  <c r="BH115" i="17"/>
  <c r="BH59" i="17"/>
  <c r="BH65" i="17"/>
  <c r="BH70" i="17"/>
  <c r="BH78" i="17"/>
  <c r="BH60" i="17"/>
  <c r="BH64" i="17"/>
  <c r="BH68" i="17"/>
  <c r="BH72" i="17"/>
  <c r="BH76" i="17"/>
  <c r="BH84" i="17"/>
  <c r="BH100" i="17"/>
  <c r="BH102" i="17"/>
  <c r="BH71" i="17"/>
  <c r="BH75" i="17"/>
  <c r="BH80" i="17"/>
  <c r="BH93" i="17"/>
  <c r="BH114" i="17"/>
  <c r="BH88" i="17"/>
  <c r="BH95" i="17"/>
  <c r="BH106" i="17"/>
  <c r="BH81" i="17"/>
  <c r="BH89" i="17"/>
  <c r="BH96" i="17"/>
  <c r="BH107" i="17"/>
  <c r="BH82" i="17"/>
  <c r="BH86" i="17"/>
  <c r="BH90" i="17"/>
  <c r="BH98" i="17"/>
  <c r="BH103" i="17"/>
  <c r="BH110" i="17"/>
  <c r="BH79" i="17"/>
  <c r="BH83" i="17"/>
  <c r="BH87" i="17"/>
  <c r="BH91" i="17"/>
  <c r="BH94" i="17"/>
  <c r="BH99" i="17"/>
  <c r="BH104" i="17"/>
  <c r="BH111" i="17"/>
  <c r="BH97" i="17"/>
  <c r="BH101" i="17"/>
  <c r="BH105" i="17"/>
  <c r="BH109" i="17"/>
  <c r="BH113" i="17"/>
  <c r="BH117" i="17"/>
  <c r="BH108" i="17"/>
  <c r="BH112" i="17"/>
  <c r="BH116" i="17"/>
  <c r="BH118" i="17"/>
  <c r="BH3" i="4"/>
  <c r="BI3" i="17"/>
  <c r="BV3" i="21"/>
  <c r="BD56" i="17"/>
  <c r="BD22" i="4" s="1"/>
  <c r="BD20" i="4"/>
  <c r="BD21" i="4"/>
  <c r="BE127" i="17"/>
  <c r="BE128" i="17"/>
  <c r="BE123" i="17"/>
  <c r="BE131" i="17"/>
  <c r="BE126" i="17"/>
  <c r="BE121" i="17"/>
  <c r="BE129" i="17"/>
  <c r="BE122" i="17"/>
  <c r="BE125" i="17"/>
  <c r="BE130" i="17"/>
  <c r="BE124" i="17"/>
  <c r="BE132" i="17"/>
  <c r="BC57" i="17"/>
  <c r="BC138" i="17" s="1"/>
  <c r="AE59" i="25" s="1"/>
  <c r="BD19" i="4"/>
  <c r="BE119" i="17"/>
  <c r="BE24" i="4" s="1"/>
  <c r="BD135" i="17"/>
  <c r="BD25" i="4" s="1"/>
  <c r="BC23" i="4"/>
  <c r="BC28" i="4" s="1"/>
  <c r="BV4" i="21" l="1"/>
  <c r="BV11" i="21"/>
  <c r="BV10" i="21"/>
  <c r="BV9" i="21"/>
  <c r="BV8" i="21"/>
  <c r="BV5" i="21"/>
  <c r="BV6" i="21"/>
  <c r="BV7" i="21"/>
  <c r="BI21" i="17" a="1"/>
  <c r="BI21" i="17" s="1"/>
  <c r="BI22" i="17" a="1"/>
  <c r="BI22" i="17" s="1"/>
  <c r="BI23" i="17" a="1"/>
  <c r="BI23" i="17" s="1"/>
  <c r="BI24" i="17" a="1"/>
  <c r="BI24" i="17" s="1"/>
  <c r="BI25" i="17" a="1"/>
  <c r="BI25" i="17" s="1"/>
  <c r="BI26" i="17" a="1"/>
  <c r="BI26" i="17" s="1"/>
  <c r="BI20" i="17" a="1"/>
  <c r="BI20" i="17" s="1"/>
  <c r="I7" i="25"/>
  <c r="I9" i="25"/>
  <c r="I10" i="25"/>
  <c r="H12" i="25"/>
  <c r="I12" i="25"/>
  <c r="BI36" i="17" a="1"/>
  <c r="BI36" i="17" s="1"/>
  <c r="BI35" i="17" a="1"/>
  <c r="BI35" i="17" s="1"/>
  <c r="BI34" i="17" a="1"/>
  <c r="BI34" i="17" s="1"/>
  <c r="BI38" i="17" a="1"/>
  <c r="BI38" i="17" s="1"/>
  <c r="BI40" i="17" a="1"/>
  <c r="BI40" i="17" s="1"/>
  <c r="BI37" i="17" a="1"/>
  <c r="BI37" i="17" s="1"/>
  <c r="BI133" i="17"/>
  <c r="BI134" i="17"/>
  <c r="X64" i="25"/>
  <c r="BH32" i="17"/>
  <c r="BH28" i="17"/>
  <c r="BI118" i="17"/>
  <c r="BI44" i="17" a="1"/>
  <c r="BI44" i="17" s="1"/>
  <c r="BI31" i="17" a="1"/>
  <c r="BI31" i="17" s="1"/>
  <c r="BI54" i="17" a="1"/>
  <c r="BI54" i="17" s="1"/>
  <c r="BI47" i="17" a="1"/>
  <c r="BI47" i="17" s="1"/>
  <c r="BI49" i="17" a="1"/>
  <c r="BI49" i="17" s="1"/>
  <c r="BI48" i="17" a="1"/>
  <c r="BI48" i="17" s="1"/>
  <c r="BI53" i="17" a="1"/>
  <c r="BI53" i="17" s="1"/>
  <c r="BI50" i="17" a="1"/>
  <c r="BI50" i="17" s="1"/>
  <c r="BI51" i="17" a="1"/>
  <c r="BI51" i="17" s="1"/>
  <c r="BI55" i="17" a="1"/>
  <c r="BI55" i="17" s="1"/>
  <c r="BI52" i="17" a="1"/>
  <c r="BI52" i="17" s="1"/>
  <c r="BI30" i="17" a="1"/>
  <c r="BI30" i="17" s="1"/>
  <c r="BH45" i="17"/>
  <c r="AB7" i="17"/>
  <c r="W7" i="17"/>
  <c r="AZ7" i="17"/>
  <c r="BI68" i="17"/>
  <c r="BD7" i="17"/>
  <c r="BD7" i="4" s="1"/>
  <c r="H11" i="25"/>
  <c r="H10" i="25"/>
  <c r="H8" i="25"/>
  <c r="H9" i="25"/>
  <c r="BF7" i="17"/>
  <c r="BF7" i="4" s="1"/>
  <c r="V65" i="25"/>
  <c r="Y65" i="25"/>
  <c r="BA7" i="17"/>
  <c r="BA7" i="4" s="1"/>
  <c r="AU7" i="17"/>
  <c r="AU7" i="4" s="1"/>
  <c r="H7" i="25"/>
  <c r="C66" i="25"/>
  <c r="AH66" i="25" s="1"/>
  <c r="T66" i="25" s="1"/>
  <c r="AX7" i="17"/>
  <c r="AX7" i="4" s="1"/>
  <c r="AE7" i="17"/>
  <c r="AE7" i="4" s="1"/>
  <c r="AH7" i="17"/>
  <c r="AH7" i="4" s="1"/>
  <c r="V7" i="17"/>
  <c r="V7" i="4" s="1"/>
  <c r="AL7" i="17"/>
  <c r="AL7" i="4" s="1"/>
  <c r="AQ7" i="17"/>
  <c r="AQ7" i="4" s="1"/>
  <c r="AW7" i="17"/>
  <c r="AW7" i="4" s="1"/>
  <c r="AN7" i="17"/>
  <c r="AN7" i="4" s="1"/>
  <c r="Y7" i="17"/>
  <c r="Y7" i="4" s="1"/>
  <c r="AK7" i="17"/>
  <c r="AK7" i="4" s="1"/>
  <c r="AT7" i="17"/>
  <c r="AT7" i="4" s="1"/>
  <c r="AI7" i="17"/>
  <c r="AI7" i="4" s="1"/>
  <c r="BC7" i="17"/>
  <c r="BC7" i="4" s="1"/>
  <c r="BG7" i="17"/>
  <c r="BG7" i="4" s="1"/>
  <c r="AO7" i="17"/>
  <c r="AO7" i="4" s="1"/>
  <c r="AF7" i="17"/>
  <c r="AF7" i="4" s="1"/>
  <c r="BI83" i="17"/>
  <c r="BI79" i="17"/>
  <c r="BI64" i="17"/>
  <c r="BI67" i="17"/>
  <c r="BI85" i="17"/>
  <c r="BI75" i="17"/>
  <c r="BI59" i="17"/>
  <c r="BI73" i="17"/>
  <c r="BI61" i="17"/>
  <c r="BI72" i="17"/>
  <c r="BI80" i="17"/>
  <c r="BI91" i="17"/>
  <c r="BI89" i="17"/>
  <c r="BI63" i="17"/>
  <c r="BI69" i="17"/>
  <c r="BI77" i="17"/>
  <c r="BI84" i="17"/>
  <c r="BI94" i="17"/>
  <c r="BI60" i="17"/>
  <c r="BI65" i="17"/>
  <c r="BI71" i="17"/>
  <c r="BI76" i="17"/>
  <c r="BI81" i="17"/>
  <c r="BI87" i="17"/>
  <c r="BI100" i="17"/>
  <c r="BI62" i="17"/>
  <c r="BI66" i="17"/>
  <c r="BI70" i="17"/>
  <c r="BI74" i="17"/>
  <c r="BI78" i="17"/>
  <c r="BI82" i="17"/>
  <c r="BI86" i="17"/>
  <c r="BI90" i="17"/>
  <c r="BI99" i="17"/>
  <c r="BI109" i="17"/>
  <c r="BI88" i="17"/>
  <c r="BI92" i="17"/>
  <c r="BI95" i="17"/>
  <c r="BI104" i="17"/>
  <c r="BI93" i="17"/>
  <c r="BI97" i="17"/>
  <c r="BI105" i="17"/>
  <c r="BI96" i="17"/>
  <c r="BI101" i="17"/>
  <c r="BI113" i="17"/>
  <c r="BI98" i="17"/>
  <c r="BI102" i="17"/>
  <c r="BI106" i="17"/>
  <c r="BI110" i="17"/>
  <c r="BI114" i="17"/>
  <c r="BI103" i="17"/>
  <c r="BI107" i="17"/>
  <c r="BI111" i="17"/>
  <c r="BI115" i="17"/>
  <c r="BI108" i="17"/>
  <c r="BI112" i="17"/>
  <c r="BI116" i="17"/>
  <c r="BI117" i="17"/>
  <c r="BJ3" i="17"/>
  <c r="BW3" i="21"/>
  <c r="BI3" i="4"/>
  <c r="BD23" i="4"/>
  <c r="BD28" i="4" s="1"/>
  <c r="BE56" i="17"/>
  <c r="BE22" i="4" s="1"/>
  <c r="BF119" i="17"/>
  <c r="BF24" i="4" s="1"/>
  <c r="BE20" i="4"/>
  <c r="BE135" i="17"/>
  <c r="BE25" i="4" s="1"/>
  <c r="BE19" i="4"/>
  <c r="BF121" i="17"/>
  <c r="BF129" i="17"/>
  <c r="BF123" i="17"/>
  <c r="BF122" i="17"/>
  <c r="BF125" i="17"/>
  <c r="BF130" i="17"/>
  <c r="BF132" i="17"/>
  <c r="BF124" i="17"/>
  <c r="BF127" i="17"/>
  <c r="BF126" i="17"/>
  <c r="BF128" i="17"/>
  <c r="BF131" i="17"/>
  <c r="BD57" i="17"/>
  <c r="BD138" i="17" s="1"/>
  <c r="AE60" i="25" s="1"/>
  <c r="BE21" i="4"/>
  <c r="BW4" i="21" l="1"/>
  <c r="BW11" i="21"/>
  <c r="BW6" i="21"/>
  <c r="BW10" i="21"/>
  <c r="BW8" i="21"/>
  <c r="BW5" i="21"/>
  <c r="BW7" i="21"/>
  <c r="BW9" i="21"/>
  <c r="BJ21" i="17" a="1"/>
  <c r="BJ21" i="17" s="1"/>
  <c r="BK21" i="17" s="1"/>
  <c r="BJ22" i="17" a="1"/>
  <c r="BJ22" i="17" s="1"/>
  <c r="BK22" i="17" s="1"/>
  <c r="BJ23" i="17" a="1"/>
  <c r="BJ23" i="17" s="1"/>
  <c r="BK23" i="17" s="1"/>
  <c r="BJ24" i="17" a="1"/>
  <c r="BJ24" i="17" s="1"/>
  <c r="BK24" i="17" s="1"/>
  <c r="BJ25" i="17" a="1"/>
  <c r="BJ25" i="17" s="1"/>
  <c r="BK25" i="17" s="1"/>
  <c r="BJ26" i="17" a="1"/>
  <c r="BJ26" i="17" s="1"/>
  <c r="BK26" i="17" s="1"/>
  <c r="BJ20" i="17" a="1"/>
  <c r="BJ20" i="17" s="1"/>
  <c r="BJ37" i="17" a="1"/>
  <c r="BJ37" i="17" s="1"/>
  <c r="BJ36" i="17" a="1"/>
  <c r="BJ36" i="17" s="1"/>
  <c r="BJ35" i="17" a="1"/>
  <c r="BJ35" i="17" s="1"/>
  <c r="BJ40" i="17" a="1"/>
  <c r="BJ40" i="17" s="1"/>
  <c r="BJ34" i="17" a="1"/>
  <c r="BJ34" i="17" s="1"/>
  <c r="BJ38" i="17" a="1"/>
  <c r="BJ38" i="17" s="1"/>
  <c r="BJ133" i="17"/>
  <c r="BK133" i="17" s="1"/>
  <c r="BJ134" i="17"/>
  <c r="BK134" i="17" s="1"/>
  <c r="AO14" i="4"/>
  <c r="AO15" i="4" s="1"/>
  <c r="AT14" i="4"/>
  <c r="AT15" i="4" s="1"/>
  <c r="AW14" i="4"/>
  <c r="AW15" i="4" s="1"/>
  <c r="AH14" i="4"/>
  <c r="AH15" i="4" s="1"/>
  <c r="AZ14" i="17"/>
  <c r="AZ15" i="17" s="1"/>
  <c r="AZ7" i="4"/>
  <c r="BG14" i="4"/>
  <c r="BG15" i="4" s="1"/>
  <c r="AK14" i="4"/>
  <c r="AK15" i="4" s="1"/>
  <c r="AQ14" i="4"/>
  <c r="AQ15" i="4" s="1"/>
  <c r="AE14" i="4"/>
  <c r="AE15" i="4" s="1"/>
  <c r="AU14" i="4"/>
  <c r="AU15" i="4" s="1"/>
  <c r="BF14" i="4"/>
  <c r="BF15" i="4" s="1"/>
  <c r="W14" i="17"/>
  <c r="W15" i="17" s="1"/>
  <c r="W7" i="4"/>
  <c r="BC14" i="4"/>
  <c r="BC15" i="4" s="1"/>
  <c r="Y14" i="4"/>
  <c r="Y15" i="4" s="1"/>
  <c r="AL14" i="4"/>
  <c r="AL15" i="4" s="1"/>
  <c r="AX14" i="4"/>
  <c r="AX15" i="4" s="1"/>
  <c r="BA14" i="4"/>
  <c r="BA15" i="4" s="1"/>
  <c r="BD14" i="4"/>
  <c r="BD15" i="4" s="1"/>
  <c r="AB14" i="17"/>
  <c r="AB15" i="17" s="1"/>
  <c r="AB7" i="4"/>
  <c r="AF14" i="4"/>
  <c r="AF15" i="4" s="1"/>
  <c r="AI14" i="4"/>
  <c r="AI15" i="4" s="1"/>
  <c r="AN14" i="4"/>
  <c r="AN15" i="4" s="1"/>
  <c r="V14" i="4"/>
  <c r="V15" i="4" s="1"/>
  <c r="BI32" i="17"/>
  <c r="BI28" i="17"/>
  <c r="BJ87" i="17"/>
  <c r="BJ47" i="17" a="1"/>
  <c r="BJ47" i="17" s="1"/>
  <c r="BJ51" i="17" a="1"/>
  <c r="BJ51" i="17" s="1"/>
  <c r="BJ31" i="17" a="1"/>
  <c r="BJ31" i="17" s="1"/>
  <c r="BJ54" i="17" a="1"/>
  <c r="BJ54" i="17" s="1"/>
  <c r="BK54" i="17" s="1"/>
  <c r="BJ50" i="17" a="1"/>
  <c r="BJ50" i="17" s="1"/>
  <c r="BJ49" i="17" a="1"/>
  <c r="BJ49" i="17" s="1"/>
  <c r="BJ52" i="17" a="1"/>
  <c r="BJ52" i="17" s="1"/>
  <c r="BK52" i="17" s="1"/>
  <c r="BJ44" i="17" a="1"/>
  <c r="BJ44" i="17" s="1"/>
  <c r="BK44" i="17" s="1"/>
  <c r="BJ55" i="17" a="1"/>
  <c r="BJ55" i="17" s="1"/>
  <c r="BK55" i="17" s="1"/>
  <c r="BJ48" i="17" a="1"/>
  <c r="BJ48" i="17" s="1"/>
  <c r="BJ53" i="17" a="1"/>
  <c r="BJ53" i="17" s="1"/>
  <c r="BK53" i="17" s="1"/>
  <c r="BJ30" i="17" a="1"/>
  <c r="BJ30" i="17" s="1"/>
  <c r="BK41" i="17"/>
  <c r="BK39" i="17"/>
  <c r="BI45" i="17"/>
  <c r="BJ62" i="17"/>
  <c r="BJ63" i="17"/>
  <c r="BJ79" i="17"/>
  <c r="BJ78" i="17"/>
  <c r="BD14" i="17"/>
  <c r="BD15" i="17" s="1"/>
  <c r="AW14" i="17"/>
  <c r="AW15" i="17" s="1"/>
  <c r="AH14" i="17"/>
  <c r="AH15" i="17" s="1"/>
  <c r="AC65" i="25"/>
  <c r="X65" i="25"/>
  <c r="AF14" i="17"/>
  <c r="AF15" i="17" s="1"/>
  <c r="BC14" i="17"/>
  <c r="BC15" i="17" s="1"/>
  <c r="AK14" i="17"/>
  <c r="AK15" i="17" s="1"/>
  <c r="AE14" i="17"/>
  <c r="AE15" i="17" s="1"/>
  <c r="AU14" i="17"/>
  <c r="AU15" i="17" s="1"/>
  <c r="AO14" i="17"/>
  <c r="AO15" i="17" s="1"/>
  <c r="AI14" i="17"/>
  <c r="AI15" i="17" s="1"/>
  <c r="Y14" i="17"/>
  <c r="Y15" i="17" s="1"/>
  <c r="AQ14" i="17"/>
  <c r="AQ15" i="17" s="1"/>
  <c r="AX14" i="17"/>
  <c r="AX15" i="17" s="1"/>
  <c r="BA14" i="17"/>
  <c r="BA15" i="17" s="1"/>
  <c r="BJ71" i="17"/>
  <c r="BJ95" i="17"/>
  <c r="BG14" i="17"/>
  <c r="BG15" i="17" s="1"/>
  <c r="AT14" i="17"/>
  <c r="AT15" i="17" s="1"/>
  <c r="AN14" i="17"/>
  <c r="AN15" i="17" s="1"/>
  <c r="AL14" i="17"/>
  <c r="AL15" i="17" s="1"/>
  <c r="V14" i="17"/>
  <c r="V15" i="17" s="1"/>
  <c r="M7" i="25"/>
  <c r="U8" i="25"/>
  <c r="U9" i="25" s="1"/>
  <c r="U10" i="25" s="1"/>
  <c r="U11" i="25" s="1"/>
  <c r="U12" i="25" s="1"/>
  <c r="U13" i="25" s="1"/>
  <c r="U14" i="25" s="1"/>
  <c r="U15" i="25" s="1"/>
  <c r="U16" i="25" s="1"/>
  <c r="U17" i="25" s="1"/>
  <c r="U18" i="25" s="1"/>
  <c r="U19" i="25" s="1"/>
  <c r="U20" i="25" s="1"/>
  <c r="U21" i="25" s="1"/>
  <c r="U22" i="25" s="1"/>
  <c r="U23" i="25" s="1"/>
  <c r="U24" i="25" s="1"/>
  <c r="U25" i="25" s="1"/>
  <c r="U26" i="25" s="1"/>
  <c r="U27" i="25" s="1"/>
  <c r="U28" i="25" s="1"/>
  <c r="U29" i="25" s="1"/>
  <c r="U30" i="25" s="1"/>
  <c r="U31" i="25" s="1"/>
  <c r="U32" i="25" s="1"/>
  <c r="U33" i="25" s="1"/>
  <c r="U34" i="25" s="1"/>
  <c r="U35" i="25" s="1"/>
  <c r="U36" i="25" s="1"/>
  <c r="U37" i="25" s="1"/>
  <c r="U38" i="25" s="1"/>
  <c r="U39" i="25" s="1"/>
  <c r="U40" i="25" s="1"/>
  <c r="U41" i="25" s="1"/>
  <c r="U42" i="25" s="1"/>
  <c r="U43" i="25" s="1"/>
  <c r="U44" i="25" s="1"/>
  <c r="U45" i="25" s="1"/>
  <c r="U46" i="25" s="1"/>
  <c r="U47" i="25" s="1"/>
  <c r="U48" i="25" s="1"/>
  <c r="U49" i="25" s="1"/>
  <c r="U50" i="25" s="1"/>
  <c r="U51" i="25" s="1"/>
  <c r="U52" i="25" s="1"/>
  <c r="U53" i="25" s="1"/>
  <c r="U54" i="25" s="1"/>
  <c r="U55" i="25" s="1"/>
  <c r="U56" i="25" s="1"/>
  <c r="U57" i="25" s="1"/>
  <c r="U58" i="25" s="1"/>
  <c r="U59" i="25" s="1"/>
  <c r="U60" i="25" s="1"/>
  <c r="U61" i="25" s="1"/>
  <c r="U62" i="25" s="1"/>
  <c r="U63" i="25" s="1"/>
  <c r="U64" i="25" s="1"/>
  <c r="U65" i="25" s="1"/>
  <c r="U66" i="25" s="1"/>
  <c r="BF14" i="17"/>
  <c r="BF15" i="17" s="1"/>
  <c r="BJ101" i="17"/>
  <c r="BJ70" i="17"/>
  <c r="BJ86" i="17"/>
  <c r="BJ108" i="17"/>
  <c r="BJ66" i="17"/>
  <c r="BJ74" i="17"/>
  <c r="BJ82" i="17"/>
  <c r="BJ90" i="17"/>
  <c r="BJ99" i="17"/>
  <c r="BJ59" i="17"/>
  <c r="BJ67" i="17"/>
  <c r="BJ75" i="17"/>
  <c r="BJ83" i="17"/>
  <c r="BJ91" i="17"/>
  <c r="BJ117" i="17"/>
  <c r="BJ60" i="17"/>
  <c r="BJ64" i="17"/>
  <c r="BJ68" i="17"/>
  <c r="BJ72" i="17"/>
  <c r="BJ76" i="17"/>
  <c r="BJ80" i="17"/>
  <c r="BJ84" i="17"/>
  <c r="BJ88" i="17"/>
  <c r="BJ93" i="17"/>
  <c r="BJ96" i="17"/>
  <c r="BJ102" i="17"/>
  <c r="BJ61" i="17"/>
  <c r="BJ65" i="17"/>
  <c r="BJ69" i="17"/>
  <c r="BJ73" i="17"/>
  <c r="BJ77" i="17"/>
  <c r="BJ81" i="17"/>
  <c r="BJ85" i="17"/>
  <c r="BJ89" i="17"/>
  <c r="BJ97" i="17"/>
  <c r="BJ107" i="17"/>
  <c r="BJ118" i="17"/>
  <c r="BJ112" i="17"/>
  <c r="BJ92" i="17"/>
  <c r="BJ94" i="17"/>
  <c r="BJ98" i="17"/>
  <c r="BJ103" i="17"/>
  <c r="BJ114" i="17"/>
  <c r="BJ100" i="17"/>
  <c r="BJ104" i="17"/>
  <c r="BJ110" i="17"/>
  <c r="BJ115" i="17"/>
  <c r="BJ106" i="17"/>
  <c r="BJ111" i="17"/>
  <c r="BJ116" i="17"/>
  <c r="BJ105" i="17"/>
  <c r="BJ109" i="17"/>
  <c r="BJ113" i="17"/>
  <c r="BJ3" i="4"/>
  <c r="BX3" i="21"/>
  <c r="BF20" i="4"/>
  <c r="BF56" i="17"/>
  <c r="BF22" i="4" s="1"/>
  <c r="BG123" i="17"/>
  <c r="BG126" i="17"/>
  <c r="BG125" i="17"/>
  <c r="BG130" i="17"/>
  <c r="BG122" i="17"/>
  <c r="BG127" i="17"/>
  <c r="BG129" i="17"/>
  <c r="BG121" i="17"/>
  <c r="BG124" i="17"/>
  <c r="BG132" i="17"/>
  <c r="BG131" i="17"/>
  <c r="BG128" i="17"/>
  <c r="BF19" i="4"/>
  <c r="BF135" i="17"/>
  <c r="BF25" i="4" s="1"/>
  <c r="BG119" i="17"/>
  <c r="BG24" i="4" s="1"/>
  <c r="BE57" i="17"/>
  <c r="BE138" i="17" s="1"/>
  <c r="AE61" i="25" s="1"/>
  <c r="BE23" i="4"/>
  <c r="BE28" i="4" s="1"/>
  <c r="BF21" i="4"/>
  <c r="F16" i="21" l="1"/>
  <c r="BX11" i="21"/>
  <c r="BX6" i="21"/>
  <c r="BX10" i="21"/>
  <c r="BX8" i="21"/>
  <c r="BX5" i="21"/>
  <c r="BX7" i="21"/>
  <c r="BX9" i="21"/>
  <c r="BX4" i="21"/>
  <c r="D26" i="21"/>
  <c r="E26" i="21" s="1"/>
  <c r="D30" i="21"/>
  <c r="E30" i="21" s="1"/>
  <c r="D20" i="21"/>
  <c r="E20" i="21" s="1"/>
  <c r="D14" i="21"/>
  <c r="E14" i="21" s="1"/>
  <c r="D10" i="21"/>
  <c r="E10" i="21" s="1"/>
  <c r="D24" i="21"/>
  <c r="E24" i="21" s="1"/>
  <c r="D18" i="21"/>
  <c r="E18" i="21" s="1"/>
  <c r="D32" i="21"/>
  <c r="E32" i="21" s="1"/>
  <c r="D27" i="21"/>
  <c r="E27" i="21" s="1"/>
  <c r="D31" i="21"/>
  <c r="E31" i="21" s="1"/>
  <c r="D21" i="21"/>
  <c r="E21" i="21" s="1"/>
  <c r="D17" i="21"/>
  <c r="E17" i="21" s="1"/>
  <c r="D13" i="21"/>
  <c r="E13" i="21" s="1"/>
  <c r="D25" i="21"/>
  <c r="E25" i="21" s="1"/>
  <c r="D6" i="21"/>
  <c r="E6" i="21" s="1"/>
  <c r="D4" i="21"/>
  <c r="E4" i="21" s="1"/>
  <c r="D28" i="21"/>
  <c r="E28" i="21" s="1"/>
  <c r="D9" i="21"/>
  <c r="E9" i="21" s="1"/>
  <c r="D22" i="21"/>
  <c r="E22" i="21" s="1"/>
  <c r="D8" i="21"/>
  <c r="E8" i="21" s="1"/>
  <c r="D12" i="21"/>
  <c r="E12" i="21" s="1"/>
  <c r="D16" i="21"/>
  <c r="E16" i="21" s="1"/>
  <c r="D5" i="21"/>
  <c r="E5" i="21" s="1"/>
  <c r="D29" i="21"/>
  <c r="E29" i="21" s="1"/>
  <c r="D19" i="21"/>
  <c r="E19" i="21" s="1"/>
  <c r="D7" i="21"/>
  <c r="E7" i="21" s="1"/>
  <c r="D11" i="21"/>
  <c r="E11" i="21" s="1"/>
  <c r="D15" i="21"/>
  <c r="E15" i="21" s="1"/>
  <c r="D33" i="21"/>
  <c r="E33" i="21" s="1"/>
  <c r="D23" i="21"/>
  <c r="E23" i="21" s="1"/>
  <c r="W14" i="4"/>
  <c r="W15" i="4" s="1"/>
  <c r="AB14" i="4"/>
  <c r="AB15" i="4" s="1"/>
  <c r="AZ14" i="4"/>
  <c r="AZ15" i="4" s="1"/>
  <c r="BJ32" i="17"/>
  <c r="BJ28" i="17"/>
  <c r="BJ45" i="17"/>
  <c r="K8" i="25"/>
  <c r="M8" i="25" s="1"/>
  <c r="AC24" i="25"/>
  <c r="BG20" i="4"/>
  <c r="BH128" i="17"/>
  <c r="BH124" i="17"/>
  <c r="BH132" i="17"/>
  <c r="BH125" i="17"/>
  <c r="BH130" i="17"/>
  <c r="BH123" i="17"/>
  <c r="BH121" i="17"/>
  <c r="BH126" i="17"/>
  <c r="BH122" i="17"/>
  <c r="BH127" i="17"/>
  <c r="BH129" i="17"/>
  <c r="BH131" i="17"/>
  <c r="BF57" i="17"/>
  <c r="BF138" i="17" s="1"/>
  <c r="AE62" i="25" s="1"/>
  <c r="BG19" i="4"/>
  <c r="BH119" i="17"/>
  <c r="BH24" i="4" s="1"/>
  <c r="BF23" i="4"/>
  <c r="BF28" i="4" s="1"/>
  <c r="BG135" i="17"/>
  <c r="BG25" i="4" s="1"/>
  <c r="BG21" i="4"/>
  <c r="BG56" i="17"/>
  <c r="BG22" i="4" s="1"/>
  <c r="D34" i="21" l="1"/>
  <c r="AB66" i="25"/>
  <c r="G27" i="21"/>
  <c r="G5" i="21"/>
  <c r="G28" i="21"/>
  <c r="G15" i="21"/>
  <c r="G14" i="21"/>
  <c r="G30" i="21"/>
  <c r="G10" i="21"/>
  <c r="G17" i="21"/>
  <c r="G23" i="21"/>
  <c r="G8" i="21"/>
  <c r="G9" i="21"/>
  <c r="G7" i="21"/>
  <c r="G12" i="21"/>
  <c r="G25" i="21"/>
  <c r="G24" i="21"/>
  <c r="U34" i="21"/>
  <c r="G22" i="21"/>
  <c r="G33" i="21"/>
  <c r="G20" i="21"/>
  <c r="G11" i="21"/>
  <c r="G13" i="21"/>
  <c r="G31" i="21"/>
  <c r="G26" i="21"/>
  <c r="G16" i="21"/>
  <c r="G32" i="21"/>
  <c r="G19" i="21"/>
  <c r="G18" i="21"/>
  <c r="G29" i="21"/>
  <c r="G6" i="21"/>
  <c r="G21" i="21"/>
  <c r="AC20" i="25"/>
  <c r="P7" i="17" s="1"/>
  <c r="P7" i="4" s="1"/>
  <c r="AC17" i="25"/>
  <c r="AC23" i="25"/>
  <c r="AC64" i="25"/>
  <c r="AC21" i="25"/>
  <c r="AB21" i="25" s="1"/>
  <c r="AC18" i="25"/>
  <c r="AC48" i="25"/>
  <c r="AC28" i="25"/>
  <c r="AB28" i="25" s="1"/>
  <c r="AC25" i="25"/>
  <c r="AB25" i="25" s="1"/>
  <c r="AC22" i="25"/>
  <c r="AC19" i="25"/>
  <c r="AC16" i="25"/>
  <c r="AC31" i="25"/>
  <c r="AB31" i="25" s="1"/>
  <c r="AC34" i="25"/>
  <c r="AC37" i="25"/>
  <c r="AC40" i="25"/>
  <c r="AC43" i="25"/>
  <c r="AC46" i="25"/>
  <c r="AB46" i="25" s="1"/>
  <c r="AC49" i="25"/>
  <c r="AC52" i="25"/>
  <c r="AC55" i="25"/>
  <c r="AC58" i="25"/>
  <c r="AC61" i="25"/>
  <c r="K9" i="25"/>
  <c r="M9" i="25" s="1"/>
  <c r="AC66" i="25"/>
  <c r="X66" i="25"/>
  <c r="BI119" i="17"/>
  <c r="BI24" i="4" s="1"/>
  <c r="BH21" i="4"/>
  <c r="BH20" i="4"/>
  <c r="BI122" i="17"/>
  <c r="BI125" i="17"/>
  <c r="BI132" i="17"/>
  <c r="BI126" i="17"/>
  <c r="BI129" i="17"/>
  <c r="BI123" i="17"/>
  <c r="BI124" i="17"/>
  <c r="BI121" i="17"/>
  <c r="BI127" i="17"/>
  <c r="BI130" i="17"/>
  <c r="BI131" i="17"/>
  <c r="BI128" i="17"/>
  <c r="BG57" i="17"/>
  <c r="BG138" i="17" s="1"/>
  <c r="AE63" i="25" s="1"/>
  <c r="BG23" i="4"/>
  <c r="BG28" i="4" s="1"/>
  <c r="BH135" i="17"/>
  <c r="BH25" i="4" s="1"/>
  <c r="BH19" i="4"/>
  <c r="BK118" i="17"/>
  <c r="BK114" i="17"/>
  <c r="BK113" i="17"/>
  <c r="BK112" i="17"/>
  <c r="BK111" i="17"/>
  <c r="BK110" i="17"/>
  <c r="BK116" i="17"/>
  <c r="BK117" i="17"/>
  <c r="BK115" i="17"/>
  <c r="BK109" i="17"/>
  <c r="BK108" i="17"/>
  <c r="BK107" i="17"/>
  <c r="BK106" i="17"/>
  <c r="BK105" i="17"/>
  <c r="BK104" i="17"/>
  <c r="BK103" i="17"/>
  <c r="BK102" i="17"/>
  <c r="BK101" i="17"/>
  <c r="BK100" i="17"/>
  <c r="BK99" i="17"/>
  <c r="BK98" i="17"/>
  <c r="BK97" i="17"/>
  <c r="BK96" i="17"/>
  <c r="BK95" i="17"/>
  <c r="BK94" i="17"/>
  <c r="BK93" i="17"/>
  <c r="BK92" i="17"/>
  <c r="BK91" i="17"/>
  <c r="BK90" i="17"/>
  <c r="BK89" i="17"/>
  <c r="BK88" i="17"/>
  <c r="BK87" i="17"/>
  <c r="BK86" i="17"/>
  <c r="BK85" i="17"/>
  <c r="BK84" i="17"/>
  <c r="BK83" i="17"/>
  <c r="BK82" i="17"/>
  <c r="BK81" i="17"/>
  <c r="BK80" i="17"/>
  <c r="BK79" i="17"/>
  <c r="BK78" i="17"/>
  <c r="BK77" i="17"/>
  <c r="BK76" i="17"/>
  <c r="BK75" i="17"/>
  <c r="BK74" i="17"/>
  <c r="BK73" i="17"/>
  <c r="BK72" i="17"/>
  <c r="BK71" i="17"/>
  <c r="BK70" i="17"/>
  <c r="BK69" i="17"/>
  <c r="BK68" i="17"/>
  <c r="BK67" i="17"/>
  <c r="BK66" i="17"/>
  <c r="BK65" i="17"/>
  <c r="BK64" i="17"/>
  <c r="BK63" i="17"/>
  <c r="BK62" i="17"/>
  <c r="BK61" i="17"/>
  <c r="BK60" i="17"/>
  <c r="BH56" i="17"/>
  <c r="BH22" i="4" s="1"/>
  <c r="AB58" i="25" l="1"/>
  <c r="BB7" i="17" s="1"/>
  <c r="AB52" i="25"/>
  <c r="AV7" i="17" s="1"/>
  <c r="AB55" i="25"/>
  <c r="AY7" i="17" s="1"/>
  <c r="AB49" i="25"/>
  <c r="AS7" i="17" s="1"/>
  <c r="AB43" i="25"/>
  <c r="AM7" i="17" s="1"/>
  <c r="AB40" i="25"/>
  <c r="AJ7" i="17" s="1"/>
  <c r="AB37" i="25"/>
  <c r="AG7" i="17" s="1"/>
  <c r="P14" i="4"/>
  <c r="P15" i="4" s="1"/>
  <c r="AK34" i="21"/>
  <c r="G4" i="21"/>
  <c r="F33" i="21"/>
  <c r="P33" i="25"/>
  <c r="P29" i="25"/>
  <c r="P31" i="25"/>
  <c r="P36" i="25"/>
  <c r="P27" i="25"/>
  <c r="P20" i="25"/>
  <c r="P23" i="25"/>
  <c r="P34" i="25"/>
  <c r="P22" i="25"/>
  <c r="P28" i="25"/>
  <c r="P19" i="25"/>
  <c r="P21" i="25"/>
  <c r="P30" i="25"/>
  <c r="P18" i="25"/>
  <c r="P37" i="25"/>
  <c r="P32" i="25"/>
  <c r="P35" i="25"/>
  <c r="P14" i="17"/>
  <c r="P15" i="17" s="1"/>
  <c r="K10" i="25"/>
  <c r="M10" i="25" s="1"/>
  <c r="BH23" i="4"/>
  <c r="BH28" i="4" s="1"/>
  <c r="BI20" i="4"/>
  <c r="BK31" i="17"/>
  <c r="BK50" i="17"/>
  <c r="BK35" i="17"/>
  <c r="BK48" i="17"/>
  <c r="BK40" i="17"/>
  <c r="BK49" i="17"/>
  <c r="BK51" i="17"/>
  <c r="BK37" i="17"/>
  <c r="BK38" i="17"/>
  <c r="BK36" i="17"/>
  <c r="F7" i="21"/>
  <c r="F11" i="21"/>
  <c r="F15" i="21"/>
  <c r="F19" i="21"/>
  <c r="F23" i="21"/>
  <c r="F27" i="21"/>
  <c r="F4" i="21"/>
  <c r="F8" i="21"/>
  <c r="F12" i="21"/>
  <c r="F20" i="21"/>
  <c r="F24" i="21"/>
  <c r="F28" i="21"/>
  <c r="F5" i="21"/>
  <c r="F9" i="21"/>
  <c r="F13" i="21"/>
  <c r="F17" i="21"/>
  <c r="F21" i="21"/>
  <c r="F25" i="21"/>
  <c r="F29" i="21"/>
  <c r="F30" i="21"/>
  <c r="F6" i="21"/>
  <c r="F10" i="21"/>
  <c r="F14" i="21"/>
  <c r="F18" i="21"/>
  <c r="F22" i="21"/>
  <c r="F26" i="21"/>
  <c r="F31" i="21"/>
  <c r="F32" i="21"/>
  <c r="BJ119" i="17"/>
  <c r="BJ24" i="4" s="1"/>
  <c r="BK24" i="4" s="1"/>
  <c r="BK59" i="17"/>
  <c r="BK119" i="17" s="1"/>
  <c r="BH57" i="17"/>
  <c r="BH138" i="17" s="1"/>
  <c r="AE64" i="25" s="1"/>
  <c r="AB61" i="25" s="1"/>
  <c r="P24" i="25" s="1"/>
  <c r="BI19" i="4"/>
  <c r="BI21" i="4"/>
  <c r="BJ122" i="17"/>
  <c r="BK122" i="17" s="1"/>
  <c r="BJ127" i="17"/>
  <c r="BK127" i="17" s="1"/>
  <c r="BJ123" i="17"/>
  <c r="BK123" i="17" s="1"/>
  <c r="BJ128" i="17"/>
  <c r="BK128" i="17" s="1"/>
  <c r="BJ121" i="17"/>
  <c r="BJ126" i="17"/>
  <c r="BK126" i="17" s="1"/>
  <c r="BJ129" i="17"/>
  <c r="BK129" i="17" s="1"/>
  <c r="BJ131" i="17"/>
  <c r="BK131" i="17" s="1"/>
  <c r="BJ132" i="17"/>
  <c r="BK132" i="17" s="1"/>
  <c r="BJ124" i="17"/>
  <c r="BK124" i="17" s="1"/>
  <c r="BJ130" i="17"/>
  <c r="BK130" i="17" s="1"/>
  <c r="BJ125" i="17"/>
  <c r="BK125" i="17" s="1"/>
  <c r="BI135" i="17"/>
  <c r="BI25" i="4" s="1"/>
  <c r="BI56" i="17"/>
  <c r="BI22" i="4" s="1"/>
  <c r="AJ7" i="4" l="1"/>
  <c r="AJ14" i="4" s="1"/>
  <c r="AJ15" i="4" s="1"/>
  <c r="AJ14" i="17"/>
  <c r="AJ15" i="17" s="1"/>
  <c r="AG7" i="4"/>
  <c r="AG14" i="4" s="1"/>
  <c r="AG15" i="4" s="1"/>
  <c r="AG14" i="17"/>
  <c r="AG15" i="17" s="1"/>
  <c r="AM7" i="4"/>
  <c r="AM14" i="4" s="1"/>
  <c r="AM15" i="4" s="1"/>
  <c r="AM14" i="17"/>
  <c r="AM15" i="17" s="1"/>
  <c r="AS7" i="4"/>
  <c r="AS14" i="4" s="1"/>
  <c r="AS15" i="4" s="1"/>
  <c r="AS14" i="17"/>
  <c r="AS15" i="17" s="1"/>
  <c r="AY7" i="4"/>
  <c r="AY14" i="4" s="1"/>
  <c r="AY15" i="4" s="1"/>
  <c r="AY14" i="17"/>
  <c r="AY15" i="17" s="1"/>
  <c r="AV7" i="4"/>
  <c r="AV14" i="4" s="1"/>
  <c r="AV15" i="4" s="1"/>
  <c r="AV14" i="17"/>
  <c r="AV15" i="17" s="1"/>
  <c r="BB7" i="4"/>
  <c r="BB14" i="4" s="1"/>
  <c r="BB15" i="4" s="1"/>
  <c r="BB14" i="17"/>
  <c r="BB15" i="17" s="1"/>
  <c r="V34" i="21"/>
  <c r="W34" i="21"/>
  <c r="BQ34" i="21"/>
  <c r="BA34" i="21"/>
  <c r="O22" i="25"/>
  <c r="R22" i="25"/>
  <c r="Q22" i="25"/>
  <c r="O37" i="25"/>
  <c r="R37" i="25"/>
  <c r="Q37" i="25"/>
  <c r="O34" i="25"/>
  <c r="R34" i="25"/>
  <c r="Q34" i="25"/>
  <c r="O18" i="25"/>
  <c r="R18" i="25"/>
  <c r="Q18" i="25"/>
  <c r="O19" i="25"/>
  <c r="R19" i="25"/>
  <c r="Q19" i="25"/>
  <c r="O31" i="25"/>
  <c r="R31" i="25"/>
  <c r="Q31" i="25"/>
  <c r="O35" i="25"/>
  <c r="R35" i="25"/>
  <c r="Q35" i="25"/>
  <c r="O24" i="25"/>
  <c r="Q24" i="25"/>
  <c r="R24" i="25"/>
  <c r="O28" i="25"/>
  <c r="R28" i="25"/>
  <c r="Q28" i="25"/>
  <c r="O23" i="25"/>
  <c r="R23" i="25"/>
  <c r="Q23" i="25"/>
  <c r="O27" i="25"/>
  <c r="R27" i="25"/>
  <c r="Q27" i="25"/>
  <c r="O29" i="25"/>
  <c r="R29" i="25"/>
  <c r="Q29" i="25"/>
  <c r="O30" i="25"/>
  <c r="R30" i="25"/>
  <c r="Q30" i="25"/>
  <c r="O36" i="25"/>
  <c r="Q36" i="25"/>
  <c r="R36" i="25"/>
  <c r="O33" i="25"/>
  <c r="R33" i="25"/>
  <c r="Q33" i="25"/>
  <c r="O32" i="25"/>
  <c r="Q32" i="25"/>
  <c r="R32" i="25"/>
  <c r="O21" i="25"/>
  <c r="R21" i="25"/>
  <c r="Q21" i="25"/>
  <c r="O20" i="25"/>
  <c r="R20" i="25"/>
  <c r="Q20" i="25"/>
  <c r="BE7" i="17"/>
  <c r="BE7" i="4" s="1"/>
  <c r="K11" i="25"/>
  <c r="M11" i="25" s="1"/>
  <c r="E34" i="21"/>
  <c r="G34" i="21"/>
  <c r="F34" i="21"/>
  <c r="BI57" i="17"/>
  <c r="BI138" i="17" s="1"/>
  <c r="AE65" i="25" s="1"/>
  <c r="BJ135" i="17"/>
  <c r="BJ25" i="4" s="1"/>
  <c r="BK25" i="4" s="1"/>
  <c r="BK121" i="17"/>
  <c r="BK135" i="17" s="1"/>
  <c r="J26" i="21"/>
  <c r="J10" i="21"/>
  <c r="J29" i="21"/>
  <c r="J13" i="21"/>
  <c r="J24" i="21"/>
  <c r="J8" i="21"/>
  <c r="J19" i="21"/>
  <c r="BJ20" i="4"/>
  <c r="BK20" i="4" s="1"/>
  <c r="BK30" i="17"/>
  <c r="BK32" i="17" s="1"/>
  <c r="BI23" i="4"/>
  <c r="BI28" i="4" s="1"/>
  <c r="J22" i="21"/>
  <c r="J6" i="21"/>
  <c r="J25" i="21"/>
  <c r="J9" i="21"/>
  <c r="J20" i="21"/>
  <c r="J4" i="21"/>
  <c r="J15" i="21"/>
  <c r="BJ19" i="4"/>
  <c r="BK20" i="17"/>
  <c r="BK28" i="17" s="1"/>
  <c r="BJ21" i="4"/>
  <c r="BK21" i="4" s="1"/>
  <c r="BK34" i="17"/>
  <c r="BK45" i="17" s="1"/>
  <c r="J32" i="21"/>
  <c r="J18" i="21"/>
  <c r="J30" i="21"/>
  <c r="J21" i="21"/>
  <c r="J5" i="21"/>
  <c r="J16" i="21"/>
  <c r="J27" i="21"/>
  <c r="J11" i="21"/>
  <c r="J31" i="21"/>
  <c r="J14" i="21"/>
  <c r="J33" i="21"/>
  <c r="J17" i="21"/>
  <c r="J28" i="21"/>
  <c r="J12" i="21"/>
  <c r="J23" i="21"/>
  <c r="J7" i="21"/>
  <c r="BJ56" i="17"/>
  <c r="BJ22" i="4" s="1"/>
  <c r="BK22" i="4" s="1"/>
  <c r="BK47" i="17"/>
  <c r="BK56" i="17" s="1"/>
  <c r="BE14" i="4" l="1"/>
  <c r="BE15" i="4" s="1"/>
  <c r="Z34" i="21"/>
  <c r="AM34" i="21"/>
  <c r="AL34" i="21"/>
  <c r="BE14" i="17"/>
  <c r="BE15" i="17" s="1"/>
  <c r="K12" i="25"/>
  <c r="M12" i="25" s="1"/>
  <c r="BJ57" i="17"/>
  <c r="BJ138" i="17" s="1"/>
  <c r="AE66" i="25" s="1"/>
  <c r="AB34" i="25" s="1"/>
  <c r="BK57" i="17"/>
  <c r="BK138" i="17" s="1"/>
  <c r="BJ23" i="4"/>
  <c r="BK19" i="4"/>
  <c r="J34" i="21"/>
  <c r="I11" i="25" l="1"/>
  <c r="AB65" i="25"/>
  <c r="AB64" i="25"/>
  <c r="P25" i="25" s="1"/>
  <c r="BL13" i="17"/>
  <c r="BL134" i="17"/>
  <c r="BL133" i="17"/>
  <c r="AB22" i="25"/>
  <c r="AB24" i="25"/>
  <c r="AB18" i="25"/>
  <c r="N7" i="17" s="1"/>
  <c r="AB16" i="25"/>
  <c r="L7" i="17" s="1"/>
  <c r="L7" i="4" s="1"/>
  <c r="AB17" i="25"/>
  <c r="M7" i="17" s="1"/>
  <c r="I8" i="25"/>
  <c r="AB19" i="25"/>
  <c r="O7" i="17" s="1"/>
  <c r="BS34" i="21"/>
  <c r="BC34" i="21"/>
  <c r="BR34" i="21"/>
  <c r="BB34" i="21"/>
  <c r="AP34" i="21"/>
  <c r="BL55" i="17"/>
  <c r="BL54" i="17"/>
  <c r="U7" i="17"/>
  <c r="U7" i="4" s="1"/>
  <c r="X7" i="17"/>
  <c r="X7" i="4" s="1"/>
  <c r="AA7" i="17"/>
  <c r="AA7" i="4" s="1"/>
  <c r="P17" i="25"/>
  <c r="O17" i="25" s="1"/>
  <c r="T7" i="17"/>
  <c r="T7" i="4" s="1"/>
  <c r="P16" i="25"/>
  <c r="BJ7" i="17"/>
  <c r="BJ7" i="4" s="1"/>
  <c r="K13" i="25"/>
  <c r="M13" i="25" s="1"/>
  <c r="G12" i="25"/>
  <c r="AC7" i="17"/>
  <c r="AC7" i="4" s="1"/>
  <c r="AD7" i="17"/>
  <c r="AD7" i="4" s="1"/>
  <c r="BL52" i="17"/>
  <c r="BL53" i="17"/>
  <c r="S7" i="17"/>
  <c r="S7" i="4" s="1"/>
  <c r="AE5" i="25"/>
  <c r="Y14" i="25"/>
  <c r="Y15" i="25"/>
  <c r="BL21" i="17"/>
  <c r="BL22" i="17"/>
  <c r="BL23" i="17"/>
  <c r="BL25" i="17"/>
  <c r="BL26" i="17"/>
  <c r="BL24" i="17"/>
  <c r="BL27" i="17"/>
  <c r="K18" i="21"/>
  <c r="L20" i="21"/>
  <c r="M26" i="21"/>
  <c r="M14" i="21"/>
  <c r="P34" i="21"/>
  <c r="K10" i="21"/>
  <c r="P8" i="21"/>
  <c r="L15" i="21"/>
  <c r="K17" i="21"/>
  <c r="P23" i="21"/>
  <c r="M29" i="21"/>
  <c r="K20" i="21"/>
  <c r="P6" i="21"/>
  <c r="P22" i="21"/>
  <c r="M8" i="21"/>
  <c r="M24" i="21"/>
  <c r="L10" i="21"/>
  <c r="K31" i="21"/>
  <c r="L11" i="21"/>
  <c r="K13" i="21"/>
  <c r="P11" i="21"/>
  <c r="M13" i="21"/>
  <c r="P13" i="21"/>
  <c r="P29" i="21"/>
  <c r="M15" i="21"/>
  <c r="M31" i="21"/>
  <c r="L17" i="21"/>
  <c r="L33" i="21"/>
  <c r="K19" i="21"/>
  <c r="P28" i="21"/>
  <c r="L30" i="21"/>
  <c r="K4" i="21"/>
  <c r="K6" i="21"/>
  <c r="L12" i="21"/>
  <c r="M30" i="21"/>
  <c r="M22" i="21"/>
  <c r="K26" i="21"/>
  <c r="P12" i="21"/>
  <c r="L23" i="21"/>
  <c r="K25" i="21"/>
  <c r="P31" i="21"/>
  <c r="K8" i="21"/>
  <c r="K24" i="21"/>
  <c r="P10" i="21"/>
  <c r="P26" i="21"/>
  <c r="M12" i="21"/>
  <c r="M28" i="21"/>
  <c r="L14" i="21"/>
  <c r="P16" i="21"/>
  <c r="L19" i="21"/>
  <c r="K21" i="21"/>
  <c r="P19" i="21"/>
  <c r="M21" i="21"/>
  <c r="P17" i="21"/>
  <c r="P33" i="21"/>
  <c r="M19" i="21"/>
  <c r="L5" i="21"/>
  <c r="L21" i="21"/>
  <c r="K7" i="21"/>
  <c r="M25" i="21"/>
  <c r="P32" i="21"/>
  <c r="M6" i="21"/>
  <c r="L4" i="21"/>
  <c r="L28" i="21"/>
  <c r="L16" i="21"/>
  <c r="L8" i="21"/>
  <c r="K30" i="21"/>
  <c r="P4" i="21"/>
  <c r="L31" i="21"/>
  <c r="P7" i="21"/>
  <c r="M9" i="21"/>
  <c r="K12" i="21"/>
  <c r="K28" i="21"/>
  <c r="P14" i="21"/>
  <c r="P30" i="21"/>
  <c r="M16" i="21"/>
  <c r="M32" i="21"/>
  <c r="L18" i="21"/>
  <c r="P20" i="21"/>
  <c r="L27" i="21"/>
  <c r="K29" i="21"/>
  <c r="P27" i="21"/>
  <c r="P5" i="21"/>
  <c r="P21" i="21"/>
  <c r="M7" i="21"/>
  <c r="M23" i="21"/>
  <c r="L9" i="21"/>
  <c r="L25" i="21"/>
  <c r="K11" i="21"/>
  <c r="M33" i="21"/>
  <c r="L22" i="21"/>
  <c r="M18" i="21"/>
  <c r="M10" i="21"/>
  <c r="K14" i="21"/>
  <c r="L32" i="21"/>
  <c r="L24" i="21"/>
  <c r="K22" i="21"/>
  <c r="L7" i="21"/>
  <c r="K9" i="21"/>
  <c r="P15" i="21"/>
  <c r="M17" i="21"/>
  <c r="K16" i="21"/>
  <c r="K32" i="21"/>
  <c r="P18" i="21"/>
  <c r="M4" i="21"/>
  <c r="M20" i="21"/>
  <c r="L6" i="21"/>
  <c r="K23" i="21"/>
  <c r="K27" i="21"/>
  <c r="K5" i="21"/>
  <c r="K33" i="21"/>
  <c r="M5" i="21"/>
  <c r="P9" i="21"/>
  <c r="P25" i="21"/>
  <c r="M11" i="21"/>
  <c r="M27" i="21"/>
  <c r="L13" i="21"/>
  <c r="L29" i="21"/>
  <c r="K15" i="21"/>
  <c r="P24" i="21"/>
  <c r="L26" i="21"/>
  <c r="BJ28" i="4"/>
  <c r="BK23" i="4"/>
  <c r="BL68" i="17"/>
  <c r="BL96" i="17"/>
  <c r="BL138" i="17"/>
  <c r="BL97" i="17"/>
  <c r="BL119" i="17"/>
  <c r="BL50" i="17"/>
  <c r="BL48" i="17"/>
  <c r="BL127" i="17"/>
  <c r="BL93" i="17"/>
  <c r="BL59" i="17"/>
  <c r="BL81" i="17"/>
  <c r="BL72" i="17"/>
  <c r="BL132" i="17"/>
  <c r="BL38" i="17"/>
  <c r="BL107" i="17"/>
  <c r="BL135" i="17"/>
  <c r="BL43" i="17"/>
  <c r="BL103" i="17"/>
  <c r="BL74" i="17"/>
  <c r="BL131" i="17"/>
  <c r="BL116" i="17"/>
  <c r="BL57" i="17"/>
  <c r="BL89" i="17"/>
  <c r="BL136" i="17"/>
  <c r="BL98" i="17"/>
  <c r="BL109" i="17"/>
  <c r="BL71" i="17"/>
  <c r="BL62" i="17"/>
  <c r="BL30" i="17"/>
  <c r="BL101" i="17"/>
  <c r="BL126" i="17"/>
  <c r="BL122" i="17"/>
  <c r="BL104" i="17"/>
  <c r="BL114" i="17"/>
  <c r="BL112" i="17"/>
  <c r="BL92" i="17"/>
  <c r="BL45" i="17"/>
  <c r="BL102" i="17"/>
  <c r="BL63" i="17"/>
  <c r="BL37" i="17"/>
  <c r="BL85" i="17"/>
  <c r="BL90" i="17"/>
  <c r="BL49" i="17"/>
  <c r="BL70" i="17"/>
  <c r="BL106" i="17"/>
  <c r="BL137" i="17"/>
  <c r="BL105" i="17"/>
  <c r="BL44" i="17"/>
  <c r="BL65" i="17"/>
  <c r="BL67" i="17"/>
  <c r="BL91" i="17"/>
  <c r="BL88" i="17"/>
  <c r="BL34" i="17"/>
  <c r="BL108" i="17"/>
  <c r="BL99" i="17"/>
  <c r="BL128" i="17"/>
  <c r="BL73" i="17"/>
  <c r="BL124" i="17"/>
  <c r="BL75" i="17"/>
  <c r="BL86" i="17"/>
  <c r="BL31" i="17"/>
  <c r="BL76" i="17"/>
  <c r="BL41" i="17"/>
  <c r="BL56" i="17"/>
  <c r="BL100" i="17"/>
  <c r="BL117" i="17"/>
  <c r="BL79" i="17"/>
  <c r="BL20" i="17"/>
  <c r="BL129" i="17"/>
  <c r="BL84" i="17"/>
  <c r="BL87" i="17"/>
  <c r="BL83" i="17"/>
  <c r="BL125" i="17"/>
  <c r="BL39" i="17"/>
  <c r="BL94" i="17"/>
  <c r="BL69" i="17"/>
  <c r="BL115" i="17"/>
  <c r="BL28" i="17"/>
  <c r="BL118" i="17"/>
  <c r="BL110" i="17"/>
  <c r="BL80" i="17"/>
  <c r="BL82" i="17"/>
  <c r="BL66" i="17"/>
  <c r="BL121" i="17"/>
  <c r="BL36" i="17"/>
  <c r="BL61" i="17"/>
  <c r="BL123" i="17"/>
  <c r="BL40" i="17"/>
  <c r="BL64" i="17"/>
  <c r="BL95" i="17"/>
  <c r="BL78" i="17"/>
  <c r="BL130" i="17"/>
  <c r="BL51" i="17"/>
  <c r="BL60" i="17"/>
  <c r="BL77" i="17"/>
  <c r="BL47" i="17"/>
  <c r="BL32" i="17"/>
  <c r="BL35" i="17"/>
  <c r="BL113" i="17"/>
  <c r="BL42" i="17"/>
  <c r="BL111" i="17"/>
  <c r="E40" i="21" l="1"/>
  <c r="F40" i="21" s="1"/>
  <c r="F45" i="21" s="1"/>
  <c r="E45" i="21" s="1"/>
  <c r="BI7" i="17"/>
  <c r="P26" i="25"/>
  <c r="O25" i="25"/>
  <c r="R25" i="25"/>
  <c r="Q25" i="25"/>
  <c r="N7" i="4"/>
  <c r="N14" i="4" s="1"/>
  <c r="N15" i="4" s="1"/>
  <c r="N14" i="17"/>
  <c r="N15" i="17" s="1"/>
  <c r="M7" i="4"/>
  <c r="M14" i="4" s="1"/>
  <c r="M15" i="4" s="1"/>
  <c r="M14" i="17"/>
  <c r="M15" i="17" s="1"/>
  <c r="O7" i="4"/>
  <c r="O14" i="4" s="1"/>
  <c r="O15" i="4" s="1"/>
  <c r="O14" i="17"/>
  <c r="O15" i="17" s="1"/>
  <c r="L14" i="4"/>
  <c r="L15" i="4" s="1"/>
  <c r="AD14" i="4"/>
  <c r="AD15" i="4" s="1"/>
  <c r="BJ14" i="4"/>
  <c r="BJ15" i="4" s="1"/>
  <c r="AA14" i="4"/>
  <c r="AA15" i="4" s="1"/>
  <c r="S14" i="4"/>
  <c r="S15" i="4" s="1"/>
  <c r="AC14" i="4"/>
  <c r="AC15" i="4" s="1"/>
  <c r="X14" i="4"/>
  <c r="X15" i="4" s="1"/>
  <c r="T14" i="4"/>
  <c r="T15" i="4" s="1"/>
  <c r="U14" i="4"/>
  <c r="U15" i="4" s="1"/>
  <c r="I23" i="21"/>
  <c r="O23" i="21" s="1"/>
  <c r="H7" i="21"/>
  <c r="N7" i="21" s="1"/>
  <c r="AD34" i="21"/>
  <c r="H5" i="21"/>
  <c r="N5" i="21" s="1"/>
  <c r="I30" i="21"/>
  <c r="O30" i="21" s="1"/>
  <c r="AB34" i="21"/>
  <c r="H23" i="21"/>
  <c r="N23" i="21" s="1"/>
  <c r="H15" i="21"/>
  <c r="N15" i="21" s="1"/>
  <c r="H10" i="21"/>
  <c r="N10" i="21" s="1"/>
  <c r="I8" i="21"/>
  <c r="O8" i="21" s="1"/>
  <c r="H25" i="21"/>
  <c r="N25" i="21" s="1"/>
  <c r="H16" i="21"/>
  <c r="N16" i="21" s="1"/>
  <c r="I19" i="21"/>
  <c r="O19" i="21" s="1"/>
  <c r="I17" i="21"/>
  <c r="O17" i="21" s="1"/>
  <c r="I18" i="21"/>
  <c r="O18" i="21" s="1"/>
  <c r="H30" i="21"/>
  <c r="N30" i="21" s="1"/>
  <c r="I15" i="21"/>
  <c r="O15" i="21" s="1"/>
  <c r="I33" i="21"/>
  <c r="O33" i="21" s="1"/>
  <c r="I32" i="21"/>
  <c r="O32" i="21" s="1"/>
  <c r="I9" i="21"/>
  <c r="O9" i="21" s="1"/>
  <c r="H28" i="21"/>
  <c r="N28" i="21" s="1"/>
  <c r="AE34" i="21"/>
  <c r="I26" i="21"/>
  <c r="O26" i="21" s="1"/>
  <c r="I6" i="21"/>
  <c r="O6" i="21" s="1"/>
  <c r="H19" i="21"/>
  <c r="N19" i="21" s="1"/>
  <c r="H11" i="21"/>
  <c r="N11" i="21" s="1"/>
  <c r="H8" i="21"/>
  <c r="N8" i="21" s="1"/>
  <c r="I13" i="21"/>
  <c r="O13" i="21" s="1"/>
  <c r="I20" i="21"/>
  <c r="O20" i="21" s="1"/>
  <c r="H22" i="21"/>
  <c r="N22" i="21" s="1"/>
  <c r="I5" i="21"/>
  <c r="O5" i="21" s="1"/>
  <c r="I16" i="21"/>
  <c r="O16" i="21" s="1"/>
  <c r="I14" i="21"/>
  <c r="O14" i="21" s="1"/>
  <c r="H31" i="21"/>
  <c r="N31" i="21" s="1"/>
  <c r="H20" i="21"/>
  <c r="N20" i="21" s="1"/>
  <c r="I11" i="21"/>
  <c r="O11" i="21" s="1"/>
  <c r="I29" i="21"/>
  <c r="O29" i="21" s="1"/>
  <c r="I28" i="21"/>
  <c r="O28" i="21" s="1"/>
  <c r="H26" i="21"/>
  <c r="N26" i="21" s="1"/>
  <c r="I25" i="21"/>
  <c r="O25" i="21" s="1"/>
  <c r="AA34" i="21"/>
  <c r="H32" i="21"/>
  <c r="N32" i="21" s="1"/>
  <c r="H33" i="21"/>
  <c r="N33" i="21" s="1"/>
  <c r="H21" i="21"/>
  <c r="N21" i="21" s="1"/>
  <c r="H14" i="21"/>
  <c r="N14" i="21" s="1"/>
  <c r="I27" i="21"/>
  <c r="O27" i="21" s="1"/>
  <c r="AC34" i="21"/>
  <c r="I22" i="21"/>
  <c r="O22" i="21" s="1"/>
  <c r="H27" i="21"/>
  <c r="N27" i="21" s="1"/>
  <c r="H17" i="21"/>
  <c r="N17" i="21" s="1"/>
  <c r="H12" i="21"/>
  <c r="N12" i="21" s="1"/>
  <c r="I12" i="21"/>
  <c r="O12" i="21" s="1"/>
  <c r="AF34" i="21"/>
  <c r="H29" i="21"/>
  <c r="N29" i="21" s="1"/>
  <c r="H18" i="21"/>
  <c r="N18" i="21" s="1"/>
  <c r="I7" i="21"/>
  <c r="O7" i="21" s="1"/>
  <c r="I21" i="21"/>
  <c r="O21" i="21" s="1"/>
  <c r="I24" i="21"/>
  <c r="O24" i="21" s="1"/>
  <c r="H24" i="21"/>
  <c r="N24" i="21" s="1"/>
  <c r="I31" i="21"/>
  <c r="O31" i="21" s="1"/>
  <c r="I10" i="21"/>
  <c r="O10" i="21" s="1"/>
  <c r="H13" i="21"/>
  <c r="N13" i="21" s="1"/>
  <c r="H9" i="21"/>
  <c r="N9" i="21" s="1"/>
  <c r="H6" i="21"/>
  <c r="N6" i="21" s="1"/>
  <c r="BV34" i="21"/>
  <c r="BF34" i="21"/>
  <c r="F39" i="21"/>
  <c r="F44" i="21" s="1"/>
  <c r="E44" i="21" s="1"/>
  <c r="BK28" i="4"/>
  <c r="BL25" i="4" s="1"/>
  <c r="L14" i="17"/>
  <c r="L15" i="17" s="1"/>
  <c r="U14" i="17"/>
  <c r="U15" i="17" s="1"/>
  <c r="P15" i="25"/>
  <c r="O15" i="25" s="1"/>
  <c r="R17" i="25"/>
  <c r="Q17" i="25"/>
  <c r="T14" i="17"/>
  <c r="T15" i="17" s="1"/>
  <c r="AA14" i="17"/>
  <c r="AA15" i="17" s="1"/>
  <c r="X14" i="17"/>
  <c r="X15" i="17" s="1"/>
  <c r="Q16" i="25"/>
  <c r="R16" i="25"/>
  <c r="O16" i="25"/>
  <c r="P14" i="25"/>
  <c r="O14" i="25" s="1"/>
  <c r="P13" i="25"/>
  <c r="BJ14" i="17"/>
  <c r="BJ15" i="17" s="1"/>
  <c r="AR7" i="17"/>
  <c r="AR7" i="4" s="1"/>
  <c r="G11" i="25"/>
  <c r="BH7" i="17"/>
  <c r="BH7" i="4" s="1"/>
  <c r="K14" i="25"/>
  <c r="M14" i="25" s="1"/>
  <c r="AP7" i="17"/>
  <c r="AP7" i="4" s="1"/>
  <c r="G10" i="25"/>
  <c r="AD14" i="17"/>
  <c r="AD15" i="17" s="1"/>
  <c r="AC14" i="17"/>
  <c r="AC15" i="17" s="1"/>
  <c r="Z7" i="17"/>
  <c r="Z7" i="4" s="1"/>
  <c r="G9" i="25"/>
  <c r="AC14" i="25"/>
  <c r="R7" i="17"/>
  <c r="R7" i="4" s="1"/>
  <c r="Q7" i="17"/>
  <c r="AC8" i="25"/>
  <c r="AC11" i="25"/>
  <c r="S14" i="17"/>
  <c r="S15" i="17" s="1"/>
  <c r="AC7" i="25"/>
  <c r="AC10" i="25"/>
  <c r="AC15" i="25"/>
  <c r="AB15" i="25" s="1"/>
  <c r="AC12" i="25"/>
  <c r="AB12" i="25" s="1"/>
  <c r="AC9" i="25"/>
  <c r="AB9" i="25" s="1"/>
  <c r="AC13" i="25"/>
  <c r="AB13" i="25" s="1"/>
  <c r="L34" i="21"/>
  <c r="K34" i="21"/>
  <c r="M34" i="21"/>
  <c r="O26" i="25" l="1"/>
  <c r="R26" i="25"/>
  <c r="Q26" i="25"/>
  <c r="BI7" i="4"/>
  <c r="BI14" i="4" s="1"/>
  <c r="BI15" i="4" s="1"/>
  <c r="BI14" i="17"/>
  <c r="BI15" i="17" s="1"/>
  <c r="AB14" i="25"/>
  <c r="J7" i="17" s="1"/>
  <c r="AB11" i="25"/>
  <c r="G7" i="17" s="1"/>
  <c r="G7" i="4" s="1"/>
  <c r="G14" i="4" s="1"/>
  <c r="G15" i="4" s="1"/>
  <c r="BL21" i="4"/>
  <c r="BL28" i="4"/>
  <c r="BL24" i="4"/>
  <c r="BL27" i="4"/>
  <c r="BL26" i="4"/>
  <c r="BL22" i="4"/>
  <c r="BH14" i="4"/>
  <c r="BH15" i="4" s="1"/>
  <c r="Z14" i="4"/>
  <c r="Z15" i="4" s="1"/>
  <c r="AP14" i="4"/>
  <c r="AP15" i="4" s="1"/>
  <c r="AR14" i="4"/>
  <c r="AR15" i="4" s="1"/>
  <c r="Q14" i="17"/>
  <c r="Q15" i="17" s="1"/>
  <c r="Q7" i="4"/>
  <c r="R14" i="4"/>
  <c r="R15" i="4" s="1"/>
  <c r="BL19" i="4"/>
  <c r="BL23" i="4"/>
  <c r="BL20" i="4"/>
  <c r="BK34" i="21"/>
  <c r="AU34" i="21"/>
  <c r="H4" i="21"/>
  <c r="N4" i="21" s="1"/>
  <c r="N34" i="21" s="1"/>
  <c r="AR34" i="21"/>
  <c r="BL34" i="21"/>
  <c r="AV34" i="21"/>
  <c r="BI34" i="21"/>
  <c r="AS34" i="21"/>
  <c r="AQ34" i="21"/>
  <c r="BJ34" i="21"/>
  <c r="AT34" i="21"/>
  <c r="R15" i="25"/>
  <c r="Q15" i="25"/>
  <c r="P12" i="25"/>
  <c r="R12" i="25" s="1"/>
  <c r="Q14" i="25"/>
  <c r="R14" i="25"/>
  <c r="R13" i="25"/>
  <c r="O13" i="25"/>
  <c r="Q13" i="25"/>
  <c r="BH14" i="17"/>
  <c r="BH15" i="17" s="1"/>
  <c r="AR14" i="17"/>
  <c r="AR15" i="17" s="1"/>
  <c r="K15" i="25"/>
  <c r="M15" i="25" s="1"/>
  <c r="AP14" i="17"/>
  <c r="AP15" i="17" s="1"/>
  <c r="Z14" i="17"/>
  <c r="Z15" i="17" s="1"/>
  <c r="R14" i="17"/>
  <c r="R15" i="17" s="1"/>
  <c r="AC5" i="25"/>
  <c r="I7" i="17"/>
  <c r="I7" i="4" s="1"/>
  <c r="P11" i="25"/>
  <c r="J14" i="17" l="1"/>
  <c r="J15" i="17" s="1"/>
  <c r="J7" i="4"/>
  <c r="J14" i="4" s="1"/>
  <c r="J15" i="4" s="1"/>
  <c r="I14" i="4"/>
  <c r="I15" i="4" s="1"/>
  <c r="Q14" i="4"/>
  <c r="Q15" i="4" s="1"/>
  <c r="BX34" i="21"/>
  <c r="BH34" i="21"/>
  <c r="H34" i="21"/>
  <c r="BW34" i="21"/>
  <c r="BG34" i="21"/>
  <c r="I4" i="21"/>
  <c r="O4" i="21" s="1"/>
  <c r="O34" i="21" s="1"/>
  <c r="O12" i="25"/>
  <c r="Q12" i="25"/>
  <c r="R11" i="25"/>
  <c r="Q11" i="25"/>
  <c r="O11" i="25"/>
  <c r="K16" i="25"/>
  <c r="M16" i="25" s="1"/>
  <c r="E7" i="17"/>
  <c r="E7" i="4" s="1"/>
  <c r="P8" i="25"/>
  <c r="R8" i="25" s="1"/>
  <c r="H7" i="17"/>
  <c r="P9" i="25"/>
  <c r="R9" i="25" s="1"/>
  <c r="K7" i="17"/>
  <c r="P10" i="25"/>
  <c r="R10" i="25" s="1"/>
  <c r="I14" i="17"/>
  <c r="I15" i="17" s="1"/>
  <c r="P38" i="25"/>
  <c r="R38" i="25" s="1"/>
  <c r="G14" i="17"/>
  <c r="G15" i="17" s="1"/>
  <c r="E14" i="4" l="1"/>
  <c r="E15" i="4" s="1"/>
  <c r="K14" i="17"/>
  <c r="K15" i="17" s="1"/>
  <c r="K7" i="4"/>
  <c r="H14" i="17"/>
  <c r="H15" i="17" s="1"/>
  <c r="H7" i="4"/>
  <c r="I34" i="21"/>
  <c r="X34" i="21"/>
  <c r="K17" i="25"/>
  <c r="E14" i="17"/>
  <c r="E15" i="17" s="1"/>
  <c r="O10" i="25"/>
  <c r="Q10" i="25"/>
  <c r="Q8" i="25"/>
  <c r="Q9" i="25"/>
  <c r="O9" i="25"/>
  <c r="AA12" i="25"/>
  <c r="Z13" i="25" s="1"/>
  <c r="AA14" i="25"/>
  <c r="Z15" i="25" s="1"/>
  <c r="L15" i="25" s="1"/>
  <c r="AA15" i="25"/>
  <c r="Z16" i="25" s="1"/>
  <c r="AA11" i="25"/>
  <c r="Z12" i="25" s="1"/>
  <c r="AA16" i="25"/>
  <c r="AA10" i="25"/>
  <c r="Z11" i="25" s="1"/>
  <c r="AA9" i="25"/>
  <c r="Z10" i="25" s="1"/>
  <c r="AA13" i="25"/>
  <c r="Z14" i="25" s="1"/>
  <c r="Q38" i="25"/>
  <c r="O38" i="25"/>
  <c r="K14" i="4" l="1"/>
  <c r="K15" i="4" s="1"/>
  <c r="H14" i="4"/>
  <c r="H15" i="4" s="1"/>
  <c r="AN34" i="21"/>
  <c r="Y34" i="21"/>
  <c r="M17" i="25"/>
  <c r="AA17" i="25" s="1"/>
  <c r="L17" i="25" s="1"/>
  <c r="Z17" i="25"/>
  <c r="K18" i="25"/>
  <c r="L16" i="25"/>
  <c r="L14" i="25"/>
  <c r="L12" i="25"/>
  <c r="L10" i="25"/>
  <c r="L11" i="25"/>
  <c r="L13" i="25"/>
  <c r="AA7" i="25"/>
  <c r="AA8" i="25"/>
  <c r="BK13" i="4" l="1"/>
  <c r="AO34" i="21"/>
  <c r="BT34" i="21"/>
  <c r="BD34" i="21"/>
  <c r="Z18" i="25"/>
  <c r="M18" i="25"/>
  <c r="AA18" i="25" s="1"/>
  <c r="L18" i="25" s="1"/>
  <c r="K19" i="25"/>
  <c r="Z8" i="25"/>
  <c r="L8" i="25" s="1"/>
  <c r="L7" i="25"/>
  <c r="Z9" i="25"/>
  <c r="L9" i="25" s="1"/>
  <c r="BU34" i="21" l="1"/>
  <c r="BE34" i="21"/>
  <c r="Z19" i="25"/>
  <c r="K20" i="25"/>
  <c r="M19" i="25"/>
  <c r="AA19" i="25" s="1"/>
  <c r="L19" i="25" l="1"/>
  <c r="Z20" i="25"/>
  <c r="K21" i="25"/>
  <c r="M20" i="25"/>
  <c r="AA20" i="25" s="1"/>
  <c r="L20" i="25" l="1"/>
  <c r="Z21" i="25"/>
  <c r="M21" i="25"/>
  <c r="AA21" i="25" s="1"/>
  <c r="K22" i="25"/>
  <c r="L21" i="25" l="1"/>
  <c r="Z22" i="25"/>
  <c r="K23" i="25"/>
  <c r="M22" i="25"/>
  <c r="AA22" i="25" s="1"/>
  <c r="L22" i="25" l="1"/>
  <c r="Z23" i="25"/>
  <c r="L23" i="25" s="1"/>
  <c r="K24" i="25"/>
  <c r="M23" i="25"/>
  <c r="AA23" i="25" s="1"/>
  <c r="Z24" i="25" l="1"/>
  <c r="M24" i="25"/>
  <c r="AA24" i="25" s="1"/>
  <c r="K25" i="25"/>
  <c r="Z25" i="25" l="1"/>
  <c r="L24" i="25"/>
  <c r="M25" i="25"/>
  <c r="AA25" i="25" s="1"/>
  <c r="L25" i="25" s="1"/>
  <c r="K26" i="25"/>
  <c r="Z26" i="25" l="1"/>
  <c r="M26" i="25"/>
  <c r="AA26" i="25" s="1"/>
  <c r="K27" i="25"/>
  <c r="L26" i="25" l="1"/>
  <c r="M27" i="25"/>
  <c r="AA27" i="25" s="1"/>
  <c r="K28" i="25"/>
  <c r="Z27" i="25"/>
  <c r="L27" i="25" l="1"/>
  <c r="M28" i="25"/>
  <c r="AA28" i="25" s="1"/>
  <c r="K29" i="25"/>
  <c r="Z28" i="25"/>
  <c r="L28" i="25" s="1"/>
  <c r="K30" i="25" l="1"/>
  <c r="L29" i="25"/>
  <c r="M29" i="25"/>
  <c r="AA29" i="25" s="1"/>
  <c r="Z29" i="25"/>
  <c r="Z30" i="25" l="1"/>
  <c r="L30" i="25"/>
  <c r="M30" i="25"/>
  <c r="AA30" i="25" s="1"/>
  <c r="K31" i="25"/>
  <c r="Z31" i="25" l="1"/>
  <c r="L31" i="25"/>
  <c r="M31" i="25"/>
  <c r="AA31" i="25" s="1"/>
  <c r="K32" i="25"/>
  <c r="K33" i="25" l="1"/>
  <c r="Z32" i="25"/>
  <c r="M32" i="25"/>
  <c r="AA32" i="25" s="1"/>
  <c r="L32" i="25"/>
  <c r="M33" i="25" l="1"/>
  <c r="AA33" i="25" s="1"/>
  <c r="Z33" i="25"/>
  <c r="L33" i="25"/>
  <c r="K34" i="25"/>
  <c r="K35" i="25" l="1"/>
  <c r="M34" i="25"/>
  <c r="AA34" i="25" s="1"/>
  <c r="L34" i="25"/>
  <c r="Z34" i="25"/>
  <c r="K36" i="25" l="1"/>
  <c r="Z35" i="25"/>
  <c r="L35" i="25"/>
  <c r="M35" i="25"/>
  <c r="AA35" i="25" s="1"/>
  <c r="K37" i="25" l="1"/>
  <c r="Z36" i="25"/>
  <c r="L36" i="25"/>
  <c r="M36" i="25"/>
  <c r="AA36" i="25" s="1"/>
  <c r="K38" i="25" l="1"/>
  <c r="M37" i="25"/>
  <c r="AA37" i="25" s="1"/>
  <c r="Z37" i="25"/>
  <c r="L37" i="25"/>
  <c r="Z38" i="25" l="1"/>
  <c r="L38" i="25"/>
  <c r="M38" i="25"/>
  <c r="AA38" i="25" s="1"/>
  <c r="K39" i="25"/>
  <c r="L39" i="25" l="1"/>
  <c r="Z39" i="25"/>
  <c r="M39" i="25"/>
  <c r="AA39" i="25" s="1"/>
  <c r="AF7" i="25"/>
  <c r="AB10" i="25" l="1"/>
  <c r="AB8" i="25"/>
  <c r="D7" i="17" s="1"/>
  <c r="F7" i="17"/>
  <c r="F7" i="4" s="1"/>
  <c r="F14" i="4" s="1"/>
  <c r="F15" i="4" s="1"/>
  <c r="AB7" i="25"/>
  <c r="C7" i="17" s="1"/>
  <c r="G8" i="25" l="1"/>
  <c r="D7" i="4"/>
  <c r="D14" i="4" s="1"/>
  <c r="D15" i="4" s="1"/>
  <c r="D14" i="17"/>
  <c r="D15" i="17" s="1"/>
  <c r="F14" i="17"/>
  <c r="F15" i="17" s="1"/>
  <c r="P7" i="25"/>
  <c r="AB5" i="25"/>
  <c r="AC4" i="25" s="1"/>
  <c r="G7" i="25"/>
  <c r="C7" i="4" l="1"/>
  <c r="C14" i="17"/>
  <c r="BK7" i="17"/>
  <c r="R7" i="25"/>
  <c r="Q7" i="25"/>
  <c r="C15" i="17" l="1"/>
  <c r="BK15" i="17" s="1"/>
  <c r="BK14" i="17"/>
  <c r="C14" i="4"/>
  <c r="BK7" i="4"/>
  <c r="C15" i="4" l="1"/>
  <c r="BK15" i="4" s="1"/>
  <c r="BK14" i="4"/>
  <c r="BL12" i="17"/>
  <c r="BL15" i="17"/>
  <c r="BL11" i="17"/>
  <c r="BL10" i="17"/>
  <c r="BL14" i="17"/>
  <c r="BL8" i="17"/>
  <c r="BL7" i="17"/>
  <c r="BL4" i="17"/>
  <c r="BL13" i="4" l="1"/>
  <c r="BL4" i="4"/>
  <c r="BL14" i="4"/>
  <c r="BL11" i="4"/>
  <c r="BL15" i="4"/>
  <c r="BL10" i="4"/>
  <c r="BL7" i="4"/>
  <c r="BL8" i="4"/>
  <c r="BL12" i="4"/>
</calcChain>
</file>

<file path=xl/sharedStrings.xml><?xml version="1.0" encoding="utf-8"?>
<sst xmlns="http://schemas.openxmlformats.org/spreadsheetml/2006/main" count="925" uniqueCount="463">
  <si>
    <t>3º Termo Aditivo</t>
  </si>
  <si>
    <t>Período Proposto</t>
  </si>
  <si>
    <t>a</t>
  </si>
  <si>
    <t>Versão 8.3 do Modelo de Memória de Cálculo - Outubro de 2025</t>
  </si>
  <si>
    <t>Selecionar Termo Aditivo ou Em Branco</t>
  </si>
  <si>
    <t>1º Termo Aditivo</t>
  </si>
  <si>
    <t>2º Termo Aditivo</t>
  </si>
  <si>
    <t>4º Termo Aditivo</t>
  </si>
  <si>
    <t>5º Termo Aditivo</t>
  </si>
  <si>
    <t>6º Termo Aditivo</t>
  </si>
  <si>
    <t>7º Termo Aditivo</t>
  </si>
  <si>
    <t>8º Termo Aditivo</t>
  </si>
  <si>
    <t>9º Termo Aditivo</t>
  </si>
  <si>
    <t>10º Termo Aditivo</t>
  </si>
  <si>
    <t>11º Termo Aditivo</t>
  </si>
  <si>
    <t>12º Termo Aditivo</t>
  </si>
  <si>
    <t>13º Termo Aditivo</t>
  </si>
  <si>
    <t>14º Termo Aditivo</t>
  </si>
  <si>
    <t>15º Termo Aditivo</t>
  </si>
  <si>
    <t>16º Termo Aditivo</t>
  </si>
  <si>
    <t>17º Termo Aditivo</t>
  </si>
  <si>
    <t>18º Termo Aditivo</t>
  </si>
  <si>
    <t>19º Termo Aditivo</t>
  </si>
  <si>
    <t>20º Termo Aditivo</t>
  </si>
  <si>
    <t>Não</t>
  </si>
  <si>
    <t>Entradas</t>
  </si>
  <si>
    <t>Definição dos Períodos Avaliatórios</t>
  </si>
  <si>
    <t>Orçamento Anual</t>
  </si>
  <si>
    <t>Cronograma de Avaliações</t>
  </si>
  <si>
    <t>Cronograma de Desembolsos</t>
  </si>
  <si>
    <t>Nº</t>
  </si>
  <si>
    <t>Mêses</t>
  </si>
  <si>
    <t>Núm. do Período Automático</t>
  </si>
  <si>
    <t>Núm. do Período Corrigido (Preencher se necessário)</t>
  </si>
  <si>
    <t>Ano</t>
  </si>
  <si>
    <t>Repasses</t>
  </si>
  <si>
    <t>Receitas Arrecadadas</t>
  </si>
  <si>
    <t>Gastos</t>
  </si>
  <si>
    <t>AVALIAÇÃO</t>
  </si>
  <si>
    <t>PERÍODO AVALIADO</t>
  </si>
  <si>
    <t xml:space="preserve">MÊS </t>
  </si>
  <si>
    <t>PARCELAS</t>
  </si>
  <si>
    <t>VALOR (R$)</t>
  </si>
  <si>
    <t>MÊS</t>
  </si>
  <si>
    <t>CONDIÇÕES</t>
  </si>
  <si>
    <t>Mês de CA</t>
  </si>
  <si>
    <t>Mês de Repasse</t>
  </si>
  <si>
    <t>Repasses Anteriores</t>
  </si>
  <si>
    <t>Cont Repasse</t>
  </si>
  <si>
    <t>Nº Repasse</t>
  </si>
  <si>
    <t>PA Ini</t>
  </si>
  <si>
    <t>PA FIM</t>
  </si>
  <si>
    <t>Repasse</t>
  </si>
  <si>
    <t>Outras Receitas (Agrupado p/ Repasse)</t>
  </si>
  <si>
    <t>Soma Outras Receitas</t>
  </si>
  <si>
    <t>Saldo Remancesnte</t>
  </si>
  <si>
    <t>Nº PA selecionado</t>
  </si>
  <si>
    <t>14º Parcela</t>
  </si>
  <si>
    <t>Sim</t>
  </si>
  <si>
    <t>15º Parcela</t>
  </si>
  <si>
    <t>Tabela 1 - Previsão Sintética de Receitas e Gastos Mensais em Regime de Competência</t>
  </si>
  <si>
    <t>Total</t>
  </si>
  <si>
    <t>% do Total</t>
  </si>
  <si>
    <t>SR</t>
  </si>
  <si>
    <t>Saldo Remanescente</t>
  </si>
  <si>
    <t>Entrada de Recursos</t>
  </si>
  <si>
    <t>1.1</t>
  </si>
  <si>
    <t>1.2</t>
  </si>
  <si>
    <t>Rendimentos Fin.</t>
  </si>
  <si>
    <t>1.3</t>
  </si>
  <si>
    <t>1.3.1</t>
  </si>
  <si>
    <t>Receitas Arrecadadas Previstas</t>
  </si>
  <si>
    <t>1.3.2</t>
  </si>
  <si>
    <t>Rendimentos Fin. c/ Destinação Específica</t>
  </si>
  <si>
    <t>1.3.3</t>
  </si>
  <si>
    <t>Outras Receitas</t>
  </si>
  <si>
    <t>Subtotal Receitas:</t>
  </si>
  <si>
    <t>(E) Total de Entradas:</t>
  </si>
  <si>
    <t>S. Rem. (SR) + Ent. (E)</t>
  </si>
  <si>
    <t>Saída de Recursos</t>
  </si>
  <si>
    <t>2.1</t>
  </si>
  <si>
    <t>Gastos com Pessoal</t>
  </si>
  <si>
    <t>2.1.1</t>
  </si>
  <si>
    <t>Salários</t>
  </si>
  <si>
    <t>2.1.2</t>
  </si>
  <si>
    <t>Estagiários</t>
  </si>
  <si>
    <t>2.1.3</t>
  </si>
  <si>
    <t>Encargos</t>
  </si>
  <si>
    <t>2.1.4</t>
  </si>
  <si>
    <t>Benefícios</t>
  </si>
  <si>
    <t>Subtotal Pessoal:</t>
  </si>
  <si>
    <t>2.2</t>
  </si>
  <si>
    <t>Gastos Gerais</t>
  </si>
  <si>
    <t>2.3</t>
  </si>
  <si>
    <t>Aquisição de Bens Permanentes</t>
  </si>
  <si>
    <t>2.4</t>
  </si>
  <si>
    <t>Transferência para Reserva</t>
  </si>
  <si>
    <t>2.5</t>
  </si>
  <si>
    <t>Custos de Desmobilização</t>
  </si>
  <si>
    <t>(S) Total de Saídas:</t>
  </si>
  <si>
    <t>Tabela 2 - Previsão de Gastos Gerais das Atividades</t>
  </si>
  <si>
    <t>Atividades</t>
  </si>
  <si>
    <t>Área Meio</t>
  </si>
  <si>
    <t>Coordenação Geral do Programa de Trabalho</t>
  </si>
  <si>
    <t>Operacionalização e manutenção do PERD (AT1)</t>
  </si>
  <si>
    <t>Ações de Uso Público (AT3)</t>
  </si>
  <si>
    <t>Fortalecimento da Comunicação (AT4)</t>
  </si>
  <si>
    <t>Regularização Fundiária (AT7)</t>
  </si>
  <si>
    <t>Monitoramento da Biodiversidade (AT8)</t>
  </si>
  <si>
    <t>Destinação dos Gastos com Pessoal</t>
  </si>
  <si>
    <t>Destinação</t>
  </si>
  <si>
    <t>%</t>
  </si>
  <si>
    <t>Valor</t>
  </si>
  <si>
    <t>Área Fim</t>
  </si>
  <si>
    <t>Destinação dos Gastos Gerais e de Pessoal</t>
  </si>
  <si>
    <t>Tabela 3 - Previsão Analítica de Receitas e Gastos Mensais em Regime de Competência</t>
  </si>
  <si>
    <t>Subtotal Receitas</t>
  </si>
  <si>
    <t>(E) Total de Entradas</t>
  </si>
  <si>
    <t>Saldo Rem. (SR) + Entradas (E)</t>
  </si>
  <si>
    <t>Salários e Remunerações</t>
  </si>
  <si>
    <t>2.1.1.1</t>
  </si>
  <si>
    <t>2.1.1.2</t>
  </si>
  <si>
    <t>Adicional Noturno</t>
  </si>
  <si>
    <t>2.1.1.3</t>
  </si>
  <si>
    <t>DSR Adicional Noturno</t>
  </si>
  <si>
    <t>2.1.1.4</t>
  </si>
  <si>
    <t>Horas Extras</t>
  </si>
  <si>
    <t>2.1.1.5</t>
  </si>
  <si>
    <t>DSR Horas Extras</t>
  </si>
  <si>
    <t>2.1.1.6</t>
  </si>
  <si>
    <t>Adicional Periculosidade</t>
  </si>
  <si>
    <t>2.1.1.7</t>
  </si>
  <si>
    <t>Gratificação de função</t>
  </si>
  <si>
    <t>2.1.1.8</t>
  </si>
  <si>
    <t>Outros Gastos com Pessoal</t>
  </si>
  <si>
    <t>Subtotal Salários :</t>
  </si>
  <si>
    <t>2.1.2.1</t>
  </si>
  <si>
    <t>Bolsa Estágio</t>
  </si>
  <si>
    <t>2.1.2.2</t>
  </si>
  <si>
    <t>Auxílio Transporte</t>
  </si>
  <si>
    <t>Subtotal Estagiários:</t>
  </si>
  <si>
    <t>2.1.3.1</t>
  </si>
  <si>
    <t>INSS Patronal</t>
  </si>
  <si>
    <t>2.1.3.2</t>
  </si>
  <si>
    <t>PIS</t>
  </si>
  <si>
    <t>2.1.3.3</t>
  </si>
  <si>
    <t>FGTS</t>
  </si>
  <si>
    <t>2.1.3.4</t>
  </si>
  <si>
    <t>FGTS Multa Rescisória</t>
  </si>
  <si>
    <t>2.1.3.5</t>
  </si>
  <si>
    <t>13º Salário</t>
  </si>
  <si>
    <t>2.1.3.6</t>
  </si>
  <si>
    <t>Férias</t>
  </si>
  <si>
    <t>2.1.3.7</t>
  </si>
  <si>
    <t>1/3 de Férias</t>
  </si>
  <si>
    <t>2.1.3.8</t>
  </si>
  <si>
    <t>Rescisão de Trabalho</t>
  </si>
  <si>
    <t>2.1.3.9</t>
  </si>
  <si>
    <t>Medicina e Segurança do Trabalho</t>
  </si>
  <si>
    <t>2.1.3.10</t>
  </si>
  <si>
    <t>Despesas Sindicais</t>
  </si>
  <si>
    <t>2.1.3.11</t>
  </si>
  <si>
    <t>Outros Encargos Trabalhistas</t>
  </si>
  <si>
    <t>Subtotal Encargos Trabalhistas:</t>
  </si>
  <si>
    <t>2.1.4.1</t>
  </si>
  <si>
    <t>Vale Transporte</t>
  </si>
  <si>
    <t>2.1.4.2</t>
  </si>
  <si>
    <t>Vale Alimentação</t>
  </si>
  <si>
    <t>2.1.4.3</t>
  </si>
  <si>
    <t>Plano de Saúde</t>
  </si>
  <si>
    <t>2.1.4.4</t>
  </si>
  <si>
    <t>Seguro de Vida</t>
  </si>
  <si>
    <t>2.1.4.5</t>
  </si>
  <si>
    <t>Plano Odontológico</t>
  </si>
  <si>
    <t>2.1.4.6</t>
  </si>
  <si>
    <t>Cesta Básica</t>
  </si>
  <si>
    <t>2.1.4.7</t>
  </si>
  <si>
    <t>Bem Estar Social</t>
  </si>
  <si>
    <t>2.1.4.8</t>
  </si>
  <si>
    <t>Cessão de Imagem</t>
  </si>
  <si>
    <t>2.1.4.9</t>
  </si>
  <si>
    <t>Outros Benefícios</t>
  </si>
  <si>
    <t>Subtotal Benefícios:</t>
  </si>
  <si>
    <t>2.2.1</t>
  </si>
  <si>
    <t>Aluguel</t>
  </si>
  <si>
    <t>2.2.2</t>
  </si>
  <si>
    <t>Condomínio</t>
  </si>
  <si>
    <t>2.2.3</t>
  </si>
  <si>
    <t>IPTU</t>
  </si>
  <si>
    <t>2.2.4</t>
  </si>
  <si>
    <t>Seguros de Imóveis</t>
  </si>
  <si>
    <t>2.2.5</t>
  </si>
  <si>
    <t>Energia Elétrica</t>
  </si>
  <si>
    <t>2.2.6</t>
  </si>
  <si>
    <t>Água e Esgoto</t>
  </si>
  <si>
    <t>2.2.7</t>
  </si>
  <si>
    <t>Telefone Fixo</t>
  </si>
  <si>
    <t>2.2.8</t>
  </si>
  <si>
    <t>Telefone Móvel</t>
  </si>
  <si>
    <t>2.2.9</t>
  </si>
  <si>
    <t>Internet</t>
  </si>
  <si>
    <t>2.2.10</t>
  </si>
  <si>
    <t>Serviços de Internet (Web Design, Hospedagem de Site, outros)</t>
  </si>
  <si>
    <t>2.2.11</t>
  </si>
  <si>
    <t>Assessoria Contábil</t>
  </si>
  <si>
    <t>2.2.12</t>
  </si>
  <si>
    <t>Assessoria Jurídica</t>
  </si>
  <si>
    <t>2.2.13</t>
  </si>
  <si>
    <t>Auditoria Externa</t>
  </si>
  <si>
    <t>2.2.14</t>
  </si>
  <si>
    <t>Consultoria</t>
  </si>
  <si>
    <t>2.2.15</t>
  </si>
  <si>
    <t>Publicidade, Comunicação e Marketing</t>
  </si>
  <si>
    <t>2.2.16</t>
  </si>
  <si>
    <t>Serviços de Registro/Produção Audiovisual</t>
  </si>
  <si>
    <t>2.2.17</t>
  </si>
  <si>
    <t>Assinatura de Certificado Digital</t>
  </si>
  <si>
    <t>2.2.18</t>
  </si>
  <si>
    <t>Assinatura de Periódicos e Aquisição de Livros</t>
  </si>
  <si>
    <t>2.2.19</t>
  </si>
  <si>
    <t>Aquisição e Suporte em Softwares</t>
  </si>
  <si>
    <t>2.2.20</t>
  </si>
  <si>
    <t>Manutenção e Reparos em Redes e Computadores</t>
  </si>
  <si>
    <t>2.2.21</t>
  </si>
  <si>
    <t>Serviços de Instalação e Manutenção Elétrica e Hidráulica</t>
  </si>
  <si>
    <t>2.2.22</t>
  </si>
  <si>
    <t>Manutenção e Reparos em Ar Condicionado</t>
  </si>
  <si>
    <t>2.2.23</t>
  </si>
  <si>
    <t>Serviços de Montagem e Desmontagem de Mobiliário</t>
  </si>
  <si>
    <t>2.2.24</t>
  </si>
  <si>
    <t>Locação de Equipamentos e Máquinas</t>
  </si>
  <si>
    <t>2.2.25</t>
  </si>
  <si>
    <t>Serviços de Manutenção em Equipamentos e Máquinas</t>
  </si>
  <si>
    <t>2.2.26</t>
  </si>
  <si>
    <t>Uniformes</t>
  </si>
  <si>
    <t>2.2.27</t>
  </si>
  <si>
    <t>Serviços de Entrega/Recarga de Vale Transportes</t>
  </si>
  <si>
    <t>2.2.28</t>
  </si>
  <si>
    <t>Serviços de Mão-de-obra Terceirizada</t>
  </si>
  <si>
    <t>2.2.29</t>
  </si>
  <si>
    <t>Serviços de Motoboy</t>
  </si>
  <si>
    <t>2.2.30</t>
  </si>
  <si>
    <t>Serviços de Segurança</t>
  </si>
  <si>
    <t>2.2.31</t>
  </si>
  <si>
    <t>Correios e Telégrafos</t>
  </si>
  <si>
    <t>2.2.32</t>
  </si>
  <si>
    <t>Cartório</t>
  </si>
  <si>
    <t>2.2.33</t>
  </si>
  <si>
    <t>Despesas Bancárias</t>
  </si>
  <si>
    <t>2.2.34</t>
  </si>
  <si>
    <t>Taxa de Expediente</t>
  </si>
  <si>
    <t>2.2.35</t>
  </si>
  <si>
    <t>Taxas Municipais, Estaduais e Federais</t>
  </si>
  <si>
    <t>2.2.36</t>
  </si>
  <si>
    <t>Juros e Multas</t>
  </si>
  <si>
    <t>2.2.37</t>
  </si>
  <si>
    <t>Material de Limpeza</t>
  </si>
  <si>
    <t>2.2.38</t>
  </si>
  <si>
    <t>Material de Copa e Cozinha</t>
  </si>
  <si>
    <t>2.2.39</t>
  </si>
  <si>
    <t>Lanches e Refeiçoes</t>
  </si>
  <si>
    <t>2.2.40</t>
  </si>
  <si>
    <t>Serviços Gráficos</t>
  </si>
  <si>
    <t>2.2.41</t>
  </si>
  <si>
    <t>Material de Informática</t>
  </si>
  <si>
    <t>2.2.42</t>
  </si>
  <si>
    <t>Material de Escritorio</t>
  </si>
  <si>
    <t>2.2.43</t>
  </si>
  <si>
    <t>Material Pedagógico/Didático</t>
  </si>
  <si>
    <t>2.2.44</t>
  </si>
  <si>
    <t>Locação de Espaço</t>
  </si>
  <si>
    <t>2.2.45</t>
  </si>
  <si>
    <t>Buffet</t>
  </si>
  <si>
    <t>2.2.46</t>
  </si>
  <si>
    <t>Eventos</t>
  </si>
  <si>
    <t>2.2.47</t>
  </si>
  <si>
    <t>Cursos</t>
  </si>
  <si>
    <t>2.2.48</t>
  </si>
  <si>
    <t>Taxi</t>
  </si>
  <si>
    <t>2.2.49</t>
  </si>
  <si>
    <t>Locação de Veículos</t>
  </si>
  <si>
    <t>2.2.50</t>
  </si>
  <si>
    <t>Locação de Veículos com Motorista</t>
  </si>
  <si>
    <t>2.2.51</t>
  </si>
  <si>
    <t>Fretes e Carretos</t>
  </si>
  <si>
    <t>2.2.52</t>
  </si>
  <si>
    <t>Combustível</t>
  </si>
  <si>
    <t>2.2.53</t>
  </si>
  <si>
    <t>Estacionamento</t>
  </si>
  <si>
    <t>2.2.54</t>
  </si>
  <si>
    <t>IPVA/Seguro Obrigatório/Licenciamento</t>
  </si>
  <si>
    <t>2.2.55</t>
  </si>
  <si>
    <t>Seguro de Veículos</t>
  </si>
  <si>
    <t>2.2.56</t>
  </si>
  <si>
    <t>Manutenção em Veículos</t>
  </si>
  <si>
    <t>2.2.57</t>
  </si>
  <si>
    <t>Despesas de Viagem - Passagem Aérea</t>
  </si>
  <si>
    <t>2.2.58</t>
  </si>
  <si>
    <t>Despesas de Viagem - Passagem Terrestre</t>
  </si>
  <si>
    <t>2.2.59</t>
  </si>
  <si>
    <t>Despesas de Viagem</t>
  </si>
  <si>
    <t>2.2.60</t>
  </si>
  <si>
    <t>Outros Gastos Gerais</t>
  </si>
  <si>
    <t>Subtotal Gastos Gerais:</t>
  </si>
  <si>
    <t>2.3.1</t>
  </si>
  <si>
    <t>Máquinas, Aparelhos, Utensílios e Equipamentos de Uso Industrial</t>
  </si>
  <si>
    <t>2.3.2</t>
  </si>
  <si>
    <t>Equipamentos de Comunicação e Telefonia</t>
  </si>
  <si>
    <t>2.3.3</t>
  </si>
  <si>
    <t>Equipamentos de Informática</t>
  </si>
  <si>
    <t>2.3.4</t>
  </si>
  <si>
    <t>Equipamentos de Som, Vídeo, Fotográfico e Cinematográfico</t>
  </si>
  <si>
    <t>2.3.5</t>
  </si>
  <si>
    <t>Máquinas, Aparelhos, Utensílios e Equip. de Uso Administrativo</t>
  </si>
  <si>
    <t>2.3.6</t>
  </si>
  <si>
    <t>Material Esportivo e Recreativo</t>
  </si>
  <si>
    <t>2.3.7</t>
  </si>
  <si>
    <t>Mobiliário</t>
  </si>
  <si>
    <t>2.3.8</t>
  </si>
  <si>
    <t>Veículos</t>
  </si>
  <si>
    <t>2.3.9</t>
  </si>
  <si>
    <t>Coleção e Materiais Bibliográficos</t>
  </si>
  <si>
    <t>2.3.10</t>
  </si>
  <si>
    <t>Instrumentos Musicais e Artísticos</t>
  </si>
  <si>
    <t>2.3.11</t>
  </si>
  <si>
    <t>Equipamentos de Segurança Eletrônica</t>
  </si>
  <si>
    <t>2.3.12</t>
  </si>
  <si>
    <t>Material Didático</t>
  </si>
  <si>
    <t>2.3.13</t>
  </si>
  <si>
    <t>Partituras</t>
  </si>
  <si>
    <t>2.3.14</t>
  </si>
  <si>
    <t>Outros Materiais Permanentes</t>
  </si>
  <si>
    <t>Subtotal Aquisição de Bens:</t>
  </si>
  <si>
    <t>(S) Total de Saídas</t>
  </si>
  <si>
    <t>Tabela 4 - Previsão Mensal dos Encargos e Benefícios de Pessoal</t>
  </si>
  <si>
    <t>Detalhamento Celetistas</t>
  </si>
  <si>
    <t>Total
(Rem. Bruta
+ Encargos
+ Benefícios)</t>
  </si>
  <si>
    <t>Cargo</t>
  </si>
  <si>
    <t>Qnt. Trab.</t>
  </si>
  <si>
    <t>Salário Individual</t>
  </si>
  <si>
    <t>Gratificação de Função</t>
  </si>
  <si>
    <t>Diretoria/Presidência</t>
  </si>
  <si>
    <t>VA-R</t>
  </si>
  <si>
    <t>Diretoria Administrativo Financeira</t>
  </si>
  <si>
    <t>VR-S</t>
  </si>
  <si>
    <t>Gerente Geral do Contrato</t>
  </si>
  <si>
    <t>Gerente de Planejamento e Estratégia</t>
  </si>
  <si>
    <t>Coordenação Técnica 01</t>
  </si>
  <si>
    <t>Coordenação Administrativa Financeira</t>
  </si>
  <si>
    <t>VT</t>
  </si>
  <si>
    <t>Analista Técnico - Biodiversidade</t>
  </si>
  <si>
    <t>Analista técnico - Comunicação</t>
  </si>
  <si>
    <t>SV</t>
  </si>
  <si>
    <t>Analista técnico - Adm-Financeiro</t>
  </si>
  <si>
    <t>Assistente Administrativa 01</t>
  </si>
  <si>
    <t>Assistente Administrativa 02</t>
  </si>
  <si>
    <t>OB</t>
  </si>
  <si>
    <t>Encarregado de Serviços de Parque</t>
  </si>
  <si>
    <t>Agente de Serviço de Parque 01</t>
  </si>
  <si>
    <t>Agente de Serviço de Parque 02</t>
  </si>
  <si>
    <t>Analista Técnico BI</t>
  </si>
  <si>
    <t>Coordenação Técnica 02</t>
  </si>
  <si>
    <t>Auxiliar de Serviços Gerais</t>
  </si>
  <si>
    <t>Pedreiro</t>
  </si>
  <si>
    <t>Detalhamento Estagiários</t>
  </si>
  <si>
    <t>Total
(Bolsa Estág.
+ Férias
+ Benefícios)</t>
  </si>
  <si>
    <t>Qnt. Estag.</t>
  </si>
  <si>
    <t>Bolsa Estágio
Individual</t>
  </si>
  <si>
    <t>Tabela 5 - Previsão de Gastos com Pessoal</t>
  </si>
  <si>
    <t xml:space="preserve">Plano de Saúde </t>
  </si>
  <si>
    <t>Qnt. Trabalhadores</t>
  </si>
  <si>
    <t>Carga-Horária 
(Semanal)</t>
  </si>
  <si>
    <t>Mês Inicial de Trabalho</t>
  </si>
  <si>
    <t>Mês Final de Trabalho</t>
  </si>
  <si>
    <t>1ª Convenção Coletiva de Trabalho - CCT</t>
  </si>
  <si>
    <t>2ª Convenção Coletiva de Trabalho - CCT</t>
  </si>
  <si>
    <t>3ª Convenção Coletiva de Trabalho - CCT</t>
  </si>
  <si>
    <t>4ª Convenção Coletiva de Trabalho - CCT</t>
  </si>
  <si>
    <t>5ª Convenção Coletiva de Trabalho - CCT</t>
  </si>
  <si>
    <t>Gastos Mensais 
Antes do Reajuste</t>
  </si>
  <si>
    <t>PESQUISA DE MERCADO¹</t>
  </si>
  <si>
    <t>Mês da Data Base</t>
  </si>
  <si>
    <t>% de Reajuste da Rem.</t>
  </si>
  <si>
    <t>Aumento do Valor dos Benefícios</t>
  </si>
  <si>
    <t>Remuneração Bruta do Cargo</t>
  </si>
  <si>
    <t xml:space="preserve">Total
(Rem. Bruta
+ Encargos
+ Benefícios) </t>
  </si>
  <si>
    <t>Salário Médio</t>
  </si>
  <si>
    <t>Menor Salário</t>
  </si>
  <si>
    <t>Maior Salário</t>
  </si>
  <si>
    <t>-</t>
  </si>
  <si>
    <t>1º Aumento de Bolsa Estágio</t>
  </si>
  <si>
    <t>2º Aumento de Bolsa Estágio</t>
  </si>
  <si>
    <t>3º Aumento de Bolsa Estágio</t>
  </si>
  <si>
    <t>4º Aumento de Bolsa Estágio</t>
  </si>
  <si>
    <t>5º Aumento de Bolsa Estágio</t>
  </si>
  <si>
    <t>% de Reajuste da Bolsa Estágio</t>
  </si>
  <si>
    <t>1) Descrição da Pesquisa de Mercado</t>
  </si>
  <si>
    <t>Tabela 6 - Previsão de Aquisição de Bens Permanentes</t>
  </si>
  <si>
    <t>Item</t>
  </si>
  <si>
    <t>Subcategoria</t>
  </si>
  <si>
    <t>Descrição</t>
  </si>
  <si>
    <t>Mês</t>
  </si>
  <si>
    <t>Valor Unitário</t>
  </si>
  <si>
    <t>Quantidade</t>
  </si>
  <si>
    <t>Justificativa para Aquisição</t>
  </si>
  <si>
    <t>Câmeras traps (15 unidades) e acessórios</t>
  </si>
  <si>
    <t>Saldo a pagar</t>
  </si>
  <si>
    <t>Camara fria para o Viveiro</t>
  </si>
  <si>
    <t>Reestruturação do viveiro do PERD</t>
  </si>
  <si>
    <t>Impressora multifuncional a laser</t>
  </si>
  <si>
    <t>Atendimento de demandas administrativas</t>
  </si>
  <si>
    <t>Equipamentos de sonorização para eventos</t>
  </si>
  <si>
    <t>Uso público</t>
  </si>
  <si>
    <t>Tabela 7 - Previsão Detalhada do Fluxo de Gastos Gerais em Regime de Competência</t>
  </si>
  <si>
    <t>Nº Lançto</t>
  </si>
  <si>
    <t>Mês Inicial</t>
  </si>
  <si>
    <t>Mês Final</t>
  </si>
  <si>
    <t>Observações</t>
  </si>
  <si>
    <t>Valor Total do Lançamento</t>
  </si>
  <si>
    <t>Passagens aéreas, hospedagem, alimentação, taxi, diárias</t>
  </si>
  <si>
    <t>Manutenção de veículos, Licenciamento e IPVA Toro</t>
  </si>
  <si>
    <t>Toro</t>
  </si>
  <si>
    <t>Insumos e Materiais</t>
  </si>
  <si>
    <t>Contrato Netvale</t>
  </si>
  <si>
    <t>Impostos</t>
  </si>
  <si>
    <t>Fornecimento de água mineral (até maio)</t>
  </si>
  <si>
    <t>Compras mensais materiais de escritório,  insumos de copa, materiais para eventos</t>
  </si>
  <si>
    <t>Implantação de Sinalização (saldo a pagar) e manutenção tela da Prainha</t>
  </si>
  <si>
    <t>Implantação de PSCIP (saldo a pagar)</t>
  </si>
  <si>
    <t>Projeto de Arquitetura - Portaria da Ponte Queimada</t>
  </si>
  <si>
    <t>Projeto de Arquitetura - Alojamento (saldo a pagar)</t>
  </si>
  <si>
    <t>Ações relativas à Estrada do Salão Dourado</t>
  </si>
  <si>
    <t>Programa Monitora</t>
  </si>
  <si>
    <t>Atividades de visibilidade do PERD</t>
  </si>
  <si>
    <t>Refinamento da poligonal dos limites de propriedade do IEF (Conforme NT IEF), Elaboração do memorial descritivo, planilha ODS, traçado da poligonal reinada em arquivo shape file dos Limites de propriedade do imóvel em nome do IEF</t>
  </si>
  <si>
    <t>Total de Gastos Gerais</t>
  </si>
  <si>
    <t>Tabela 8 - Previsão Detalhada dos Custos de Desmobilização em Regime de Competência</t>
  </si>
  <si>
    <t>Categoria</t>
  </si>
  <si>
    <t>Total de Gastos de Desmobilização</t>
  </si>
  <si>
    <t>Tabela 9 - Demonstração do Rateio da Previsão dos Gastos Gerais</t>
  </si>
  <si>
    <t>Termo de Parceira 51/2021</t>
  </si>
  <si>
    <t>Nome e Número do Instrumento Jurídico 1</t>
  </si>
  <si>
    <t>Nome e Número do Instrumento Jurídico 2</t>
  </si>
  <si>
    <t>Nome e Número do Instrumento Jurídico 3</t>
  </si>
  <si>
    <t>Demais Projetos da Entidade</t>
  </si>
  <si>
    <t>_____________________</t>
  </si>
  <si>
    <t>Ana Cristina Moeri Brühwiller</t>
  </si>
  <si>
    <t>Diretora Presidente</t>
  </si>
  <si>
    <t>Belo Horizonte,          de                     de</t>
  </si>
  <si>
    <t>Receitas</t>
  </si>
  <si>
    <t>Rendimentos de Aplicações Fin.</t>
  </si>
  <si>
    <t>Transferência para Reserva de Recursos</t>
  </si>
  <si>
    <t>Repasses do Termo de Parceria</t>
  </si>
  <si>
    <t>Rendimentos Financeiros da Reserva de Recursos</t>
  </si>
  <si>
    <t>Receita Arrecadada em Função do TP</t>
  </si>
  <si>
    <t>Gastos da Reserva de Recursos</t>
  </si>
  <si>
    <t>Hora Extra</t>
  </si>
  <si>
    <t>DSR sobre Hora Extra/Adic. Noturno</t>
  </si>
  <si>
    <t>Rescisão de Trabalho (Saldo Salário, Aviso Prévio, outros)</t>
  </si>
  <si>
    <t>Custas com Justiça do Trabalho</t>
  </si>
  <si>
    <t>I.O.F</t>
  </si>
  <si>
    <t>I.R.R.F s/ Aplicações</t>
  </si>
  <si>
    <t>Memória de Cálculo
Termo de Parceria nº 51/21 celebrado entre o Instituto Estadual de Florestas e o Instituto Ekos Brasil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</si>
</sst>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R$ &quot;* #,##0.00_);_(&quot;R$ &quot;* \(#,##0.00\);_(&quot;R$ &quot;* &quot;-&quot;??_);_(@_)"/>
    <numFmt numFmtId="165" formatCode="_(* #,##0.00_);_(* \(#,##0.00\);_(* &quot;-&quot;??_);_(@_)"/>
    <numFmt numFmtId="166" formatCode="00"/>
    <numFmt numFmtId="167" formatCode="_(* #,##0_);_(* \(#,##0\);_(* &quot;-&quot;??_);_(@_)"/>
    <numFmt numFmtId="168" formatCode="mmm/yyyy"/>
    <numFmt numFmtId="169" formatCode="yyyy"/>
  </numFmts>
  <fonts count="38" x14ac:knownFonts="1">
    <font>
      <sz val="10"/>
      <name val="Arial"/>
    </font>
    <font>
      <sz val="10"/>
      <name val="Arial"/>
      <family val="2"/>
    </font>
    <font>
      <sz val="8"/>
      <name val="Verdana"/>
      <family val="2"/>
    </font>
    <font>
      <sz val="8"/>
      <name val="Arial"/>
      <family val="2"/>
    </font>
    <font>
      <b/>
      <sz val="12"/>
      <name val="Arial"/>
      <family val="2"/>
    </font>
    <font>
      <sz val="12"/>
      <name val="Arial"/>
      <family val="2"/>
    </font>
    <font>
      <b/>
      <sz val="10"/>
      <name val="Arial"/>
      <family val="2"/>
    </font>
    <font>
      <sz val="11"/>
      <name val="Times New Roman"/>
      <family val="1"/>
    </font>
    <font>
      <i/>
      <sz val="18"/>
      <color indexed="10"/>
      <name val="Times New Roman"/>
      <family val="1"/>
    </font>
    <font>
      <sz val="8"/>
      <name val="Arial"/>
      <family val="2"/>
    </font>
    <font>
      <b/>
      <sz val="9"/>
      <name val="Arial"/>
      <family val="2"/>
    </font>
    <font>
      <sz val="9"/>
      <name val="Arial"/>
      <family val="2"/>
    </font>
    <font>
      <sz val="10"/>
      <name val="Arial"/>
      <family val="2"/>
    </font>
    <font>
      <sz val="8"/>
      <name val="Arial"/>
      <family val="2"/>
    </font>
    <font>
      <b/>
      <sz val="8"/>
      <name val="Verdana"/>
      <family val="2"/>
    </font>
    <font>
      <b/>
      <sz val="8"/>
      <name val="Arial"/>
      <family val="2"/>
    </font>
    <font>
      <sz val="14"/>
      <name val="Arial"/>
      <family val="2"/>
    </font>
    <font>
      <b/>
      <sz val="11"/>
      <name val="Arial"/>
      <family val="2"/>
    </font>
    <font>
      <b/>
      <sz val="11"/>
      <name val="Verdana"/>
      <family val="2"/>
    </font>
    <font>
      <sz val="7.8"/>
      <name val="Arial"/>
      <family val="2"/>
    </font>
    <font>
      <b/>
      <sz val="7.8"/>
      <name val="Arial"/>
      <family val="2"/>
    </font>
    <font>
      <b/>
      <i/>
      <sz val="8"/>
      <name val="Arial"/>
      <family val="2"/>
    </font>
    <font>
      <b/>
      <sz val="16"/>
      <name val="Arial"/>
      <family val="2"/>
    </font>
    <font>
      <sz val="18"/>
      <name val="Arial"/>
      <family val="2"/>
    </font>
    <font>
      <b/>
      <sz val="14"/>
      <name val="Arial"/>
      <family val="2"/>
    </font>
    <font>
      <sz val="11"/>
      <color theme="1"/>
      <name val="Calibri"/>
      <family val="2"/>
      <scheme val="minor"/>
    </font>
    <font>
      <sz val="10"/>
      <color rgb="FFFF0000"/>
      <name val="Arial"/>
      <family val="2"/>
    </font>
    <font>
      <sz val="11"/>
      <color rgb="FFFF0000"/>
      <name val="Times New Roman"/>
      <family val="1"/>
    </font>
    <font>
      <sz val="11"/>
      <name val="Arial"/>
      <family val="2"/>
    </font>
    <font>
      <sz val="11"/>
      <color theme="1"/>
      <name val="Arial"/>
      <family val="2"/>
    </font>
    <font>
      <b/>
      <sz val="11"/>
      <name val="Calibri"/>
      <family val="2"/>
    </font>
    <font>
      <sz val="11"/>
      <name val="Calibri"/>
      <family val="2"/>
    </font>
    <font>
      <sz val="16"/>
      <name val="Arial"/>
      <family val="2"/>
    </font>
    <font>
      <sz val="20"/>
      <name val="Arial"/>
      <family val="2"/>
    </font>
    <font>
      <b/>
      <sz val="20"/>
      <name val="Arial"/>
      <family val="2"/>
    </font>
    <font>
      <i/>
      <sz val="16"/>
      <color rgb="FFFF0000"/>
      <name val="Arial"/>
      <family val="2"/>
    </font>
    <font>
      <i/>
      <sz val="16"/>
      <name val="Arial"/>
      <family val="2"/>
    </font>
    <font>
      <i/>
      <sz val="18"/>
      <color indexed="10"/>
      <name val="Arial"/>
      <family val="2"/>
    </font>
  </fonts>
  <fills count="12">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1"/>
        <bgColor indexed="64"/>
      </patternFill>
    </fill>
  </fills>
  <borders count="33">
    <border>
      <left/>
      <right/>
      <top/>
      <bottom/>
      <diagonal/>
    </border>
    <border>
      <left/>
      <right/>
      <top style="medium">
        <color indexed="64"/>
      </top>
      <bottom style="medium">
        <color indexed="64"/>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style="dotted">
        <color indexed="64"/>
      </left>
      <right/>
      <top/>
      <bottom/>
      <diagonal/>
    </border>
    <border>
      <left/>
      <right/>
      <top style="medium">
        <color indexed="64"/>
      </top>
      <bottom/>
      <diagonal/>
    </border>
    <border>
      <left/>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auto="1"/>
      </left>
      <right/>
      <top/>
      <bottom style="thin">
        <color auto="1"/>
      </bottom>
      <diagonal/>
    </border>
    <border>
      <left style="dotted">
        <color indexed="64"/>
      </left>
      <right style="dotted">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dotted">
        <color indexed="64"/>
      </left>
      <right style="dotted">
        <color indexed="64"/>
      </right>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s>
  <cellStyleXfs count="14">
    <xf numFmtId="0" fontId="0" fillId="0" borderId="0"/>
    <xf numFmtId="164" fontId="12"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25" fillId="0" borderId="0"/>
    <xf numFmtId="0" fontId="25" fillId="0" borderId="0"/>
    <xf numFmtId="9"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cellStyleXfs>
  <cellXfs count="411">
    <xf numFmtId="0" fontId="0" fillId="0" borderId="0" xfId="0"/>
    <xf numFmtId="0" fontId="6" fillId="0" borderId="0" xfId="5" applyFont="1"/>
    <xf numFmtId="0" fontId="4" fillId="0" borderId="0" xfId="5" applyFont="1" applyAlignment="1">
      <alignment horizontal="left" vertical="center"/>
    </xf>
    <xf numFmtId="0" fontId="1" fillId="3" borderId="0" xfId="0" applyFont="1" applyFill="1" applyAlignment="1">
      <alignment vertical="center"/>
    </xf>
    <xf numFmtId="4" fontId="1" fillId="3" borderId="0" xfId="0" applyNumberFormat="1" applyFont="1" applyFill="1" applyAlignment="1">
      <alignment vertical="center"/>
    </xf>
    <xf numFmtId="0" fontId="7" fillId="3" borderId="0" xfId="5" applyFont="1" applyFill="1"/>
    <xf numFmtId="0" fontId="8" fillId="3" borderId="0" xfId="5" applyFont="1" applyFill="1" applyAlignment="1">
      <alignment vertical="center"/>
    </xf>
    <xf numFmtId="4" fontId="7" fillId="3" borderId="0" xfId="5" applyNumberFormat="1" applyFont="1" applyFill="1" applyAlignment="1">
      <alignment horizontal="center"/>
    </xf>
    <xf numFmtId="0" fontId="1" fillId="3" borderId="0" xfId="0" applyFont="1" applyFill="1"/>
    <xf numFmtId="0" fontId="17" fillId="0" borderId="0" xfId="0" applyFont="1"/>
    <xf numFmtId="0" fontId="15" fillId="3" borderId="0" xfId="0" applyFont="1" applyFill="1" applyAlignment="1">
      <alignment horizontal="right" vertical="center" wrapText="1"/>
    </xf>
    <xf numFmtId="165" fontId="3" fillId="3" borderId="0" xfId="12" applyFont="1" applyFill="1" applyBorder="1" applyAlignment="1">
      <alignment horizontal="right" vertical="center" wrapText="1"/>
    </xf>
    <xf numFmtId="0" fontId="3" fillId="3" borderId="0" xfId="0" applyFont="1" applyFill="1" applyAlignment="1">
      <alignment horizontal="left" vertical="center" wrapText="1"/>
    </xf>
    <xf numFmtId="0" fontId="3" fillId="3" borderId="0" xfId="5" applyFont="1" applyFill="1" applyAlignment="1">
      <alignment horizontal="left" vertical="center" wrapText="1"/>
    </xf>
    <xf numFmtId="165" fontId="19" fillId="3" borderId="0" xfId="12" applyFont="1" applyFill="1" applyBorder="1" applyAlignment="1">
      <alignment horizontal="right" vertical="center" wrapText="1"/>
    </xf>
    <xf numFmtId="165" fontId="20" fillId="3" borderId="0" xfId="12" applyFont="1" applyFill="1" applyBorder="1" applyAlignment="1">
      <alignment horizontal="right" vertical="center" wrapText="1"/>
    </xf>
    <xf numFmtId="165" fontId="20" fillId="3" borderId="3" xfId="12" applyFont="1" applyFill="1" applyBorder="1" applyAlignment="1">
      <alignment horizontal="right" vertical="center" wrapText="1"/>
    </xf>
    <xf numFmtId="0" fontId="2" fillId="3" borderId="0" xfId="5" applyFont="1" applyFill="1" applyAlignment="1">
      <alignment horizontal="right" vertical="center"/>
    </xf>
    <xf numFmtId="0" fontId="3" fillId="3" borderId="0" xfId="0" applyFont="1" applyFill="1" applyAlignment="1">
      <alignment horizontal="left" vertical="center"/>
    </xf>
    <xf numFmtId="0" fontId="3" fillId="3" borderId="0" xfId="0" applyFont="1" applyFill="1" applyAlignment="1">
      <alignment vertical="center"/>
    </xf>
    <xf numFmtId="0" fontId="3" fillId="3" borderId="0" xfId="0" applyFont="1" applyFill="1" applyAlignment="1">
      <alignment vertical="center" wrapText="1"/>
    </xf>
    <xf numFmtId="0" fontId="3" fillId="3" borderId="4" xfId="0" applyFont="1" applyFill="1" applyBorder="1" applyAlignment="1">
      <alignment vertical="center" wrapText="1"/>
    </xf>
    <xf numFmtId="0" fontId="3" fillId="3" borderId="0" xfId="4" applyFont="1" applyFill="1" applyAlignment="1">
      <alignment vertical="center" wrapText="1"/>
    </xf>
    <xf numFmtId="0" fontId="3" fillId="3" borderId="4" xfId="0" applyFont="1" applyFill="1" applyBorder="1" applyAlignment="1">
      <alignment horizontal="left" vertical="center" wrapText="1"/>
    </xf>
    <xf numFmtId="165" fontId="19" fillId="3" borderId="4" xfId="12" applyFont="1" applyFill="1" applyBorder="1" applyAlignment="1">
      <alignment horizontal="right" vertical="center" wrapText="1"/>
    </xf>
    <xf numFmtId="165" fontId="20" fillId="3" borderId="4" xfId="12" applyFont="1" applyFill="1" applyBorder="1" applyAlignment="1">
      <alignment horizontal="right" vertical="center" wrapText="1"/>
    </xf>
    <xf numFmtId="0" fontId="11" fillId="3" borderId="0" xfId="0" applyFont="1" applyFill="1" applyAlignment="1" applyProtection="1">
      <alignment horizontal="left" vertical="center" wrapText="1"/>
      <protection locked="0"/>
    </xf>
    <xf numFmtId="4" fontId="11" fillId="3" borderId="0" xfId="0" applyNumberFormat="1" applyFont="1" applyFill="1" applyAlignment="1" applyProtection="1">
      <alignment horizontal="right" vertical="center" wrapText="1"/>
      <protection locked="0"/>
    </xf>
    <xf numFmtId="166" fontId="11" fillId="3" borderId="0" xfId="0" applyNumberFormat="1" applyFont="1" applyFill="1" applyAlignment="1" applyProtection="1">
      <alignment horizontal="right" vertical="center" wrapText="1"/>
      <protection locked="0"/>
    </xf>
    <xf numFmtId="0" fontId="0" fillId="0" borderId="0" xfId="0" applyProtection="1">
      <protection locked="0"/>
    </xf>
    <xf numFmtId="165" fontId="11" fillId="3" borderId="0" xfId="12" applyFont="1" applyFill="1" applyBorder="1" applyAlignment="1" applyProtection="1">
      <alignment horizontal="right" vertical="center" wrapText="1"/>
    </xf>
    <xf numFmtId="165" fontId="3" fillId="3" borderId="5" xfId="12" applyFont="1" applyFill="1" applyBorder="1" applyAlignment="1" applyProtection="1">
      <alignment horizontal="right" vertical="center"/>
      <protection locked="0"/>
    </xf>
    <xf numFmtId="165" fontId="3" fillId="3" borderId="0" xfId="12" applyFont="1" applyFill="1" applyBorder="1" applyAlignment="1" applyProtection="1">
      <alignment horizontal="right" vertical="center"/>
      <protection locked="0"/>
    </xf>
    <xf numFmtId="0" fontId="16" fillId="2" borderId="0" xfId="0" applyFont="1" applyFill="1" applyAlignment="1" applyProtection="1">
      <alignment horizontal="center"/>
      <protection locked="0"/>
    </xf>
    <xf numFmtId="0" fontId="24" fillId="3" borderId="0" xfId="5" applyFont="1" applyFill="1" applyAlignment="1">
      <alignment horizontal="center"/>
    </xf>
    <xf numFmtId="0" fontId="3" fillId="3" borderId="0" xfId="0" applyFont="1" applyFill="1" applyAlignment="1" applyProtection="1">
      <alignment horizontal="left" vertical="center" wrapText="1"/>
      <protection locked="0"/>
    </xf>
    <xf numFmtId="0" fontId="1" fillId="3" borderId="0" xfId="0" applyFont="1" applyFill="1" applyAlignment="1">
      <alignment horizontal="left" vertical="center"/>
    </xf>
    <xf numFmtId="0" fontId="3" fillId="3" borderId="0" xfId="0" applyFont="1" applyFill="1" applyAlignment="1" applyProtection="1">
      <alignment horizontal="center" vertical="center" wrapText="1"/>
      <protection locked="0"/>
    </xf>
    <xf numFmtId="0" fontId="1" fillId="3" borderId="0" xfId="0" applyFont="1" applyFill="1" applyAlignment="1">
      <alignment horizontal="center" vertical="center"/>
    </xf>
    <xf numFmtId="0" fontId="15" fillId="3" borderId="0" xfId="0" applyFont="1" applyFill="1" applyAlignment="1">
      <alignment horizontal="left" vertical="center" wrapText="1"/>
    </xf>
    <xf numFmtId="0" fontId="3" fillId="3" borderId="3" xfId="0" applyFont="1" applyFill="1" applyBorder="1" applyAlignment="1">
      <alignment vertical="center"/>
    </xf>
    <xf numFmtId="0" fontId="15" fillId="3" borderId="3" xfId="0" applyFont="1" applyFill="1" applyBorder="1" applyAlignment="1">
      <alignment horizontal="right" vertical="center" wrapText="1"/>
    </xf>
    <xf numFmtId="165" fontId="15" fillId="3" borderId="3" xfId="12" applyFont="1" applyFill="1" applyBorder="1" applyAlignment="1" applyProtection="1">
      <alignment horizontal="right" vertical="center"/>
    </xf>
    <xf numFmtId="165" fontId="15" fillId="3" borderId="1" xfId="12" applyFont="1" applyFill="1" applyBorder="1" applyAlignment="1" applyProtection="1">
      <alignment horizontal="right" vertical="center"/>
    </xf>
    <xf numFmtId="0" fontId="15" fillId="3" borderId="0" xfId="0" applyFont="1" applyFill="1" applyAlignment="1">
      <alignment vertical="center" wrapText="1"/>
    </xf>
    <xf numFmtId="0" fontId="3" fillId="3" borderId="0" xfId="0" applyFont="1" applyFill="1" applyAlignment="1" applyProtection="1">
      <alignment vertical="center" wrapText="1"/>
      <protection locked="0"/>
    </xf>
    <xf numFmtId="165" fontId="3" fillId="3" borderId="0" xfId="12" applyFont="1" applyFill="1" applyBorder="1" applyAlignment="1" applyProtection="1">
      <alignment horizontal="right" vertical="center" wrapText="1"/>
      <protection locked="0"/>
    </xf>
    <xf numFmtId="1" fontId="3" fillId="3" borderId="0" xfId="0" applyNumberFormat="1" applyFont="1" applyFill="1" applyAlignment="1">
      <alignment horizontal="left" vertical="center" wrapText="1"/>
    </xf>
    <xf numFmtId="0" fontId="1" fillId="3" borderId="0" xfId="0" applyFont="1" applyFill="1" applyAlignment="1" applyProtection="1">
      <alignment vertical="center"/>
      <protection locked="0"/>
    </xf>
    <xf numFmtId="0" fontId="1" fillId="3" borderId="0" xfId="0" applyFont="1" applyFill="1" applyAlignment="1" applyProtection="1">
      <alignment horizontal="center" vertical="center"/>
      <protection locked="0"/>
    </xf>
    <xf numFmtId="4" fontId="1" fillId="3" borderId="0" xfId="0" applyNumberFormat="1" applyFont="1" applyFill="1" applyAlignment="1" applyProtection="1">
      <alignment vertical="center"/>
      <protection locked="0"/>
    </xf>
    <xf numFmtId="0" fontId="26" fillId="3" borderId="0" xfId="0" applyFont="1" applyFill="1" applyAlignment="1" applyProtection="1">
      <alignment vertical="center"/>
      <protection locked="0"/>
    </xf>
    <xf numFmtId="0" fontId="17" fillId="3" borderId="0" xfId="0" applyFont="1" applyFill="1" applyAlignment="1">
      <alignment horizontal="left" vertical="center"/>
    </xf>
    <xf numFmtId="10" fontId="15" fillId="3" borderId="1" xfId="10" applyNumberFormat="1" applyFont="1" applyFill="1" applyBorder="1" applyAlignment="1">
      <alignment horizontal="right" vertical="center" wrapText="1"/>
    </xf>
    <xf numFmtId="165" fontId="3" fillId="3" borderId="3" xfId="12" applyFont="1" applyFill="1" applyBorder="1" applyAlignment="1" applyProtection="1">
      <alignment horizontal="right" vertical="center"/>
    </xf>
    <xf numFmtId="0" fontId="0" fillId="0" borderId="0" xfId="0" applyAlignment="1">
      <alignment horizontal="right"/>
    </xf>
    <xf numFmtId="165" fontId="3" fillId="3" borderId="0" xfId="12" applyFont="1" applyFill="1" applyBorder="1" applyAlignment="1" applyProtection="1">
      <alignment horizontal="center" vertical="center" wrapText="1"/>
      <protection locked="0"/>
    </xf>
    <xf numFmtId="0" fontId="15" fillId="3" borderId="1" xfId="5" applyFont="1" applyFill="1" applyBorder="1" applyAlignment="1">
      <alignment horizontal="left" vertical="center" wrapText="1"/>
    </xf>
    <xf numFmtId="10" fontId="15" fillId="3" borderId="1" xfId="10" applyNumberFormat="1" applyFont="1" applyFill="1" applyBorder="1" applyAlignment="1" applyProtection="1">
      <alignment horizontal="right" vertical="center"/>
    </xf>
    <xf numFmtId="10" fontId="15" fillId="3" borderId="3" xfId="10" applyNumberFormat="1" applyFont="1" applyFill="1" applyBorder="1" applyAlignment="1" applyProtection="1">
      <alignment horizontal="right" vertical="center"/>
    </xf>
    <xf numFmtId="10" fontId="3" fillId="3" borderId="3" xfId="10" applyNumberFormat="1" applyFont="1" applyFill="1" applyBorder="1" applyAlignment="1" applyProtection="1">
      <alignment horizontal="right" vertical="center"/>
    </xf>
    <xf numFmtId="165" fontId="20" fillId="3" borderId="7" xfId="12" applyFont="1" applyFill="1" applyBorder="1" applyAlignment="1">
      <alignment horizontal="right" vertical="center" wrapText="1"/>
    </xf>
    <xf numFmtId="10" fontId="15" fillId="3" borderId="7" xfId="10" applyNumberFormat="1" applyFont="1" applyFill="1" applyBorder="1" applyAlignment="1">
      <alignment horizontal="right" vertical="center" wrapText="1"/>
    </xf>
    <xf numFmtId="10" fontId="2" fillId="3" borderId="0" xfId="10" applyNumberFormat="1" applyFont="1" applyFill="1" applyBorder="1" applyAlignment="1">
      <alignment horizontal="right" vertical="center"/>
    </xf>
    <xf numFmtId="10" fontId="20" fillId="3" borderId="3" xfId="10" applyNumberFormat="1" applyFont="1" applyFill="1" applyBorder="1" applyAlignment="1">
      <alignment horizontal="right" vertical="center" wrapText="1"/>
    </xf>
    <xf numFmtId="10" fontId="1" fillId="0" borderId="0" xfId="10" applyNumberFormat="1"/>
    <xf numFmtId="10" fontId="19" fillId="3" borderId="0" xfId="10" applyNumberFormat="1" applyFont="1" applyFill="1" applyBorder="1" applyAlignment="1">
      <alignment horizontal="right" vertical="center" wrapText="1"/>
    </xf>
    <xf numFmtId="10" fontId="19" fillId="3" borderId="4" xfId="10" applyNumberFormat="1" applyFont="1" applyFill="1" applyBorder="1" applyAlignment="1">
      <alignment horizontal="right" vertical="center" wrapText="1"/>
    </xf>
    <xf numFmtId="165" fontId="15" fillId="3" borderId="1" xfId="5" applyNumberFormat="1" applyFont="1" applyFill="1" applyBorder="1" applyAlignment="1">
      <alignment horizontal="right" vertical="center" wrapText="1"/>
    </xf>
    <xf numFmtId="165" fontId="19" fillId="3" borderId="1" xfId="12" applyFont="1" applyFill="1" applyBorder="1" applyAlignment="1">
      <alignment horizontal="right" vertical="center" wrapText="1"/>
    </xf>
    <xf numFmtId="165" fontId="15" fillId="3" borderId="0" xfId="12" applyFont="1" applyFill="1" applyBorder="1" applyAlignment="1" applyProtection="1">
      <alignment horizontal="right" vertical="center"/>
    </xf>
    <xf numFmtId="0" fontId="15" fillId="3" borderId="1" xfId="0" applyFont="1" applyFill="1" applyBorder="1" applyAlignment="1">
      <alignment horizontal="left" vertical="center"/>
    </xf>
    <xf numFmtId="165" fontId="3" fillId="3" borderId="0" xfId="12" applyFont="1" applyFill="1" applyBorder="1" applyAlignment="1" applyProtection="1">
      <alignment horizontal="right" vertical="center"/>
    </xf>
    <xf numFmtId="0" fontId="1" fillId="3" borderId="0" xfId="0" applyFont="1" applyFill="1" applyAlignment="1">
      <alignment horizontal="right" vertical="center"/>
    </xf>
    <xf numFmtId="165" fontId="3" fillId="3" borderId="1" xfId="12" applyFont="1" applyFill="1" applyBorder="1" applyAlignment="1" applyProtection="1">
      <alignment horizontal="right" vertical="center"/>
      <protection locked="0"/>
    </xf>
    <xf numFmtId="10" fontId="3" fillId="3" borderId="0" xfId="10" applyNumberFormat="1" applyFont="1" applyFill="1" applyBorder="1" applyAlignment="1" applyProtection="1">
      <alignment horizontal="right" vertical="center"/>
    </xf>
    <xf numFmtId="0" fontId="11" fillId="3" borderId="0" xfId="0" applyFont="1" applyFill="1" applyAlignment="1">
      <alignment vertical="center"/>
    </xf>
    <xf numFmtId="165" fontId="3" fillId="3" borderId="10" xfId="12" applyFont="1" applyFill="1" applyBorder="1" applyAlignment="1" applyProtection="1">
      <alignment horizontal="right" vertical="center"/>
      <protection locked="0"/>
    </xf>
    <xf numFmtId="165" fontId="3" fillId="3" borderId="9" xfId="12" applyFont="1" applyFill="1" applyBorder="1" applyAlignment="1" applyProtection="1">
      <alignment horizontal="center" vertical="center" wrapText="1"/>
    </xf>
    <xf numFmtId="165" fontId="3" fillId="3" borderId="11" xfId="12" applyFont="1" applyFill="1" applyBorder="1" applyAlignment="1" applyProtection="1">
      <alignment horizontal="right" vertical="center" wrapText="1"/>
      <protection locked="0"/>
    </xf>
    <xf numFmtId="165" fontId="15" fillId="3" borderId="9" xfId="12" applyFont="1" applyFill="1" applyBorder="1" applyAlignment="1" applyProtection="1">
      <alignment horizontal="right" vertical="center" wrapText="1"/>
    </xf>
    <xf numFmtId="9" fontId="6" fillId="3" borderId="0" xfId="0" applyNumberFormat="1" applyFont="1" applyFill="1" applyAlignment="1">
      <alignment vertical="center"/>
    </xf>
    <xf numFmtId="0" fontId="0" fillId="3" borderId="0" xfId="0" applyFill="1" applyAlignment="1">
      <alignment horizontal="center" vertical="center"/>
    </xf>
    <xf numFmtId="165" fontId="3" fillId="3" borderId="14" xfId="12" applyFont="1" applyFill="1" applyBorder="1" applyAlignment="1" applyProtection="1">
      <alignment horizontal="right" vertical="center"/>
      <protection locked="0"/>
    </xf>
    <xf numFmtId="0" fontId="0" fillId="3" borderId="0" xfId="0" applyFill="1" applyProtection="1">
      <protection locked="0"/>
    </xf>
    <xf numFmtId="0" fontId="0" fillId="3" borderId="0" xfId="0" applyFill="1" applyAlignment="1" applyProtection="1">
      <alignment horizontal="center" vertical="center"/>
      <protection locked="0"/>
    </xf>
    <xf numFmtId="0" fontId="3" fillId="3" borderId="0" xfId="0" applyFont="1" applyFill="1" applyAlignment="1">
      <alignment horizontal="right" vertical="center"/>
    </xf>
    <xf numFmtId="0" fontId="3" fillId="3" borderId="0" xfId="0" applyFont="1" applyFill="1"/>
    <xf numFmtId="0" fontId="3" fillId="3" borderId="9" xfId="0" applyFont="1" applyFill="1" applyBorder="1" applyAlignment="1" applyProtection="1">
      <alignment horizontal="right" vertical="center"/>
      <protection locked="0"/>
    </xf>
    <xf numFmtId="0" fontId="3" fillId="3" borderId="10" xfId="0" applyFont="1" applyFill="1" applyBorder="1" applyAlignment="1" applyProtection="1">
      <alignment horizontal="left" vertical="center" wrapText="1"/>
      <protection locked="0"/>
    </xf>
    <xf numFmtId="0" fontId="3" fillId="3" borderId="11"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right" vertical="center"/>
      <protection locked="0"/>
    </xf>
    <xf numFmtId="0" fontId="3" fillId="3" borderId="14" xfId="0" applyFont="1" applyFill="1" applyBorder="1" applyAlignment="1" applyProtection="1">
      <alignment horizontal="left" vertical="center" wrapText="1"/>
      <protection locked="0"/>
    </xf>
    <xf numFmtId="0" fontId="3" fillId="3" borderId="13" xfId="0" applyFont="1" applyFill="1" applyBorder="1" applyAlignment="1" applyProtection="1">
      <alignment horizontal="left" vertical="center" wrapText="1"/>
      <protection locked="0"/>
    </xf>
    <xf numFmtId="0" fontId="3" fillId="3" borderId="0" xfId="0" applyFont="1" applyFill="1" applyAlignment="1" applyProtection="1">
      <alignment horizontal="left" vertical="center"/>
      <protection locked="0"/>
    </xf>
    <xf numFmtId="0" fontId="6" fillId="3" borderId="0" xfId="0" applyFont="1" applyFill="1" applyAlignment="1">
      <alignment horizontal="right" vertical="center"/>
    </xf>
    <xf numFmtId="0" fontId="17" fillId="3" borderId="0" xfId="0" applyFont="1" applyFill="1" applyAlignment="1" applyProtection="1">
      <alignment vertical="center"/>
      <protection locked="0"/>
    </xf>
    <xf numFmtId="0" fontId="6" fillId="3" borderId="0" xfId="0" applyFont="1" applyFill="1" applyAlignment="1" applyProtection="1">
      <alignment vertical="center"/>
      <protection locked="0"/>
    </xf>
    <xf numFmtId="0" fontId="18" fillId="2" borderId="0" xfId="5" applyFont="1" applyFill="1" applyAlignment="1" applyProtection="1">
      <alignment vertical="center"/>
      <protection locked="0"/>
    </xf>
    <xf numFmtId="4" fontId="18" fillId="2" borderId="0" xfId="5" applyNumberFormat="1" applyFont="1" applyFill="1" applyAlignment="1" applyProtection="1">
      <alignment vertical="center"/>
      <protection locked="0"/>
    </xf>
    <xf numFmtId="0" fontId="2" fillId="2" borderId="0" xfId="5" applyFont="1" applyFill="1" applyAlignment="1" applyProtection="1">
      <alignment vertical="center"/>
      <protection locked="0"/>
    </xf>
    <xf numFmtId="0" fontId="2" fillId="0" borderId="0" xfId="5" applyFont="1" applyAlignment="1" applyProtection="1">
      <alignment vertical="center"/>
      <protection locked="0"/>
    </xf>
    <xf numFmtId="4" fontId="2" fillId="0" borderId="0" xfId="5" applyNumberFormat="1" applyFont="1" applyAlignment="1" applyProtection="1">
      <alignment vertical="center"/>
      <protection locked="0"/>
    </xf>
    <xf numFmtId="0" fontId="5" fillId="0" borderId="0" xfId="5" applyFont="1" applyAlignment="1" applyProtection="1">
      <alignment horizontal="justify" vertical="center"/>
      <protection locked="0"/>
    </xf>
    <xf numFmtId="10" fontId="2" fillId="0" borderId="0" xfId="10" applyNumberFormat="1" applyFont="1" applyAlignment="1" applyProtection="1">
      <alignment vertical="center"/>
      <protection locked="0"/>
    </xf>
    <xf numFmtId="0" fontId="14" fillId="0" borderId="0" xfId="5" applyFont="1" applyAlignment="1" applyProtection="1">
      <alignment vertical="center"/>
      <protection locked="0"/>
    </xf>
    <xf numFmtId="0" fontId="3" fillId="3" borderId="7" xfId="5" applyFont="1" applyFill="1" applyBorder="1" applyAlignment="1">
      <alignment horizontal="left" vertical="center" wrapText="1"/>
    </xf>
    <xf numFmtId="165" fontId="19" fillId="3" borderId="7" xfId="12" applyFont="1" applyFill="1" applyBorder="1" applyAlignment="1">
      <alignment horizontal="right" vertical="center" wrapText="1"/>
    </xf>
    <xf numFmtId="10" fontId="19" fillId="3" borderId="7" xfId="10" applyNumberFormat="1" applyFont="1" applyFill="1" applyBorder="1" applyAlignment="1">
      <alignment horizontal="right" vertical="center" wrapText="1"/>
    </xf>
    <xf numFmtId="0" fontId="0" fillId="3" borderId="0" xfId="0" applyFill="1"/>
    <xf numFmtId="4" fontId="0" fillId="3" borderId="0" xfId="0" applyNumberFormat="1" applyFill="1"/>
    <xf numFmtId="165" fontId="15" fillId="3" borderId="0" xfId="12" applyFont="1" applyFill="1" applyBorder="1" applyAlignment="1" applyProtection="1">
      <alignment horizontal="right" vertical="center" wrapText="1"/>
    </xf>
    <xf numFmtId="165" fontId="3" fillId="3" borderId="10" xfId="12" applyFont="1" applyFill="1" applyBorder="1" applyAlignment="1" applyProtection="1">
      <alignment horizontal="right" vertical="center" wrapText="1"/>
      <protection locked="0"/>
    </xf>
    <xf numFmtId="165" fontId="15" fillId="3" borderId="11" xfId="12" applyFont="1" applyFill="1" applyBorder="1" applyAlignment="1" applyProtection="1">
      <alignment horizontal="right" vertical="center"/>
    </xf>
    <xf numFmtId="165" fontId="3" fillId="3" borderId="9" xfId="12" applyFont="1" applyFill="1" applyBorder="1" applyAlignment="1">
      <alignment horizontal="right" vertical="center" wrapText="1"/>
    </xf>
    <xf numFmtId="17" fontId="15" fillId="3" borderId="0" xfId="0" applyNumberFormat="1" applyFont="1" applyFill="1" applyAlignment="1">
      <alignment horizontal="left" vertical="center" wrapText="1"/>
    </xf>
    <xf numFmtId="167" fontId="15" fillId="3" borderId="0" xfId="12" applyNumberFormat="1" applyFont="1" applyFill="1" applyBorder="1" applyAlignment="1">
      <alignment horizontal="right" vertical="center" wrapText="1"/>
    </xf>
    <xf numFmtId="17" fontId="15" fillId="3" borderId="0" xfId="0" applyNumberFormat="1" applyFont="1" applyFill="1" applyAlignment="1">
      <alignment horizontal="center" vertical="center" wrapText="1"/>
    </xf>
    <xf numFmtId="165" fontId="15" fillId="3" borderId="0" xfId="12" applyFont="1" applyFill="1" applyBorder="1" applyAlignment="1">
      <alignment horizontal="right" vertical="center" wrapText="1"/>
    </xf>
    <xf numFmtId="165" fontId="15" fillId="3" borderId="0" xfId="12" applyFont="1" applyFill="1" applyBorder="1" applyAlignment="1">
      <alignment horizontal="center" vertical="center" wrapText="1"/>
    </xf>
    <xf numFmtId="10" fontId="1" fillId="3" borderId="0" xfId="10" applyNumberFormat="1" applyFont="1" applyFill="1" applyAlignment="1" applyProtection="1">
      <alignment vertical="center"/>
    </xf>
    <xf numFmtId="10" fontId="1" fillId="3" borderId="0" xfId="10" applyNumberFormat="1" applyFont="1" applyFill="1" applyAlignment="1" applyProtection="1">
      <alignment vertical="center"/>
      <protection locked="0"/>
    </xf>
    <xf numFmtId="0" fontId="17" fillId="3" borderId="0" xfId="0" applyFont="1" applyFill="1" applyAlignment="1">
      <alignment vertical="center"/>
    </xf>
    <xf numFmtId="0" fontId="17" fillId="3" borderId="0" xfId="0" applyFont="1" applyFill="1" applyAlignment="1">
      <alignment horizontal="center" vertical="center" wrapText="1"/>
    </xf>
    <xf numFmtId="0" fontId="1" fillId="3" borderId="0" xfId="0" applyFont="1" applyFill="1" applyAlignment="1" applyProtection="1">
      <alignment horizontal="left" vertical="center" wrapText="1"/>
      <protection locked="0"/>
    </xf>
    <xf numFmtId="0" fontId="15" fillId="3" borderId="0" xfId="0" applyFont="1" applyFill="1" applyAlignment="1">
      <alignment horizontal="center" vertical="center" wrapText="1"/>
    </xf>
    <xf numFmtId="0" fontId="15" fillId="3" borderId="0" xfId="0" applyFont="1" applyFill="1" applyAlignment="1">
      <alignment horizontal="center" vertical="center"/>
    </xf>
    <xf numFmtId="10" fontId="3" fillId="3" borderId="16" xfId="0" applyNumberFormat="1" applyFont="1" applyFill="1" applyBorder="1" applyAlignment="1" applyProtection="1">
      <alignment horizontal="right" vertical="center"/>
      <protection locked="0"/>
    </xf>
    <xf numFmtId="0" fontId="17" fillId="3" borderId="0" xfId="0" applyFont="1" applyFill="1" applyAlignment="1">
      <alignment vertical="center" wrapText="1"/>
    </xf>
    <xf numFmtId="165" fontId="3" fillId="3" borderId="11" xfId="12" applyFont="1" applyFill="1" applyBorder="1" applyAlignment="1" applyProtection="1">
      <alignment horizontal="right" vertical="center"/>
    </xf>
    <xf numFmtId="165" fontId="3" fillId="3" borderId="9" xfId="12" applyFont="1" applyFill="1" applyBorder="1" applyAlignment="1" applyProtection="1">
      <alignment horizontal="right" vertical="center" wrapText="1"/>
      <protection locked="0"/>
    </xf>
    <xf numFmtId="0" fontId="27" fillId="3" borderId="0" xfId="5" applyFont="1" applyFill="1" applyProtection="1">
      <protection locked="0"/>
    </xf>
    <xf numFmtId="0" fontId="17" fillId="3" borderId="2" xfId="0" applyFont="1" applyFill="1" applyBorder="1" applyAlignment="1">
      <alignment horizontal="center" vertical="center"/>
    </xf>
    <xf numFmtId="0" fontId="17" fillId="3" borderId="2" xfId="0" applyFont="1" applyFill="1" applyBorder="1" applyAlignment="1">
      <alignment horizontal="left" vertical="center"/>
    </xf>
    <xf numFmtId="0" fontId="17" fillId="3" borderId="2" xfId="0" applyFont="1" applyFill="1" applyBorder="1" applyAlignment="1">
      <alignment vertical="center" wrapText="1"/>
    </xf>
    <xf numFmtId="165" fontId="3" fillId="3" borderId="11" xfId="12" applyFont="1" applyFill="1" applyBorder="1" applyAlignment="1">
      <alignment horizontal="right" vertical="center" wrapText="1"/>
    </xf>
    <xf numFmtId="0" fontId="1" fillId="3" borderId="0" xfId="0" applyFont="1" applyFill="1" applyProtection="1">
      <protection locked="0"/>
    </xf>
    <xf numFmtId="0" fontId="3" fillId="3" borderId="1" xfId="0" applyFont="1" applyFill="1" applyBorder="1" applyAlignment="1">
      <alignment horizontal="right" vertical="center"/>
    </xf>
    <xf numFmtId="165" fontId="3" fillId="3" borderId="18" xfId="12" applyFont="1" applyFill="1" applyBorder="1" applyAlignment="1" applyProtection="1">
      <alignment horizontal="right" vertical="center"/>
    </xf>
    <xf numFmtId="165" fontId="15" fillId="3" borderId="19" xfId="12" applyFont="1" applyFill="1" applyBorder="1" applyAlignment="1" applyProtection="1">
      <alignment horizontal="right" vertical="center"/>
    </xf>
    <xf numFmtId="0" fontId="0" fillId="3" borderId="9" xfId="0" applyFill="1" applyBorder="1" applyAlignment="1">
      <alignment horizontal="center" vertical="center"/>
    </xf>
    <xf numFmtId="165" fontId="5" fillId="0" borderId="0" xfId="5" applyNumberFormat="1" applyFont="1" applyAlignment="1" applyProtection="1">
      <alignment horizontal="justify" vertical="center"/>
      <protection locked="0"/>
    </xf>
    <xf numFmtId="0" fontId="3" fillId="3" borderId="0" xfId="0" applyFont="1" applyFill="1" applyAlignment="1" applyProtection="1">
      <alignment horizontal="right" vertical="center" wrapText="1"/>
      <protection locked="0"/>
    </xf>
    <xf numFmtId="0" fontId="22" fillId="3" borderId="0" xfId="5" applyFont="1" applyFill="1" applyAlignment="1" applyProtection="1">
      <alignment horizontal="center" vertical="center" wrapText="1"/>
      <protection locked="0"/>
    </xf>
    <xf numFmtId="0" fontId="17" fillId="3" borderId="20" xfId="4" applyFont="1" applyFill="1" applyBorder="1" applyAlignment="1">
      <alignment horizontal="left" vertical="center" wrapText="1"/>
    </xf>
    <xf numFmtId="0" fontId="28" fillId="3" borderId="20" xfId="4" applyFont="1" applyFill="1" applyBorder="1" applyAlignment="1">
      <alignment horizontal="left" vertical="center" wrapText="1"/>
    </xf>
    <xf numFmtId="0" fontId="1" fillId="3" borderId="0" xfId="4" applyFill="1" applyAlignment="1">
      <alignment vertical="center" wrapText="1"/>
    </xf>
    <xf numFmtId="0" fontId="1" fillId="3" borderId="0" xfId="4" applyFill="1" applyAlignment="1">
      <alignment wrapText="1"/>
    </xf>
    <xf numFmtId="0" fontId="1" fillId="3" borderId="0" xfId="4" applyFill="1" applyAlignment="1">
      <alignment horizontal="left" vertical="center" wrapText="1"/>
    </xf>
    <xf numFmtId="0" fontId="28" fillId="3" borderId="20" xfId="7" applyFont="1" applyFill="1" applyBorder="1" applyAlignment="1">
      <alignment horizontal="left" vertical="center" wrapText="1"/>
    </xf>
    <xf numFmtId="0" fontId="28" fillId="3" borderId="0" xfId="4" applyFont="1" applyFill="1" applyAlignment="1">
      <alignment horizontal="left" vertical="center" wrapText="1"/>
    </xf>
    <xf numFmtId="0" fontId="29" fillId="3" borderId="20" xfId="7" applyFont="1" applyFill="1" applyBorder="1" applyAlignment="1">
      <alignment horizontal="left" vertical="center" wrapText="1"/>
    </xf>
    <xf numFmtId="0" fontId="0" fillId="2" borderId="0" xfId="0" applyFill="1" applyAlignment="1" applyProtection="1">
      <alignment wrapText="1"/>
      <protection locked="0"/>
    </xf>
    <xf numFmtId="0" fontId="0" fillId="2" borderId="15" xfId="0" applyFill="1" applyBorder="1" applyAlignment="1" applyProtection="1">
      <alignment wrapText="1"/>
      <protection locked="0"/>
    </xf>
    <xf numFmtId="0" fontId="3" fillId="3" borderId="8" xfId="5" applyFont="1" applyFill="1" applyBorder="1" applyAlignment="1">
      <alignment horizontal="left" vertical="center" wrapText="1"/>
    </xf>
    <xf numFmtId="165" fontId="19" fillId="3" borderId="8" xfId="12" applyFont="1" applyFill="1" applyBorder="1" applyAlignment="1">
      <alignment horizontal="right" vertical="center" wrapText="1"/>
    </xf>
    <xf numFmtId="165" fontId="20" fillId="3" borderId="8" xfId="12" applyFont="1" applyFill="1" applyBorder="1" applyAlignment="1">
      <alignment horizontal="right" vertical="center" wrapText="1"/>
    </xf>
    <xf numFmtId="10" fontId="19" fillId="3" borderId="8" xfId="10" applyNumberFormat="1" applyFont="1" applyFill="1" applyBorder="1" applyAlignment="1">
      <alignment horizontal="right" vertical="center" wrapText="1"/>
    </xf>
    <xf numFmtId="49" fontId="1" fillId="3" borderId="10" xfId="0" applyNumberFormat="1" applyFont="1" applyFill="1" applyBorder="1" applyAlignment="1" applyProtection="1">
      <alignment horizontal="left" wrapText="1"/>
      <protection locked="0"/>
    </xf>
    <xf numFmtId="0" fontId="1" fillId="0" borderId="0" xfId="0" applyFont="1"/>
    <xf numFmtId="0" fontId="17" fillId="3" borderId="0" xfId="0" applyFont="1" applyFill="1" applyAlignment="1">
      <alignment horizontal="center" vertical="center"/>
    </xf>
    <xf numFmtId="0" fontId="6" fillId="0" borderId="3" xfId="0" applyFont="1" applyBorder="1" applyAlignment="1">
      <alignment horizontal="center" vertical="center" wrapText="1"/>
    </xf>
    <xf numFmtId="0" fontId="30" fillId="0" borderId="0" xfId="0" applyFont="1" applyAlignment="1">
      <alignment horizontal="center" vertical="center" wrapText="1"/>
    </xf>
    <xf numFmtId="168" fontId="3" fillId="3" borderId="10" xfId="0" applyNumberFormat="1" applyFont="1" applyFill="1" applyBorder="1" applyAlignment="1" applyProtection="1">
      <alignment horizontal="right" vertical="center"/>
      <protection locked="0"/>
    </xf>
    <xf numFmtId="168" fontId="11" fillId="3" borderId="0" xfId="0" applyNumberFormat="1" applyFont="1" applyFill="1" applyAlignment="1" applyProtection="1">
      <alignment horizontal="right" vertical="center" wrapText="1"/>
      <protection locked="0"/>
    </xf>
    <xf numFmtId="168" fontId="3" fillId="3" borderId="11" xfId="12" applyNumberFormat="1" applyFont="1" applyFill="1" applyBorder="1" applyAlignment="1" applyProtection="1">
      <alignment horizontal="center" vertical="center" wrapText="1"/>
      <protection locked="0"/>
    </xf>
    <xf numFmtId="168" fontId="3" fillId="3" borderId="9" xfId="12" applyNumberFormat="1" applyFont="1" applyFill="1" applyBorder="1" applyAlignment="1" applyProtection="1">
      <alignment horizontal="center" vertical="center" wrapText="1"/>
      <protection locked="0"/>
    </xf>
    <xf numFmtId="168" fontId="3" fillId="3" borderId="0" xfId="12" applyNumberFormat="1" applyFont="1" applyFill="1" applyBorder="1" applyAlignment="1" applyProtection="1">
      <alignment horizontal="center" vertical="center" wrapText="1"/>
      <protection locked="0"/>
    </xf>
    <xf numFmtId="14" fontId="7" fillId="3" borderId="0" xfId="5" applyNumberFormat="1" applyFont="1" applyFill="1" applyAlignment="1">
      <alignment horizontal="left" vertical="center"/>
    </xf>
    <xf numFmtId="0" fontId="0" fillId="0" borderId="0" xfId="0" applyAlignment="1" applyProtection="1">
      <alignment horizontal="right" vertical="center"/>
      <protection locked="0"/>
    </xf>
    <xf numFmtId="17" fontId="1" fillId="0" borderId="17" xfId="0" applyNumberFormat="1" applyFont="1" applyBorder="1" applyAlignment="1" applyProtection="1">
      <alignment horizontal="center" vertical="center"/>
      <protection locked="0"/>
    </xf>
    <xf numFmtId="0" fontId="1" fillId="0" borderId="17" xfId="0" applyFont="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37" fillId="3" borderId="0" xfId="5" applyFont="1" applyFill="1" applyAlignment="1">
      <alignment vertical="center"/>
    </xf>
    <xf numFmtId="2" fontId="30" fillId="4" borderId="20" xfId="0" applyNumberFormat="1" applyFont="1" applyFill="1" applyBorder="1" applyAlignment="1">
      <alignment horizontal="center" vertical="center" wrapText="1"/>
    </xf>
    <xf numFmtId="2" fontId="30" fillId="5" borderId="20" xfId="0" applyNumberFormat="1" applyFont="1" applyFill="1" applyBorder="1" applyAlignment="1">
      <alignment horizontal="center" vertical="center" wrapText="1"/>
    </xf>
    <xf numFmtId="0" fontId="30" fillId="6" borderId="20" xfId="0" applyFont="1" applyFill="1" applyBorder="1" applyAlignment="1">
      <alignment horizontal="center" vertical="center" wrapText="1"/>
    </xf>
    <xf numFmtId="0" fontId="30" fillId="7" borderId="0" xfId="0" applyFont="1" applyFill="1" applyAlignment="1">
      <alignment horizontal="center" vertical="center" wrapText="1"/>
    </xf>
    <xf numFmtId="168" fontId="0" fillId="7" borderId="0" xfId="0" applyNumberFormat="1" applyFill="1"/>
    <xf numFmtId="168" fontId="31" fillId="7" borderId="0" xfId="0" applyNumberFormat="1" applyFont="1" applyFill="1" applyAlignment="1">
      <alignment horizontal="center" vertical="center" wrapText="1"/>
    </xf>
    <xf numFmtId="0" fontId="0" fillId="7" borderId="0" xfId="0" applyFill="1"/>
    <xf numFmtId="0" fontId="0" fillId="0" borderId="0" xfId="0" applyAlignment="1">
      <alignment horizontal="center" vertical="center"/>
    </xf>
    <xf numFmtId="2" fontId="0" fillId="0" borderId="0" xfId="0" applyNumberFormat="1"/>
    <xf numFmtId="0" fontId="17" fillId="0" borderId="0" xfId="0" applyFont="1" applyAlignment="1">
      <alignment horizontal="center" vertical="center"/>
    </xf>
    <xf numFmtId="0" fontId="6" fillId="0" borderId="0" xfId="0" applyFont="1" applyAlignment="1">
      <alignment horizontal="left" vertical="center"/>
    </xf>
    <xf numFmtId="0" fontId="6" fillId="0" borderId="0" xfId="0" applyFont="1"/>
    <xf numFmtId="0" fontId="0" fillId="0" borderId="0" xfId="0" applyAlignment="1">
      <alignment horizontal="left" vertical="center"/>
    </xf>
    <xf numFmtId="0" fontId="1" fillId="0" borderId="0" xfId="0" applyFont="1" applyAlignment="1">
      <alignment horizontal="center" vertical="center"/>
    </xf>
    <xf numFmtId="0" fontId="0" fillId="0" borderId="0" xfId="0" applyAlignment="1">
      <alignment horizontal="right" vertical="center"/>
    </xf>
    <xf numFmtId="168" fontId="0" fillId="0" borderId="0" xfId="0" applyNumberFormat="1" applyAlignment="1">
      <alignment horizontal="right" vertical="center"/>
    </xf>
    <xf numFmtId="1" fontId="0" fillId="0" borderId="0" xfId="0" applyNumberFormat="1" applyAlignment="1">
      <alignment horizontal="right" vertical="center"/>
    </xf>
    <xf numFmtId="4" fontId="0" fillId="0" borderId="0" xfId="0" applyNumberFormat="1" applyAlignment="1">
      <alignment horizontal="right" vertical="center"/>
    </xf>
    <xf numFmtId="0" fontId="31" fillId="3" borderId="0" xfId="0" applyFont="1" applyFill="1" applyAlignment="1">
      <alignment horizontal="center" vertical="center" wrapText="1"/>
    </xf>
    <xf numFmtId="168" fontId="31" fillId="0" borderId="0" xfId="0" applyNumberFormat="1" applyFont="1" applyAlignment="1">
      <alignment horizontal="center" vertical="center" wrapText="1"/>
    </xf>
    <xf numFmtId="4" fontId="31" fillId="3" borderId="0" xfId="0" applyNumberFormat="1" applyFont="1" applyFill="1" applyAlignment="1">
      <alignment horizontal="center" vertical="center" wrapText="1"/>
    </xf>
    <xf numFmtId="168" fontId="31" fillId="3" borderId="0" xfId="0" applyNumberFormat="1" applyFont="1" applyFill="1" applyAlignment="1">
      <alignment horizontal="center" vertical="center" wrapText="1"/>
    </xf>
    <xf numFmtId="0" fontId="31" fillId="3" borderId="0" xfId="0" applyFont="1" applyFill="1" applyAlignment="1">
      <alignment horizontal="left" vertical="center" wrapText="1"/>
    </xf>
    <xf numFmtId="0" fontId="0" fillId="0" borderId="4" xfId="0" applyBorder="1" applyAlignment="1">
      <alignment horizontal="right" vertical="center"/>
    </xf>
    <xf numFmtId="168" fontId="0" fillId="0" borderId="4" xfId="0" applyNumberFormat="1" applyBorder="1" applyAlignment="1">
      <alignment horizontal="right" vertical="center"/>
    </xf>
    <xf numFmtId="0" fontId="0" fillId="0" borderId="17" xfId="0" applyBorder="1" applyAlignment="1" applyProtection="1">
      <alignment horizontal="center" vertical="center"/>
      <protection locked="0"/>
    </xf>
    <xf numFmtId="4" fontId="0" fillId="0" borderId="20" xfId="0" applyNumberFormat="1" applyBorder="1"/>
    <xf numFmtId="168" fontId="15" fillId="3" borderId="1" xfId="0" applyNumberFormat="1" applyFont="1" applyFill="1" applyBorder="1" applyAlignment="1">
      <alignment vertical="center"/>
    </xf>
    <xf numFmtId="10" fontId="15" fillId="3" borderId="19" xfId="10" applyNumberFormat="1" applyFont="1" applyFill="1" applyBorder="1" applyAlignment="1" applyProtection="1">
      <alignment horizontal="right" vertical="center"/>
    </xf>
    <xf numFmtId="0" fontId="3" fillId="3" borderId="19" xfId="0" applyFont="1" applyFill="1" applyBorder="1" applyAlignment="1" applyProtection="1">
      <alignment horizontal="center" vertical="center" wrapText="1"/>
      <protection locked="0"/>
    </xf>
    <xf numFmtId="165" fontId="1" fillId="3" borderId="22" xfId="12" applyFont="1" applyFill="1" applyBorder="1" applyAlignment="1" applyProtection="1">
      <alignment horizontal="right" vertical="center"/>
    </xf>
    <xf numFmtId="10" fontId="1" fillId="3" borderId="22" xfId="12" applyNumberFormat="1" applyFont="1" applyFill="1" applyBorder="1" applyAlignment="1" applyProtection="1">
      <alignment horizontal="right" vertical="center"/>
    </xf>
    <xf numFmtId="49" fontId="0" fillId="3" borderId="0" xfId="0" applyNumberFormat="1" applyFill="1" applyProtection="1">
      <protection locked="0"/>
    </xf>
    <xf numFmtId="4" fontId="0" fillId="3" borderId="20" xfId="0" applyNumberFormat="1" applyFill="1" applyBorder="1"/>
    <xf numFmtId="0" fontId="3" fillId="3" borderId="0" xfId="5" applyFont="1" applyFill="1" applyAlignment="1">
      <alignment horizontal="left" vertical="center"/>
    </xf>
    <xf numFmtId="0" fontId="3" fillId="3" borderId="0" xfId="5" applyFont="1" applyFill="1" applyAlignment="1">
      <alignment horizontal="right" vertical="center"/>
    </xf>
    <xf numFmtId="0" fontId="3" fillId="3" borderId="8" xfId="5" applyFont="1" applyFill="1" applyBorder="1" applyAlignment="1">
      <alignment horizontal="left" vertical="center"/>
    </xf>
    <xf numFmtId="0" fontId="3" fillId="3" borderId="7" xfId="5" applyFont="1" applyFill="1" applyBorder="1" applyAlignment="1">
      <alignment horizontal="left" vertical="center"/>
    </xf>
    <xf numFmtId="0" fontId="15" fillId="3" borderId="0" xfId="0" applyFont="1" applyFill="1" applyAlignment="1">
      <alignment horizontal="left" vertical="center"/>
    </xf>
    <xf numFmtId="165" fontId="15" fillId="3" borderId="6" xfId="12" applyFont="1" applyFill="1" applyBorder="1" applyAlignment="1" applyProtection="1">
      <alignment horizontal="right" vertical="center"/>
    </xf>
    <xf numFmtId="10" fontId="15" fillId="3" borderId="6" xfId="10" applyNumberFormat="1" applyFont="1" applyFill="1" applyBorder="1" applyAlignment="1" applyProtection="1">
      <alignment horizontal="right" vertical="center"/>
    </xf>
    <xf numFmtId="4" fontId="15" fillId="3" borderId="0" xfId="0" applyNumberFormat="1" applyFont="1" applyFill="1" applyAlignment="1">
      <alignment horizontal="right" vertical="center"/>
    </xf>
    <xf numFmtId="10" fontId="15" fillId="3" borderId="0" xfId="10" applyNumberFormat="1" applyFont="1" applyFill="1" applyBorder="1" applyAlignment="1" applyProtection="1">
      <alignment horizontal="right" vertical="center"/>
    </xf>
    <xf numFmtId="0" fontId="15" fillId="3" borderId="8" xfId="5" applyFont="1" applyFill="1" applyBorder="1" applyAlignment="1">
      <alignment horizontal="right" vertical="center" wrapText="1"/>
    </xf>
    <xf numFmtId="10" fontId="15" fillId="3" borderId="8" xfId="10" applyNumberFormat="1" applyFont="1" applyFill="1" applyBorder="1" applyAlignment="1">
      <alignment horizontal="right" vertical="center" wrapText="1"/>
    </xf>
    <xf numFmtId="0" fontId="15" fillId="3" borderId="0" xfId="5" applyFont="1" applyFill="1" applyAlignment="1">
      <alignment horizontal="left" vertical="center"/>
    </xf>
    <xf numFmtId="0" fontId="15" fillId="3" borderId="0" xfId="5" applyFont="1" applyFill="1" applyAlignment="1">
      <alignment horizontal="right" vertical="center" wrapText="1"/>
    </xf>
    <xf numFmtId="10" fontId="20" fillId="3" borderId="0" xfId="10" applyNumberFormat="1" applyFont="1" applyFill="1" applyBorder="1" applyAlignment="1">
      <alignment horizontal="right" vertical="center" wrapText="1"/>
    </xf>
    <xf numFmtId="0" fontId="3" fillId="3" borderId="23" xfId="0" applyFont="1" applyFill="1" applyBorder="1" applyAlignment="1">
      <alignment horizontal="left" vertical="center" wrapText="1"/>
    </xf>
    <xf numFmtId="165" fontId="19" fillId="3" borderId="23" xfId="12" applyFont="1" applyFill="1" applyBorder="1" applyAlignment="1">
      <alignment horizontal="right" vertical="center" wrapText="1"/>
    </xf>
    <xf numFmtId="10" fontId="19" fillId="3" borderId="23" xfId="10" applyNumberFormat="1" applyFont="1" applyFill="1" applyBorder="1" applyAlignment="1">
      <alignment horizontal="right" vertical="center" wrapText="1"/>
    </xf>
    <xf numFmtId="0" fontId="15" fillId="4" borderId="1" xfId="5" applyFont="1" applyFill="1" applyBorder="1" applyAlignment="1">
      <alignment horizontal="left" vertical="center" wrapText="1"/>
    </xf>
    <xf numFmtId="4" fontId="15" fillId="4" borderId="1" xfId="5" applyNumberFormat="1" applyFont="1" applyFill="1" applyBorder="1" applyAlignment="1">
      <alignment horizontal="right" vertical="center" wrapText="1"/>
    </xf>
    <xf numFmtId="10" fontId="15" fillId="4" borderId="1" xfId="10" applyNumberFormat="1" applyFont="1" applyFill="1" applyBorder="1" applyAlignment="1">
      <alignment horizontal="right" vertical="center" wrapText="1"/>
    </xf>
    <xf numFmtId="0" fontId="15" fillId="4" borderId="1" xfId="5" applyFont="1" applyFill="1" applyBorder="1" applyAlignment="1">
      <alignment horizontal="right" vertical="center" wrapText="1"/>
    </xf>
    <xf numFmtId="0" fontId="15" fillId="4" borderId="1" xfId="0" applyFont="1" applyFill="1" applyBorder="1" applyAlignment="1">
      <alignment horizontal="left" vertical="center" wrapText="1"/>
    </xf>
    <xf numFmtId="0" fontId="15" fillId="4" borderId="2" xfId="0" applyFont="1" applyFill="1" applyBorder="1" applyAlignment="1">
      <alignment horizontal="left" vertical="center"/>
    </xf>
    <xf numFmtId="10" fontId="15" fillId="4" borderId="2" xfId="10" applyNumberFormat="1" applyFont="1" applyFill="1" applyBorder="1" applyAlignment="1" applyProtection="1">
      <alignment horizontal="right" vertical="center"/>
    </xf>
    <xf numFmtId="0" fontId="15" fillId="4" borderId="1" xfId="0" applyFont="1" applyFill="1" applyBorder="1" applyAlignment="1">
      <alignment horizontal="left" vertical="center"/>
    </xf>
    <xf numFmtId="4" fontId="15" fillId="4" borderId="1" xfId="0" applyNumberFormat="1" applyFont="1" applyFill="1" applyBorder="1" applyAlignment="1">
      <alignment horizontal="right" vertical="center"/>
    </xf>
    <xf numFmtId="10" fontId="15" fillId="4" borderId="1" xfId="10" applyNumberFormat="1" applyFont="1" applyFill="1" applyBorder="1" applyAlignment="1" applyProtection="1">
      <alignment horizontal="right" vertical="center"/>
    </xf>
    <xf numFmtId="0" fontId="15" fillId="8" borderId="0" xfId="0" applyFont="1" applyFill="1" applyAlignment="1">
      <alignment horizontal="left" vertical="center" wrapText="1"/>
    </xf>
    <xf numFmtId="0" fontId="15" fillId="9" borderId="1" xfId="0" applyFont="1" applyFill="1" applyBorder="1" applyAlignment="1">
      <alignment horizontal="left" vertical="center" wrapText="1"/>
    </xf>
    <xf numFmtId="10" fontId="15" fillId="9" borderId="1" xfId="10" applyNumberFormat="1" applyFont="1" applyFill="1" applyBorder="1" applyAlignment="1" applyProtection="1">
      <alignment horizontal="center" vertical="center"/>
    </xf>
    <xf numFmtId="0" fontId="15" fillId="10" borderId="1" xfId="0" applyFont="1" applyFill="1" applyBorder="1" applyAlignment="1">
      <alignment horizontal="left" vertical="center" wrapText="1"/>
    </xf>
    <xf numFmtId="4" fontId="15" fillId="10" borderId="1" xfId="0" applyNumberFormat="1" applyFont="1" applyFill="1" applyBorder="1" applyAlignment="1">
      <alignment horizontal="center" vertical="center"/>
    </xf>
    <xf numFmtId="10" fontId="15" fillId="10" borderId="1" xfId="10" applyNumberFormat="1" applyFont="1" applyFill="1" applyBorder="1" applyAlignment="1" applyProtection="1">
      <alignment horizontal="center" vertical="center"/>
    </xf>
    <xf numFmtId="0" fontId="15" fillId="9" borderId="0" xfId="0" applyFont="1" applyFill="1" applyAlignment="1">
      <alignment horizontal="left" vertical="center" wrapText="1"/>
    </xf>
    <xf numFmtId="0" fontId="15" fillId="9" borderId="0" xfId="0" applyFont="1" applyFill="1" applyAlignment="1">
      <alignment vertical="center" wrapText="1"/>
    </xf>
    <xf numFmtId="0" fontId="15" fillId="9" borderId="6" xfId="0" applyFont="1" applyFill="1" applyBorder="1" applyAlignment="1">
      <alignment horizontal="center" vertical="center"/>
    </xf>
    <xf numFmtId="10" fontId="15" fillId="9" borderId="6" xfId="10" applyNumberFormat="1" applyFont="1" applyFill="1" applyBorder="1" applyAlignment="1" applyProtection="1">
      <alignment horizontal="center" vertical="center"/>
    </xf>
    <xf numFmtId="165" fontId="15" fillId="9" borderId="1" xfId="12" applyFont="1" applyFill="1" applyBorder="1" applyAlignment="1" applyProtection="1">
      <alignment horizontal="right" vertical="center"/>
    </xf>
    <xf numFmtId="10" fontId="3" fillId="9" borderId="1" xfId="10" applyNumberFormat="1" applyFont="1" applyFill="1" applyBorder="1" applyAlignment="1" applyProtection="1">
      <alignment horizontal="right" vertical="center"/>
    </xf>
    <xf numFmtId="0" fontId="15" fillId="9" borderId="1" xfId="0" applyFont="1" applyFill="1" applyBorder="1" applyAlignment="1">
      <alignment horizontal="left" vertical="center"/>
    </xf>
    <xf numFmtId="165" fontId="3" fillId="9" borderId="1" xfId="12" applyFont="1" applyFill="1" applyBorder="1" applyAlignment="1" applyProtection="1">
      <alignment horizontal="right" vertical="center"/>
      <protection locked="0"/>
    </xf>
    <xf numFmtId="165" fontId="3" fillId="8" borderId="0" xfId="12" applyFont="1" applyFill="1" applyBorder="1" applyAlignment="1" applyProtection="1">
      <alignment horizontal="right" vertical="center"/>
    </xf>
    <xf numFmtId="10" fontId="3" fillId="8" borderId="0" xfId="10" applyNumberFormat="1" applyFont="1" applyFill="1" applyBorder="1" applyAlignment="1" applyProtection="1">
      <alignment horizontal="right" vertical="center"/>
    </xf>
    <xf numFmtId="0" fontId="15" fillId="8" borderId="0" xfId="0" applyFont="1" applyFill="1" applyAlignment="1">
      <alignment vertical="center"/>
    </xf>
    <xf numFmtId="0" fontId="21" fillId="8" borderId="0" xfId="0" applyFont="1" applyFill="1" applyAlignment="1">
      <alignment vertical="center" wrapText="1"/>
    </xf>
    <xf numFmtId="165" fontId="3" fillId="8" borderId="0" xfId="12" applyFont="1" applyFill="1" applyBorder="1" applyAlignment="1" applyProtection="1">
      <alignment horizontal="center" vertical="center"/>
    </xf>
    <xf numFmtId="10" fontId="3" fillId="8" borderId="0" xfId="10" applyNumberFormat="1" applyFont="1" applyFill="1" applyBorder="1" applyAlignment="1" applyProtection="1">
      <alignment horizontal="center" vertical="center"/>
    </xf>
    <xf numFmtId="165" fontId="3" fillId="8" borderId="8" xfId="12" applyFont="1" applyFill="1" applyBorder="1" applyAlignment="1" applyProtection="1">
      <alignment horizontal="center" vertical="center"/>
    </xf>
    <xf numFmtId="10" fontId="3" fillId="8" borderId="8" xfId="10" applyNumberFormat="1" applyFont="1" applyFill="1" applyBorder="1" applyAlignment="1" applyProtection="1">
      <alignment horizontal="center" vertical="center"/>
    </xf>
    <xf numFmtId="0" fontId="3" fillId="8" borderId="8" xfId="12" applyNumberFormat="1" applyFont="1" applyFill="1" applyBorder="1" applyAlignment="1" applyProtection="1">
      <alignment horizontal="center" vertical="center"/>
    </xf>
    <xf numFmtId="165" fontId="3" fillId="8" borderId="0" xfId="12" applyFont="1" applyFill="1" applyBorder="1" applyAlignment="1" applyProtection="1">
      <alignment horizontal="right" vertical="center"/>
      <protection locked="0"/>
    </xf>
    <xf numFmtId="0" fontId="15" fillId="9" borderId="2" xfId="0" applyFont="1" applyFill="1" applyBorder="1" applyAlignment="1">
      <alignment vertical="center"/>
    </xf>
    <xf numFmtId="0" fontId="15" fillId="9" borderId="2" xfId="0" applyFont="1" applyFill="1" applyBorder="1" applyAlignment="1">
      <alignment horizontal="left" vertical="center" wrapText="1"/>
    </xf>
    <xf numFmtId="165" fontId="15" fillId="9" borderId="1" xfId="12" applyFont="1" applyFill="1" applyBorder="1" applyAlignment="1" applyProtection="1">
      <alignment horizontal="center" vertical="center"/>
    </xf>
    <xf numFmtId="165" fontId="3" fillId="9" borderId="2" xfId="12" applyFont="1" applyFill="1" applyBorder="1" applyAlignment="1" applyProtection="1">
      <alignment horizontal="right" vertical="center"/>
      <protection locked="0"/>
    </xf>
    <xf numFmtId="165" fontId="15" fillId="9" borderId="2" xfId="12" applyFont="1" applyFill="1" applyBorder="1" applyAlignment="1" applyProtection="1">
      <alignment horizontal="right" vertical="center"/>
    </xf>
    <xf numFmtId="10" fontId="15" fillId="9" borderId="2" xfId="10" applyNumberFormat="1" applyFont="1" applyFill="1" applyBorder="1" applyAlignment="1" applyProtection="1">
      <alignment horizontal="right" vertical="center"/>
    </xf>
    <xf numFmtId="165" fontId="3" fillId="9" borderId="0" xfId="12" applyFont="1" applyFill="1" applyBorder="1" applyAlignment="1" applyProtection="1">
      <alignment horizontal="right" vertical="center"/>
    </xf>
    <xf numFmtId="165" fontId="15" fillId="9" borderId="0" xfId="12" applyFont="1" applyFill="1" applyBorder="1" applyAlignment="1" applyProtection="1">
      <alignment horizontal="right" vertical="center"/>
    </xf>
    <xf numFmtId="10" fontId="3" fillId="9" borderId="0" xfId="10" applyNumberFormat="1" applyFont="1" applyFill="1" applyBorder="1" applyAlignment="1" applyProtection="1">
      <alignment horizontal="right" vertical="center"/>
    </xf>
    <xf numFmtId="0" fontId="15" fillId="4" borderId="1" xfId="0" applyFont="1" applyFill="1" applyBorder="1" applyAlignment="1">
      <alignment vertical="center" wrapText="1"/>
    </xf>
    <xf numFmtId="165" fontId="15" fillId="4" borderId="1" xfId="12" applyFont="1" applyFill="1" applyBorder="1" applyAlignment="1" applyProtection="1">
      <alignment horizontal="right" vertical="center"/>
    </xf>
    <xf numFmtId="0" fontId="15" fillId="4" borderId="2" xfId="0" applyFont="1" applyFill="1" applyBorder="1" applyAlignment="1">
      <alignment vertical="center" wrapText="1"/>
    </xf>
    <xf numFmtId="165" fontId="15" fillId="4" borderId="2" xfId="12" applyFont="1" applyFill="1" applyBorder="1" applyAlignment="1" applyProtection="1">
      <alignment horizontal="right" vertical="center"/>
    </xf>
    <xf numFmtId="165" fontId="20" fillId="4" borderId="1" xfId="12" applyFont="1" applyFill="1" applyBorder="1" applyAlignment="1">
      <alignment horizontal="right" vertical="center" wrapText="1"/>
    </xf>
    <xf numFmtId="10" fontId="20" fillId="4" borderId="1" xfId="10" applyNumberFormat="1" applyFont="1" applyFill="1" applyBorder="1" applyAlignment="1">
      <alignment horizontal="right" vertical="center" wrapText="1"/>
    </xf>
    <xf numFmtId="0" fontId="15" fillId="4" borderId="1" xfId="5" applyFont="1" applyFill="1" applyBorder="1" applyAlignment="1">
      <alignment horizontal="left" vertical="center"/>
    </xf>
    <xf numFmtId="0" fontId="17" fillId="4" borderId="1" xfId="0" applyFont="1" applyFill="1" applyBorder="1" applyAlignment="1">
      <alignment horizontal="center" vertical="center"/>
    </xf>
    <xf numFmtId="168" fontId="15" fillId="4" borderId="0" xfId="0" applyNumberFormat="1" applyFont="1" applyFill="1" applyAlignment="1">
      <alignment vertical="center"/>
    </xf>
    <xf numFmtId="10" fontId="15" fillId="4" borderId="1" xfId="10" applyNumberFormat="1" applyFont="1" applyFill="1" applyBorder="1" applyAlignment="1" applyProtection="1">
      <alignment horizontal="right" vertical="center"/>
      <protection locked="0"/>
    </xf>
    <xf numFmtId="168" fontId="15" fillId="4" borderId="1" xfId="5" applyNumberFormat="1" applyFont="1" applyFill="1" applyBorder="1" applyAlignment="1">
      <alignment horizontal="right" vertical="center" wrapText="1"/>
    </xf>
    <xf numFmtId="0" fontId="3" fillId="3" borderId="3" xfId="5" applyFont="1" applyFill="1" applyBorder="1" applyAlignment="1">
      <alignment horizontal="left" vertical="center"/>
    </xf>
    <xf numFmtId="0" fontId="3" fillId="3" borderId="3" xfId="5" applyFont="1" applyFill="1" applyBorder="1" applyAlignment="1">
      <alignment horizontal="left" vertical="center" wrapText="1"/>
    </xf>
    <xf numFmtId="165" fontId="19" fillId="3" borderId="3" xfId="12" applyFont="1" applyFill="1" applyBorder="1" applyAlignment="1">
      <alignment horizontal="right" vertical="center" wrapText="1"/>
    </xf>
    <xf numFmtId="10" fontId="19" fillId="3" borderId="3" xfId="10" applyNumberFormat="1" applyFont="1" applyFill="1" applyBorder="1" applyAlignment="1">
      <alignment horizontal="right" vertical="center" wrapText="1"/>
    </xf>
    <xf numFmtId="0" fontId="3" fillId="3" borderId="23" xfId="0" applyFont="1" applyFill="1" applyBorder="1" applyAlignment="1">
      <alignment horizontal="left" vertical="center"/>
    </xf>
    <xf numFmtId="0" fontId="3" fillId="3" borderId="3" xfId="0" applyFont="1" applyFill="1" applyBorder="1" applyAlignment="1">
      <alignment horizontal="left" vertical="center"/>
    </xf>
    <xf numFmtId="0" fontId="3" fillId="3" borderId="3" xfId="0" applyFont="1" applyFill="1" applyBorder="1" applyAlignment="1">
      <alignment horizontal="left" vertical="center" wrapText="1"/>
    </xf>
    <xf numFmtId="0" fontId="6" fillId="4" borderId="3" xfId="0" applyFont="1" applyFill="1" applyBorder="1" applyAlignment="1">
      <alignment horizontal="center" vertical="center" wrapText="1"/>
    </xf>
    <xf numFmtId="0" fontId="30" fillId="4" borderId="3" xfId="0" applyFont="1" applyFill="1" applyBorder="1" applyAlignment="1">
      <alignment horizontal="center" vertical="center" wrapText="1"/>
    </xf>
    <xf numFmtId="0" fontId="3" fillId="4" borderId="1" xfId="0" applyFont="1" applyFill="1" applyBorder="1" applyAlignment="1">
      <alignment horizontal="right" vertical="center"/>
    </xf>
    <xf numFmtId="0" fontId="3" fillId="4" borderId="1" xfId="0" applyFont="1" applyFill="1" applyBorder="1" applyAlignment="1">
      <alignment horizontal="left" vertical="center" wrapText="1"/>
    </xf>
    <xf numFmtId="0" fontId="15" fillId="4" borderId="1" xfId="0" applyFont="1" applyFill="1" applyBorder="1" applyAlignment="1">
      <alignment horizontal="right" vertical="center"/>
    </xf>
    <xf numFmtId="165" fontId="3" fillId="4" borderId="1" xfId="0" applyNumberFormat="1" applyFont="1" applyFill="1" applyBorder="1" applyAlignment="1">
      <alignment horizontal="right" vertical="center"/>
    </xf>
    <xf numFmtId="0" fontId="3" fillId="9" borderId="2" xfId="0" applyFont="1" applyFill="1" applyBorder="1" applyAlignment="1">
      <alignment vertical="center"/>
    </xf>
    <xf numFmtId="0" fontId="15" fillId="9" borderId="2" xfId="0" applyFont="1" applyFill="1" applyBorder="1" applyAlignment="1">
      <alignment horizontal="right" vertical="center" wrapText="1"/>
    </xf>
    <xf numFmtId="0" fontId="3" fillId="9" borderId="7" xfId="0" applyFont="1" applyFill="1" applyBorder="1" applyAlignment="1">
      <alignment vertical="center"/>
    </xf>
    <xf numFmtId="165" fontId="15" fillId="9" borderId="7" xfId="12" applyFont="1" applyFill="1" applyBorder="1" applyAlignment="1" applyProtection="1">
      <alignment horizontal="right" vertical="center"/>
    </xf>
    <xf numFmtId="10" fontId="15" fillId="9" borderId="7" xfId="10" applyNumberFormat="1" applyFont="1" applyFill="1" applyBorder="1" applyAlignment="1" applyProtection="1">
      <alignment horizontal="right" vertical="center"/>
    </xf>
    <xf numFmtId="0" fontId="3" fillId="3" borderId="19" xfId="0" applyFont="1" applyFill="1" applyBorder="1" applyAlignment="1" applyProtection="1">
      <alignment horizontal="left" vertical="center" wrapText="1"/>
      <protection locked="0"/>
    </xf>
    <xf numFmtId="165" fontId="3" fillId="3" borderId="19" xfId="12" applyFont="1" applyFill="1" applyBorder="1" applyAlignment="1" applyProtection="1">
      <alignment horizontal="right" vertical="center"/>
      <protection locked="0"/>
    </xf>
    <xf numFmtId="0" fontId="15" fillId="4" borderId="4" xfId="0" applyFont="1" applyFill="1" applyBorder="1" applyAlignment="1" applyProtection="1">
      <alignment horizontal="center" vertical="center" wrapText="1"/>
      <protection locked="0"/>
    </xf>
    <xf numFmtId="17" fontId="15" fillId="4" borderId="3" xfId="0" applyNumberFormat="1" applyFont="1" applyFill="1" applyBorder="1" applyAlignment="1">
      <alignment horizontal="left" vertical="center" wrapText="1"/>
    </xf>
    <xf numFmtId="167" fontId="15" fillId="4" borderId="3" xfId="12" applyNumberFormat="1" applyFont="1" applyFill="1" applyBorder="1" applyAlignment="1">
      <alignment horizontal="right" vertical="center" wrapText="1"/>
    </xf>
    <xf numFmtId="17" fontId="15" fillId="4" borderId="3" xfId="0" applyNumberFormat="1" applyFont="1" applyFill="1" applyBorder="1" applyAlignment="1">
      <alignment horizontal="center" vertical="center" wrapText="1"/>
    </xf>
    <xf numFmtId="165" fontId="15" fillId="4" borderId="22" xfId="12" applyFont="1" applyFill="1" applyBorder="1" applyAlignment="1">
      <alignment horizontal="right" vertical="center" wrapText="1"/>
    </xf>
    <xf numFmtId="165" fontId="15" fillId="4" borderId="3" xfId="12" applyFont="1" applyFill="1" applyBorder="1" applyAlignment="1">
      <alignment horizontal="right" vertical="center" wrapText="1"/>
    </xf>
    <xf numFmtId="165" fontId="15" fillId="4" borderId="3" xfId="12" applyFont="1" applyFill="1" applyBorder="1" applyAlignment="1">
      <alignment horizontal="center" vertical="center" wrapText="1"/>
    </xf>
    <xf numFmtId="165" fontId="15" fillId="4" borderId="21" xfId="12" applyFont="1" applyFill="1" applyBorder="1" applyAlignment="1">
      <alignment horizontal="right" vertical="center" wrapText="1"/>
    </xf>
    <xf numFmtId="165" fontId="15" fillId="4" borderId="22" xfId="12" applyFont="1" applyFill="1" applyBorder="1" applyAlignment="1">
      <alignment horizontal="center" vertical="center" wrapText="1"/>
    </xf>
    <xf numFmtId="17" fontId="15" fillId="4" borderId="31" xfId="0" applyNumberFormat="1"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3" xfId="0" applyFont="1" applyFill="1" applyBorder="1" applyAlignment="1">
      <alignment horizontal="center" vertical="center"/>
    </xf>
    <xf numFmtId="4" fontId="10" fillId="4" borderId="3" xfId="0" applyNumberFormat="1" applyFont="1" applyFill="1" applyBorder="1" applyAlignment="1">
      <alignment horizontal="center" vertical="center"/>
    </xf>
    <xf numFmtId="0" fontId="10" fillId="4" borderId="3" xfId="0" applyFont="1" applyFill="1" applyBorder="1" applyAlignment="1">
      <alignment horizontal="right" vertical="center" wrapText="1"/>
    </xf>
    <xf numFmtId="0" fontId="10" fillId="4" borderId="3" xfId="0" applyFont="1" applyFill="1" applyBorder="1" applyAlignment="1">
      <alignment horizontal="right" vertical="center"/>
    </xf>
    <xf numFmtId="166" fontId="11" fillId="4" borderId="3" xfId="0" applyNumberFormat="1" applyFont="1" applyFill="1" applyBorder="1" applyAlignment="1">
      <alignment horizontal="right" vertical="center" wrapText="1"/>
    </xf>
    <xf numFmtId="165" fontId="10" fillId="4" borderId="3" xfId="12" applyFont="1" applyFill="1" applyBorder="1" applyAlignment="1" applyProtection="1">
      <alignment horizontal="right" vertical="center" wrapText="1"/>
    </xf>
    <xf numFmtId="0" fontId="11" fillId="4" borderId="3" xfId="0" applyFont="1" applyFill="1" applyBorder="1" applyAlignment="1">
      <alignment horizontal="left" vertical="center" wrapText="1"/>
    </xf>
    <xf numFmtId="0" fontId="3" fillId="0" borderId="10" xfId="0" applyFont="1" applyBorder="1" applyAlignment="1" applyProtection="1">
      <alignment horizontal="left" vertical="center" wrapText="1"/>
      <protection locked="0"/>
    </xf>
    <xf numFmtId="4" fontId="15" fillId="4" borderId="3" xfId="5" applyNumberFormat="1"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3" fillId="4" borderId="3" xfId="0" applyFont="1" applyFill="1" applyBorder="1" applyAlignment="1">
      <alignment horizontal="right" vertical="center"/>
    </xf>
    <xf numFmtId="0" fontId="3" fillId="4" borderId="3" xfId="0" applyFont="1" applyFill="1" applyBorder="1" applyAlignment="1">
      <alignment horizontal="left" vertical="center" wrapText="1"/>
    </xf>
    <xf numFmtId="0" fontId="15" fillId="4" borderId="3" xfId="0" applyFont="1" applyFill="1" applyBorder="1" applyAlignment="1">
      <alignment horizontal="right" vertical="center"/>
    </xf>
    <xf numFmtId="165" fontId="3" fillId="4" borderId="3" xfId="0" applyNumberFormat="1" applyFont="1" applyFill="1" applyBorder="1" applyAlignment="1">
      <alignment horizontal="right" vertical="center"/>
    </xf>
    <xf numFmtId="0" fontId="15" fillId="4" borderId="8" xfId="0" applyFont="1" applyFill="1" applyBorder="1" applyAlignment="1">
      <alignment horizontal="center" vertical="center" wrapText="1"/>
    </xf>
    <xf numFmtId="0" fontId="15" fillId="4" borderId="4" xfId="0" applyFont="1" applyFill="1" applyBorder="1" applyAlignment="1">
      <alignment horizontal="center" vertical="center" wrapText="1"/>
    </xf>
    <xf numFmtId="167" fontId="15" fillId="3" borderId="0" xfId="12" applyNumberFormat="1" applyFont="1" applyFill="1" applyBorder="1" applyAlignment="1" applyProtection="1">
      <alignment horizontal="right" vertical="center" wrapText="1"/>
    </xf>
    <xf numFmtId="0" fontId="15" fillId="4" borderId="3" xfId="0" applyFont="1" applyFill="1" applyBorder="1" applyAlignment="1">
      <alignment horizontal="left" vertical="center"/>
    </xf>
    <xf numFmtId="0" fontId="15" fillId="4" borderId="3" xfId="0" applyFont="1" applyFill="1" applyBorder="1" applyAlignment="1">
      <alignment horizontal="center" vertical="center" wrapText="1"/>
    </xf>
    <xf numFmtId="165" fontId="15" fillId="4" borderId="3" xfId="12" applyFont="1" applyFill="1" applyBorder="1" applyAlignment="1" applyProtection="1">
      <alignment horizontal="right" vertical="center" wrapText="1"/>
    </xf>
    <xf numFmtId="0" fontId="15" fillId="4" borderId="8" xfId="0" applyFont="1" applyFill="1" applyBorder="1" applyAlignment="1">
      <alignment vertical="center" wrapText="1"/>
    </xf>
    <xf numFmtId="167" fontId="15" fillId="4" borderId="3" xfId="12" applyNumberFormat="1" applyFont="1" applyFill="1" applyBorder="1" applyAlignment="1" applyProtection="1">
      <alignment horizontal="right" vertical="center" wrapText="1"/>
    </xf>
    <xf numFmtId="49" fontId="1" fillId="3" borderId="9" xfId="0" applyNumberFormat="1" applyFont="1" applyFill="1" applyBorder="1" applyAlignment="1">
      <alignment horizontal="left" wrapText="1"/>
    </xf>
    <xf numFmtId="0" fontId="6" fillId="4" borderId="21" xfId="0" applyFont="1" applyFill="1" applyBorder="1" applyAlignment="1">
      <alignment horizontal="center" vertical="center"/>
    </xf>
    <xf numFmtId="0" fontId="6" fillId="4" borderId="21" xfId="0" applyFont="1" applyFill="1" applyBorder="1" applyAlignment="1">
      <alignment horizontal="center" vertical="center" wrapText="1"/>
    </xf>
    <xf numFmtId="168" fontId="15" fillId="4" borderId="32" xfId="0" applyNumberFormat="1" applyFont="1" applyFill="1" applyBorder="1" applyAlignment="1">
      <alignment horizontal="center" vertical="center" wrapText="1"/>
    </xf>
    <xf numFmtId="169" fontId="15" fillId="4" borderId="31" xfId="0" applyNumberFormat="1" applyFont="1" applyFill="1" applyBorder="1" applyAlignment="1">
      <alignment horizontal="center" vertical="center" wrapText="1"/>
    </xf>
    <xf numFmtId="169" fontId="15" fillId="4" borderId="3" xfId="0" applyNumberFormat="1" applyFont="1" applyFill="1" applyBorder="1" applyAlignment="1">
      <alignment horizontal="center" vertical="center" wrapText="1"/>
    </xf>
    <xf numFmtId="0" fontId="6" fillId="4" borderId="32" xfId="0" applyFont="1" applyFill="1" applyBorder="1" applyAlignment="1">
      <alignment horizontal="center" vertical="center" wrapText="1"/>
    </xf>
    <xf numFmtId="169" fontId="15" fillId="4" borderId="25" xfId="0" applyNumberFormat="1" applyFont="1" applyFill="1" applyBorder="1" applyAlignment="1">
      <alignment horizontal="center" vertical="center" wrapText="1"/>
    </xf>
    <xf numFmtId="10" fontId="15" fillId="4" borderId="32" xfId="10" applyNumberFormat="1" applyFont="1" applyFill="1" applyBorder="1" applyAlignment="1" applyProtection="1">
      <alignment horizontal="center" vertical="center"/>
    </xf>
    <xf numFmtId="0" fontId="0" fillId="4" borderId="3" xfId="0" applyFill="1" applyBorder="1" applyAlignment="1">
      <alignment horizontal="center" vertical="center"/>
    </xf>
    <xf numFmtId="49" fontId="6" fillId="4" borderId="3" xfId="0" applyNumberFormat="1" applyFont="1" applyFill="1" applyBorder="1" applyAlignment="1">
      <alignment horizontal="left" vertical="center" wrapText="1"/>
    </xf>
    <xf numFmtId="165" fontId="15" fillId="4" borderId="31" xfId="12" applyFont="1" applyFill="1" applyBorder="1" applyAlignment="1" applyProtection="1">
      <alignment horizontal="right" vertical="center"/>
    </xf>
    <xf numFmtId="165" fontId="15" fillId="4" borderId="3" xfId="12" applyFont="1" applyFill="1" applyBorder="1" applyAlignment="1" applyProtection="1">
      <alignment horizontal="right" vertical="center"/>
    </xf>
    <xf numFmtId="165" fontId="15" fillId="4" borderId="32" xfId="12" applyFont="1" applyFill="1" applyBorder="1" applyAlignment="1" applyProtection="1">
      <alignment horizontal="right" vertical="center"/>
    </xf>
    <xf numFmtId="10" fontId="15" fillId="4" borderId="3" xfId="10" applyNumberFormat="1" applyFont="1" applyFill="1" applyBorder="1" applyAlignment="1" applyProtection="1">
      <alignment horizontal="right" vertical="center"/>
    </xf>
    <xf numFmtId="10" fontId="15" fillId="4" borderId="32" xfId="10" applyNumberFormat="1" applyFont="1" applyFill="1" applyBorder="1" applyAlignment="1" applyProtection="1">
      <alignment horizontal="right" vertical="center"/>
    </xf>
    <xf numFmtId="0" fontId="6" fillId="4" borderId="22" xfId="0" applyFont="1" applyFill="1" applyBorder="1" applyAlignment="1">
      <alignment horizontal="center"/>
    </xf>
    <xf numFmtId="168" fontId="15" fillId="4" borderId="31" xfId="0" quotePrefix="1" applyNumberFormat="1" applyFont="1" applyFill="1" applyBorder="1" applyAlignment="1">
      <alignment horizontal="center" vertical="center" wrapText="1"/>
    </xf>
    <xf numFmtId="165" fontId="3" fillId="3" borderId="19" xfId="12" applyFont="1" applyFill="1" applyBorder="1" applyAlignment="1" applyProtection="1">
      <alignment horizontal="right" vertical="center"/>
    </xf>
    <xf numFmtId="0" fontId="3" fillId="3" borderId="0" xfId="6" applyFont="1" applyFill="1" applyAlignment="1">
      <alignment horizontal="left" vertical="center" wrapText="1"/>
    </xf>
    <xf numFmtId="0" fontId="3" fillId="3" borderId="0" xfId="4" applyFont="1" applyFill="1" applyAlignment="1">
      <alignment horizontal="left" vertical="center" wrapText="1"/>
    </xf>
    <xf numFmtId="0" fontId="3" fillId="3" borderId="0" xfId="7" applyFont="1" applyFill="1" applyAlignment="1">
      <alignment horizontal="left" vertical="center" wrapText="1"/>
    </xf>
    <xf numFmtId="0" fontId="3" fillId="3" borderId="4" xfId="4" applyFont="1" applyFill="1" applyBorder="1" applyAlignment="1">
      <alignment horizontal="left" vertical="center" wrapText="1"/>
    </xf>
    <xf numFmtId="0" fontId="3" fillId="3" borderId="2" xfId="4" applyFont="1" applyFill="1" applyBorder="1" applyAlignment="1">
      <alignment horizontal="left" vertical="center" wrapText="1"/>
    </xf>
    <xf numFmtId="10" fontId="15" fillId="3" borderId="0" xfId="12" applyNumberFormat="1" applyFont="1" applyFill="1" applyBorder="1" applyAlignment="1" applyProtection="1">
      <alignment horizontal="right" vertical="center"/>
    </xf>
    <xf numFmtId="10" fontId="15" fillId="3" borderId="2" xfId="12" applyNumberFormat="1" applyFont="1" applyFill="1" applyBorder="1" applyAlignment="1" applyProtection="1">
      <alignment horizontal="right" vertical="center"/>
    </xf>
    <xf numFmtId="165" fontId="15" fillId="9" borderId="1" xfId="12" applyFont="1" applyFill="1" applyBorder="1" applyAlignment="1" applyProtection="1">
      <alignment horizontal="center" vertical="center" wrapText="1"/>
      <protection locked="0"/>
    </xf>
    <xf numFmtId="10" fontId="3" fillId="3" borderId="0" xfId="12" applyNumberFormat="1" applyFont="1" applyFill="1" applyBorder="1" applyAlignment="1" applyProtection="1">
      <alignment horizontal="right" vertical="center"/>
      <protection locked="0"/>
    </xf>
    <xf numFmtId="10" fontId="3" fillId="3" borderId="2" xfId="12" applyNumberFormat="1" applyFont="1" applyFill="1" applyBorder="1" applyAlignment="1" applyProtection="1">
      <alignment horizontal="right" vertical="center"/>
      <protection locked="0"/>
    </xf>
    <xf numFmtId="0" fontId="23" fillId="3" borderId="0" xfId="5" applyFont="1" applyFill="1" applyAlignment="1">
      <alignment horizontal="center"/>
    </xf>
    <xf numFmtId="0" fontId="36" fillId="3" borderId="0" xfId="5" applyFont="1" applyFill="1" applyAlignment="1" applyProtection="1">
      <alignment horizontal="center" vertical="center"/>
      <protection locked="0"/>
    </xf>
    <xf numFmtId="0" fontId="22" fillId="3" borderId="0" xfId="5" applyFont="1" applyFill="1" applyAlignment="1" applyProtection="1">
      <alignment horizontal="center"/>
      <protection locked="0"/>
    </xf>
    <xf numFmtId="168" fontId="16" fillId="2" borderId="0" xfId="0" applyNumberFormat="1" applyFont="1" applyFill="1" applyAlignment="1" applyProtection="1">
      <alignment horizontal="center"/>
      <protection locked="0"/>
    </xf>
    <xf numFmtId="0" fontId="6" fillId="0" borderId="4" xfId="0" applyFont="1" applyBorder="1" applyAlignment="1">
      <alignment horizontal="center" wrapText="1"/>
    </xf>
    <xf numFmtId="0" fontId="6" fillId="0" borderId="4" xfId="0" applyFont="1" applyBorder="1" applyAlignment="1">
      <alignment horizontal="center"/>
    </xf>
    <xf numFmtId="0" fontId="17" fillId="0" borderId="0" xfId="0" applyFont="1" applyAlignment="1">
      <alignment horizontal="center" vertical="center"/>
    </xf>
    <xf numFmtId="0" fontId="17" fillId="3" borderId="0" xfId="0" applyFont="1" applyFill="1" applyAlignment="1">
      <alignment horizontal="center" vertical="center" wrapText="1"/>
    </xf>
    <xf numFmtId="0" fontId="17" fillId="3" borderId="2" xfId="0" applyFont="1" applyFill="1" applyBorder="1" applyAlignment="1">
      <alignment horizontal="center" vertical="center"/>
    </xf>
    <xf numFmtId="0" fontId="3" fillId="3" borderId="8" xfId="0" applyFont="1" applyFill="1" applyBorder="1" applyAlignment="1">
      <alignment horizontal="left" vertical="center" wrapText="1"/>
    </xf>
    <xf numFmtId="0" fontId="15" fillId="3" borderId="3" xfId="5" applyFont="1" applyFill="1" applyBorder="1" applyAlignment="1">
      <alignment horizontal="right" vertical="center" wrapText="1"/>
    </xf>
    <xf numFmtId="0" fontId="15" fillId="4" borderId="1" xfId="5" applyFont="1" applyFill="1" applyBorder="1" applyAlignment="1">
      <alignment horizontal="left" vertical="center"/>
    </xf>
    <xf numFmtId="0" fontId="15" fillId="3" borderId="7" xfId="0" applyFont="1" applyFill="1" applyBorder="1" applyAlignment="1">
      <alignment horizontal="left" vertical="center" wrapText="1"/>
    </xf>
    <xf numFmtId="0" fontId="17" fillId="3" borderId="0" xfId="0" applyFont="1" applyFill="1" applyAlignment="1">
      <alignment horizontal="center"/>
    </xf>
    <xf numFmtId="0" fontId="1" fillId="3" borderId="3" xfId="0" applyFont="1" applyFill="1" applyBorder="1" applyAlignment="1">
      <alignment horizontal="left" vertical="center"/>
    </xf>
    <xf numFmtId="0" fontId="1" fillId="3" borderId="21" xfId="0" applyFont="1" applyFill="1" applyBorder="1" applyAlignment="1">
      <alignment horizontal="left" vertical="center"/>
    </xf>
    <xf numFmtId="0" fontId="6" fillId="4" borderId="3" xfId="0" applyFont="1" applyFill="1" applyBorder="1" applyAlignment="1">
      <alignment horizontal="center" vertical="center"/>
    </xf>
    <xf numFmtId="0" fontId="6" fillId="4" borderId="21" xfId="0" applyFont="1" applyFill="1" applyBorder="1" applyAlignment="1">
      <alignment horizontal="center" vertical="center"/>
    </xf>
    <xf numFmtId="0" fontId="15" fillId="4" borderId="1" xfId="0" applyFont="1" applyFill="1" applyBorder="1" applyAlignment="1">
      <alignment horizontal="left" vertical="center"/>
    </xf>
    <xf numFmtId="0" fontId="15" fillId="4" borderId="8"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7" fillId="3" borderId="0" xfId="0" applyFont="1" applyFill="1" applyAlignment="1">
      <alignment horizontal="center" vertical="center"/>
    </xf>
    <xf numFmtId="0" fontId="1" fillId="3" borderId="0" xfId="0" applyFont="1" applyFill="1" applyAlignment="1" applyProtection="1">
      <alignment horizontal="center" vertical="center" wrapText="1"/>
      <protection locked="0"/>
    </xf>
    <xf numFmtId="0" fontId="15" fillId="4" borderId="0" xfId="0" applyFont="1" applyFill="1" applyAlignment="1">
      <alignment horizontal="center" vertical="center" wrapText="1"/>
    </xf>
    <xf numFmtId="0" fontId="15" fillId="4" borderId="9" xfId="0" applyFont="1" applyFill="1" applyBorder="1" applyAlignment="1">
      <alignment horizontal="center" vertical="center" wrapText="1"/>
    </xf>
    <xf numFmtId="0" fontId="15" fillId="4" borderId="16" xfId="0" applyFont="1" applyFill="1" applyBorder="1" applyAlignment="1">
      <alignment horizontal="center" vertical="center" wrapText="1"/>
    </xf>
    <xf numFmtId="0" fontId="15" fillId="4" borderId="29"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27" xfId="0" applyFont="1" applyFill="1" applyBorder="1" applyAlignment="1">
      <alignment horizontal="center" vertical="center" wrapText="1"/>
    </xf>
    <xf numFmtId="0" fontId="15" fillId="4" borderId="24" xfId="0" applyFont="1" applyFill="1" applyBorder="1" applyAlignment="1">
      <alignment horizontal="center" vertical="center" wrapText="1"/>
    </xf>
    <xf numFmtId="0" fontId="15" fillId="4" borderId="26"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28"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5" fillId="4" borderId="30" xfId="0" applyFont="1" applyFill="1" applyBorder="1" applyAlignment="1">
      <alignment horizontal="center" vertical="center" wrapText="1"/>
    </xf>
    <xf numFmtId="0" fontId="15" fillId="4" borderId="27" xfId="0" applyFont="1" applyFill="1" applyBorder="1" applyAlignment="1">
      <alignment horizontal="center" vertical="center"/>
    </xf>
    <xf numFmtId="0" fontId="15" fillId="4" borderId="8" xfId="0" applyFont="1" applyFill="1" applyBorder="1" applyAlignment="1">
      <alignment horizontal="center" vertical="center"/>
    </xf>
    <xf numFmtId="0" fontId="34" fillId="3" borderId="0" xfId="5" applyFont="1" applyFill="1" applyAlignment="1">
      <alignment horizontal="center"/>
    </xf>
    <xf numFmtId="0" fontId="22" fillId="3" borderId="0" xfId="5" applyFont="1" applyFill="1" applyAlignment="1">
      <alignment horizontal="center" vertical="center" wrapText="1"/>
    </xf>
    <xf numFmtId="0" fontId="23" fillId="3" borderId="0" xfId="5" applyFont="1" applyFill="1" applyAlignment="1">
      <alignment horizontal="center"/>
    </xf>
    <xf numFmtId="0" fontId="22" fillId="3" borderId="0" xfId="5" applyFont="1" applyFill="1" applyAlignment="1">
      <alignment horizontal="center"/>
    </xf>
    <xf numFmtId="0" fontId="32" fillId="3" borderId="0" xfId="5" applyFont="1" applyFill="1" applyAlignment="1">
      <alignment horizontal="center" vertical="center"/>
    </xf>
    <xf numFmtId="0" fontId="33" fillId="3" borderId="0" xfId="5" applyFont="1" applyFill="1" applyAlignment="1">
      <alignment horizontal="center"/>
    </xf>
    <xf numFmtId="0" fontId="36" fillId="11" borderId="0" xfId="5" applyFont="1" applyFill="1" applyAlignment="1" applyProtection="1">
      <alignment horizontal="center" vertical="center" wrapText="1"/>
      <protection locked="0"/>
    </xf>
    <xf numFmtId="0" fontId="36" fillId="11" borderId="0" xfId="5" applyFont="1" applyFill="1" applyAlignment="1" applyProtection="1">
      <alignment horizontal="center" vertical="center"/>
      <protection locked="0"/>
    </xf>
    <xf numFmtId="0" fontId="37" fillId="3" borderId="0" xfId="5" applyFont="1" applyFill="1" applyAlignment="1">
      <alignment horizontal="center" vertical="center"/>
    </xf>
    <xf numFmtId="0" fontId="35" fillId="3" borderId="0" xfId="5" applyFont="1" applyFill="1" applyAlignment="1" applyProtection="1">
      <alignment horizontal="center" vertical="center"/>
      <protection locked="0"/>
    </xf>
    <xf numFmtId="0" fontId="36" fillId="3" borderId="0" xfId="5" applyFont="1" applyFill="1" applyAlignment="1" applyProtection="1">
      <alignment horizontal="center" vertical="center"/>
      <protection locked="0"/>
    </xf>
    <xf numFmtId="0" fontId="16" fillId="3" borderId="0" xfId="5" applyFont="1" applyFill="1" applyAlignment="1">
      <alignment horizontal="center" vertical="center"/>
    </xf>
  </cellXfs>
  <cellStyles count="14">
    <cellStyle name="Moeda 2" xfId="1" xr:uid="{00000000-0005-0000-0000-000000000000}"/>
    <cellStyle name="Moeda 2 2" xfId="2" xr:uid="{00000000-0005-0000-0000-000001000000}"/>
    <cellStyle name="Moeda 3" xfId="3" xr:uid="{00000000-0005-0000-0000-000002000000}"/>
    <cellStyle name="Normal" xfId="0" builtinId="0"/>
    <cellStyle name="Normal 10" xfId="4" xr:uid="{00000000-0005-0000-0000-000004000000}"/>
    <cellStyle name="Normal 2" xfId="5" xr:uid="{00000000-0005-0000-0000-000005000000}"/>
    <cellStyle name="Normal 3" xfId="6" xr:uid="{00000000-0005-0000-0000-000006000000}"/>
    <cellStyle name="Normal 3 3" xfId="7" xr:uid="{00000000-0005-0000-0000-000007000000}"/>
    <cellStyle name="Normal 4" xfId="8" xr:uid="{00000000-0005-0000-0000-000008000000}"/>
    <cellStyle name="Normal 5" xfId="9" xr:uid="{00000000-0005-0000-0000-000009000000}"/>
    <cellStyle name="Porcentagem" xfId="10" builtinId="5"/>
    <cellStyle name="Porcentagem 2" xfId="11" xr:uid="{00000000-0005-0000-0000-00000B000000}"/>
    <cellStyle name="Separador de milhares 2" xfId="13" xr:uid="{00000000-0005-0000-0000-00000C000000}"/>
    <cellStyle name="Vírgula" xfId="12" builtinId="3"/>
  </cellStyles>
  <dxfs count="5">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Modelos%20e%20Manuais\5%20-%20Monitoramento\Modelo%20de%20Relat&#243;rio%20Gerencial%20Financeiro%20vr%206.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Resumo"/>
      <sheetName val="Comparativo"/>
      <sheetName val="Atividades"/>
      <sheetName val="Analítico Cx."/>
      <sheetName val="Analítico Cp."/>
      <sheetName val="Prov. Pessoal"/>
      <sheetName val="Comprometidos"/>
      <sheetName val="Diário"/>
      <sheetName val="Reserva"/>
      <sheetName val="Dec Dir."/>
      <sheetName val="Plano"/>
    </sheetNames>
    <sheetDataSet>
      <sheetData sheetId="0" refreshError="1"/>
      <sheetData sheetId="1" refreshError="1"/>
      <sheetData sheetId="2" refreshError="1"/>
      <sheetData sheetId="3">
        <row r="4">
          <cell r="B4" t="str">
            <v>Atividades do Termo de Parceria -
Vinculação ao Programa de Trabalho</v>
          </cell>
        </row>
        <row r="5">
          <cell r="B5">
            <v>0</v>
          </cell>
        </row>
        <row r="6">
          <cell r="B6" t="str">
            <v>N/A</v>
          </cell>
        </row>
        <row r="7">
          <cell r="B7" t="str">
            <v>Área Meio - Atividades e Gastos</v>
          </cell>
        </row>
        <row r="8">
          <cell r="B8">
            <v>0</v>
          </cell>
        </row>
        <row r="9">
          <cell r="B9">
            <v>0</v>
          </cell>
        </row>
        <row r="10">
          <cell r="B10">
            <v>0</v>
          </cell>
        </row>
        <row r="11">
          <cell r="B11">
            <v>0</v>
          </cell>
        </row>
        <row r="12">
          <cell r="B12">
            <v>0</v>
          </cell>
        </row>
        <row r="13">
          <cell r="B13">
            <v>0</v>
          </cell>
        </row>
        <row r="14">
          <cell r="B14">
            <v>0</v>
          </cell>
        </row>
        <row r="15">
          <cell r="B15">
            <v>0</v>
          </cell>
        </row>
        <row r="16">
          <cell r="B16">
            <v>0</v>
          </cell>
        </row>
        <row r="17">
          <cell r="B17">
            <v>0</v>
          </cell>
        </row>
        <row r="18">
          <cell r="B18">
            <v>0</v>
          </cell>
        </row>
        <row r="19">
          <cell r="B19">
            <v>0</v>
          </cell>
        </row>
        <row r="20">
          <cell r="B20">
            <v>0</v>
          </cell>
        </row>
        <row r="21">
          <cell r="B21">
            <v>0</v>
          </cell>
        </row>
        <row r="22">
          <cell r="B22">
            <v>0</v>
          </cell>
        </row>
        <row r="23">
          <cell r="B23">
            <v>0</v>
          </cell>
        </row>
        <row r="24">
          <cell r="B24">
            <v>0</v>
          </cell>
        </row>
        <row r="25">
          <cell r="B25">
            <v>0</v>
          </cell>
        </row>
        <row r="26">
          <cell r="B26">
            <v>0</v>
          </cell>
        </row>
        <row r="27">
          <cell r="B27">
            <v>0</v>
          </cell>
        </row>
        <row r="28">
          <cell r="B28">
            <v>0</v>
          </cell>
        </row>
        <row r="29">
          <cell r="B29">
            <v>0</v>
          </cell>
        </row>
        <row r="30">
          <cell r="B30">
            <v>0</v>
          </cell>
        </row>
        <row r="31">
          <cell r="B31">
            <v>0</v>
          </cell>
        </row>
        <row r="32">
          <cell r="B32">
            <v>0</v>
          </cell>
        </row>
        <row r="33">
          <cell r="B33">
            <v>0</v>
          </cell>
        </row>
        <row r="34">
          <cell r="B34">
            <v>0</v>
          </cell>
        </row>
        <row r="35">
          <cell r="B35">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2">
    <tabColor theme="8" tint="0.39997558519241921"/>
    <pageSetUpPr fitToPage="1"/>
  </sheetPr>
  <dimension ref="A1:A36"/>
  <sheetViews>
    <sheetView zoomScaleNormal="100" zoomScaleSheetLayoutView="85" zoomScalePageLayoutView="50" workbookViewId="0">
      <selection activeCell="A43" sqref="A43"/>
    </sheetView>
  </sheetViews>
  <sheetFormatPr defaultRowHeight="15" x14ac:dyDescent="0.25"/>
  <cols>
    <col min="1" max="1" width="155.140625" style="5" customWidth="1"/>
    <col min="2" max="16384" width="9.140625" style="5"/>
  </cols>
  <sheetData>
    <row r="1" spans="1:1" ht="70.5" customHeight="1" x14ac:dyDescent="0.25">
      <c r="A1" s="143" t="s">
        <v>462</v>
      </c>
    </row>
    <row r="2" spans="1:1" ht="18.75" customHeight="1" x14ac:dyDescent="0.3">
      <c r="A2" s="363" t="s">
        <v>0</v>
      </c>
    </row>
    <row r="3" spans="1:1" ht="18.75" customHeight="1" x14ac:dyDescent="0.35">
      <c r="A3" s="361"/>
    </row>
    <row r="4" spans="1:1" ht="24" customHeight="1" x14ac:dyDescent="0.25">
      <c r="A4" s="34" t="s">
        <v>1</v>
      </c>
    </row>
    <row r="5" spans="1:1" ht="21.75" customHeight="1" x14ac:dyDescent="0.25">
      <c r="A5" s="364">
        <v>45992</v>
      </c>
    </row>
    <row r="6" spans="1:1" ht="21.75" customHeight="1" x14ac:dyDescent="0.25">
      <c r="A6" s="33" t="s">
        <v>2</v>
      </c>
    </row>
    <row r="7" spans="1:1" ht="21.75" customHeight="1" x14ac:dyDescent="0.25">
      <c r="A7" s="364">
        <v>46173</v>
      </c>
    </row>
    <row r="8" spans="1:1" ht="16.5" customHeight="1" x14ac:dyDescent="0.25">
      <c r="A8" s="33"/>
    </row>
    <row r="9" spans="1:1" ht="74.25" customHeight="1" x14ac:dyDescent="0.25">
      <c r="A9" s="362"/>
    </row>
    <row r="10" spans="1:1" ht="27.75" customHeight="1" x14ac:dyDescent="0.25">
      <c r="A10" s="172" t="s">
        <v>3</v>
      </c>
    </row>
    <row r="12" spans="1:1" x14ac:dyDescent="0.25">
      <c r="A12" s="131"/>
    </row>
    <row r="14" spans="1:1" hidden="1" x14ac:dyDescent="0.25">
      <c r="A14" s="5" t="s">
        <v>4</v>
      </c>
    </row>
    <row r="15" spans="1:1" hidden="1" x14ac:dyDescent="0.25"/>
    <row r="16" spans="1:1" hidden="1" x14ac:dyDescent="0.25">
      <c r="A16" s="5" t="s">
        <v>5</v>
      </c>
    </row>
    <row r="17" spans="1:1" hidden="1" x14ac:dyDescent="0.25">
      <c r="A17" s="5" t="s">
        <v>6</v>
      </c>
    </row>
    <row r="18" spans="1:1" hidden="1" x14ac:dyDescent="0.25">
      <c r="A18" s="5" t="s">
        <v>0</v>
      </c>
    </row>
    <row r="19" spans="1:1" hidden="1" x14ac:dyDescent="0.25">
      <c r="A19" s="5" t="s">
        <v>7</v>
      </c>
    </row>
    <row r="20" spans="1:1" hidden="1" x14ac:dyDescent="0.25">
      <c r="A20" s="5" t="s">
        <v>8</v>
      </c>
    </row>
    <row r="21" spans="1:1" hidden="1" x14ac:dyDescent="0.25">
      <c r="A21" s="5" t="s">
        <v>9</v>
      </c>
    </row>
    <row r="22" spans="1:1" hidden="1" x14ac:dyDescent="0.25">
      <c r="A22" s="5" t="s">
        <v>10</v>
      </c>
    </row>
    <row r="23" spans="1:1" hidden="1" x14ac:dyDescent="0.25">
      <c r="A23" s="5" t="s">
        <v>11</v>
      </c>
    </row>
    <row r="24" spans="1:1" hidden="1" x14ac:dyDescent="0.25">
      <c r="A24" s="5" t="s">
        <v>12</v>
      </c>
    </row>
    <row r="25" spans="1:1" hidden="1" x14ac:dyDescent="0.25">
      <c r="A25" s="5" t="s">
        <v>13</v>
      </c>
    </row>
    <row r="26" spans="1:1" hidden="1" x14ac:dyDescent="0.25">
      <c r="A26" s="5" t="s">
        <v>14</v>
      </c>
    </row>
    <row r="27" spans="1:1" hidden="1" x14ac:dyDescent="0.25">
      <c r="A27" s="5" t="s">
        <v>15</v>
      </c>
    </row>
    <row r="28" spans="1:1" hidden="1" x14ac:dyDescent="0.25">
      <c r="A28" s="5" t="s">
        <v>16</v>
      </c>
    </row>
    <row r="29" spans="1:1" hidden="1" x14ac:dyDescent="0.25">
      <c r="A29" s="5" t="s">
        <v>17</v>
      </c>
    </row>
    <row r="30" spans="1:1" hidden="1" x14ac:dyDescent="0.25">
      <c r="A30" s="5" t="s">
        <v>18</v>
      </c>
    </row>
    <row r="31" spans="1:1" hidden="1" x14ac:dyDescent="0.25">
      <c r="A31" s="5" t="s">
        <v>19</v>
      </c>
    </row>
    <row r="32" spans="1:1" hidden="1" x14ac:dyDescent="0.25">
      <c r="A32" s="5" t="s">
        <v>20</v>
      </c>
    </row>
    <row r="33" spans="1:1" hidden="1" x14ac:dyDescent="0.25">
      <c r="A33" s="5" t="s">
        <v>21</v>
      </c>
    </row>
    <row r="34" spans="1:1" hidden="1" x14ac:dyDescent="0.25">
      <c r="A34" s="5" t="s">
        <v>22</v>
      </c>
    </row>
    <row r="35" spans="1:1" hidden="1" x14ac:dyDescent="0.25">
      <c r="A35" s="5" t="s">
        <v>23</v>
      </c>
    </row>
    <row r="36" spans="1:1" hidden="1" x14ac:dyDescent="0.25">
      <c r="A36" s="168">
        <f>IF(ISNUMBER(A5),A5,DATEVALUE("1/1/2026"))</f>
        <v>45992</v>
      </c>
    </row>
  </sheetData>
  <sheetProtection algorithmName="SHA-512" hashValue="ywf0bMAnz0+sknq8BzJbmiACBP5wXOXPZJtJrcvXf88f2wg0SW2wlxdvCbnp7pj6u66IM5+r73SUl8XBiaeqow==" saltValue="FmC+AAt800WGoBDfFdQX3Q==" spinCount="100000" sheet="1" formatCells="0"/>
  <phoneticPr fontId="9" type="noConversion"/>
  <dataValidations count="1">
    <dataValidation type="list" allowBlank="1" showInputMessage="1" showErrorMessage="1" sqref="A2" xr:uid="{00000000-0002-0000-0000-000000000000}">
      <formula1>$A$14:$A$35</formula1>
    </dataValidation>
  </dataValidations>
  <printOptions horizontalCentered="1" verticalCentered="1"/>
  <pageMargins left="0.19685039370078741" right="0.19685039370078741" top="0.59055118110236227" bottom="0.59055118110236227" header="0" footer="0.39370078740157483"/>
  <pageSetup paperSize="9" scale="94" orientation="landscape" horizontalDpi="4294967294" verticalDpi="4294967294" r:id="rId1"/>
  <headerFooter differentFirst="1">
    <oddFoote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sheetPr>
  <dimension ref="A1:AH66"/>
  <sheetViews>
    <sheetView showGridLines="0" zoomScaleNormal="100" workbookViewId="0">
      <pane ySplit="6" topLeftCell="A7" activePane="bottomLeft" state="frozen"/>
      <selection pane="bottomLeft" activeCell="O8" sqref="O8"/>
    </sheetView>
  </sheetViews>
  <sheetFormatPr defaultRowHeight="12.75" x14ac:dyDescent="0.2"/>
  <cols>
    <col min="1" max="1" width="3.5703125" customWidth="1"/>
    <col min="2" max="2" width="10.42578125" customWidth="1"/>
    <col min="3" max="3" width="11.28515625" customWidth="1"/>
    <col min="4" max="4" width="11.7109375" customWidth="1"/>
    <col min="5" max="5" width="5.7109375" customWidth="1"/>
    <col min="6" max="6" width="9.140625" customWidth="1"/>
    <col min="7" max="9" width="13.7109375" customWidth="1"/>
    <col min="10" max="10" width="5.7109375" customWidth="1"/>
    <col min="11" max="11" width="13.28515625" customWidth="1"/>
    <col min="12" max="12" width="22.28515625" customWidth="1"/>
    <col min="13" max="13" width="11" customWidth="1"/>
    <col min="14" max="14" width="5.7109375" customWidth="1"/>
    <col min="15" max="15" width="12.140625" customWidth="1"/>
    <col min="16" max="16" width="16.28515625" customWidth="1"/>
    <col min="17" max="17" width="9.85546875" bestFit="1" customWidth="1"/>
    <col min="18" max="18" width="81.42578125" customWidth="1"/>
    <col min="19" max="19" width="6.42578125" customWidth="1"/>
    <col min="20" max="21" width="6.85546875" hidden="1" customWidth="1"/>
    <col min="22" max="22" width="8.140625" hidden="1" customWidth="1"/>
    <col min="23" max="23" width="10.140625" hidden="1" customWidth="1"/>
    <col min="24" max="24" width="9.140625" hidden="1" customWidth="1"/>
    <col min="25" max="25" width="9.28515625" hidden="1" customWidth="1"/>
    <col min="26" max="26" width="10.85546875" hidden="1" customWidth="1"/>
    <col min="27" max="27" width="9.85546875" hidden="1" customWidth="1"/>
    <col min="28" max="31" width="16.28515625" hidden="1" customWidth="1"/>
    <col min="32" max="32" width="14.140625" hidden="1" customWidth="1"/>
    <col min="33" max="34" width="9.140625" hidden="1" customWidth="1"/>
  </cols>
  <sheetData>
    <row r="1" spans="1:34" ht="24" customHeight="1" x14ac:dyDescent="0.2">
      <c r="A1" s="367" t="str">
        <f>"Cronogramas do "&amp;SUBSTITUTE(Capa!A1,"Memória de Cálculo","",1)</f>
        <v>Cronogramas do 
Termo de Parceria nº 51/21 celebrado entre o Instituto Estadual de Florestas e o Instituto Ekos Brasil</v>
      </c>
      <c r="B1" s="367"/>
      <c r="C1" s="367"/>
      <c r="D1" s="367"/>
      <c r="E1" s="367"/>
      <c r="F1" s="367"/>
      <c r="G1" s="367"/>
      <c r="H1" s="367"/>
      <c r="I1" s="367"/>
      <c r="J1" s="367"/>
      <c r="K1" s="367"/>
      <c r="L1" s="367"/>
      <c r="M1" s="367"/>
      <c r="N1" s="367"/>
      <c r="O1" s="367"/>
      <c r="P1" s="367"/>
      <c r="Q1" s="367"/>
      <c r="R1" s="367"/>
      <c r="AB1" t="str">
        <f>Capa!A2</f>
        <v>3º Termo Aditivo</v>
      </c>
    </row>
    <row r="2" spans="1:34" ht="9" customHeight="1" thickBot="1" x14ac:dyDescent="0.25">
      <c r="A2" s="183"/>
      <c r="B2" s="183"/>
      <c r="C2" s="183"/>
      <c r="D2" s="183"/>
      <c r="E2" s="183"/>
      <c r="F2" s="183"/>
      <c r="G2" s="183"/>
      <c r="H2" s="183"/>
      <c r="I2" s="183"/>
      <c r="J2" s="183"/>
      <c r="K2" s="183"/>
      <c r="L2" s="183"/>
      <c r="M2" s="183"/>
      <c r="N2" s="183"/>
      <c r="O2" s="183"/>
      <c r="P2" s="183"/>
      <c r="Q2" s="183"/>
      <c r="R2" s="183"/>
    </row>
    <row r="3" spans="1:34" ht="18.75" customHeight="1" thickBot="1" x14ac:dyDescent="0.25">
      <c r="A3" s="184" t="str">
        <f>"Qual o número do Período Avaliatório de "&amp;TEXT($B$7,"mmm/aaaa")</f>
        <v>Qual o número do Período Avaliatório de dez/2025</v>
      </c>
      <c r="I3" s="199">
        <v>16</v>
      </c>
      <c r="K3" s="185" t="str">
        <f>"Quantos mêses do "&amp;IF(I3="",1,I3)&amp;"º Período compõem essa Memória de Cálculo?"</f>
        <v>Quantos mêses do 16º Período compõem essa Memória de Cálculo?</v>
      </c>
      <c r="P3" s="199">
        <v>1</v>
      </c>
    </row>
    <row r="4" spans="1:34" ht="18.75" customHeight="1" thickBot="1" x14ac:dyDescent="0.25">
      <c r="A4" s="184" t="str">
        <f>"Caso tenha iniciado antes, qual o 1º mês do "&amp;AH7&amp;"º Período Avaliatório? "</f>
        <v xml:space="preserve">Caso tenha iniciado antes, qual o 1º mês do 16º Período Avaliatório? </v>
      </c>
      <c r="B4" s="186"/>
      <c r="C4" s="186"/>
      <c r="D4" s="186"/>
      <c r="E4" s="186"/>
      <c r="F4" s="186"/>
      <c r="G4" s="187"/>
      <c r="I4" s="170">
        <v>45931</v>
      </c>
      <c r="K4" s="184" t="str">
        <f>IF(OR(Capa!A5="mmm/aaaa",Capa!$A$2=Capa!$A$14),"Preencher a capa antes de qualquer campo destas tabelas","Está prevista Comissão de Avaliação para "&amp;TEXT($B$7,"mmm/aaaa")&amp;"?")</f>
        <v>Está prevista Comissão de Avaliação para dez/2025?</v>
      </c>
      <c r="L4" s="186"/>
      <c r="M4" s="186"/>
      <c r="N4" s="186"/>
      <c r="P4" s="171" t="s">
        <v>24</v>
      </c>
      <c r="AB4" t="s">
        <v>25</v>
      </c>
      <c r="AC4" s="182">
        <f ca="1">AC5+AB5+AF7</f>
        <v>3297582.0831566672</v>
      </c>
    </row>
    <row r="5" spans="1:34" ht="38.25" customHeight="1" x14ac:dyDescent="0.2">
      <c r="A5" s="365" t="s">
        <v>26</v>
      </c>
      <c r="B5" s="365"/>
      <c r="C5" s="365"/>
      <c r="D5" s="365"/>
      <c r="F5" s="366" t="s">
        <v>27</v>
      </c>
      <c r="G5" s="366"/>
      <c r="H5" s="366"/>
      <c r="I5" s="366"/>
      <c r="K5" s="366" t="s">
        <v>28</v>
      </c>
      <c r="L5" s="366"/>
      <c r="M5" s="366"/>
      <c r="O5" s="366" t="s">
        <v>29</v>
      </c>
      <c r="P5" s="366"/>
      <c r="Q5" s="366"/>
      <c r="R5" s="366"/>
      <c r="AB5" s="182">
        <f ca="1">SUM(AB7:AB66)</f>
        <v>1888196.0031566671</v>
      </c>
      <c r="AC5" s="182">
        <f ca="1">SUM(AC7:AC66)</f>
        <v>0</v>
      </c>
      <c r="AD5" s="182">
        <f t="shared" ref="AD5:AE5" ca="1" si="0">SUM(AD7:AD66)</f>
        <v>0</v>
      </c>
      <c r="AE5" s="182">
        <f t="shared" ca="1" si="0"/>
        <v>3067582.0831566667</v>
      </c>
    </row>
    <row r="6" spans="1:34" ht="76.5" x14ac:dyDescent="0.2">
      <c r="A6" s="286" t="s">
        <v>30</v>
      </c>
      <c r="B6" s="286" t="s">
        <v>31</v>
      </c>
      <c r="C6" s="286" t="s">
        <v>32</v>
      </c>
      <c r="D6" s="286" t="s">
        <v>33</v>
      </c>
      <c r="F6" s="286" t="s">
        <v>34</v>
      </c>
      <c r="G6" s="286" t="s">
        <v>35</v>
      </c>
      <c r="H6" s="286" t="s">
        <v>36</v>
      </c>
      <c r="I6" s="286" t="s">
        <v>37</v>
      </c>
      <c r="K6" s="287" t="s">
        <v>38</v>
      </c>
      <c r="L6" s="287" t="s">
        <v>39</v>
      </c>
      <c r="M6" s="287" t="s">
        <v>40</v>
      </c>
      <c r="O6" s="287" t="s">
        <v>41</v>
      </c>
      <c r="P6" s="287" t="s">
        <v>42</v>
      </c>
      <c r="Q6" s="287" t="s">
        <v>43</v>
      </c>
      <c r="R6" s="287" t="s">
        <v>44</v>
      </c>
      <c r="T6" s="162" t="s">
        <v>45</v>
      </c>
      <c r="U6" s="162"/>
      <c r="V6" s="162" t="s">
        <v>46</v>
      </c>
      <c r="W6" s="162" t="s">
        <v>47</v>
      </c>
      <c r="X6" s="162" t="s">
        <v>48</v>
      </c>
      <c r="Y6" s="162" t="s">
        <v>49</v>
      </c>
      <c r="Z6" s="177" t="s">
        <v>50</v>
      </c>
      <c r="AA6" s="177" t="s">
        <v>51</v>
      </c>
      <c r="AB6" s="174" t="s">
        <v>52</v>
      </c>
      <c r="AC6" s="174" t="s">
        <v>53</v>
      </c>
      <c r="AD6" s="175" t="s">
        <v>54</v>
      </c>
      <c r="AE6" s="175" t="s">
        <v>37</v>
      </c>
      <c r="AF6" s="176" t="s">
        <v>55</v>
      </c>
      <c r="AG6" s="181"/>
      <c r="AH6" s="161" t="s">
        <v>56</v>
      </c>
    </row>
    <row r="7" spans="1:34" ht="15" x14ac:dyDescent="0.2">
      <c r="A7" s="188">
        <v>1</v>
      </c>
      <c r="B7" s="189">
        <f>IFERROR(IF(Capa!A5="mmm/aaaa","",DATE(YEAR(Capa!$A$36),MONTH(Capa!$A$36),1)),"")</f>
        <v>45992</v>
      </c>
      <c r="C7" s="188">
        <f>IF(B7="","",IF(I3="",1,I3))</f>
        <v>16</v>
      </c>
      <c r="D7" s="29"/>
      <c r="E7" s="186"/>
      <c r="F7" s="190">
        <f>IF(Capa!A5="mmm/aaaa","",YEAR(Capa!A36))</f>
        <v>2025</v>
      </c>
      <c r="G7" s="191">
        <f t="shared" ref="G7:G12" ca="1" si="1">IF(F7="","",SUMIFS($AB$7:$AB$66,$B$7:$B$66,"&gt;="&amp;DATE(F7,1,1),$B$7:$B$66,"&lt;"&amp;DATE(F7+1,1,1)-1))</f>
        <v>0</v>
      </c>
      <c r="H7" s="191">
        <f t="shared" ref="H7:H12" ca="1" si="2">IF(F7="","",SUMIFS($AD$7:$AD$66,$B$7:$B$66,"&gt;="&amp;DATE(F7,1,1),$B$7:$B$66,"&lt;"&amp;DATE(F7+1,1,1)-1))</f>
        <v>0</v>
      </c>
      <c r="I7" s="191">
        <f ca="1">IF(F7="","",SUMIFS($AE$7:$AE$66,$B$7:$B$66,"&gt;="&amp;DATE(F7,1,1),$B$7:$B$66,"&lt;"&amp;DATE(F7+1,1,1)-1)+IF(F8="",Analítico!$BK$137,0))</f>
        <v>1182794.4270000001</v>
      </c>
      <c r="K7" s="192" t="str">
        <f>IF(U7="","",U7&amp;"ª Avaliação")</f>
        <v>16ª Avaliação</v>
      </c>
      <c r="L7" s="192" t="str">
        <f ca="1">IF(K7="","",TEXT(Z7,"mmm/aaaa")&amp;" a "&amp;TEXT(AA7,"mmm/aaaa"))</f>
        <v>out/2025 a dez/2025</v>
      </c>
      <c r="M7" s="193">
        <f t="shared" ref="M7:M39" ca="1" si="3">IF(K7="","",_xlfn.IFNA(OFFSET($B$6,MATCH(U7+1,$AH$7:$AH$66,0),0),EDATE(MAX($B$7:$B$66),1)))</f>
        <v>46023</v>
      </c>
      <c r="O7" s="192" t="s">
        <v>57</v>
      </c>
      <c r="P7" s="194">
        <f t="shared" ref="P7:P38" ca="1" si="4">IFERROR(IF(OFFSET($AB$6,MATCH(A7,$X$7:$X$66,0),0)=0,"",OFFSET($AB$6,MATCH(A7,$X$7:$X$66,0),0)),"")</f>
        <v>1296919.3972222225</v>
      </c>
      <c r="Q7" s="195">
        <f t="shared" ref="Q7:Q38" ca="1" si="5">IF(P7="","",OFFSET($B$6,MATCH(A7,$X$7:$X$66,0),0))</f>
        <v>46023</v>
      </c>
      <c r="R7" s="196" t="str">
        <f ca="1">IF(P7="","",IFERROR(IF(Capa!$A$2="","Após a celebração do termo de parceria.","Realização da "&amp;OFFSET($Y$6,MATCH(A7,$X$7:$X$66,0),0)-1&amp;"ª reunião da CA e aprovação da liberação de parcela pelo supervisor."),""))</f>
        <v>Realização da 16ª reunião da CA e aprovação da liberação de parcela pelo supervisor.</v>
      </c>
      <c r="T7" s="109" t="str">
        <f>IF($P$4="Sim","Sim","Não")</f>
        <v>Não</v>
      </c>
      <c r="U7" s="109">
        <f>AH7</f>
        <v>16</v>
      </c>
      <c r="V7" s="109" t="str">
        <f>IF(Capa!$A$2="","Sim",Cronogramas!T7)</f>
        <v>Não</v>
      </c>
      <c r="W7" s="109">
        <f>IF(Capa!$A$2="",0,IF(Cronogramas!$P$4="Sim",Cronogramas!AH7-1,Cronogramas!AH7))</f>
        <v>16</v>
      </c>
      <c r="X7" s="109">
        <f>COUNTIF(V7:$V$7,"Sim")</f>
        <v>0</v>
      </c>
      <c r="Y7" s="109" t="str">
        <f>IF(Capa!$A$2="",1,IF(T7="Não","",AH7))</f>
        <v/>
      </c>
      <c r="Z7" s="178">
        <f>IF(K7="","",IF($I$4=0,Cronogramas!$B$7,$I$4))</f>
        <v>45931</v>
      </c>
      <c r="AA7" s="179">
        <f t="shared" ref="AA7:AA39" ca="1" si="6">IFERROR(EDATE(M7,-1),"")</f>
        <v>45992</v>
      </c>
      <c r="AB7" s="200">
        <f ca="1">_xlfn.IFNA(IF(V7="Sim",(IFERROR(SUM(OFFSET(AE7,1,,MATCH("Sim",V8:$V$66,0),1))-AC7,0)+IF(Y7-$W$7=1,SUM($AE$6:AE7)-$AF$7,0)+IF(SUM(Y8:$Y$66)=0,SUM(AE8:$AE$66)-AC7+Analítico!$BK$137)),0),0)</f>
        <v>0</v>
      </c>
      <c r="AC7" s="200">
        <f ca="1">IFERROR(IF(V7="Sim",IFERROR(SUM(OFFSET(AD7,1,,MATCH("Sim",T8:$T$66,0),1)),0)+IF(Y7-$W$7=1,SUM($AD$6:AD7),0)+IF(SUM(Y8:$Y$66)=0,SUM(AD8:$AD$66),0),0),0)</f>
        <v>0</v>
      </c>
      <c r="AD7" s="207">
        <f ca="1">OFFSET(Analítico!$B$13,0,A7)</f>
        <v>0</v>
      </c>
      <c r="AE7" s="207">
        <f ca="1">OFFSET(Analítico!$B$138,,A7)</f>
        <v>1182794.4270000001</v>
      </c>
      <c r="AF7" s="207">
        <f>Analítico!BK4</f>
        <v>1409386.08</v>
      </c>
      <c r="AG7" s="38" t="s">
        <v>58</v>
      </c>
      <c r="AH7" s="169">
        <f>IF(D7="",C7,D7)</f>
        <v>16</v>
      </c>
    </row>
    <row r="8" spans="1:34" ht="15" x14ac:dyDescent="0.2">
      <c r="A8" s="188">
        <v>2</v>
      </c>
      <c r="B8" s="189">
        <f>IFERROR(IF(EDATE(B7,1)&gt;DATE(YEAR(Capa!$A$7),MONTH(Capa!$A$7),1),"",EDATE(B7,1)),"")</f>
        <v>46023</v>
      </c>
      <c r="C8" s="188">
        <f>IF(B8="","",IF(P3="",C7,IF(P3&gt;=2,C7,C7+1)))</f>
        <v>17</v>
      </c>
      <c r="D8" s="29"/>
      <c r="E8" s="188"/>
      <c r="F8" s="190">
        <f>IFERROR(IF((F7+1)&gt;YEAR(Capa!$A$7),"",F7+1),"")</f>
        <v>2026</v>
      </c>
      <c r="G8" s="191">
        <f t="shared" ca="1" si="1"/>
        <v>1888196.0031566671</v>
      </c>
      <c r="H8" s="191">
        <f t="shared" ca="1" si="2"/>
        <v>0</v>
      </c>
      <c r="I8" s="191">
        <f ca="1">IF(F8="","",SUMIFS($AE$7:$AE$66,$B$7:$B$66,"&gt;="&amp;DATE(F8,1,1),$B$7:$B$66,"&lt;"&amp;DATE(F8+1,1,1)-1)+IF(F9="",Analítico!$BK$137,0))</f>
        <v>2114787.656156667</v>
      </c>
      <c r="K8" s="192" t="str">
        <f t="shared" ref="K8:K39" si="7">IF(U8="","",U8&amp;"ª Avaliação")</f>
        <v>17ª Avaliação</v>
      </c>
      <c r="L8" s="192" t="str">
        <f t="shared" ref="L8:L39" ca="1" si="8">IF(K8="","",TEXT(Z8,"mmm/aaaa")&amp;" a "&amp;TEXT(AA8,"mmm/aaaa"))</f>
        <v>jan/2026 a mar/2026</v>
      </c>
      <c r="M8" s="193">
        <f t="shared" ca="1" si="3"/>
        <v>46113</v>
      </c>
      <c r="O8" s="192" t="s">
        <v>59</v>
      </c>
      <c r="P8" s="194">
        <f t="shared" ca="1" si="4"/>
        <v>591276.60593444447</v>
      </c>
      <c r="Q8" s="195">
        <f t="shared" ca="1" si="5"/>
        <v>46113</v>
      </c>
      <c r="R8" s="196" t="str">
        <f ca="1">IF(P8="","",IFERROR("Realização da "&amp;OFFSET($Y$6,MATCH(A8,$X$7:$X$66,0),0)-1&amp;"ª reunião da CA e aprovação da liberação de parcela pelo supervisor.",""))</f>
        <v>Realização da 17ª reunião da CA e aprovação da liberação de parcela pelo supervisor.</v>
      </c>
      <c r="T8" s="109" t="str">
        <f>IF(AH8="","Não",IF(AH8&gt;AH7,"Sim","Não"))</f>
        <v>Sim</v>
      </c>
      <c r="U8" s="109">
        <f>IFERROR(IF(U7+1&gt;MAX(AH7:AH66),"",U7+1),"")</f>
        <v>17</v>
      </c>
      <c r="V8" s="109" t="str">
        <f>Cronogramas!T8</f>
        <v>Sim</v>
      </c>
      <c r="W8" s="109"/>
      <c r="X8" s="109">
        <f>COUNTIF(V$7:$V8,"Sim")</f>
        <v>1</v>
      </c>
      <c r="Y8" s="109">
        <f t="shared" ref="Y8:Y39" si="9">IF(T8="Não","",AH8)</f>
        <v>17</v>
      </c>
      <c r="Z8" s="178">
        <f ca="1">IF(K8="","",EDATE(AA7,1))</f>
        <v>46023</v>
      </c>
      <c r="AA8" s="179">
        <f t="shared" ca="1" si="6"/>
        <v>46082</v>
      </c>
      <c r="AB8" s="200">
        <f ca="1">_xlfn.IFNA(IF(V8="Sim",(IFERROR(SUM(OFFSET(AE8,1,,MATCH("Sim",V9:$V$66,0),1))-AC8,0)+IF(Y8-$W$7=1,SUM($AE$6:AE8)-$AF$7,0)+IF(SUM(Y9:$Y$66)=0,SUM(AE9:$AE$66)-AC8+Analítico!$BK$137)),0),0)</f>
        <v>1296919.3972222225</v>
      </c>
      <c r="AC8" s="200">
        <f ca="1">IFERROR(IF(V8="Sim",IFERROR(SUM(OFFSET(AD8,1,,MATCH("Sim",T9:$T$66,0),1)),0)+IF(Y8-$W$7=1,SUM($AD$6:AD8),0)+IF(SUM(Y9:$Y$66)=0,SUM(AD9:$AD$66),0),0),0)</f>
        <v>0</v>
      </c>
      <c r="AD8" s="207">
        <f ca="1">SUM(OFFSET(Analítico!$B$10,0,A8,2,1))</f>
        <v>0</v>
      </c>
      <c r="AE8" s="207">
        <f ca="1">OFFSET(Analítico!$B$138,,A8)</f>
        <v>493377.76255555562</v>
      </c>
      <c r="AF8" s="109"/>
      <c r="AG8" s="38" t="s">
        <v>24</v>
      </c>
      <c r="AH8" s="169">
        <f t="shared" ref="AH8:AH66" si="10">IF(D8="",C8,D8)</f>
        <v>17</v>
      </c>
    </row>
    <row r="9" spans="1:34" ht="15" x14ac:dyDescent="0.2">
      <c r="A9" s="188">
        <v>3</v>
      </c>
      <c r="B9" s="189">
        <f>IFERROR(IF(EDATE(B8,1)&gt;DATE(YEAR(Capa!$A$7),MONTH(Capa!$A$7),1),"",EDATE(B8,1)),"")</f>
        <v>46054</v>
      </c>
      <c r="C9" s="188">
        <f>IF(B9="","",IF(P3="",C7,IF(P3=3,C7,C7+1)))</f>
        <v>17</v>
      </c>
      <c r="D9" s="29"/>
      <c r="E9" s="188"/>
      <c r="F9" s="190" t="str">
        <f>IFERROR(IF((F8+1)&gt;YEAR(Capa!$A$7),"",F8+1),"")</f>
        <v/>
      </c>
      <c r="G9" s="191" t="str">
        <f t="shared" si="1"/>
        <v/>
      </c>
      <c r="H9" s="191" t="str">
        <f t="shared" si="2"/>
        <v/>
      </c>
      <c r="I9" s="191" t="str">
        <f>IF(F9="","",SUMIFS($AE$7:$AE$66,$B$7:$B$66,"&gt;="&amp;DATE(F9,1,1),$B$7:$B$66,"&lt;"&amp;DATE(F9+1,1,1)-1)+IF(F10="",Analítico!$BK$137,0))</f>
        <v/>
      </c>
      <c r="K9" s="192" t="str">
        <f t="shared" si="7"/>
        <v>18ª Avaliação</v>
      </c>
      <c r="L9" s="192" t="str">
        <f t="shared" ca="1" si="8"/>
        <v>abr/2026 a mai/2026</v>
      </c>
      <c r="M9" s="193">
        <f t="shared" ca="1" si="3"/>
        <v>46174</v>
      </c>
      <c r="O9" s="192" t="str">
        <f t="shared" ref="O9:O38" ca="1" si="11">(IF(P9="","",OFFSET($Y$6,MATCH(A9,$X$7:$X$66,0),0)&amp;"ª Parcela"))</f>
        <v/>
      </c>
      <c r="P9" s="194" t="str">
        <f t="shared" ca="1" si="4"/>
        <v/>
      </c>
      <c r="Q9" s="195" t="str">
        <f t="shared" ca="1" si="5"/>
        <v/>
      </c>
      <c r="R9" s="196" t="str">
        <f t="shared" ref="R9:R12" ca="1" si="12">IF(P9="","",IFERROR("Realização da "&amp;OFFSET($Y$6,MATCH(A9,$X$7:$X$66,0),0)-1&amp;"ª reunião da CA e aprovação da liberação de parcela pelo supervisor.",""))</f>
        <v/>
      </c>
      <c r="T9" s="109" t="str">
        <f t="shared" ref="T9:T66" si="13">IF(AH9="","Não",IF(AH9&gt;AH8,"Sim","Não"))</f>
        <v>Não</v>
      </c>
      <c r="U9" s="109">
        <f>IFERROR(IF(U8+1&gt;MAX(AH8:AH67),"",U8+1),"")</f>
        <v>18</v>
      </c>
      <c r="V9" s="109" t="str">
        <f>Cronogramas!T9</f>
        <v>Não</v>
      </c>
      <c r="W9" s="109"/>
      <c r="X9" s="109">
        <f>COUNTIF(V$7:$V9,"Sim")</f>
        <v>1</v>
      </c>
      <c r="Y9" s="109" t="str">
        <f t="shared" si="9"/>
        <v/>
      </c>
      <c r="Z9" s="178">
        <f t="shared" ref="Z9:Z39" ca="1" si="14">IF(K9="","",EDATE(AA8,1))</f>
        <v>46113</v>
      </c>
      <c r="AA9" s="179">
        <f t="shared" ca="1" si="6"/>
        <v>46143</v>
      </c>
      <c r="AB9" s="200">
        <f ca="1">_xlfn.IFNA(IF(V9="Sim",(IFERROR(SUM(OFFSET(AE9,1,,MATCH("Sim",V10:$V$66,0),1))-AC9,0)+IF(Y9-$W$7=1,SUM($AE$6:AE9)-$AF$7,0)+IF(SUM(Y10:$Y$66)=0,SUM(AE10:$AE$66)-AC9+Analítico!$BK$137)),0),0)</f>
        <v>0</v>
      </c>
      <c r="AC9" s="200">
        <f ca="1">IFERROR(IF(V9="Sim",IFERROR(SUM(OFFSET(AD9,1,,MATCH("Sim",T10:$T$66,0),1)),0)+IF(Y9-$W$7=1,SUM($AD$6:AD9),0)+IF(SUM(Y10:$Y$66)=0,SUM(AD10:$AD$66),0),0),0)</f>
        <v>0</v>
      </c>
      <c r="AD9" s="207">
        <f ca="1">SUM(OFFSET(Analítico!$B$10,0,A9,2,1))</f>
        <v>0</v>
      </c>
      <c r="AE9" s="207">
        <f ca="1">OFFSET(Analítico!$B$138,,A9)</f>
        <v>343377.76255555562</v>
      </c>
      <c r="AF9" s="109"/>
      <c r="AG9" s="109"/>
      <c r="AH9" s="169">
        <f t="shared" si="10"/>
        <v>17</v>
      </c>
    </row>
    <row r="10" spans="1:34" ht="15" x14ac:dyDescent="0.2">
      <c r="A10" s="188">
        <v>4</v>
      </c>
      <c r="B10" s="189">
        <f>IFERROR(IF(EDATE(B9,1)&gt;DATE(YEAR(Capa!$A$7),MONTH(Capa!$A$7),1),"",EDATE(B9,1)),"")</f>
        <v>46082</v>
      </c>
      <c r="C10" s="188">
        <f>IF(B10="","",C7+1)</f>
        <v>17</v>
      </c>
      <c r="D10" s="29"/>
      <c r="E10" s="188"/>
      <c r="F10" s="190" t="str">
        <f>IFERROR(IF((F9+1)&gt;YEAR(Capa!$A$7),"",F9+1),"")</f>
        <v/>
      </c>
      <c r="G10" s="191" t="str">
        <f t="shared" si="1"/>
        <v/>
      </c>
      <c r="H10" s="191" t="str">
        <f t="shared" si="2"/>
        <v/>
      </c>
      <c r="I10" s="191" t="str">
        <f>IF(F10="","",SUMIFS($AE$7:$AE$66,$B$7:$B$66,"&gt;="&amp;DATE(F10,1,1),$B$7:$B$66,"&lt;"&amp;DATE(F10+1,1,1)-1)+IF(F11="",Analítico!$BK$137,0))</f>
        <v/>
      </c>
      <c r="K10" s="192" t="str">
        <f t="shared" si="7"/>
        <v/>
      </c>
      <c r="L10" s="192" t="str">
        <f t="shared" si="8"/>
        <v/>
      </c>
      <c r="M10" s="193" t="str">
        <f t="shared" ca="1" si="3"/>
        <v/>
      </c>
      <c r="O10" s="192" t="str">
        <f t="shared" ca="1" si="11"/>
        <v/>
      </c>
      <c r="P10" s="194" t="str">
        <f t="shared" ca="1" si="4"/>
        <v/>
      </c>
      <c r="Q10" s="195" t="str">
        <f t="shared" ca="1" si="5"/>
        <v/>
      </c>
      <c r="R10" s="196" t="str">
        <f t="shared" ca="1" si="12"/>
        <v/>
      </c>
      <c r="T10" s="109" t="str">
        <f t="shared" si="13"/>
        <v>Não</v>
      </c>
      <c r="U10" s="109" t="str">
        <f t="shared" ref="U10:U66" si="15">IFERROR(IF(U9+1&gt;MAX(AH9:AH68),"",U9+1),"")</f>
        <v/>
      </c>
      <c r="V10" s="109" t="str">
        <f>Cronogramas!T10</f>
        <v>Não</v>
      </c>
      <c r="W10" s="109"/>
      <c r="X10" s="109">
        <f>COUNTIF(V$7:$V10,"Sim")</f>
        <v>1</v>
      </c>
      <c r="Y10" s="109" t="str">
        <f t="shared" si="9"/>
        <v/>
      </c>
      <c r="Z10" s="178" t="str">
        <f t="shared" si="14"/>
        <v/>
      </c>
      <c r="AA10" s="179" t="str">
        <f t="shared" ca="1" si="6"/>
        <v/>
      </c>
      <c r="AB10" s="200">
        <f ca="1">_xlfn.IFNA(IF(V10="Sim",(IFERROR(SUM(OFFSET(AE10,1,,MATCH("Sim",V11:$V$66,0),1))-AC10,0)+IF(Y10-$W$7=1,SUM($AE$6:AE10)-$AF$7,0)+IF(SUM(Y11:$Y$66)=0,SUM(AE11:$AE$66)-AC10+Analítico!$BK$137)),0),0)</f>
        <v>0</v>
      </c>
      <c r="AC10" s="200">
        <f ca="1">IFERROR(IF(V10="Sim",IFERROR(SUM(OFFSET(AD10,1,,MATCH("Sim",T11:$T$66,0),1)),0)+IF(Y10-$W$7=1,SUM($AD$6:AD10),0)+IF(SUM(Y11:$Y$66)=0,SUM(AD11:$AD$66),0),0),0)</f>
        <v>0</v>
      </c>
      <c r="AD10" s="207">
        <f ca="1">SUM(OFFSET(Analítico!$B$10,0,A10,2,1))</f>
        <v>0</v>
      </c>
      <c r="AE10" s="207">
        <f ca="1">OFFSET(Analítico!$B$138,,A10)</f>
        <v>343377.76255555562</v>
      </c>
      <c r="AF10" s="109"/>
      <c r="AG10" s="109"/>
      <c r="AH10" s="169">
        <f t="shared" si="10"/>
        <v>17</v>
      </c>
    </row>
    <row r="11" spans="1:34" ht="15" x14ac:dyDescent="0.2">
      <c r="A11" s="188">
        <v>5</v>
      </c>
      <c r="B11" s="189">
        <f>IFERROR(IF(EDATE(B10,1)&gt;DATE(YEAR(Capa!$A$7),MONTH(Capa!$A$7),1),"",EDATE(B10,1)),"")</f>
        <v>46113</v>
      </c>
      <c r="C11" s="188">
        <f t="shared" ref="C11:C66" si="16">IF(B11="","",C8+1)</f>
        <v>18</v>
      </c>
      <c r="D11" s="29"/>
      <c r="E11" s="188"/>
      <c r="F11" s="190" t="str">
        <f>IFERROR(IF((F10+1)&gt;YEAR(Capa!$A$7),"",F10+1),"")</f>
        <v/>
      </c>
      <c r="G11" s="191" t="str">
        <f t="shared" si="1"/>
        <v/>
      </c>
      <c r="H11" s="191" t="str">
        <f t="shared" si="2"/>
        <v/>
      </c>
      <c r="I11" s="191" t="str">
        <f>IF(F11="","",SUMIFS($AE$7:$AE$66,$B$7:$B$66,"&gt;="&amp;DATE(F11,1,1),$B$7:$B$66,"&lt;"&amp;DATE(F11+1,1,1)-1)+IF(F12="",Analítico!$BK$137,0))</f>
        <v/>
      </c>
      <c r="K11" s="192" t="str">
        <f t="shared" si="7"/>
        <v/>
      </c>
      <c r="L11" s="192" t="str">
        <f t="shared" si="8"/>
        <v/>
      </c>
      <c r="M11" s="193" t="str">
        <f t="shared" ca="1" si="3"/>
        <v/>
      </c>
      <c r="O11" s="192" t="str">
        <f t="shared" ca="1" si="11"/>
        <v/>
      </c>
      <c r="P11" s="194" t="str">
        <f t="shared" ca="1" si="4"/>
        <v/>
      </c>
      <c r="Q11" s="195" t="str">
        <f t="shared" ca="1" si="5"/>
        <v/>
      </c>
      <c r="R11" s="196" t="str">
        <f t="shared" ca="1" si="12"/>
        <v/>
      </c>
      <c r="T11" s="109" t="str">
        <f t="shared" si="13"/>
        <v>Sim</v>
      </c>
      <c r="U11" s="109" t="str">
        <f t="shared" si="15"/>
        <v/>
      </c>
      <c r="V11" s="109" t="str">
        <f>Cronogramas!T11</f>
        <v>Sim</v>
      </c>
      <c r="W11" s="109"/>
      <c r="X11" s="109">
        <f>COUNTIF(V$7:$V11,"Sim")</f>
        <v>2</v>
      </c>
      <c r="Y11" s="109">
        <f t="shared" si="9"/>
        <v>18</v>
      </c>
      <c r="Z11" s="178" t="str">
        <f t="shared" si="14"/>
        <v/>
      </c>
      <c r="AA11" s="179" t="str">
        <f t="shared" ca="1" si="6"/>
        <v/>
      </c>
      <c r="AB11" s="200">
        <f ca="1">_xlfn.IFNA(IF(V11="Sim",(IFERROR(SUM(OFFSET(AE11,1,,MATCH("Sim",V12:$V$66,0),1))-AC11,0)+IF(Y11-$W$7=1,SUM($AE$6:AE11)-$AF$7,0)+IF(SUM(Y12:$Y$66)=0,SUM(AE12:$AE$66)-AC11+Analítico!$BK$137)),0),0)</f>
        <v>591276.60593444447</v>
      </c>
      <c r="AC11" s="200">
        <f ca="1">IFERROR(IF(V11="Sim",IFERROR(SUM(OFFSET(AD11,1,,MATCH("Sim",T12:$T$66,0),1)),0)+IF(Y11-$W$7=1,SUM($AD$6:AD11),0)+IF(SUM(Y12:$Y$66)=0,SUM(AD12:$AD$66),0),0),0)</f>
        <v>0</v>
      </c>
      <c r="AD11" s="207">
        <f ca="1">SUM(OFFSET(Analítico!$B$10,0,A11,2,1))</f>
        <v>0</v>
      </c>
      <c r="AE11" s="207">
        <f ca="1">OFFSET(Analítico!$B$138,,A11)</f>
        <v>343377.76255555562</v>
      </c>
      <c r="AF11" s="109"/>
      <c r="AG11" s="109"/>
      <c r="AH11" s="169">
        <f t="shared" si="10"/>
        <v>18</v>
      </c>
    </row>
    <row r="12" spans="1:34" ht="15" x14ac:dyDescent="0.2">
      <c r="A12" s="188">
        <v>6</v>
      </c>
      <c r="B12" s="189">
        <f>IFERROR(IF(EDATE(B11,1)&gt;DATE(YEAR(Capa!$A$7),MONTH(Capa!$A$7),1),"",EDATE(B11,1)),"")</f>
        <v>46143</v>
      </c>
      <c r="C12" s="188">
        <f t="shared" si="16"/>
        <v>18</v>
      </c>
      <c r="D12" s="29"/>
      <c r="E12" s="188"/>
      <c r="F12" s="190" t="str">
        <f>IFERROR(IF((F11+1)&gt;YEAR(Capa!$A$7),"",F11+1),"")</f>
        <v/>
      </c>
      <c r="G12" s="191" t="str">
        <f t="shared" si="1"/>
        <v/>
      </c>
      <c r="H12" s="191" t="str">
        <f t="shared" si="2"/>
        <v/>
      </c>
      <c r="I12" s="191" t="str">
        <f>IF(F12="","",SUMIFS($AE$7:$AE$66,$B$7:$B$66,"&gt;="&amp;DATE(F12,1,1),$B$7:$B$66,"&lt;"&amp;DATE(F12+1,1,1)-1)+IF(F13="",Analítico!$BK$137,0))</f>
        <v/>
      </c>
      <c r="K12" s="192" t="str">
        <f t="shared" si="7"/>
        <v/>
      </c>
      <c r="L12" s="192" t="str">
        <f t="shared" si="8"/>
        <v/>
      </c>
      <c r="M12" s="193" t="str">
        <f t="shared" ca="1" si="3"/>
        <v/>
      </c>
      <c r="O12" s="192" t="str">
        <f t="shared" ca="1" si="11"/>
        <v/>
      </c>
      <c r="P12" s="194" t="str">
        <f t="shared" ca="1" si="4"/>
        <v/>
      </c>
      <c r="Q12" s="195" t="str">
        <f t="shared" ca="1" si="5"/>
        <v/>
      </c>
      <c r="R12" s="196" t="str">
        <f t="shared" ca="1" si="12"/>
        <v/>
      </c>
      <c r="T12" s="109" t="str">
        <f t="shared" si="13"/>
        <v>Não</v>
      </c>
      <c r="U12" s="109" t="str">
        <f t="shared" si="15"/>
        <v/>
      </c>
      <c r="V12" s="109" t="str">
        <f>Cronogramas!T12</f>
        <v>Não</v>
      </c>
      <c r="W12" s="109"/>
      <c r="X12" s="109">
        <f>COUNTIF(V$7:$V12,"Sim")</f>
        <v>2</v>
      </c>
      <c r="Y12" s="109" t="str">
        <f t="shared" si="9"/>
        <v/>
      </c>
      <c r="Z12" s="178" t="str">
        <f t="shared" si="14"/>
        <v/>
      </c>
      <c r="AA12" s="179" t="str">
        <f t="shared" ca="1" si="6"/>
        <v/>
      </c>
      <c r="AB12" s="200">
        <f ca="1">_xlfn.IFNA(IF(V12="Sim",(IFERROR(SUM(OFFSET(AE12,1,,MATCH("Sim",V13:$V$66,0),1))-AC12,0)+IF(Y12-$W$7=1,SUM($AE$6:AE12)-$AF$7,0)+IF(SUM(Y13:$Y$66)=0,SUM(AE13:$AE$66)-AC12+Analítico!$BK$137)),0),0)</f>
        <v>0</v>
      </c>
      <c r="AC12" s="200">
        <f ca="1">IFERROR(IF(V12="Sim",IFERROR(SUM(OFFSET(AD12,1,,MATCH("Sim",T13:$T$66,0),1)),0)+IF(Y12-$W$7=1,SUM($AD$6:AD12),0)+IF(SUM(Y13:$Y$66)=0,SUM(AD13:$AD$66),0),0),0)</f>
        <v>0</v>
      </c>
      <c r="AD12" s="207">
        <f ca="1">SUM(OFFSET(Analítico!$B$10,0,A12,2,1))</f>
        <v>0</v>
      </c>
      <c r="AE12" s="207">
        <f ca="1">OFFSET(Analítico!$B$138,,A12)</f>
        <v>361276.60593444447</v>
      </c>
      <c r="AF12" s="109"/>
      <c r="AG12" s="109"/>
      <c r="AH12" s="169">
        <f t="shared" si="10"/>
        <v>18</v>
      </c>
    </row>
    <row r="13" spans="1:34" ht="15" x14ac:dyDescent="0.2">
      <c r="A13" s="188">
        <v>7</v>
      </c>
      <c r="B13" s="189" t="str">
        <f>IFERROR(IF(EDATE(B12,1)&gt;DATE(YEAR(Capa!$A$7),MONTH(Capa!$A$7),1),"",EDATE(B12,1)),"")</f>
        <v/>
      </c>
      <c r="C13" s="188" t="str">
        <f t="shared" si="16"/>
        <v/>
      </c>
      <c r="D13" s="29"/>
      <c r="E13" s="188"/>
      <c r="F13" s="190"/>
      <c r="G13" s="188"/>
      <c r="H13" s="188"/>
      <c r="I13" s="188"/>
      <c r="K13" s="192" t="str">
        <f t="shared" si="7"/>
        <v/>
      </c>
      <c r="L13" s="192" t="str">
        <f t="shared" si="8"/>
        <v/>
      </c>
      <c r="M13" s="193" t="str">
        <f t="shared" ca="1" si="3"/>
        <v/>
      </c>
      <c r="O13" s="192" t="str">
        <f t="shared" ref="O13:O37" ca="1" si="17">(IF(P13="","",OFFSET($Y$6,MATCH(A13,$X$7:$X$66,0),0)&amp;"ª Parcela"))</f>
        <v/>
      </c>
      <c r="P13" s="194" t="str">
        <f t="shared" ref="P13:P37" ca="1" si="18">IFERROR(IF(OFFSET($AB$6,MATCH(A13,$X$7:$X$66,0),0)=0,"",OFFSET($AB$6,MATCH(A13,$X$7:$X$66,0),0)),"")</f>
        <v/>
      </c>
      <c r="Q13" s="195" t="str">
        <f t="shared" ref="Q13:Q37" ca="1" si="19">IF(P13="","",OFFSET($B$6,MATCH(A13,$X$7:$X$66,0),0))</f>
        <v/>
      </c>
      <c r="R13" s="196" t="str">
        <f t="shared" ref="R13:R37" ca="1" si="20">IF(P13="","",IFERROR("Realização da "&amp;OFFSET($Y$6,MATCH(A13,$X$7:$X$66,0),0)-1&amp;"ª reunião da CA e aprovação da liberação de parcela pelo supervisor.",""))</f>
        <v/>
      </c>
      <c r="T13" s="109" t="str">
        <f t="shared" si="13"/>
        <v>Não</v>
      </c>
      <c r="U13" s="109" t="str">
        <f t="shared" si="15"/>
        <v/>
      </c>
      <c r="V13" s="109" t="str">
        <f>Cronogramas!T13</f>
        <v>Não</v>
      </c>
      <c r="W13" s="109"/>
      <c r="X13" s="109">
        <f>COUNTIF(V$7:$V13,"Sim")</f>
        <v>2</v>
      </c>
      <c r="Y13" s="109" t="str">
        <f t="shared" si="9"/>
        <v/>
      </c>
      <c r="Z13" s="178" t="str">
        <f t="shared" si="14"/>
        <v/>
      </c>
      <c r="AA13" s="179" t="str">
        <f t="shared" ca="1" si="6"/>
        <v/>
      </c>
      <c r="AB13" s="200">
        <f ca="1">_xlfn.IFNA(IF(V13="Sim",(IFERROR(SUM(OFFSET(AE13,1,,MATCH("Sim",V14:$V$66,0),1))-AC13,0)+IF(Y13-$W$7=1,SUM($AE$6:AE13)-$AF$7,0)+IF(SUM(Y14:$Y$66)=0,SUM(AE14:$AE$66)-AC13+Analítico!$BK$137)),0),0)</f>
        <v>0</v>
      </c>
      <c r="AC13" s="200">
        <f ca="1">IFERROR(IF(V13="Sim",IFERROR(SUM(OFFSET(AD13,1,,MATCH("Sim",T14:$T$66,0),1)),0)+IF(Y13-$W$7=1,SUM($AD$6:AD13),0)+IF(SUM(Y14:$Y$66)=0,SUM(AD14:$AD$66),0),0),0)</f>
        <v>0</v>
      </c>
      <c r="AD13" s="207">
        <f ca="1">SUM(OFFSET(Analítico!$B$10,0,A13,2,1))</f>
        <v>0</v>
      </c>
      <c r="AE13" s="207">
        <f ca="1">OFFSET(Analítico!$B$138,,A13)</f>
        <v>0</v>
      </c>
      <c r="AF13" s="109"/>
      <c r="AG13" s="109"/>
      <c r="AH13" s="169" t="str">
        <f t="shared" si="10"/>
        <v/>
      </c>
    </row>
    <row r="14" spans="1:34" ht="15" x14ac:dyDescent="0.2">
      <c r="A14" s="188">
        <v>8</v>
      </c>
      <c r="B14" s="189" t="str">
        <f>IFERROR(IF(EDATE(B13,1)&gt;DATE(YEAR(Capa!$A$7),MONTH(Capa!$A$7),1),"",EDATE(B13,1)),"")</f>
        <v/>
      </c>
      <c r="C14" s="188" t="str">
        <f t="shared" si="16"/>
        <v/>
      </c>
      <c r="D14" s="29"/>
      <c r="E14" s="188"/>
      <c r="F14" s="190"/>
      <c r="G14" s="188"/>
      <c r="H14" s="188"/>
      <c r="I14" s="188"/>
      <c r="K14" s="192" t="str">
        <f t="shared" si="7"/>
        <v/>
      </c>
      <c r="L14" s="192" t="str">
        <f t="shared" si="8"/>
        <v/>
      </c>
      <c r="M14" s="193" t="str">
        <f t="shared" ca="1" si="3"/>
        <v/>
      </c>
      <c r="O14" s="192" t="str">
        <f t="shared" ca="1" si="17"/>
        <v/>
      </c>
      <c r="P14" s="194" t="str">
        <f t="shared" ca="1" si="18"/>
        <v/>
      </c>
      <c r="Q14" s="195" t="str">
        <f t="shared" ca="1" si="19"/>
        <v/>
      </c>
      <c r="R14" s="196" t="str">
        <f t="shared" ca="1" si="20"/>
        <v/>
      </c>
      <c r="T14" s="109" t="str">
        <f t="shared" si="13"/>
        <v>Não</v>
      </c>
      <c r="U14" s="109" t="str">
        <f t="shared" si="15"/>
        <v/>
      </c>
      <c r="V14" s="109" t="str">
        <f>Cronogramas!T14</f>
        <v>Não</v>
      </c>
      <c r="W14" s="109"/>
      <c r="X14" s="109">
        <f>COUNTIF(V$7:$V14,"Sim")</f>
        <v>2</v>
      </c>
      <c r="Y14" s="109" t="str">
        <f t="shared" si="9"/>
        <v/>
      </c>
      <c r="Z14" s="178" t="str">
        <f t="shared" si="14"/>
        <v/>
      </c>
      <c r="AA14" s="179" t="str">
        <f t="shared" ca="1" si="6"/>
        <v/>
      </c>
      <c r="AB14" s="200">
        <f ca="1">_xlfn.IFNA(IF(V14="Sim",(IFERROR(SUM(OFFSET(AE14,1,,MATCH("Sim",V15:$V$66,0),1))-AC14,0)+IF(Y14-$W$7=1,SUM($AE$6:AE14)-$AF$7,0)+IF(SUM(Y15:$Y$66)=0,SUM(AE15:$AE$66)-AC14+Analítico!$BK$137)),0),0)</f>
        <v>0</v>
      </c>
      <c r="AC14" s="200">
        <f ca="1">IFERROR(IF(V14="Sim",IFERROR(SUM(OFFSET(AD14,1,,MATCH("Sim",T15:$T$66,0),1)),0)+IF(Y14-$W$7=1,SUM($AD$6:AD14),0)+IF(SUM(Y15:$Y$66)=0,SUM(AD15:$AD$66),0),0),0)</f>
        <v>0</v>
      </c>
      <c r="AD14" s="207">
        <f ca="1">SUM(OFFSET(Analítico!$B$10,0,A14,2,1))</f>
        <v>0</v>
      </c>
      <c r="AE14" s="207">
        <f ca="1">OFFSET(Analítico!$B$138,,A14)</f>
        <v>0</v>
      </c>
      <c r="AF14" s="109"/>
      <c r="AG14" s="109"/>
      <c r="AH14" s="169" t="str">
        <f t="shared" si="10"/>
        <v/>
      </c>
    </row>
    <row r="15" spans="1:34" ht="15" x14ac:dyDescent="0.2">
      <c r="A15" s="188">
        <v>9</v>
      </c>
      <c r="B15" s="189" t="str">
        <f>IFERROR(IF(EDATE(B14,1)&gt;DATE(YEAR(Capa!$A$7),MONTH(Capa!$A$7),1),"",EDATE(B14,1)),"")</f>
        <v/>
      </c>
      <c r="C15" s="188" t="str">
        <f t="shared" si="16"/>
        <v/>
      </c>
      <c r="D15" s="29"/>
      <c r="E15" s="188"/>
      <c r="F15" s="190"/>
      <c r="G15" s="188"/>
      <c r="H15" s="188"/>
      <c r="I15" s="188"/>
      <c r="K15" s="192" t="str">
        <f t="shared" si="7"/>
        <v/>
      </c>
      <c r="L15" s="192" t="str">
        <f t="shared" si="8"/>
        <v/>
      </c>
      <c r="M15" s="193" t="str">
        <f t="shared" ca="1" si="3"/>
        <v/>
      </c>
      <c r="O15" s="192" t="str">
        <f t="shared" ca="1" si="17"/>
        <v/>
      </c>
      <c r="P15" s="194" t="str">
        <f t="shared" ca="1" si="18"/>
        <v/>
      </c>
      <c r="Q15" s="195" t="str">
        <f t="shared" ca="1" si="19"/>
        <v/>
      </c>
      <c r="R15" s="196" t="str">
        <f t="shared" ca="1" si="20"/>
        <v/>
      </c>
      <c r="S15" s="159"/>
      <c r="T15" s="109" t="str">
        <f t="shared" si="13"/>
        <v>Não</v>
      </c>
      <c r="U15" s="109" t="str">
        <f t="shared" si="15"/>
        <v/>
      </c>
      <c r="V15" s="109" t="str">
        <f>Cronogramas!T15</f>
        <v>Não</v>
      </c>
      <c r="W15" s="109"/>
      <c r="X15" s="109">
        <f>COUNTIF(V$7:$V15,"Sim")</f>
        <v>2</v>
      </c>
      <c r="Y15" s="109" t="str">
        <f t="shared" si="9"/>
        <v/>
      </c>
      <c r="Z15" s="178" t="str">
        <f t="shared" si="14"/>
        <v/>
      </c>
      <c r="AA15" s="179" t="str">
        <f t="shared" ca="1" si="6"/>
        <v/>
      </c>
      <c r="AB15" s="200">
        <f ca="1">_xlfn.IFNA(IF(V15="Sim",(IFERROR(SUM(OFFSET(AE15,1,,MATCH("Sim",V16:$V$66,0),1))-AC15,0)+IF(Y15-$W$7=1,SUM($AE$6:AE15)-$AF$7,0)+IF(SUM(Y16:$Y$66)=0,SUM(AE16:$AE$66)-AC15+Analítico!$BK$137)),0),0)</f>
        <v>0</v>
      </c>
      <c r="AC15" s="200">
        <f ca="1">IFERROR(IF(V15="Sim",IFERROR(SUM(OFFSET(AD15,1,,MATCH("Sim",T16:$T$66,0),1)),0)+IF(Y15-$W$7=1,SUM($AD$6:AD15),0)+IF(SUM(Y16:$Y$66)=0,SUM(AD16:$AD$66),0),0),0)</f>
        <v>0</v>
      </c>
      <c r="AD15" s="207">
        <f ca="1">SUM(OFFSET(Analítico!$B$10,0,A15,2,1))</f>
        <v>0</v>
      </c>
      <c r="AE15" s="207">
        <f ca="1">OFFSET(Analítico!$B$138,,A15)</f>
        <v>0</v>
      </c>
      <c r="AF15" s="109"/>
      <c r="AG15" s="109"/>
      <c r="AH15" s="169" t="str">
        <f t="shared" si="10"/>
        <v/>
      </c>
    </row>
    <row r="16" spans="1:34" ht="15" x14ac:dyDescent="0.2">
      <c r="A16" s="188">
        <v>10</v>
      </c>
      <c r="B16" s="189" t="str">
        <f>IFERROR(IF(EDATE(B15,1)&gt;DATE(YEAR(Capa!$A$7),MONTH(Capa!$A$7),1),"",EDATE(B15,1)),"")</f>
        <v/>
      </c>
      <c r="C16" s="188" t="str">
        <f t="shared" si="16"/>
        <v/>
      </c>
      <c r="D16" s="29"/>
      <c r="E16" s="188"/>
      <c r="F16" s="190"/>
      <c r="G16" s="188"/>
      <c r="H16" s="188"/>
      <c r="I16" s="188"/>
      <c r="K16" s="192" t="str">
        <f t="shared" si="7"/>
        <v/>
      </c>
      <c r="L16" s="192" t="str">
        <f t="shared" si="8"/>
        <v/>
      </c>
      <c r="M16" s="193" t="str">
        <f t="shared" ca="1" si="3"/>
        <v/>
      </c>
      <c r="O16" s="192" t="str">
        <f t="shared" ca="1" si="17"/>
        <v/>
      </c>
      <c r="P16" s="194" t="str">
        <f t="shared" ca="1" si="18"/>
        <v/>
      </c>
      <c r="Q16" s="195" t="str">
        <f t="shared" ca="1" si="19"/>
        <v/>
      </c>
      <c r="R16" s="196" t="str">
        <f t="shared" ca="1" si="20"/>
        <v/>
      </c>
      <c r="S16" s="159"/>
      <c r="T16" s="109" t="str">
        <f t="shared" si="13"/>
        <v>Não</v>
      </c>
      <c r="U16" s="109" t="str">
        <f t="shared" si="15"/>
        <v/>
      </c>
      <c r="V16" s="109" t="str">
        <f>Cronogramas!T16</f>
        <v>Não</v>
      </c>
      <c r="W16" s="109"/>
      <c r="X16" s="109">
        <f>COUNTIF(V$7:$V16,"Sim")</f>
        <v>2</v>
      </c>
      <c r="Y16" s="109" t="str">
        <f t="shared" si="9"/>
        <v/>
      </c>
      <c r="Z16" s="178" t="str">
        <f t="shared" si="14"/>
        <v/>
      </c>
      <c r="AA16" s="179" t="str">
        <f t="shared" ca="1" si="6"/>
        <v/>
      </c>
      <c r="AB16" s="200">
        <f ca="1">_xlfn.IFNA(IF(V16="Sim",(IFERROR(SUM(OFFSET(AE16,1,,MATCH("Sim",V17:$V$66,0),1))-AC16,0)+IF(Y16-$W$7=1,SUM($AE$6:AE16)-$AF$7,0)+IF(SUM(Y17:$Y$66)=0,SUM(AE17:$AE$66)-AC16+Analítico!$BK$137)),0),0)</f>
        <v>0</v>
      </c>
      <c r="AC16" s="200">
        <f ca="1">IFERROR(IF(V16="Sim",IFERROR(SUM(OFFSET(AD16,1,,MATCH("Sim",T17:$T$66,0),1)),0)+IF(Y16-$W$7=1,SUM($AD$6:AD16),0)+IF(SUM(Y17:$Y$66)=0,SUM(AD17:$AD$66),0),0),0)</f>
        <v>0</v>
      </c>
      <c r="AD16" s="207">
        <f ca="1">SUM(OFFSET(Analítico!$B$10,0,A16,2,1))</f>
        <v>0</v>
      </c>
      <c r="AE16" s="207">
        <f ca="1">OFFSET(Analítico!$B$138,,A16)</f>
        <v>0</v>
      </c>
      <c r="AF16" s="109"/>
      <c r="AG16" s="109"/>
      <c r="AH16" s="169" t="str">
        <f t="shared" si="10"/>
        <v/>
      </c>
    </row>
    <row r="17" spans="1:34" ht="15" x14ac:dyDescent="0.2">
      <c r="A17" s="188">
        <v>11</v>
      </c>
      <c r="B17" s="189" t="str">
        <f>IFERROR(IF(EDATE(B16,1)&gt;DATE(YEAR(Capa!$A$7),MONTH(Capa!$A$7),1),"",EDATE(B16,1)),"")</f>
        <v/>
      </c>
      <c r="C17" s="188" t="str">
        <f t="shared" si="16"/>
        <v/>
      </c>
      <c r="D17" s="29"/>
      <c r="E17" s="188"/>
      <c r="F17" s="190"/>
      <c r="G17" s="188"/>
      <c r="H17" s="188"/>
      <c r="I17" s="188"/>
      <c r="K17" s="192" t="str">
        <f t="shared" si="7"/>
        <v/>
      </c>
      <c r="L17" s="192" t="str">
        <f t="shared" si="8"/>
        <v/>
      </c>
      <c r="M17" s="193" t="str">
        <f t="shared" ca="1" si="3"/>
        <v/>
      </c>
      <c r="O17" s="192" t="str">
        <f t="shared" ca="1" si="17"/>
        <v/>
      </c>
      <c r="P17" s="194" t="str">
        <f t="shared" ca="1" si="18"/>
        <v/>
      </c>
      <c r="Q17" s="195" t="str">
        <f t="shared" ca="1" si="19"/>
        <v/>
      </c>
      <c r="R17" s="196" t="str">
        <f t="shared" ca="1" si="20"/>
        <v/>
      </c>
      <c r="S17" s="159"/>
      <c r="T17" s="109" t="str">
        <f t="shared" si="13"/>
        <v>Não</v>
      </c>
      <c r="U17" s="109" t="str">
        <f t="shared" si="15"/>
        <v/>
      </c>
      <c r="V17" s="109" t="str">
        <f>Cronogramas!T17</f>
        <v>Não</v>
      </c>
      <c r="W17" s="109"/>
      <c r="X17" s="109">
        <f>COUNTIF(V$7:$V17,"Sim")</f>
        <v>2</v>
      </c>
      <c r="Y17" s="109" t="str">
        <f t="shared" si="9"/>
        <v/>
      </c>
      <c r="Z17" s="178" t="str">
        <f t="shared" si="14"/>
        <v/>
      </c>
      <c r="AA17" s="179" t="str">
        <f t="shared" ca="1" si="6"/>
        <v/>
      </c>
      <c r="AB17" s="200">
        <f ca="1">_xlfn.IFNA(IF(V17="Sim",(IFERROR(SUM(OFFSET(AE17,1,,MATCH("Sim",V18:$V$66,0),1))-AC17,0)+IF(Y17-$W$7=1,SUM($AE$6:AE17)-$AF$7,0)+IF(SUM(Y18:$Y$66)=0,SUM(AE18:$AE$66)-AC17+Analítico!$BK$137)),0),0)</f>
        <v>0</v>
      </c>
      <c r="AC17" s="200">
        <f ca="1">IFERROR(IF(V17="Sim",IFERROR(SUM(OFFSET(AD17,1,,MATCH("Sim",T18:$T$66,0),1)),0)+IF(Y17-$W$7=1,SUM($AD$6:AD17),0)+IF(SUM(Y18:$Y$66)=0,SUM(AD18:$AD$66),0),0),0)</f>
        <v>0</v>
      </c>
      <c r="AD17" s="207">
        <f ca="1">SUM(OFFSET(Analítico!$B$10,0,A17,2,1))</f>
        <v>0</v>
      </c>
      <c r="AE17" s="207">
        <f ca="1">OFFSET(Analítico!$B$138,,A17)</f>
        <v>0</v>
      </c>
      <c r="AF17" s="109"/>
      <c r="AG17" s="109"/>
      <c r="AH17" s="169" t="str">
        <f t="shared" si="10"/>
        <v/>
      </c>
    </row>
    <row r="18" spans="1:34" ht="15" x14ac:dyDescent="0.2">
      <c r="A18" s="188">
        <v>12</v>
      </c>
      <c r="B18" s="189" t="str">
        <f>IFERROR(IF(EDATE(B17,1)&gt;DATE(YEAR(Capa!$A$7),MONTH(Capa!$A$7),1),"",EDATE(B17,1)),"")</f>
        <v/>
      </c>
      <c r="C18" s="188" t="str">
        <f t="shared" si="16"/>
        <v/>
      </c>
      <c r="D18" s="29"/>
      <c r="E18" s="188"/>
      <c r="F18" s="190"/>
      <c r="G18" s="188"/>
      <c r="H18" s="188"/>
      <c r="I18" s="188"/>
      <c r="K18" s="192" t="str">
        <f t="shared" si="7"/>
        <v/>
      </c>
      <c r="L18" s="192" t="str">
        <f t="shared" si="8"/>
        <v/>
      </c>
      <c r="M18" s="193" t="str">
        <f t="shared" ca="1" si="3"/>
        <v/>
      </c>
      <c r="O18" s="192" t="str">
        <f t="shared" ca="1" si="17"/>
        <v/>
      </c>
      <c r="P18" s="194" t="str">
        <f t="shared" ca="1" si="18"/>
        <v/>
      </c>
      <c r="Q18" s="195" t="str">
        <f t="shared" ca="1" si="19"/>
        <v/>
      </c>
      <c r="R18" s="196" t="str">
        <f t="shared" ca="1" si="20"/>
        <v/>
      </c>
      <c r="T18" s="109" t="str">
        <f t="shared" si="13"/>
        <v>Não</v>
      </c>
      <c r="U18" s="109" t="str">
        <f t="shared" si="15"/>
        <v/>
      </c>
      <c r="V18" s="109" t="str">
        <f>Cronogramas!T18</f>
        <v>Não</v>
      </c>
      <c r="W18" s="109"/>
      <c r="X18" s="109">
        <f>COUNTIF(V$7:$V18,"Sim")</f>
        <v>2</v>
      </c>
      <c r="Y18" s="109" t="str">
        <f t="shared" si="9"/>
        <v/>
      </c>
      <c r="Z18" s="178" t="str">
        <f t="shared" si="14"/>
        <v/>
      </c>
      <c r="AA18" s="179" t="str">
        <f t="shared" ca="1" si="6"/>
        <v/>
      </c>
      <c r="AB18" s="200">
        <f ca="1">_xlfn.IFNA(IF(V18="Sim",(IFERROR(SUM(OFFSET(AE18,1,,MATCH("Sim",V19:$V$66,0),1))-AC18,0)+IF(Y18-$W$7=1,SUM($AE$6:AE18)-$AF$7,0)+IF(SUM(Y19:$Y$66)=0,SUM(AE19:$AE$66)-AC18+Analítico!$BK$137)),0),0)</f>
        <v>0</v>
      </c>
      <c r="AC18" s="200">
        <f ca="1">IFERROR(IF(V18="Sim",IFERROR(SUM(OFFSET(AD18,1,,MATCH("Sim",T19:$T$66,0),1)),0)+IF(Y18-$W$7=1,SUM($AD$6:AD18),0)+IF(SUM(Y19:$Y$66)=0,SUM(AD19:$AD$66),0),0),0)</f>
        <v>0</v>
      </c>
      <c r="AD18" s="207">
        <f ca="1">SUM(OFFSET(Analítico!$B$10,0,A18,2,1))</f>
        <v>0</v>
      </c>
      <c r="AE18" s="207">
        <f ca="1">OFFSET(Analítico!$B$138,,A18)</f>
        <v>0</v>
      </c>
      <c r="AF18" s="109"/>
      <c r="AG18" s="109"/>
      <c r="AH18" s="169" t="str">
        <f t="shared" si="10"/>
        <v/>
      </c>
    </row>
    <row r="19" spans="1:34" ht="15" x14ac:dyDescent="0.2">
      <c r="A19" s="188">
        <v>13</v>
      </c>
      <c r="B19" s="189" t="str">
        <f>IFERROR(IF(EDATE(B18,1)&gt;DATE(YEAR(Capa!$A$7),MONTH(Capa!$A$7),1),"",EDATE(B18,1)),"")</f>
        <v/>
      </c>
      <c r="C19" s="188" t="str">
        <f t="shared" si="16"/>
        <v/>
      </c>
      <c r="D19" s="29"/>
      <c r="E19" s="188"/>
      <c r="F19" s="190"/>
      <c r="G19" s="188"/>
      <c r="H19" s="188"/>
      <c r="I19" s="188"/>
      <c r="K19" s="192" t="str">
        <f t="shared" si="7"/>
        <v/>
      </c>
      <c r="L19" s="192" t="str">
        <f t="shared" si="8"/>
        <v/>
      </c>
      <c r="M19" s="193" t="str">
        <f t="shared" ca="1" si="3"/>
        <v/>
      </c>
      <c r="O19" s="192" t="str">
        <f t="shared" ca="1" si="17"/>
        <v/>
      </c>
      <c r="P19" s="194" t="str">
        <f t="shared" ca="1" si="18"/>
        <v/>
      </c>
      <c r="Q19" s="195" t="str">
        <f t="shared" ca="1" si="19"/>
        <v/>
      </c>
      <c r="R19" s="196" t="str">
        <f t="shared" ca="1" si="20"/>
        <v/>
      </c>
      <c r="T19" s="109" t="str">
        <f t="shared" si="13"/>
        <v>Não</v>
      </c>
      <c r="U19" s="109" t="str">
        <f t="shared" si="15"/>
        <v/>
      </c>
      <c r="V19" s="109" t="str">
        <f>Cronogramas!T19</f>
        <v>Não</v>
      </c>
      <c r="W19" s="109"/>
      <c r="X19" s="109">
        <f>COUNTIF(V$7:$V19,"Sim")</f>
        <v>2</v>
      </c>
      <c r="Y19" s="109" t="str">
        <f t="shared" si="9"/>
        <v/>
      </c>
      <c r="Z19" s="178" t="str">
        <f t="shared" si="14"/>
        <v/>
      </c>
      <c r="AA19" s="179" t="str">
        <f t="shared" ca="1" si="6"/>
        <v/>
      </c>
      <c r="AB19" s="200">
        <f ca="1">_xlfn.IFNA(IF(V19="Sim",(IFERROR(SUM(OFFSET(AE19,1,,MATCH("Sim",V20:$V$66,0),1))-AC19,0)+IF(Y19-$W$7=1,SUM($AE$6:AE19)-$AF$7,0)+IF(SUM(Y20:$Y$66)=0,SUM(AE20:$AE$66)-AC19+Analítico!$BK$137)),0),0)</f>
        <v>0</v>
      </c>
      <c r="AC19" s="200">
        <f ca="1">IFERROR(IF(V19="Sim",IFERROR(SUM(OFFSET(AD19,1,,MATCH("Sim",T20:$T$66,0),1)),0)+IF(Y19-$W$7=1,SUM($AD$6:AD19),0)+IF(SUM(Y20:$Y$66)=0,SUM(AD20:$AD$66),0),0),0)</f>
        <v>0</v>
      </c>
      <c r="AD19" s="207">
        <f ca="1">SUM(OFFSET(Analítico!$B$10,0,A19,2,1))</f>
        <v>0</v>
      </c>
      <c r="AE19" s="207">
        <f ca="1">OFFSET(Analítico!$B$138,,A19)</f>
        <v>0</v>
      </c>
      <c r="AF19" s="109"/>
      <c r="AG19" s="109"/>
      <c r="AH19" s="169" t="str">
        <f t="shared" si="10"/>
        <v/>
      </c>
    </row>
    <row r="20" spans="1:34" ht="15" x14ac:dyDescent="0.2">
      <c r="A20" s="188">
        <v>14</v>
      </c>
      <c r="B20" s="189" t="str">
        <f>IFERROR(IF(EDATE(B19,1)&gt;DATE(YEAR(Capa!$A$7),MONTH(Capa!$A$7),1),"",EDATE(B19,1)),"")</f>
        <v/>
      </c>
      <c r="C20" s="188" t="str">
        <f t="shared" si="16"/>
        <v/>
      </c>
      <c r="D20" s="29"/>
      <c r="E20" s="188"/>
      <c r="F20" s="190"/>
      <c r="G20" s="188"/>
      <c r="H20" s="188"/>
      <c r="I20" s="188"/>
      <c r="K20" s="192" t="str">
        <f t="shared" si="7"/>
        <v/>
      </c>
      <c r="L20" s="192" t="str">
        <f t="shared" si="8"/>
        <v/>
      </c>
      <c r="M20" s="193" t="str">
        <f t="shared" ca="1" si="3"/>
        <v/>
      </c>
      <c r="O20" s="192" t="str">
        <f t="shared" ca="1" si="17"/>
        <v/>
      </c>
      <c r="P20" s="194" t="str">
        <f t="shared" ca="1" si="18"/>
        <v/>
      </c>
      <c r="Q20" s="195" t="str">
        <f t="shared" ca="1" si="19"/>
        <v/>
      </c>
      <c r="R20" s="196" t="str">
        <f t="shared" ca="1" si="20"/>
        <v/>
      </c>
      <c r="T20" s="109" t="str">
        <f t="shared" si="13"/>
        <v>Não</v>
      </c>
      <c r="U20" s="109" t="str">
        <f t="shared" si="15"/>
        <v/>
      </c>
      <c r="V20" s="109" t="str">
        <f>Cronogramas!T20</f>
        <v>Não</v>
      </c>
      <c r="W20" s="109"/>
      <c r="X20" s="109">
        <f>COUNTIF(V$7:$V20,"Sim")</f>
        <v>2</v>
      </c>
      <c r="Y20" s="109" t="str">
        <f t="shared" si="9"/>
        <v/>
      </c>
      <c r="Z20" s="178" t="str">
        <f t="shared" si="14"/>
        <v/>
      </c>
      <c r="AA20" s="179" t="str">
        <f t="shared" ca="1" si="6"/>
        <v/>
      </c>
      <c r="AB20" s="200">
        <f ca="1">_xlfn.IFNA(IF(V20="Sim",(IFERROR(SUM(OFFSET(AE20,1,,MATCH("Sim",V21:$V$66,0),1))-AC20,0)+IF(Y20-$W$7=1,SUM($AE$6:AE20)-$AF$7,0)+IF(SUM(Y21:$Y$66)=0,SUM(AE21:$AE$66)-AC20+Analítico!$BK$137)),0),0)</f>
        <v>0</v>
      </c>
      <c r="AC20" s="200">
        <f ca="1">IFERROR(IF(V20="Sim",IFERROR(SUM(OFFSET(AD20,1,,MATCH("Sim",T21:$T$66,0),1)),0)+IF(Y20-$W$7=1,SUM($AD$6:AD20),0)+IF(SUM(Y21:$Y$66)=0,SUM(AD21:$AD$66),0),0),0)</f>
        <v>0</v>
      </c>
      <c r="AD20" s="207">
        <f ca="1">SUM(OFFSET(Analítico!$B$10,0,A20,2,1))</f>
        <v>0</v>
      </c>
      <c r="AE20" s="207">
        <f ca="1">OFFSET(Analítico!$B$138,,A20)</f>
        <v>0</v>
      </c>
      <c r="AF20" s="109"/>
      <c r="AG20" s="109"/>
      <c r="AH20" s="169" t="str">
        <f t="shared" si="10"/>
        <v/>
      </c>
    </row>
    <row r="21" spans="1:34" ht="15" x14ac:dyDescent="0.2">
      <c r="A21" s="188">
        <v>15</v>
      </c>
      <c r="B21" s="189" t="str">
        <f>IFERROR(IF(EDATE(B20,1)&gt;DATE(YEAR(Capa!$A$7),MONTH(Capa!$A$7),1),"",EDATE(B20,1)),"")</f>
        <v/>
      </c>
      <c r="C21" s="188" t="str">
        <f t="shared" si="16"/>
        <v/>
      </c>
      <c r="D21" s="29"/>
      <c r="E21" s="188"/>
      <c r="F21" s="190"/>
      <c r="G21" s="188"/>
      <c r="H21" s="188"/>
      <c r="I21" s="188"/>
      <c r="K21" s="192" t="str">
        <f t="shared" si="7"/>
        <v/>
      </c>
      <c r="L21" s="192" t="str">
        <f t="shared" si="8"/>
        <v/>
      </c>
      <c r="M21" s="193" t="str">
        <f t="shared" ca="1" si="3"/>
        <v/>
      </c>
      <c r="O21" s="192" t="str">
        <f t="shared" ca="1" si="17"/>
        <v/>
      </c>
      <c r="P21" s="194" t="str">
        <f t="shared" ca="1" si="18"/>
        <v/>
      </c>
      <c r="Q21" s="195" t="str">
        <f t="shared" ca="1" si="19"/>
        <v/>
      </c>
      <c r="R21" s="196" t="str">
        <f t="shared" ca="1" si="20"/>
        <v/>
      </c>
      <c r="T21" s="109" t="str">
        <f t="shared" si="13"/>
        <v>Não</v>
      </c>
      <c r="U21" s="109" t="str">
        <f t="shared" si="15"/>
        <v/>
      </c>
      <c r="V21" s="109" t="str">
        <f>Cronogramas!T21</f>
        <v>Não</v>
      </c>
      <c r="W21" s="109"/>
      <c r="X21" s="109">
        <f>COUNTIF(V$7:$V21,"Sim")</f>
        <v>2</v>
      </c>
      <c r="Y21" s="109" t="str">
        <f t="shared" si="9"/>
        <v/>
      </c>
      <c r="Z21" s="178" t="str">
        <f t="shared" si="14"/>
        <v/>
      </c>
      <c r="AA21" s="179" t="str">
        <f t="shared" ca="1" si="6"/>
        <v/>
      </c>
      <c r="AB21" s="200">
        <f ca="1">_xlfn.IFNA(IF(V21="Sim",(IFERROR(SUM(OFFSET(AE21,1,,MATCH("Sim",V22:$V$66,0),1))-AC21,0)+IF(Y21-$W$7=1,SUM($AE$6:AE21)-$AF$7,0)+IF(SUM(Y22:$Y$66)=0,SUM(AE22:$AE$66)-AC21+Analítico!$BK$137)),0),0)</f>
        <v>0</v>
      </c>
      <c r="AC21" s="200">
        <f ca="1">IFERROR(IF(V21="Sim",IFERROR(SUM(OFFSET(AD21,1,,MATCH("Sim",T22:$T$66,0),1)),0)+IF(Y21-$W$7=1,SUM($AD$6:AD21),0)+IF(SUM(Y22:$Y$66)=0,SUM(AD22:$AD$66),0),0),0)</f>
        <v>0</v>
      </c>
      <c r="AD21" s="207">
        <f ca="1">SUM(OFFSET(Analítico!$B$10,0,A21,2,1))</f>
        <v>0</v>
      </c>
      <c r="AE21" s="207">
        <f ca="1">OFFSET(Analítico!$B$138,,A21)</f>
        <v>0</v>
      </c>
      <c r="AF21" s="109"/>
      <c r="AG21" s="109"/>
      <c r="AH21" s="169" t="str">
        <f t="shared" si="10"/>
        <v/>
      </c>
    </row>
    <row r="22" spans="1:34" ht="15" x14ac:dyDescent="0.2">
      <c r="A22" s="188">
        <v>16</v>
      </c>
      <c r="B22" s="189" t="str">
        <f>IFERROR(IF(EDATE(B21,1)&gt;DATE(YEAR(Capa!$A$7),MONTH(Capa!$A$7),1),"",EDATE(B21,1)),"")</f>
        <v/>
      </c>
      <c r="C22" s="188" t="str">
        <f t="shared" si="16"/>
        <v/>
      </c>
      <c r="D22" s="29"/>
      <c r="E22" s="188"/>
      <c r="F22" s="190"/>
      <c r="G22" s="188"/>
      <c r="H22" s="188"/>
      <c r="I22" s="188"/>
      <c r="K22" s="192" t="str">
        <f t="shared" si="7"/>
        <v/>
      </c>
      <c r="L22" s="192" t="str">
        <f t="shared" si="8"/>
        <v/>
      </c>
      <c r="M22" s="193" t="str">
        <f t="shared" ca="1" si="3"/>
        <v/>
      </c>
      <c r="O22" s="192" t="str">
        <f t="shared" ca="1" si="17"/>
        <v/>
      </c>
      <c r="P22" s="194" t="str">
        <f t="shared" ca="1" si="18"/>
        <v/>
      </c>
      <c r="Q22" s="195" t="str">
        <f t="shared" ca="1" si="19"/>
        <v/>
      </c>
      <c r="R22" s="196" t="str">
        <f t="shared" ca="1" si="20"/>
        <v/>
      </c>
      <c r="T22" s="109" t="str">
        <f t="shared" si="13"/>
        <v>Não</v>
      </c>
      <c r="U22" s="109" t="str">
        <f t="shared" si="15"/>
        <v/>
      </c>
      <c r="V22" s="109" t="str">
        <f>Cronogramas!T22</f>
        <v>Não</v>
      </c>
      <c r="W22" s="109"/>
      <c r="X22" s="109">
        <f>COUNTIF(V$7:$V22,"Sim")</f>
        <v>2</v>
      </c>
      <c r="Y22" s="109" t="str">
        <f t="shared" si="9"/>
        <v/>
      </c>
      <c r="Z22" s="178" t="str">
        <f t="shared" si="14"/>
        <v/>
      </c>
      <c r="AA22" s="179" t="str">
        <f t="shared" ca="1" si="6"/>
        <v/>
      </c>
      <c r="AB22" s="200">
        <f ca="1">_xlfn.IFNA(IF(V22="Sim",(IFERROR(SUM(OFFSET(AE22,1,,MATCH("Sim",V23:$V$66,0),1))-AC22,0)+IF(Y22-$W$7=1,SUM($AE$6:AE22)-$AF$7,0)+IF(SUM(Y23:$Y$66)=0,SUM(AE23:$AE$66)-AC22+Analítico!$BK$137)),0),0)</f>
        <v>0</v>
      </c>
      <c r="AC22" s="200">
        <f ca="1">IFERROR(IF(V22="Sim",IFERROR(SUM(OFFSET(AD22,1,,MATCH("Sim",T23:$T$66,0),1)),0)+IF(Y22-$W$7=1,SUM($AD$6:AD22),0)+IF(SUM(Y23:$Y$66)=0,SUM(AD23:$AD$66),0),0),0)</f>
        <v>0</v>
      </c>
      <c r="AD22" s="207">
        <f ca="1">SUM(OFFSET(Analítico!$B$10,0,A22,2,1))</f>
        <v>0</v>
      </c>
      <c r="AE22" s="207">
        <f ca="1">OFFSET(Analítico!$B$138,,A22)</f>
        <v>0</v>
      </c>
      <c r="AF22" s="109"/>
      <c r="AG22" s="109"/>
      <c r="AH22" s="169" t="str">
        <f t="shared" si="10"/>
        <v/>
      </c>
    </row>
    <row r="23" spans="1:34" ht="15" x14ac:dyDescent="0.2">
      <c r="A23" s="188">
        <v>17</v>
      </c>
      <c r="B23" s="189" t="str">
        <f>IFERROR(IF(EDATE(B22,1)&gt;DATE(YEAR(Capa!$A$7),MONTH(Capa!$A$7),1),"",EDATE(B22,1)),"")</f>
        <v/>
      </c>
      <c r="C23" s="188" t="str">
        <f t="shared" si="16"/>
        <v/>
      </c>
      <c r="D23" s="29"/>
      <c r="E23" s="188"/>
      <c r="F23" s="190"/>
      <c r="G23" s="188"/>
      <c r="H23" s="188"/>
      <c r="I23" s="188"/>
      <c r="K23" s="192" t="str">
        <f t="shared" si="7"/>
        <v/>
      </c>
      <c r="L23" s="192" t="str">
        <f t="shared" si="8"/>
        <v/>
      </c>
      <c r="M23" s="193" t="str">
        <f t="shared" ca="1" si="3"/>
        <v/>
      </c>
      <c r="O23" s="192" t="str">
        <f t="shared" ca="1" si="17"/>
        <v/>
      </c>
      <c r="P23" s="194" t="str">
        <f t="shared" ca="1" si="18"/>
        <v/>
      </c>
      <c r="Q23" s="195" t="str">
        <f t="shared" ca="1" si="19"/>
        <v/>
      </c>
      <c r="R23" s="196" t="str">
        <f t="shared" ca="1" si="20"/>
        <v/>
      </c>
      <c r="T23" s="109" t="str">
        <f t="shared" si="13"/>
        <v>Não</v>
      </c>
      <c r="U23" s="109" t="str">
        <f t="shared" si="15"/>
        <v/>
      </c>
      <c r="V23" s="109" t="str">
        <f>Cronogramas!T23</f>
        <v>Não</v>
      </c>
      <c r="W23" s="109"/>
      <c r="X23" s="109">
        <f>COUNTIF(V$7:$V23,"Sim")</f>
        <v>2</v>
      </c>
      <c r="Y23" s="109" t="str">
        <f t="shared" si="9"/>
        <v/>
      </c>
      <c r="Z23" s="178" t="str">
        <f t="shared" si="14"/>
        <v/>
      </c>
      <c r="AA23" s="179" t="str">
        <f t="shared" ca="1" si="6"/>
        <v/>
      </c>
      <c r="AB23" s="200">
        <f ca="1">_xlfn.IFNA(IF(V23="Sim",(IFERROR(SUM(OFFSET(AE23,1,,MATCH("Sim",V24:$V$66,0),1))-AC23,0)+IF(Y23-$W$7=1,SUM($AE$6:AE23)-$AF$7,0)+IF(SUM(Y24:$Y$66)=0,SUM(AE24:$AE$66)-AC23+Analítico!$BK$137)),0),0)</f>
        <v>0</v>
      </c>
      <c r="AC23" s="200">
        <f ca="1">IFERROR(IF(V23="Sim",IFERROR(SUM(OFFSET(AD23,1,,MATCH("Sim",T24:$T$66,0),1)),0)+IF(Y23-$W$7=1,SUM($AD$6:AD23),0)+IF(SUM(Y24:$Y$66)=0,SUM(AD24:$AD$66),0),0),0)</f>
        <v>0</v>
      </c>
      <c r="AD23" s="207">
        <f ca="1">SUM(OFFSET(Analítico!$B$10,0,A23,2,1))</f>
        <v>0</v>
      </c>
      <c r="AE23" s="207">
        <f ca="1">OFFSET(Analítico!$B$138,,A23)</f>
        <v>0</v>
      </c>
      <c r="AF23" s="109"/>
      <c r="AG23" s="109"/>
      <c r="AH23" s="169" t="str">
        <f t="shared" si="10"/>
        <v/>
      </c>
    </row>
    <row r="24" spans="1:34" ht="15" x14ac:dyDescent="0.2">
      <c r="A24" s="188">
        <v>18</v>
      </c>
      <c r="B24" s="189" t="str">
        <f>IFERROR(IF(EDATE(B23,1)&gt;DATE(YEAR(Capa!$A$7),MONTH(Capa!$A$7),1),"",EDATE(B23,1)),"")</f>
        <v/>
      </c>
      <c r="C24" s="188" t="str">
        <f t="shared" si="16"/>
        <v/>
      </c>
      <c r="D24" s="29"/>
      <c r="E24" s="188"/>
      <c r="F24" s="188"/>
      <c r="G24" s="188"/>
      <c r="H24" s="188"/>
      <c r="I24" s="188"/>
      <c r="K24" s="192" t="str">
        <f t="shared" si="7"/>
        <v/>
      </c>
      <c r="L24" s="192" t="str">
        <f t="shared" si="8"/>
        <v/>
      </c>
      <c r="M24" s="193" t="str">
        <f t="shared" ca="1" si="3"/>
        <v/>
      </c>
      <c r="O24" s="192" t="str">
        <f t="shared" ca="1" si="17"/>
        <v/>
      </c>
      <c r="P24" s="194" t="str">
        <f t="shared" ca="1" si="18"/>
        <v/>
      </c>
      <c r="Q24" s="195" t="str">
        <f t="shared" ca="1" si="19"/>
        <v/>
      </c>
      <c r="R24" s="196" t="str">
        <f t="shared" ca="1" si="20"/>
        <v/>
      </c>
      <c r="T24" s="109" t="str">
        <f t="shared" si="13"/>
        <v>Não</v>
      </c>
      <c r="U24" s="109" t="str">
        <f t="shared" si="15"/>
        <v/>
      </c>
      <c r="V24" s="109" t="str">
        <f>Cronogramas!T24</f>
        <v>Não</v>
      </c>
      <c r="W24" s="109"/>
      <c r="X24" s="109">
        <f>COUNTIF(V$7:$V24,"Sim")</f>
        <v>2</v>
      </c>
      <c r="Y24" s="109" t="str">
        <f t="shared" si="9"/>
        <v/>
      </c>
      <c r="Z24" s="178" t="str">
        <f t="shared" si="14"/>
        <v/>
      </c>
      <c r="AA24" s="179" t="str">
        <f t="shared" ca="1" si="6"/>
        <v/>
      </c>
      <c r="AB24" s="200">
        <f ca="1">_xlfn.IFNA(IF(V24="Sim",(IFERROR(SUM(OFFSET(AE24,1,,MATCH("Sim",V25:$V$66,0),1))-AC24,0)+IF(Y24-$W$7=1,SUM($AE$6:AE24)-$AF$7,0)+IF(SUM(Y25:$Y$66)=0,SUM(AE25:$AE$66)-AC24+Analítico!$BK$137)),0),0)</f>
        <v>0</v>
      </c>
      <c r="AC24" s="200">
        <f ca="1">IFERROR(IF(V24="Sim",IFERROR(SUM(OFFSET(AD24,1,,MATCH("Sim",T25:$T$66,0),1)),0)+IF(Y24-$W$7=1,SUM($AD$6:AD24),0)+IF(SUM(Y25:$Y$66)=0,SUM(AD25:$AD$66),0),0),0)</f>
        <v>0</v>
      </c>
      <c r="AD24" s="200">
        <f ca="1">SUM(OFFSET(Analítico!$B$10,0,A24,2,1))</f>
        <v>0</v>
      </c>
      <c r="AE24" s="200">
        <f ca="1">OFFSET(Analítico!$B$138,,A24)</f>
        <v>0</v>
      </c>
      <c r="AH24" s="169" t="str">
        <f t="shared" si="10"/>
        <v/>
      </c>
    </row>
    <row r="25" spans="1:34" ht="15" x14ac:dyDescent="0.2">
      <c r="A25" s="188">
        <v>19</v>
      </c>
      <c r="B25" s="189" t="str">
        <f>IFERROR(IF(EDATE(B24,1)&gt;DATE(YEAR(Capa!$A$7),MONTH(Capa!$A$7),1),"",EDATE(B24,1)),"")</f>
        <v/>
      </c>
      <c r="C25" s="188" t="str">
        <f t="shared" si="16"/>
        <v/>
      </c>
      <c r="D25" s="29"/>
      <c r="E25" s="188"/>
      <c r="F25" s="188"/>
      <c r="G25" s="188"/>
      <c r="H25" s="188"/>
      <c r="I25" s="188"/>
      <c r="K25" s="192" t="str">
        <f t="shared" si="7"/>
        <v/>
      </c>
      <c r="L25" s="192" t="str">
        <f t="shared" si="8"/>
        <v/>
      </c>
      <c r="M25" s="193" t="str">
        <f t="shared" ca="1" si="3"/>
        <v/>
      </c>
      <c r="O25" s="192" t="str">
        <f t="shared" ca="1" si="17"/>
        <v/>
      </c>
      <c r="P25" s="194" t="str">
        <f t="shared" ca="1" si="18"/>
        <v/>
      </c>
      <c r="Q25" s="195" t="str">
        <f t="shared" ca="1" si="19"/>
        <v/>
      </c>
      <c r="R25" s="196" t="str">
        <f t="shared" ca="1" si="20"/>
        <v/>
      </c>
      <c r="T25" s="109" t="str">
        <f t="shared" si="13"/>
        <v>Não</v>
      </c>
      <c r="U25" s="109" t="str">
        <f t="shared" si="15"/>
        <v/>
      </c>
      <c r="V25" s="109" t="str">
        <f>Cronogramas!T25</f>
        <v>Não</v>
      </c>
      <c r="W25" s="109"/>
      <c r="X25" s="109">
        <f>COUNTIF(V$7:$V25,"Sim")</f>
        <v>2</v>
      </c>
      <c r="Y25" s="109" t="str">
        <f t="shared" si="9"/>
        <v/>
      </c>
      <c r="Z25" s="178" t="str">
        <f t="shared" si="14"/>
        <v/>
      </c>
      <c r="AA25" s="179" t="str">
        <f t="shared" ca="1" si="6"/>
        <v/>
      </c>
      <c r="AB25" s="200">
        <f ca="1">_xlfn.IFNA(IF(V25="Sim",(IFERROR(SUM(OFFSET(AE25,1,,MATCH("Sim",V26:$V$66,0),1))-AC25,0)+IF(Y25-$W$7=1,SUM($AE$6:AE25)-$AF$7,0)+IF(SUM(Y26:$Y$66)=0,SUM(AE26:$AE$66)-AC25+Analítico!$BK$137)),0),0)</f>
        <v>0</v>
      </c>
      <c r="AC25" s="200">
        <f ca="1">IFERROR(IF(V25="Sim",IFERROR(SUM(OFFSET(AD25,1,,MATCH("Sim",T26:$T$66,0),1)),0)+IF(Y25-$W$7=1,SUM($AD$6:AD25),0)+IF(SUM(Y26:$Y$66)=0,SUM(AD26:$AD$66),0),0),0)</f>
        <v>0</v>
      </c>
      <c r="AD25" s="200">
        <f ca="1">SUM(OFFSET(Analítico!$B$10,0,A25,2,1))</f>
        <v>0</v>
      </c>
      <c r="AE25" s="200">
        <f ca="1">OFFSET(Analítico!$B$138,,A25)</f>
        <v>0</v>
      </c>
      <c r="AH25" s="169" t="str">
        <f t="shared" si="10"/>
        <v/>
      </c>
    </row>
    <row r="26" spans="1:34" ht="15" x14ac:dyDescent="0.2">
      <c r="A26" s="188">
        <v>20</v>
      </c>
      <c r="B26" s="189" t="str">
        <f>IFERROR(IF(EDATE(B25,1)&gt;DATE(YEAR(Capa!$A$7),MONTH(Capa!$A$7),1),"",EDATE(B25,1)),"")</f>
        <v/>
      </c>
      <c r="C26" s="188" t="str">
        <f t="shared" si="16"/>
        <v/>
      </c>
      <c r="D26" s="29"/>
      <c r="E26" s="188"/>
      <c r="F26" s="188"/>
      <c r="G26" s="188"/>
      <c r="H26" s="188"/>
      <c r="I26" s="188"/>
      <c r="K26" s="192" t="str">
        <f t="shared" si="7"/>
        <v/>
      </c>
      <c r="L26" s="192" t="str">
        <f t="shared" si="8"/>
        <v/>
      </c>
      <c r="M26" s="193" t="str">
        <f t="shared" ca="1" si="3"/>
        <v/>
      </c>
      <c r="O26" s="192" t="str">
        <f t="shared" ca="1" si="17"/>
        <v/>
      </c>
      <c r="P26" s="194" t="str">
        <f t="shared" ca="1" si="18"/>
        <v/>
      </c>
      <c r="Q26" s="195" t="str">
        <f t="shared" ca="1" si="19"/>
        <v/>
      </c>
      <c r="R26" s="196" t="str">
        <f t="shared" ca="1" si="20"/>
        <v/>
      </c>
      <c r="T26" s="109" t="str">
        <f t="shared" si="13"/>
        <v>Não</v>
      </c>
      <c r="U26" s="109" t="str">
        <f t="shared" si="15"/>
        <v/>
      </c>
      <c r="V26" s="109" t="str">
        <f>Cronogramas!T26</f>
        <v>Não</v>
      </c>
      <c r="W26" s="109"/>
      <c r="X26" s="109">
        <f>COUNTIF(V$7:$V26,"Sim")</f>
        <v>2</v>
      </c>
      <c r="Y26" s="109" t="str">
        <f t="shared" si="9"/>
        <v/>
      </c>
      <c r="Z26" s="178" t="str">
        <f t="shared" si="14"/>
        <v/>
      </c>
      <c r="AA26" s="179" t="str">
        <f t="shared" ca="1" si="6"/>
        <v/>
      </c>
      <c r="AB26" s="200">
        <f ca="1">_xlfn.IFNA(IF(V26="Sim",(IFERROR(SUM(OFFSET(AE26,1,,MATCH("Sim",V27:$V$66,0),1))-AC26,0)+IF(Y26-$W$7=1,SUM($AE$6:AE26)-$AF$7,0)+IF(SUM(Y27:$Y$66)=0,SUM(AE27:$AE$66)-AC26+Analítico!$BK$137)),0),0)</f>
        <v>0</v>
      </c>
      <c r="AC26" s="200">
        <f ca="1">IFERROR(IF(V26="Sim",IFERROR(SUM(OFFSET(AD26,1,,MATCH("Sim",T27:$T$66,0),1)),0)+IF(Y26-$W$7=1,SUM($AD$6:AD26),0)+IF(SUM(Y27:$Y$66)=0,SUM(AD27:$AD$66),0),0),0)</f>
        <v>0</v>
      </c>
      <c r="AD26" s="200">
        <f ca="1">SUM(OFFSET(Analítico!$B$10,0,A26,2,1))</f>
        <v>0</v>
      </c>
      <c r="AE26" s="200">
        <f ca="1">OFFSET(Analítico!$B$138,,A26)</f>
        <v>0</v>
      </c>
      <c r="AH26" s="169" t="str">
        <f t="shared" si="10"/>
        <v/>
      </c>
    </row>
    <row r="27" spans="1:34" ht="15" x14ac:dyDescent="0.2">
      <c r="A27" s="188">
        <v>21</v>
      </c>
      <c r="B27" s="189" t="str">
        <f>IFERROR(IF(EDATE(B26,1)&gt;DATE(YEAR(Capa!$A$7),MONTH(Capa!$A$7),1),"",EDATE(B26,1)),"")</f>
        <v/>
      </c>
      <c r="C27" s="188" t="str">
        <f t="shared" si="16"/>
        <v/>
      </c>
      <c r="D27" s="29"/>
      <c r="E27" s="188"/>
      <c r="F27" s="188"/>
      <c r="G27" s="188"/>
      <c r="H27" s="188"/>
      <c r="I27" s="188"/>
      <c r="K27" s="192" t="str">
        <f t="shared" si="7"/>
        <v/>
      </c>
      <c r="L27" s="192" t="str">
        <f t="shared" si="8"/>
        <v/>
      </c>
      <c r="M27" s="193" t="str">
        <f t="shared" ca="1" si="3"/>
        <v/>
      </c>
      <c r="O27" s="192" t="str">
        <f t="shared" ca="1" si="17"/>
        <v/>
      </c>
      <c r="P27" s="194" t="str">
        <f t="shared" ca="1" si="18"/>
        <v/>
      </c>
      <c r="Q27" s="195" t="str">
        <f t="shared" ca="1" si="19"/>
        <v/>
      </c>
      <c r="R27" s="196" t="str">
        <f t="shared" ca="1" si="20"/>
        <v/>
      </c>
      <c r="T27" s="109" t="str">
        <f t="shared" si="13"/>
        <v>Não</v>
      </c>
      <c r="U27" s="109" t="str">
        <f t="shared" si="15"/>
        <v/>
      </c>
      <c r="V27" s="109" t="str">
        <f>Cronogramas!T27</f>
        <v>Não</v>
      </c>
      <c r="W27" s="109"/>
      <c r="X27" s="109">
        <f>COUNTIF(V$7:$V27,"Sim")</f>
        <v>2</v>
      </c>
      <c r="Y27" s="109" t="str">
        <f t="shared" si="9"/>
        <v/>
      </c>
      <c r="Z27" s="178" t="str">
        <f t="shared" si="14"/>
        <v/>
      </c>
      <c r="AA27" s="179" t="str">
        <f t="shared" ca="1" si="6"/>
        <v/>
      </c>
      <c r="AB27" s="200">
        <f ca="1">_xlfn.IFNA(IF(V27="Sim",(IFERROR(SUM(OFFSET(AE27,1,,MATCH("Sim",V28:$V$66,0),1))-AC27,0)+IF(Y27-$W$7=1,SUM($AE$6:AE27)-$AF$7,0)+IF(SUM(Y28:$Y$66)=0,SUM(AE28:$AE$66)-AC27+Analítico!$BK$137)),0),0)</f>
        <v>0</v>
      </c>
      <c r="AC27" s="200">
        <f ca="1">IFERROR(IF(V27="Sim",IFERROR(SUM(OFFSET(AD27,1,,MATCH("Sim",T28:$T$66,0),1)),0)+IF(Y27-$W$7=1,SUM($AD$6:AD27),0)+IF(SUM(Y28:$Y$66)=0,SUM(AD28:$AD$66),0),0),0)</f>
        <v>0</v>
      </c>
      <c r="AD27" s="200">
        <f ca="1">SUM(OFFSET(Analítico!$B$10,0,A27,2,1))</f>
        <v>0</v>
      </c>
      <c r="AE27" s="200">
        <f ca="1">OFFSET(Analítico!$B$138,,A27)</f>
        <v>0</v>
      </c>
      <c r="AH27" s="169" t="str">
        <f t="shared" si="10"/>
        <v/>
      </c>
    </row>
    <row r="28" spans="1:34" ht="15" x14ac:dyDescent="0.2">
      <c r="A28" s="188">
        <v>22</v>
      </c>
      <c r="B28" s="189" t="str">
        <f>IFERROR(IF(EDATE(B27,1)&gt;DATE(YEAR(Capa!$A$7),MONTH(Capa!$A$7),1),"",EDATE(B27,1)),"")</f>
        <v/>
      </c>
      <c r="C28" s="188" t="str">
        <f t="shared" si="16"/>
        <v/>
      </c>
      <c r="D28" s="29"/>
      <c r="E28" s="188"/>
      <c r="F28" s="188"/>
      <c r="G28" s="188"/>
      <c r="H28" s="188"/>
      <c r="I28" s="188"/>
      <c r="K28" s="192" t="str">
        <f t="shared" si="7"/>
        <v/>
      </c>
      <c r="L28" s="192" t="str">
        <f t="shared" si="8"/>
        <v/>
      </c>
      <c r="M28" s="193" t="str">
        <f t="shared" ca="1" si="3"/>
        <v/>
      </c>
      <c r="O28" s="192" t="str">
        <f t="shared" ca="1" si="17"/>
        <v/>
      </c>
      <c r="P28" s="194" t="str">
        <f t="shared" ca="1" si="18"/>
        <v/>
      </c>
      <c r="Q28" s="195" t="str">
        <f t="shared" ca="1" si="19"/>
        <v/>
      </c>
      <c r="R28" s="196" t="str">
        <f t="shared" ca="1" si="20"/>
        <v/>
      </c>
      <c r="T28" s="109" t="str">
        <f t="shared" si="13"/>
        <v>Não</v>
      </c>
      <c r="U28" s="109" t="str">
        <f t="shared" si="15"/>
        <v/>
      </c>
      <c r="V28" s="109" t="str">
        <f>Cronogramas!T28</f>
        <v>Não</v>
      </c>
      <c r="W28" s="109"/>
      <c r="X28" s="109">
        <f>COUNTIF(V$7:$V28,"Sim")</f>
        <v>2</v>
      </c>
      <c r="Y28" s="109" t="str">
        <f t="shared" si="9"/>
        <v/>
      </c>
      <c r="Z28" s="178" t="str">
        <f t="shared" si="14"/>
        <v/>
      </c>
      <c r="AA28" s="179" t="str">
        <f t="shared" ca="1" si="6"/>
        <v/>
      </c>
      <c r="AB28" s="200">
        <f ca="1">_xlfn.IFNA(IF(V28="Sim",(IFERROR(SUM(OFFSET(AE28,1,,MATCH("Sim",V29:$V$66,0),1))-AC28,0)+IF(Y28-$W$7=1,SUM($AE$6:AE28)-$AF$7,0)+IF(SUM(Y29:$Y$66)=0,SUM(AE29:$AE$66)-AC28+Analítico!$BK$137)),0),0)</f>
        <v>0</v>
      </c>
      <c r="AC28" s="200">
        <f ca="1">IFERROR(IF(V28="Sim",IFERROR(SUM(OFFSET(AD28,1,,MATCH("Sim",T29:$T$66,0),1)),0)+IF(Y28-$W$7=1,SUM($AD$6:AD28),0)+IF(SUM(Y29:$Y$66)=0,SUM(AD29:$AD$66),0),0),0)</f>
        <v>0</v>
      </c>
      <c r="AD28" s="200">
        <f ca="1">SUM(OFFSET(Analítico!$B$10,0,A28,2,1))</f>
        <v>0</v>
      </c>
      <c r="AE28" s="200">
        <f ca="1">OFFSET(Analítico!$B$138,,A28)</f>
        <v>0</v>
      </c>
      <c r="AH28" s="169" t="str">
        <f t="shared" si="10"/>
        <v/>
      </c>
    </row>
    <row r="29" spans="1:34" ht="15" x14ac:dyDescent="0.2">
      <c r="A29" s="188">
        <v>23</v>
      </c>
      <c r="B29" s="189" t="str">
        <f>IFERROR(IF(EDATE(B28,1)&gt;DATE(YEAR(Capa!$A$7),MONTH(Capa!$A$7),1),"",EDATE(B28,1)),"")</f>
        <v/>
      </c>
      <c r="C29" s="188" t="str">
        <f t="shared" si="16"/>
        <v/>
      </c>
      <c r="D29" s="29"/>
      <c r="E29" s="188"/>
      <c r="F29" s="188"/>
      <c r="G29" s="188"/>
      <c r="H29" s="188"/>
      <c r="I29" s="188"/>
      <c r="K29" s="192" t="str">
        <f t="shared" si="7"/>
        <v/>
      </c>
      <c r="L29" s="192" t="str">
        <f t="shared" si="8"/>
        <v/>
      </c>
      <c r="M29" s="193" t="str">
        <f t="shared" ca="1" si="3"/>
        <v/>
      </c>
      <c r="O29" s="192" t="str">
        <f t="shared" ca="1" si="17"/>
        <v/>
      </c>
      <c r="P29" s="194" t="str">
        <f t="shared" ca="1" si="18"/>
        <v/>
      </c>
      <c r="Q29" s="195" t="str">
        <f t="shared" ca="1" si="19"/>
        <v/>
      </c>
      <c r="R29" s="196" t="str">
        <f t="shared" ca="1" si="20"/>
        <v/>
      </c>
      <c r="T29" s="109" t="str">
        <f t="shared" si="13"/>
        <v>Não</v>
      </c>
      <c r="U29" s="109" t="str">
        <f t="shared" si="15"/>
        <v/>
      </c>
      <c r="V29" s="109" t="str">
        <f>Cronogramas!T29</f>
        <v>Não</v>
      </c>
      <c r="W29" s="109"/>
      <c r="X29" s="109">
        <f>COUNTIF(V$7:$V29,"Sim")</f>
        <v>2</v>
      </c>
      <c r="Y29" s="109" t="str">
        <f t="shared" si="9"/>
        <v/>
      </c>
      <c r="Z29" s="178" t="str">
        <f t="shared" si="14"/>
        <v/>
      </c>
      <c r="AA29" s="179" t="str">
        <f t="shared" ca="1" si="6"/>
        <v/>
      </c>
      <c r="AB29" s="200">
        <f ca="1">_xlfn.IFNA(IF(V29="Sim",(IFERROR(SUM(OFFSET(AE29,1,,MATCH("Sim",V30:$V$66,0),1))-AC29,0)+IF(Y29-$W$7=1,SUM($AE$6:AE29)-$AF$7,0)+IF(SUM(Y30:$Y$66)=0,SUM(AE30:$AE$66)-AC29+Analítico!$BK$137)),0),0)</f>
        <v>0</v>
      </c>
      <c r="AC29" s="200">
        <f ca="1">IFERROR(IF(V29="Sim",IFERROR(SUM(OFFSET(AD29,1,,MATCH("Sim",T30:$T$66,0),1)),0)+IF(Y29-$W$7=1,SUM($AD$6:AD29),0)+IF(SUM(Y30:$Y$66)=0,SUM(AD30:$AD$66),0),0),0)</f>
        <v>0</v>
      </c>
      <c r="AD29" s="200">
        <f ca="1">SUM(OFFSET(Analítico!$B$10,0,A29,2,1))</f>
        <v>0</v>
      </c>
      <c r="AE29" s="200">
        <f ca="1">OFFSET(Analítico!$B$138,,A29)</f>
        <v>0</v>
      </c>
      <c r="AH29" s="169" t="str">
        <f t="shared" si="10"/>
        <v/>
      </c>
    </row>
    <row r="30" spans="1:34" ht="15" x14ac:dyDescent="0.2">
      <c r="A30" s="188">
        <v>24</v>
      </c>
      <c r="B30" s="189" t="str">
        <f>IFERROR(IF(EDATE(B29,1)&gt;DATE(YEAR(Capa!$A$7),MONTH(Capa!$A$7),1),"",EDATE(B29,1)),"")</f>
        <v/>
      </c>
      <c r="C30" s="188" t="str">
        <f t="shared" si="16"/>
        <v/>
      </c>
      <c r="D30" s="29"/>
      <c r="E30" s="188"/>
      <c r="F30" s="188"/>
      <c r="G30" s="188"/>
      <c r="H30" s="188"/>
      <c r="I30" s="188"/>
      <c r="K30" s="192" t="str">
        <f t="shared" si="7"/>
        <v/>
      </c>
      <c r="L30" s="192" t="str">
        <f t="shared" si="8"/>
        <v/>
      </c>
      <c r="M30" s="193" t="str">
        <f t="shared" ca="1" si="3"/>
        <v/>
      </c>
      <c r="O30" s="192" t="str">
        <f t="shared" ca="1" si="17"/>
        <v/>
      </c>
      <c r="P30" s="194" t="str">
        <f t="shared" ca="1" si="18"/>
        <v/>
      </c>
      <c r="Q30" s="195" t="str">
        <f t="shared" ca="1" si="19"/>
        <v/>
      </c>
      <c r="R30" s="196" t="str">
        <f t="shared" ca="1" si="20"/>
        <v/>
      </c>
      <c r="T30" s="109" t="str">
        <f t="shared" si="13"/>
        <v>Não</v>
      </c>
      <c r="U30" s="109" t="str">
        <f t="shared" si="15"/>
        <v/>
      </c>
      <c r="V30" s="109" t="str">
        <f>Cronogramas!T30</f>
        <v>Não</v>
      </c>
      <c r="W30" s="109"/>
      <c r="X30" s="109">
        <f>COUNTIF(V$7:$V30,"Sim")</f>
        <v>2</v>
      </c>
      <c r="Y30" s="109" t="str">
        <f t="shared" si="9"/>
        <v/>
      </c>
      <c r="Z30" s="178" t="str">
        <f t="shared" si="14"/>
        <v/>
      </c>
      <c r="AA30" s="179" t="str">
        <f t="shared" ca="1" si="6"/>
        <v/>
      </c>
      <c r="AB30" s="200">
        <f ca="1">_xlfn.IFNA(IF(V30="Sim",(IFERROR(SUM(OFFSET(AE30,1,,MATCH("Sim",V31:$V$66,0),1))-AC30,0)+IF(Y30-$W$7=1,SUM($AE$6:AE30)-$AF$7,0)+IF(SUM(Y31:$Y$66)=0,SUM(AE31:$AE$66)-AC30+Analítico!$BK$137)),0),0)</f>
        <v>0</v>
      </c>
      <c r="AC30" s="200">
        <f ca="1">IFERROR(IF(V30="Sim",IFERROR(SUM(OFFSET(AD30,1,,MATCH("Sim",T31:$T$66,0),1)),0)+IF(Y30-$W$7=1,SUM($AD$6:AD30),0)+IF(SUM(Y31:$Y$66)=0,SUM(AD31:$AD$66),0),0),0)</f>
        <v>0</v>
      </c>
      <c r="AD30" s="200">
        <f ca="1">SUM(OFFSET(Analítico!$B$10,0,A30,2,1))</f>
        <v>0</v>
      </c>
      <c r="AE30" s="200">
        <f ca="1">OFFSET(Analítico!$B$138,,A30)</f>
        <v>0</v>
      </c>
      <c r="AH30" s="169" t="str">
        <f t="shared" si="10"/>
        <v/>
      </c>
    </row>
    <row r="31" spans="1:34" ht="15" x14ac:dyDescent="0.2">
      <c r="A31" s="188">
        <v>25</v>
      </c>
      <c r="B31" s="189" t="str">
        <f>IFERROR(IF(EDATE(B30,1)&gt;DATE(YEAR(Capa!$A$7),MONTH(Capa!$A$7),1),"",EDATE(B30,1)),"")</f>
        <v/>
      </c>
      <c r="C31" s="188" t="str">
        <f t="shared" si="16"/>
        <v/>
      </c>
      <c r="D31" s="29"/>
      <c r="E31" s="188"/>
      <c r="F31" s="188"/>
      <c r="G31" s="188"/>
      <c r="H31" s="188"/>
      <c r="I31" s="188"/>
      <c r="K31" s="192" t="str">
        <f t="shared" si="7"/>
        <v/>
      </c>
      <c r="L31" s="192" t="str">
        <f t="shared" si="8"/>
        <v/>
      </c>
      <c r="M31" s="193" t="str">
        <f t="shared" ca="1" si="3"/>
        <v/>
      </c>
      <c r="O31" s="192" t="str">
        <f t="shared" ca="1" si="17"/>
        <v/>
      </c>
      <c r="P31" s="194" t="str">
        <f t="shared" ca="1" si="18"/>
        <v/>
      </c>
      <c r="Q31" s="195" t="str">
        <f t="shared" ca="1" si="19"/>
        <v/>
      </c>
      <c r="R31" s="196" t="str">
        <f t="shared" ca="1" si="20"/>
        <v/>
      </c>
      <c r="T31" s="109" t="str">
        <f t="shared" si="13"/>
        <v>Não</v>
      </c>
      <c r="U31" s="109" t="str">
        <f t="shared" si="15"/>
        <v/>
      </c>
      <c r="V31" s="109" t="str">
        <f>Cronogramas!T31</f>
        <v>Não</v>
      </c>
      <c r="W31" s="109"/>
      <c r="X31" s="109">
        <f>COUNTIF(V$7:$V31,"Sim")</f>
        <v>2</v>
      </c>
      <c r="Y31" s="109" t="str">
        <f t="shared" si="9"/>
        <v/>
      </c>
      <c r="Z31" s="178" t="str">
        <f t="shared" si="14"/>
        <v/>
      </c>
      <c r="AA31" s="179" t="str">
        <f t="shared" ca="1" si="6"/>
        <v/>
      </c>
      <c r="AB31" s="200">
        <f ca="1">_xlfn.IFNA(IF(V31="Sim",(IFERROR(SUM(OFFSET(AE31,1,,MATCH("Sim",V32:$V$66,0),1))-AC31,0)+IF(Y31-$W$7=1,SUM($AE$6:AE31)-$AF$7,0)+IF(SUM(Y32:$Y$66)=0,SUM(AE32:$AE$66)-AC31+Analítico!$BK$137)),0),0)</f>
        <v>0</v>
      </c>
      <c r="AC31" s="200">
        <f ca="1">IFERROR(IF(V31="Sim",IFERROR(SUM(OFFSET(AD31,1,,MATCH("Sim",T32:$T$66,0),1)),0)+IF(Y31-$W$7=1,SUM($AD$6:AD31),0)+IF(SUM(Y32:$Y$66)=0,SUM(AD32:$AD$66),0),0),0)</f>
        <v>0</v>
      </c>
      <c r="AD31" s="200">
        <f ca="1">SUM(OFFSET(Analítico!$B$10,0,A31,2,1))</f>
        <v>0</v>
      </c>
      <c r="AE31" s="200">
        <f ca="1">OFFSET(Analítico!$B$138,,A31)</f>
        <v>0</v>
      </c>
      <c r="AH31" s="169" t="str">
        <f t="shared" si="10"/>
        <v/>
      </c>
    </row>
    <row r="32" spans="1:34" ht="15" x14ac:dyDescent="0.2">
      <c r="A32" s="188">
        <v>26</v>
      </c>
      <c r="B32" s="189" t="str">
        <f>IFERROR(IF(EDATE(B31,1)&gt;DATE(YEAR(Capa!$A$7),MONTH(Capa!$A$7),1),"",EDATE(B31,1)),"")</f>
        <v/>
      </c>
      <c r="C32" s="188" t="str">
        <f t="shared" si="16"/>
        <v/>
      </c>
      <c r="D32" s="29"/>
      <c r="E32" s="188"/>
      <c r="F32" s="188"/>
      <c r="G32" s="188"/>
      <c r="H32" s="188"/>
      <c r="I32" s="188"/>
      <c r="K32" s="192" t="str">
        <f t="shared" si="7"/>
        <v/>
      </c>
      <c r="L32" s="192" t="str">
        <f t="shared" si="8"/>
        <v/>
      </c>
      <c r="M32" s="193" t="str">
        <f t="shared" ca="1" si="3"/>
        <v/>
      </c>
      <c r="O32" s="192" t="str">
        <f t="shared" ca="1" si="17"/>
        <v/>
      </c>
      <c r="P32" s="194" t="str">
        <f t="shared" ca="1" si="18"/>
        <v/>
      </c>
      <c r="Q32" s="195" t="str">
        <f t="shared" ca="1" si="19"/>
        <v/>
      </c>
      <c r="R32" s="196" t="str">
        <f t="shared" ca="1" si="20"/>
        <v/>
      </c>
      <c r="T32" s="109" t="str">
        <f t="shared" si="13"/>
        <v>Não</v>
      </c>
      <c r="U32" s="109" t="str">
        <f t="shared" si="15"/>
        <v/>
      </c>
      <c r="V32" s="109" t="str">
        <f>Cronogramas!T32</f>
        <v>Não</v>
      </c>
      <c r="W32" s="109"/>
      <c r="X32" s="109">
        <f>COUNTIF(V$7:$V32,"Sim")</f>
        <v>2</v>
      </c>
      <c r="Y32" s="109" t="str">
        <f t="shared" si="9"/>
        <v/>
      </c>
      <c r="Z32" s="178" t="str">
        <f t="shared" si="14"/>
        <v/>
      </c>
      <c r="AA32" s="179" t="str">
        <f t="shared" ca="1" si="6"/>
        <v/>
      </c>
      <c r="AB32" s="200">
        <f ca="1">_xlfn.IFNA(IF(V32="Sim",(IFERROR(SUM(OFFSET(AE32,1,,MATCH("Sim",V33:$V$66,0),1))-AC32,0)+IF(Y32-$W$7=1,SUM($AE$6:AE32)-$AF$7,0)+IF(SUM(Y33:$Y$66)=0,SUM(AE33:$AE$66)-AC32+Analítico!$BK$137)),0),0)</f>
        <v>0</v>
      </c>
      <c r="AC32" s="200">
        <f ca="1">IFERROR(IF(V32="Sim",IFERROR(SUM(OFFSET(AD32,1,,MATCH("Sim",T33:$T$66,0),1)),0)+IF(Y32-$W$7=1,SUM($AD$6:AD32),0)+IF(SUM(Y33:$Y$66)=0,SUM(AD33:$AD$66),0),0),0)</f>
        <v>0</v>
      </c>
      <c r="AD32" s="200">
        <f ca="1">SUM(OFFSET(Analítico!$B$10,0,A32,2,1))</f>
        <v>0</v>
      </c>
      <c r="AE32" s="200">
        <f ca="1">OFFSET(Analítico!$B$138,,A32)</f>
        <v>0</v>
      </c>
      <c r="AH32" s="169" t="str">
        <f t="shared" si="10"/>
        <v/>
      </c>
    </row>
    <row r="33" spans="1:34" ht="15" x14ac:dyDescent="0.2">
      <c r="A33" s="188">
        <v>27</v>
      </c>
      <c r="B33" s="189" t="str">
        <f>IFERROR(IF(EDATE(B32,1)&gt;DATE(YEAR(Capa!$A$7),MONTH(Capa!$A$7),1),"",EDATE(B32,1)),"")</f>
        <v/>
      </c>
      <c r="C33" s="188" t="str">
        <f t="shared" si="16"/>
        <v/>
      </c>
      <c r="D33" s="29"/>
      <c r="E33" s="188"/>
      <c r="F33" s="188"/>
      <c r="G33" s="188"/>
      <c r="H33" s="188"/>
      <c r="I33" s="188"/>
      <c r="K33" s="192" t="str">
        <f t="shared" si="7"/>
        <v/>
      </c>
      <c r="L33" s="192" t="str">
        <f t="shared" si="8"/>
        <v/>
      </c>
      <c r="M33" s="193" t="str">
        <f t="shared" ca="1" si="3"/>
        <v/>
      </c>
      <c r="O33" s="192" t="str">
        <f t="shared" ca="1" si="17"/>
        <v/>
      </c>
      <c r="P33" s="194" t="str">
        <f t="shared" ca="1" si="18"/>
        <v/>
      </c>
      <c r="Q33" s="195" t="str">
        <f t="shared" ca="1" si="19"/>
        <v/>
      </c>
      <c r="R33" s="196" t="str">
        <f t="shared" ca="1" si="20"/>
        <v/>
      </c>
      <c r="T33" s="109" t="str">
        <f t="shared" si="13"/>
        <v>Não</v>
      </c>
      <c r="U33" s="109" t="str">
        <f t="shared" si="15"/>
        <v/>
      </c>
      <c r="V33" s="109" t="str">
        <f>Cronogramas!T33</f>
        <v>Não</v>
      </c>
      <c r="W33" s="109"/>
      <c r="X33" s="109">
        <f>COUNTIF(V$7:$V33,"Sim")</f>
        <v>2</v>
      </c>
      <c r="Y33" s="109" t="str">
        <f t="shared" si="9"/>
        <v/>
      </c>
      <c r="Z33" s="178" t="str">
        <f t="shared" si="14"/>
        <v/>
      </c>
      <c r="AA33" s="179" t="str">
        <f t="shared" ca="1" si="6"/>
        <v/>
      </c>
      <c r="AB33" s="200">
        <f ca="1">_xlfn.IFNA(IF(V33="Sim",(IFERROR(SUM(OFFSET(AE33,1,,MATCH("Sim",V34:$V$66,0),1))-AC33,0)+IF(Y33-$W$7=1,SUM($AE$6:AE33)-$AF$7,0)+IF(SUM(Y34:$Y$66)=0,SUM(AE34:$AE$66)-AC33+Analítico!$BK$137)),0),0)</f>
        <v>0</v>
      </c>
      <c r="AC33" s="200">
        <f ca="1">IFERROR(IF(V33="Sim",IFERROR(SUM(OFFSET(AD33,1,,MATCH("Sim",T34:$T$66,0),1)),0)+IF(Y33-$W$7=1,SUM($AD$6:AD33),0)+IF(SUM(Y34:$Y$66)=0,SUM(AD34:$AD$66),0),0),0)</f>
        <v>0</v>
      </c>
      <c r="AD33" s="200">
        <f ca="1">SUM(OFFSET(Analítico!$B$10,0,A33,2,1))</f>
        <v>0</v>
      </c>
      <c r="AE33" s="200">
        <f ca="1">OFFSET(Analítico!$B$138,,A33)</f>
        <v>0</v>
      </c>
      <c r="AH33" s="169" t="str">
        <f t="shared" si="10"/>
        <v/>
      </c>
    </row>
    <row r="34" spans="1:34" ht="15" x14ac:dyDescent="0.2">
      <c r="A34" s="188">
        <v>28</v>
      </c>
      <c r="B34" s="189" t="str">
        <f>IFERROR(IF(EDATE(B33,1)&gt;DATE(YEAR(Capa!$A$7),MONTH(Capa!$A$7),1),"",EDATE(B33,1)),"")</f>
        <v/>
      </c>
      <c r="C34" s="188" t="str">
        <f t="shared" si="16"/>
        <v/>
      </c>
      <c r="D34" s="29"/>
      <c r="E34" s="188"/>
      <c r="F34" s="188"/>
      <c r="G34" s="188"/>
      <c r="H34" s="188"/>
      <c r="I34" s="188"/>
      <c r="K34" s="192" t="str">
        <f t="shared" si="7"/>
        <v/>
      </c>
      <c r="L34" s="192" t="str">
        <f t="shared" si="8"/>
        <v/>
      </c>
      <c r="M34" s="193" t="str">
        <f t="shared" ca="1" si="3"/>
        <v/>
      </c>
      <c r="O34" s="192" t="str">
        <f t="shared" ca="1" si="17"/>
        <v/>
      </c>
      <c r="P34" s="194" t="str">
        <f t="shared" ca="1" si="18"/>
        <v/>
      </c>
      <c r="Q34" s="195" t="str">
        <f t="shared" ca="1" si="19"/>
        <v/>
      </c>
      <c r="R34" s="196" t="str">
        <f t="shared" ca="1" si="20"/>
        <v/>
      </c>
      <c r="T34" s="109" t="str">
        <f t="shared" si="13"/>
        <v>Não</v>
      </c>
      <c r="U34" s="109" t="str">
        <f t="shared" si="15"/>
        <v/>
      </c>
      <c r="V34" s="109" t="str">
        <f>Cronogramas!T34</f>
        <v>Não</v>
      </c>
      <c r="W34" s="109"/>
      <c r="X34" s="109">
        <f>COUNTIF(V$7:$V34,"Sim")</f>
        <v>2</v>
      </c>
      <c r="Y34" s="109" t="str">
        <f t="shared" si="9"/>
        <v/>
      </c>
      <c r="Z34" s="178" t="str">
        <f t="shared" si="14"/>
        <v/>
      </c>
      <c r="AA34" s="179" t="str">
        <f t="shared" ca="1" si="6"/>
        <v/>
      </c>
      <c r="AB34" s="200">
        <f ca="1">_xlfn.IFNA(IF(V34="Sim",(IFERROR(SUM(OFFSET(AE34,1,,MATCH("Sim",V35:$V$66,0),1))-AC34,0)+IF(Y34-$W$7=1,SUM($AE$6:AE34)-$AF$7,0)+IF(SUM(Y35:$Y$66)=0,SUM(AE35:$AE$66)-AC34+Analítico!$BK$137)),0),0)</f>
        <v>0</v>
      </c>
      <c r="AC34" s="200">
        <f ca="1">IFERROR(IF(V34="Sim",IFERROR(SUM(OFFSET(AD34,1,,MATCH("Sim",T35:$T$66,0),1)),0)+IF(Y34-$W$7=1,SUM($AD$6:AD34),0)+IF(SUM(Y35:$Y$66)=0,SUM(AD35:$AD$66),0),0),0)</f>
        <v>0</v>
      </c>
      <c r="AD34" s="200">
        <f ca="1">SUM(OFFSET(Analítico!$B$10,0,A34,2,1))</f>
        <v>0</v>
      </c>
      <c r="AE34" s="200">
        <f ca="1">OFFSET(Analítico!$B$138,,A34)</f>
        <v>0</v>
      </c>
      <c r="AH34" s="169" t="str">
        <f t="shared" si="10"/>
        <v/>
      </c>
    </row>
    <row r="35" spans="1:34" ht="15" x14ac:dyDescent="0.2">
      <c r="A35" s="188">
        <v>29</v>
      </c>
      <c r="B35" s="189" t="str">
        <f>IFERROR(IF(EDATE(B34,1)&gt;DATE(YEAR(Capa!$A$7),MONTH(Capa!$A$7),1),"",EDATE(B34,1)),"")</f>
        <v/>
      </c>
      <c r="C35" s="188" t="str">
        <f t="shared" si="16"/>
        <v/>
      </c>
      <c r="D35" s="29"/>
      <c r="E35" s="188"/>
      <c r="F35" s="188"/>
      <c r="G35" s="188"/>
      <c r="H35" s="188"/>
      <c r="I35" s="188"/>
      <c r="K35" s="192" t="str">
        <f t="shared" si="7"/>
        <v/>
      </c>
      <c r="L35" s="192" t="str">
        <f t="shared" si="8"/>
        <v/>
      </c>
      <c r="M35" s="193" t="str">
        <f t="shared" ca="1" si="3"/>
        <v/>
      </c>
      <c r="O35" s="192" t="str">
        <f t="shared" ca="1" si="17"/>
        <v/>
      </c>
      <c r="P35" s="194" t="str">
        <f t="shared" ca="1" si="18"/>
        <v/>
      </c>
      <c r="Q35" s="195" t="str">
        <f t="shared" ca="1" si="19"/>
        <v/>
      </c>
      <c r="R35" s="196" t="str">
        <f t="shared" ca="1" si="20"/>
        <v/>
      </c>
      <c r="T35" s="109" t="str">
        <f t="shared" si="13"/>
        <v>Não</v>
      </c>
      <c r="U35" s="109" t="str">
        <f t="shared" si="15"/>
        <v/>
      </c>
      <c r="V35" s="109" t="str">
        <f>Cronogramas!T35</f>
        <v>Não</v>
      </c>
      <c r="W35" s="109"/>
      <c r="X35" s="109">
        <f>COUNTIF(V$7:$V35,"Sim")</f>
        <v>2</v>
      </c>
      <c r="Y35" s="109" t="str">
        <f t="shared" si="9"/>
        <v/>
      </c>
      <c r="Z35" s="178" t="str">
        <f t="shared" si="14"/>
        <v/>
      </c>
      <c r="AA35" s="179" t="str">
        <f t="shared" ca="1" si="6"/>
        <v/>
      </c>
      <c r="AB35" s="200">
        <f ca="1">_xlfn.IFNA(IF(V35="Sim",(IFERROR(SUM(OFFSET(AE35,1,,MATCH("Sim",V36:$V$66,0),1))-AC35,0)+IF(Y35-$W$7=1,SUM($AE$6:AE35)-$AF$7,0)+IF(SUM(Y36:$Y$66)=0,SUM(AE36:$AE$66)-AC35+Analítico!$BK$137)),0),0)</f>
        <v>0</v>
      </c>
      <c r="AC35" s="200">
        <f ca="1">IFERROR(IF(V35="Sim",IFERROR(SUM(OFFSET(AD35,1,,MATCH("Sim",T36:$T$66,0),1)),0)+IF(Y35-$W$7=1,SUM($AD$6:AD35),0)+IF(SUM(Y36:$Y$66)=0,SUM(AD36:$AD$66),0),0),0)</f>
        <v>0</v>
      </c>
      <c r="AD35" s="200">
        <f ca="1">SUM(OFFSET(Analítico!$B$10,0,A35,2,1))</f>
        <v>0</v>
      </c>
      <c r="AE35" s="200">
        <f ca="1">OFFSET(Analítico!$B$138,,A35)</f>
        <v>0</v>
      </c>
      <c r="AH35" s="169" t="str">
        <f t="shared" si="10"/>
        <v/>
      </c>
    </row>
    <row r="36" spans="1:34" ht="15" x14ac:dyDescent="0.2">
      <c r="A36" s="188">
        <v>30</v>
      </c>
      <c r="B36" s="189" t="str">
        <f>IFERROR(IF(EDATE(B35,1)&gt;DATE(YEAR(Capa!$A$7),MONTH(Capa!$A$7),1),"",EDATE(B35,1)),"")</f>
        <v/>
      </c>
      <c r="C36" s="188" t="str">
        <f t="shared" si="16"/>
        <v/>
      </c>
      <c r="D36" s="29"/>
      <c r="E36" s="188"/>
      <c r="F36" s="188"/>
      <c r="G36" s="188"/>
      <c r="H36" s="188"/>
      <c r="I36" s="188"/>
      <c r="K36" s="192" t="str">
        <f t="shared" si="7"/>
        <v/>
      </c>
      <c r="L36" s="192" t="str">
        <f t="shared" si="8"/>
        <v/>
      </c>
      <c r="M36" s="193" t="str">
        <f t="shared" ca="1" si="3"/>
        <v/>
      </c>
      <c r="O36" s="192" t="str">
        <f t="shared" ca="1" si="17"/>
        <v/>
      </c>
      <c r="P36" s="194" t="str">
        <f t="shared" ca="1" si="18"/>
        <v/>
      </c>
      <c r="Q36" s="195" t="str">
        <f t="shared" ca="1" si="19"/>
        <v/>
      </c>
      <c r="R36" s="196" t="str">
        <f t="shared" ca="1" si="20"/>
        <v/>
      </c>
      <c r="T36" s="109" t="str">
        <f t="shared" si="13"/>
        <v>Não</v>
      </c>
      <c r="U36" s="109" t="str">
        <f t="shared" si="15"/>
        <v/>
      </c>
      <c r="V36" s="109" t="str">
        <f>Cronogramas!T36</f>
        <v>Não</v>
      </c>
      <c r="W36" s="109"/>
      <c r="X36" s="109">
        <f>COUNTIF(V$7:$V36,"Sim")</f>
        <v>2</v>
      </c>
      <c r="Y36" s="109" t="str">
        <f t="shared" si="9"/>
        <v/>
      </c>
      <c r="Z36" s="178" t="str">
        <f t="shared" si="14"/>
        <v/>
      </c>
      <c r="AA36" s="179" t="str">
        <f t="shared" ca="1" si="6"/>
        <v/>
      </c>
      <c r="AB36" s="200">
        <f ca="1">_xlfn.IFNA(IF(V36="Sim",(IFERROR(SUM(OFFSET(AE36,1,,MATCH("Sim",V37:$V$66,0),1))-AC36,0)+IF(Y36-$W$7=1,SUM($AE$6:AE36)-$AF$7,0)+IF(SUM(Y37:$Y$66)=0,SUM(AE37:$AE$66)-AC36+Analítico!$BK$137)),0),0)</f>
        <v>0</v>
      </c>
      <c r="AC36" s="200">
        <f ca="1">IFERROR(IF(V36="Sim",IFERROR(SUM(OFFSET(AD36,1,,MATCH("Sim",T37:$T$66,0),1)),0)+IF(Y36-$W$7=1,SUM($AD$6:AD36),0)+IF(SUM(Y37:$Y$66)=0,SUM(AD37:$AD$66),0),0),0)</f>
        <v>0</v>
      </c>
      <c r="AD36" s="200">
        <f ca="1">SUM(OFFSET(Analítico!$B$10,0,A36,2,1))</f>
        <v>0</v>
      </c>
      <c r="AE36" s="200">
        <f ca="1">OFFSET(Analítico!$B$138,,A36)</f>
        <v>0</v>
      </c>
      <c r="AH36" s="169" t="str">
        <f t="shared" si="10"/>
        <v/>
      </c>
    </row>
    <row r="37" spans="1:34" ht="15" x14ac:dyDescent="0.2">
      <c r="A37" s="188">
        <v>31</v>
      </c>
      <c r="B37" s="189" t="str">
        <f>IFERROR(IF(EDATE(B36,1)&gt;DATE(YEAR(Capa!$A$7),MONTH(Capa!$A$7),1),"",EDATE(B36,1)),"")</f>
        <v/>
      </c>
      <c r="C37" s="188" t="str">
        <f t="shared" si="16"/>
        <v/>
      </c>
      <c r="D37" s="29"/>
      <c r="E37" s="188"/>
      <c r="F37" s="188"/>
      <c r="G37" s="188"/>
      <c r="H37" s="188"/>
      <c r="I37" s="188"/>
      <c r="K37" s="192" t="str">
        <f t="shared" si="7"/>
        <v/>
      </c>
      <c r="L37" s="192" t="str">
        <f t="shared" si="8"/>
        <v/>
      </c>
      <c r="M37" s="193" t="str">
        <f t="shared" ca="1" si="3"/>
        <v/>
      </c>
      <c r="O37" s="192" t="str">
        <f t="shared" ca="1" si="17"/>
        <v/>
      </c>
      <c r="P37" s="194" t="str">
        <f t="shared" ca="1" si="18"/>
        <v/>
      </c>
      <c r="Q37" s="195" t="str">
        <f t="shared" ca="1" si="19"/>
        <v/>
      </c>
      <c r="R37" s="196" t="str">
        <f t="shared" ca="1" si="20"/>
        <v/>
      </c>
      <c r="T37" s="109" t="str">
        <f t="shared" si="13"/>
        <v>Não</v>
      </c>
      <c r="U37" s="109" t="str">
        <f t="shared" si="15"/>
        <v/>
      </c>
      <c r="V37" s="109" t="str">
        <f>Cronogramas!T37</f>
        <v>Não</v>
      </c>
      <c r="W37" s="109"/>
      <c r="X37" s="109">
        <f>COUNTIF(V$7:$V37,"Sim")</f>
        <v>2</v>
      </c>
      <c r="Y37" s="109" t="str">
        <f t="shared" si="9"/>
        <v/>
      </c>
      <c r="Z37" s="178" t="str">
        <f t="shared" si="14"/>
        <v/>
      </c>
      <c r="AA37" s="179" t="str">
        <f t="shared" ca="1" si="6"/>
        <v/>
      </c>
      <c r="AB37" s="200">
        <f ca="1">_xlfn.IFNA(IF(V37="Sim",(IFERROR(SUM(OFFSET(AE37,1,,MATCH("Sim",V38:$V$66,0),1))-AC37,0)+IF(Y37-$W$7=1,SUM($AE$6:AE37)-$AF$7,0)+IF(SUM(Y38:$Y$66)=0,SUM(AE38:$AE$66)-AC37+Analítico!$BK$137)),0),0)</f>
        <v>0</v>
      </c>
      <c r="AC37" s="200">
        <f ca="1">IFERROR(IF(V37="Sim",IFERROR(SUM(OFFSET(AD37,1,,MATCH("Sim",T38:$T$66,0),1)),0)+IF(Y37-$W$7=1,SUM($AD$6:AD37),0)+IF(SUM(Y38:$Y$66)=0,SUM(AD38:$AD$66),0),0),0)</f>
        <v>0</v>
      </c>
      <c r="AD37" s="200">
        <f ca="1">SUM(OFFSET(Analítico!$B$10,0,A37,2,1))</f>
        <v>0</v>
      </c>
      <c r="AE37" s="200">
        <f ca="1">OFFSET(Analítico!$B$138,,A37)</f>
        <v>0</v>
      </c>
      <c r="AH37" s="169" t="str">
        <f t="shared" si="10"/>
        <v/>
      </c>
    </row>
    <row r="38" spans="1:34" ht="15" x14ac:dyDescent="0.2">
      <c r="A38" s="188">
        <v>32</v>
      </c>
      <c r="B38" s="189" t="str">
        <f>IFERROR(IF(EDATE(B37,1)&gt;DATE(YEAR(Capa!$A$7),MONTH(Capa!$A$7),1),"",EDATE(B37,1)),"")</f>
        <v/>
      </c>
      <c r="C38" s="188" t="str">
        <f t="shared" si="16"/>
        <v/>
      </c>
      <c r="D38" s="29"/>
      <c r="E38" s="188"/>
      <c r="F38" s="188"/>
      <c r="G38" s="188"/>
      <c r="H38" s="188"/>
      <c r="I38" s="188"/>
      <c r="K38" s="192" t="str">
        <f t="shared" si="7"/>
        <v/>
      </c>
      <c r="L38" s="192" t="str">
        <f t="shared" si="8"/>
        <v/>
      </c>
      <c r="M38" s="193" t="str">
        <f t="shared" ca="1" si="3"/>
        <v/>
      </c>
      <c r="O38" s="192" t="str">
        <f t="shared" ca="1" si="11"/>
        <v/>
      </c>
      <c r="P38" s="194" t="str">
        <f t="shared" ca="1" si="4"/>
        <v/>
      </c>
      <c r="Q38" s="195" t="str">
        <f t="shared" ca="1" si="5"/>
        <v/>
      </c>
      <c r="R38" s="196" t="str">
        <f ca="1">IF(P38="","",IFERROR(IF(Capa!$A$2="","Após a celebração do termo de parceria.","Realização da "&amp;OFFSET($Y$6,MATCH(A38,$X$7:$X$66,0),0)-1&amp;"ª reunião da CA e aprovação da liberação de parcela pelo supervisor."),""))</f>
        <v/>
      </c>
      <c r="T38" s="109" t="str">
        <f t="shared" si="13"/>
        <v>Não</v>
      </c>
      <c r="U38" s="109" t="str">
        <f t="shared" si="15"/>
        <v/>
      </c>
      <c r="V38" s="109" t="str">
        <f>Cronogramas!T38</f>
        <v>Não</v>
      </c>
      <c r="W38" s="109"/>
      <c r="X38" s="109">
        <f>COUNTIF(V$7:$V38,"Sim")</f>
        <v>2</v>
      </c>
      <c r="Y38" s="109" t="str">
        <f t="shared" si="9"/>
        <v/>
      </c>
      <c r="Z38" s="178" t="str">
        <f t="shared" si="14"/>
        <v/>
      </c>
      <c r="AA38" s="179" t="str">
        <f t="shared" ca="1" si="6"/>
        <v/>
      </c>
      <c r="AB38" s="200">
        <f ca="1">_xlfn.IFNA(IF(V38="Sim",(IFERROR(SUM(OFFSET(AE38,1,,MATCH("Sim",V39:$V$66,0),1))-AC38,0)+IF(Y38-$W$7=1,SUM($AE$6:AE38)-$AF$7,0)+IF(SUM(Y39:$Y$66)=0,SUM(AE39:$AE$66)-AC38+Analítico!$BK$137)),0),0)</f>
        <v>0</v>
      </c>
      <c r="AC38" s="200">
        <f ca="1">IFERROR(IF(V38="Sim",IFERROR(SUM(OFFSET(AD38,1,,MATCH("Sim",T39:$T$66,0),1)),0)+IF(Y38-$W$7=1,SUM($AD$6:AD38),0)+IF(SUM(Y39:$Y$66)=0,SUM(AD39:$AD$66),0),0),0)</f>
        <v>0</v>
      </c>
      <c r="AD38" s="200">
        <f ca="1">SUM(OFFSET(Analítico!$B$10,0,A38,2,1))</f>
        <v>0</v>
      </c>
      <c r="AE38" s="200">
        <f ca="1">OFFSET(Analítico!$B$138,,A38)</f>
        <v>0</v>
      </c>
      <c r="AH38" s="169" t="str">
        <f t="shared" si="10"/>
        <v/>
      </c>
    </row>
    <row r="39" spans="1:34" ht="15" x14ac:dyDescent="0.2">
      <c r="A39" s="188">
        <v>33</v>
      </c>
      <c r="B39" s="189" t="str">
        <f>IFERROR(IF(EDATE(B38,1)&gt;DATE(YEAR(Capa!$A$7),MONTH(Capa!$A$7),1),"",EDATE(B38,1)),"")</f>
        <v/>
      </c>
      <c r="C39" s="188" t="str">
        <f t="shared" si="16"/>
        <v/>
      </c>
      <c r="D39" s="29"/>
      <c r="E39" s="188"/>
      <c r="F39" s="188"/>
      <c r="G39" s="188"/>
      <c r="H39" s="188"/>
      <c r="I39" s="188"/>
      <c r="K39" s="192" t="str">
        <f t="shared" si="7"/>
        <v/>
      </c>
      <c r="L39" s="192" t="str">
        <f t="shared" si="8"/>
        <v/>
      </c>
      <c r="M39" s="193" t="str">
        <f t="shared" ca="1" si="3"/>
        <v/>
      </c>
      <c r="O39" s="109"/>
      <c r="P39" s="194"/>
      <c r="Q39" s="109"/>
      <c r="R39" s="196" t="str">
        <f ca="1">IF(P39="","",IFERROR(IF(Capa!$A$2="","Após a celebração do termo de parceria.","Realização da "&amp;OFFSET($Y$6,MATCH(A39,$X$7:$X$66,0),0)-1&amp;"ª reunião da CA e aprovação da liberação de parcela pelo supervisor."),""))</f>
        <v/>
      </c>
      <c r="T39" s="109" t="str">
        <f t="shared" si="13"/>
        <v>Não</v>
      </c>
      <c r="U39" s="109" t="str">
        <f t="shared" si="15"/>
        <v/>
      </c>
      <c r="V39" s="109" t="str">
        <f>Cronogramas!T39</f>
        <v>Não</v>
      </c>
      <c r="W39" s="109"/>
      <c r="X39" s="109">
        <f>COUNTIF(V$7:$V39,"Sim")</f>
        <v>2</v>
      </c>
      <c r="Y39" s="109" t="str">
        <f t="shared" si="9"/>
        <v/>
      </c>
      <c r="Z39" s="178" t="str">
        <f t="shared" si="14"/>
        <v/>
      </c>
      <c r="AA39" s="179" t="str">
        <f t="shared" ca="1" si="6"/>
        <v/>
      </c>
      <c r="AB39" s="200">
        <f ca="1">_xlfn.IFNA(IF(V39="Sim",(IFERROR(SUM(OFFSET(AE39,1,,MATCH("Sim",V40:$V$66,0),1))-AC39,0)+IF(Y39-$W$7=1,SUM($AE$6:AE39)-$AF$7,0)+IF(SUM(Y40:$Y$66)=0,SUM(AE40:$AE$66)-AC39+Analítico!$BK$137)),0),0)</f>
        <v>0</v>
      </c>
      <c r="AC39" s="200">
        <f ca="1">IFERROR(IF(V39="Sim",IFERROR(SUM(OFFSET(AD39,1,,MATCH("Sim",T40:$T$66,0),1)),0)+IF(Y39-$W$7=1,SUM($AD$6:AD39),0)+IF(SUM(Y40:$Y$66)=0,SUM(AD40:$AD$66),0),0),0)</f>
        <v>0</v>
      </c>
      <c r="AD39" s="200">
        <f ca="1">SUM(OFFSET(Analítico!$B$10,0,A39,2,1))</f>
        <v>0</v>
      </c>
      <c r="AE39" s="200">
        <f ca="1">OFFSET(Analítico!$B$138,,A39)</f>
        <v>0</v>
      </c>
      <c r="AH39" s="169" t="str">
        <f t="shared" si="10"/>
        <v/>
      </c>
    </row>
    <row r="40" spans="1:34" ht="15" x14ac:dyDescent="0.2">
      <c r="A40" s="188">
        <v>34</v>
      </c>
      <c r="B40" s="189" t="str">
        <f>IFERROR(IF(EDATE(B39,1)&gt;DATE(YEAR(Capa!$A$7),MONTH(Capa!$A$7),1),"",EDATE(B39,1)),"")</f>
        <v/>
      </c>
      <c r="C40" s="188" t="str">
        <f t="shared" si="16"/>
        <v/>
      </c>
      <c r="D40" s="29"/>
      <c r="E40" s="188"/>
      <c r="F40" s="188"/>
      <c r="G40" s="188"/>
      <c r="H40" s="188"/>
      <c r="I40" s="188"/>
      <c r="O40" s="109"/>
      <c r="P40" s="109"/>
      <c r="Q40" s="109"/>
      <c r="R40" s="196" t="str">
        <f ca="1">IF(P40="","",IFERROR(IF(Capa!$A$2="","Após a celebração do termo de parceria.","Realização da "&amp;OFFSET($Y$6,MATCH(A40,$X$7:$X$66,0),0)-1&amp;"ª reunião da CA e aprovação da liberação de parcela pelo supervisor."),""))</f>
        <v/>
      </c>
      <c r="T40" s="109" t="str">
        <f t="shared" si="13"/>
        <v>Não</v>
      </c>
      <c r="U40" s="109" t="str">
        <f t="shared" si="15"/>
        <v/>
      </c>
      <c r="V40" s="109" t="str">
        <f>Cronogramas!T40</f>
        <v>Não</v>
      </c>
      <c r="W40" s="109"/>
      <c r="X40" s="109">
        <f>COUNTIF(V$7:$V40,"Sim")</f>
        <v>2</v>
      </c>
      <c r="Y40" s="109" t="str">
        <f t="shared" ref="Y40:Y65" si="21">IF(T40="Não","",AH40)</f>
        <v/>
      </c>
      <c r="Z40" s="178"/>
      <c r="AA40" s="180"/>
      <c r="AB40" s="200">
        <f ca="1">_xlfn.IFNA(IF(V40="Sim",(IFERROR(SUM(OFFSET(AE40,1,,MATCH("Sim",V41:$V$66,0),1))-AC40,0)+IF(Y40-$W$7=1,SUM($AE$6:AE40)-$AF$7,0)+IF(SUM(Y41:$Y$66)=0,SUM(AE41:$AE$66)-AC40+Analítico!$BK$137)),0),0)</f>
        <v>0</v>
      </c>
      <c r="AC40" s="200">
        <f ca="1">IFERROR(IF(V40="Sim",IFERROR(SUM(OFFSET(AD40,1,,MATCH("Sim",T41:$T$66,0),1)),0)+IF(Y40-$W$7=1,SUM($AD$6:AD40),0)+IF(SUM(Y41:$Y$66)=0,SUM(AD41:$AD$66),0),0),0)</f>
        <v>0</v>
      </c>
      <c r="AD40" s="200">
        <f ca="1">SUM(OFFSET(Analítico!$B$10,0,A40,2,1))</f>
        <v>0</v>
      </c>
      <c r="AE40" s="200">
        <f ca="1">OFFSET(Analítico!$B$138,,A40)</f>
        <v>0</v>
      </c>
      <c r="AH40" s="169" t="str">
        <f t="shared" si="10"/>
        <v/>
      </c>
    </row>
    <row r="41" spans="1:34" ht="15" x14ac:dyDescent="0.2">
      <c r="A41" s="188">
        <v>35</v>
      </c>
      <c r="B41" s="189" t="str">
        <f>IFERROR(IF(EDATE(B40,1)&gt;DATE(YEAR(Capa!$A$7),MONTH(Capa!$A$7),1),"",EDATE(B40,1)),"")</f>
        <v/>
      </c>
      <c r="C41" s="188" t="str">
        <f t="shared" si="16"/>
        <v/>
      </c>
      <c r="D41" s="29"/>
      <c r="E41" s="188"/>
      <c r="F41" s="188"/>
      <c r="G41" s="188"/>
      <c r="H41" s="188"/>
      <c r="I41" s="188"/>
      <c r="R41" s="196" t="str">
        <f ca="1">IF(P41="","",IFERROR(IF(Capa!$A$2="","Após a celebração do termo de parceria.","Realização da "&amp;OFFSET($Y$6,MATCH(A41,$X$7:$X$66,0),0)-1&amp;"ª reunião da CA e aprovação da liberação de parcela pelo supervisor."),""))</f>
        <v/>
      </c>
      <c r="T41" s="109" t="str">
        <f t="shared" si="13"/>
        <v>Não</v>
      </c>
      <c r="U41" s="109" t="str">
        <f t="shared" si="15"/>
        <v/>
      </c>
      <c r="V41" s="109" t="str">
        <f>Cronogramas!T41</f>
        <v>Não</v>
      </c>
      <c r="W41" s="109"/>
      <c r="X41" s="109">
        <f>COUNTIF(V$7:$V41,"Sim")</f>
        <v>2</v>
      </c>
      <c r="Y41" s="109" t="str">
        <f t="shared" si="21"/>
        <v/>
      </c>
      <c r="Z41" s="178"/>
      <c r="AA41" s="180"/>
      <c r="AB41" s="200">
        <f ca="1">_xlfn.IFNA(IF(V41="Sim",(IFERROR(SUM(OFFSET(AE41,1,,MATCH("Sim",V42:$V$66,0),1))-AC41,0)+IF(Y41-$W$7=1,SUM($AE$6:AE41)-$AF$7,0)+IF(SUM(Y42:$Y$66)=0,SUM(AE42:$AE$66)-AC41+Analítico!$BK$137)),0),0)</f>
        <v>0</v>
      </c>
      <c r="AC41" s="200">
        <f ca="1">IFERROR(IF(V41="Sim",IFERROR(SUM(OFFSET(AD41,1,,MATCH("Sim",T42:$T$66,0),1)),0)+IF(Y41-$W$7=1,SUM($AD$6:AD41),0)+IF(SUM(Y42:$Y$66)=0,SUM(AD42:$AD$66),0),0),0)</f>
        <v>0</v>
      </c>
      <c r="AD41" s="200">
        <f ca="1">SUM(OFFSET(Analítico!$B$10,0,A41,2,1))</f>
        <v>0</v>
      </c>
      <c r="AE41" s="200">
        <f ca="1">OFFSET(Analítico!$B$138,,A41)</f>
        <v>0</v>
      </c>
      <c r="AH41" s="169" t="str">
        <f t="shared" si="10"/>
        <v/>
      </c>
    </row>
    <row r="42" spans="1:34" ht="15" x14ac:dyDescent="0.2">
      <c r="A42" s="188">
        <v>36</v>
      </c>
      <c r="B42" s="189" t="str">
        <f>IFERROR(IF(EDATE(B41,1)&gt;DATE(YEAR(Capa!$A$7),MONTH(Capa!$A$7),1),"",EDATE(B41,1)),"")</f>
        <v/>
      </c>
      <c r="C42" s="188" t="str">
        <f t="shared" si="16"/>
        <v/>
      </c>
      <c r="D42" s="29"/>
      <c r="E42" s="188"/>
      <c r="F42" s="188"/>
      <c r="G42" s="188"/>
      <c r="H42" s="188"/>
      <c r="I42" s="188"/>
      <c r="R42" s="196" t="str">
        <f ca="1">IF(P42="","",IFERROR(IF(Capa!$A$2="","Após a celebração do termo de parceria.","Realização da "&amp;OFFSET($Y$6,MATCH(A42,$X$7:$X$66,0),0)-1&amp;"ª reunião da CA e aprovação da liberação de parcela pelo supervisor."),""))</f>
        <v/>
      </c>
      <c r="T42" s="109" t="str">
        <f t="shared" si="13"/>
        <v>Não</v>
      </c>
      <c r="U42" s="109" t="str">
        <f t="shared" si="15"/>
        <v/>
      </c>
      <c r="V42" s="109" t="str">
        <f>Cronogramas!T42</f>
        <v>Não</v>
      </c>
      <c r="W42" s="109"/>
      <c r="X42" s="109">
        <f>COUNTIF(V$7:$V42,"Sim")</f>
        <v>2</v>
      </c>
      <c r="Y42" s="109" t="str">
        <f t="shared" si="21"/>
        <v/>
      </c>
      <c r="Z42" s="178"/>
      <c r="AA42" s="180"/>
      <c r="AB42" s="200">
        <f ca="1">_xlfn.IFNA(IF(V42="Sim",(IFERROR(SUM(OFFSET(AE42,1,,MATCH("Sim",V43:$V$66,0),1))-AC42,0)+IF(Y42-$W$7=1,SUM($AE$6:AE42)-$AF$7,0)+IF(SUM(Y43:$Y$66)=0,SUM(AE43:$AE$66)-AC42+Analítico!$BK$137)),0),0)</f>
        <v>0</v>
      </c>
      <c r="AC42" s="200">
        <f ca="1">IFERROR(IF(V42="Sim",IFERROR(SUM(OFFSET(AD42,1,,MATCH("Sim",T43:$T$66,0),1)),0)+IF(Y42-$W$7=1,SUM($AD$6:AD42),0)+IF(SUM(Y43:$Y$66)=0,SUM(AD43:$AD$66),0),0),0)</f>
        <v>0</v>
      </c>
      <c r="AD42" s="200">
        <f ca="1">SUM(OFFSET(Analítico!$B$10,0,A42,2,1))</f>
        <v>0</v>
      </c>
      <c r="AE42" s="200">
        <f ca="1">OFFSET(Analítico!$B$138,,A42)</f>
        <v>0</v>
      </c>
      <c r="AH42" s="169" t="str">
        <f t="shared" si="10"/>
        <v/>
      </c>
    </row>
    <row r="43" spans="1:34" ht="15" x14ac:dyDescent="0.2">
      <c r="A43" s="188">
        <v>37</v>
      </c>
      <c r="B43" s="189" t="str">
        <f>IFERROR(IF(EDATE(B42,1)&gt;DATE(YEAR(Capa!$A$7),MONTH(Capa!$A$7),1),"",EDATE(B42,1)),"")</f>
        <v/>
      </c>
      <c r="C43" s="188" t="str">
        <f t="shared" si="16"/>
        <v/>
      </c>
      <c r="D43" s="29"/>
      <c r="E43" s="188"/>
      <c r="F43" s="188"/>
      <c r="G43" s="188"/>
      <c r="H43" s="188"/>
      <c r="I43" s="188"/>
      <c r="R43" s="196" t="str">
        <f ca="1">IF(P43="","",IFERROR(IF(Capa!$A$2="","Após a celebração do termo de parceria.","Realização da "&amp;OFFSET($Y$6,MATCH(A43,$X$7:$X$66,0),0)-1&amp;"ª reunião da CA e aprovação da liberação de parcela pelo supervisor."),""))</f>
        <v/>
      </c>
      <c r="T43" s="109" t="str">
        <f t="shared" si="13"/>
        <v>Não</v>
      </c>
      <c r="U43" s="109" t="str">
        <f t="shared" si="15"/>
        <v/>
      </c>
      <c r="V43" s="109" t="str">
        <f>Cronogramas!T43</f>
        <v>Não</v>
      </c>
      <c r="W43" s="109"/>
      <c r="X43" s="109">
        <f>COUNTIF(V$7:$V43,"Sim")</f>
        <v>2</v>
      </c>
      <c r="Y43" s="109" t="str">
        <f t="shared" si="21"/>
        <v/>
      </c>
      <c r="Z43" s="180"/>
      <c r="AA43" s="180"/>
      <c r="AB43" s="200">
        <f ca="1">_xlfn.IFNA(IF(V43="Sim",(IFERROR(SUM(OFFSET(AE43,1,,MATCH("Sim",V44:$V$66,0),1))-AC43,0)+IF(Y43-$W$7=1,SUM($AE$6:AE43)-$AF$7,0)+IF(SUM(Y44:$Y$66)=0,SUM(AE44:$AE$66)-AC43+Analítico!$BK$137)),0),0)</f>
        <v>0</v>
      </c>
      <c r="AC43" s="200">
        <f ca="1">IFERROR(IF(V43="Sim",IFERROR(SUM(OFFSET(AD43,1,,MATCH("Sim",T44:$T$66,0),1)),0)+IF(Y43-$W$7=1,SUM($AD$6:AD43),0)+IF(SUM(Y44:$Y$66)=0,SUM(AD44:$AD$66),0),0),0)</f>
        <v>0</v>
      </c>
      <c r="AD43" s="200">
        <f ca="1">SUM(OFFSET(Analítico!$B$10,0,A43,2,1))</f>
        <v>0</v>
      </c>
      <c r="AE43" s="200">
        <f ca="1">OFFSET(Analítico!$B$138,,A43)</f>
        <v>0</v>
      </c>
      <c r="AH43" s="169" t="str">
        <f t="shared" si="10"/>
        <v/>
      </c>
    </row>
    <row r="44" spans="1:34" ht="15" x14ac:dyDescent="0.2">
      <c r="A44" s="188">
        <v>38</v>
      </c>
      <c r="B44" s="189" t="str">
        <f>IFERROR(IF(EDATE(B43,1)&gt;DATE(YEAR(Capa!$A$7),MONTH(Capa!$A$7),1),"",EDATE(B43,1)),"")</f>
        <v/>
      </c>
      <c r="C44" s="188" t="str">
        <f t="shared" si="16"/>
        <v/>
      </c>
      <c r="D44" s="29"/>
      <c r="E44" s="188"/>
      <c r="F44" s="188"/>
      <c r="G44" s="188"/>
      <c r="H44" s="188"/>
      <c r="I44" s="188"/>
      <c r="R44" s="196" t="str">
        <f ca="1">IF(P44="","",IFERROR(IF(Capa!$A$2="","Após a celebração do termo de parceria.","Realização da "&amp;OFFSET($Y$6,MATCH(A44,$X$7:$X$66,0),0)-1&amp;"ª reunião da CA e aprovação da liberação de parcela pelo supervisor."),""))</f>
        <v/>
      </c>
      <c r="T44" s="109" t="str">
        <f t="shared" si="13"/>
        <v>Não</v>
      </c>
      <c r="U44" s="109" t="str">
        <f t="shared" si="15"/>
        <v/>
      </c>
      <c r="V44" s="109" t="str">
        <f>Cronogramas!T44</f>
        <v>Não</v>
      </c>
      <c r="W44" s="109"/>
      <c r="X44" s="109">
        <f>COUNTIF(V$7:$V44,"Sim")</f>
        <v>2</v>
      </c>
      <c r="Y44" s="109" t="str">
        <f t="shared" si="21"/>
        <v/>
      </c>
      <c r="Z44" s="180"/>
      <c r="AA44" s="180"/>
      <c r="AB44" s="200">
        <f ca="1">_xlfn.IFNA(IF(V44="Sim",(IFERROR(SUM(OFFSET(AE44,1,,MATCH("Sim",V45:$V$66,0),1))-AC44,0)+IF(Y44-$W$7=1,SUM($AE$6:AE44)-$AF$7,0)+IF(SUM(Y45:$Y$66)=0,SUM(AE45:$AE$66)-AC44+Analítico!$BK$137)),0),0)</f>
        <v>0</v>
      </c>
      <c r="AC44" s="200">
        <f ca="1">IFERROR(IF(V44="Sim",IFERROR(SUM(OFFSET(AD44,1,,MATCH("Sim",T45:$T$66,0),1)),0)+IF(Y44-$W$7=1,SUM($AD$6:AD44),0)+IF(SUM(Y45:$Y$66)=0,SUM(AD45:$AD$66),0),0),0)</f>
        <v>0</v>
      </c>
      <c r="AD44" s="200">
        <f ca="1">SUM(OFFSET(Analítico!$B$10,0,A44,2,1))</f>
        <v>0</v>
      </c>
      <c r="AE44" s="200">
        <f ca="1">OFFSET(Analítico!$B$138,,A44)</f>
        <v>0</v>
      </c>
      <c r="AH44" s="169" t="str">
        <f t="shared" si="10"/>
        <v/>
      </c>
    </row>
    <row r="45" spans="1:34" ht="15" x14ac:dyDescent="0.2">
      <c r="A45" s="188">
        <v>39</v>
      </c>
      <c r="B45" s="189" t="str">
        <f>IFERROR(IF(EDATE(B44,1)&gt;DATE(YEAR(Capa!$A$7),MONTH(Capa!$A$7),1),"",EDATE(B44,1)),"")</f>
        <v/>
      </c>
      <c r="C45" s="188" t="str">
        <f t="shared" si="16"/>
        <v/>
      </c>
      <c r="D45" s="29"/>
      <c r="E45" s="188"/>
      <c r="F45" s="188"/>
      <c r="G45" s="188"/>
      <c r="H45" s="188"/>
      <c r="I45" s="188"/>
      <c r="R45" s="196" t="str">
        <f ca="1">IF(P45="","",IFERROR(IF(Capa!$A$2="","Após a celebração do termo de parceria.","Realização da "&amp;OFFSET($Y$6,MATCH(A45,$X$7:$X$66,0),0)-1&amp;"ª reunião da CA e aprovação da liberação de parcela pelo supervisor."),""))</f>
        <v/>
      </c>
      <c r="T45" s="109" t="str">
        <f t="shared" si="13"/>
        <v>Não</v>
      </c>
      <c r="U45" s="109" t="str">
        <f t="shared" si="15"/>
        <v/>
      </c>
      <c r="V45" s="109" t="str">
        <f>Cronogramas!T45</f>
        <v>Não</v>
      </c>
      <c r="W45" s="109"/>
      <c r="X45" s="109">
        <f>COUNTIF(V$7:$V45,"Sim")</f>
        <v>2</v>
      </c>
      <c r="Y45" s="109" t="str">
        <f t="shared" si="21"/>
        <v/>
      </c>
      <c r="Z45" s="180"/>
      <c r="AA45" s="180"/>
      <c r="AB45" s="200">
        <f ca="1">_xlfn.IFNA(IF(V45="Sim",(IFERROR(SUM(OFFSET(AE45,1,,MATCH("Sim",V46:$V$66,0),1))-AC45,0)+IF(Y45-$W$7=1,SUM($AE$6:AE45)-$AF$7,0)+IF(SUM(Y46:$Y$66)=0,SUM(AE46:$AE$66)-AC45+Analítico!$BK$137)),0),0)</f>
        <v>0</v>
      </c>
      <c r="AC45" s="200">
        <f ca="1">IFERROR(IF(V45="Sim",IFERROR(SUM(OFFSET(AD45,1,,MATCH("Sim",T46:$T$66,0),1)),0)+IF(Y45-$W$7=1,SUM($AD$6:AD45),0)+IF(SUM(Y46:$Y$66)=0,SUM(AD46:$AD$66),0),0),0)</f>
        <v>0</v>
      </c>
      <c r="AD45" s="200">
        <f ca="1">SUM(OFFSET(Analítico!$B$10,0,A45,2,1))</f>
        <v>0</v>
      </c>
      <c r="AE45" s="200">
        <f ca="1">OFFSET(Analítico!$B$138,,A45)</f>
        <v>0</v>
      </c>
      <c r="AH45" s="169" t="str">
        <f t="shared" si="10"/>
        <v/>
      </c>
    </row>
    <row r="46" spans="1:34" ht="15" x14ac:dyDescent="0.2">
      <c r="A46" s="188">
        <v>40</v>
      </c>
      <c r="B46" s="189" t="str">
        <f>IFERROR(IF(EDATE(B45,1)&gt;DATE(YEAR(Capa!$A$7),MONTH(Capa!$A$7),1),"",EDATE(B45,1)),"")</f>
        <v/>
      </c>
      <c r="C46" s="188" t="str">
        <f t="shared" si="16"/>
        <v/>
      </c>
      <c r="D46" s="29"/>
      <c r="E46" s="188"/>
      <c r="F46" s="188"/>
      <c r="G46" s="188"/>
      <c r="H46" s="188"/>
      <c r="I46" s="188"/>
      <c r="R46" s="196" t="str">
        <f ca="1">IF(P46="","",IFERROR(IF(Capa!$A$2="","Após a celebração do termo de parceria.","Realização da "&amp;OFFSET($Y$6,MATCH(A46,$X$7:$X$66,0),0)-1&amp;"ª reunião da CA e aprovação da liberação de parcela pelo supervisor."),""))</f>
        <v/>
      </c>
      <c r="T46" s="109" t="str">
        <f t="shared" si="13"/>
        <v>Não</v>
      </c>
      <c r="U46" s="109" t="str">
        <f t="shared" si="15"/>
        <v/>
      </c>
      <c r="V46" s="109" t="str">
        <f>Cronogramas!T46</f>
        <v>Não</v>
      </c>
      <c r="W46" s="109"/>
      <c r="X46" s="109">
        <f>COUNTIF(V$7:$V46,"Sim")</f>
        <v>2</v>
      </c>
      <c r="Y46" s="109" t="str">
        <f t="shared" si="21"/>
        <v/>
      </c>
      <c r="Z46" s="180"/>
      <c r="AA46" s="180"/>
      <c r="AB46" s="200">
        <f ca="1">_xlfn.IFNA(IF(V46="Sim",(IFERROR(SUM(OFFSET(AE46,1,,MATCH("Sim",V47:$V$66,0),1))-AC46,0)+IF(Y46-$W$7=1,SUM($AE$6:AE46)-$AF$7,0)+IF(SUM(Y47:$Y$66)=0,SUM(AE47:$AE$66)-AC46+Analítico!$BK$137)),0),0)</f>
        <v>0</v>
      </c>
      <c r="AC46" s="200">
        <f ca="1">IFERROR(IF(V46="Sim",IFERROR(SUM(OFFSET(AD46,1,,MATCH("Sim",T47:$T$66,0),1)),0)+IF(Y46-$W$7=1,SUM($AD$6:AD46),0)+IF(SUM(Y47:$Y$66)=0,SUM(AD47:$AD$66),0),0),0)</f>
        <v>0</v>
      </c>
      <c r="AD46" s="200">
        <f ca="1">SUM(OFFSET(Analítico!$B$10,0,A46,2,1))</f>
        <v>0</v>
      </c>
      <c r="AE46" s="200">
        <f ca="1">OFFSET(Analítico!$B$138,,A46)</f>
        <v>0</v>
      </c>
      <c r="AH46" s="169" t="str">
        <f t="shared" si="10"/>
        <v/>
      </c>
    </row>
    <row r="47" spans="1:34" ht="15" x14ac:dyDescent="0.2">
      <c r="A47" s="188">
        <v>41</v>
      </c>
      <c r="B47" s="189" t="str">
        <f>IFERROR(IF(EDATE(B46,1)&gt;DATE(YEAR(Capa!$A$7),MONTH(Capa!$A$7),1),"",EDATE(B46,1)),"")</f>
        <v/>
      </c>
      <c r="C47" s="188" t="str">
        <f t="shared" si="16"/>
        <v/>
      </c>
      <c r="D47" s="29"/>
      <c r="E47" s="188"/>
      <c r="F47" s="188"/>
      <c r="G47" s="188"/>
      <c r="H47" s="188"/>
      <c r="I47" s="188"/>
      <c r="R47" s="196" t="str">
        <f ca="1">IF(P47="","",IFERROR(IF(Capa!$A$2="","Após a celebração do termo de parceria.","Realização da "&amp;OFFSET($Y$6,MATCH(A47,$X$7:$X$66,0),0)-1&amp;"ª reunião da CA e aprovação da liberação de parcela pelo supervisor."),""))</f>
        <v/>
      </c>
      <c r="T47" s="109" t="str">
        <f t="shared" si="13"/>
        <v>Não</v>
      </c>
      <c r="U47" s="109" t="str">
        <f t="shared" si="15"/>
        <v/>
      </c>
      <c r="V47" s="109" t="str">
        <f>Cronogramas!T47</f>
        <v>Não</v>
      </c>
      <c r="W47" s="109"/>
      <c r="X47" s="109">
        <f>COUNTIF(V$7:$V47,"Sim")</f>
        <v>2</v>
      </c>
      <c r="Y47" s="109" t="str">
        <f t="shared" si="21"/>
        <v/>
      </c>
      <c r="Z47" s="180"/>
      <c r="AA47" s="180"/>
      <c r="AB47" s="200">
        <f ca="1">_xlfn.IFNA(IF(V47="Sim",(IFERROR(SUM(OFFSET(AE47,1,,MATCH("Sim",V48:$V$66,0),1))-AC47,0)+IF(Y47-$W$7=1,SUM($AE$6:AE47)-$AF$7,0)+IF(SUM(Y48:$Y$66)=0,SUM(AE48:$AE$66)-AC47+Analítico!$BK$137)),0),0)</f>
        <v>0</v>
      </c>
      <c r="AC47" s="200">
        <f ca="1">IFERROR(IF(V47="Sim",IFERROR(SUM(OFFSET(AD47,1,,MATCH("Sim",T48:$T$66,0),1)),0)+IF(Y47-$W$7=1,SUM($AD$6:AD47),0)+IF(SUM(Y48:$Y$66)=0,SUM(AD48:$AD$66),0),0),0)</f>
        <v>0</v>
      </c>
      <c r="AD47" s="200">
        <f ca="1">SUM(OFFSET(Analítico!$B$10,0,A47,2,1))</f>
        <v>0</v>
      </c>
      <c r="AE47" s="200">
        <f ca="1">OFFSET(Analítico!$B$138,,A47)</f>
        <v>0</v>
      </c>
      <c r="AH47" s="169" t="str">
        <f t="shared" si="10"/>
        <v/>
      </c>
    </row>
    <row r="48" spans="1:34" ht="15" x14ac:dyDescent="0.2">
      <c r="A48" s="188">
        <v>42</v>
      </c>
      <c r="B48" s="189" t="str">
        <f>IFERROR(IF(EDATE(B47,1)&gt;DATE(YEAR(Capa!$A$7),MONTH(Capa!$A$7),1),"",EDATE(B47,1)),"")</f>
        <v/>
      </c>
      <c r="C48" s="188" t="str">
        <f t="shared" si="16"/>
        <v/>
      </c>
      <c r="D48" s="29"/>
      <c r="E48" s="188"/>
      <c r="F48" s="188"/>
      <c r="G48" s="188"/>
      <c r="H48" s="188"/>
      <c r="I48" s="188"/>
      <c r="R48" s="196" t="str">
        <f ca="1">IF(P48="","",IFERROR(IF(Capa!$A$2="","Após a celebração do termo de parceria.","Realização da "&amp;OFFSET($Y$6,MATCH(A48,$X$7:$X$66,0),0)-1&amp;"ª reunião da CA e aprovação da liberação de parcela pelo supervisor."),""))</f>
        <v/>
      </c>
      <c r="T48" s="109" t="str">
        <f t="shared" si="13"/>
        <v>Não</v>
      </c>
      <c r="U48" s="109" t="str">
        <f t="shared" si="15"/>
        <v/>
      </c>
      <c r="V48" s="109" t="str">
        <f>Cronogramas!T48</f>
        <v>Não</v>
      </c>
      <c r="W48" s="109"/>
      <c r="X48" s="109">
        <f>COUNTIF(V$7:$V48,"Sim")</f>
        <v>2</v>
      </c>
      <c r="Y48" s="109" t="str">
        <f t="shared" si="21"/>
        <v/>
      </c>
      <c r="Z48" s="180"/>
      <c r="AA48" s="180"/>
      <c r="AB48" s="200">
        <f ca="1">_xlfn.IFNA(IF(V48="Sim",(IFERROR(SUM(OFFSET(AE48,1,,MATCH("Sim",V49:$V$66,0),1))-AC48,0)+IF(Y48-$W$7=1,SUM($AE$6:AE48)-$AF$7,0)+IF(SUM(Y49:$Y$66)=0,SUM(AE49:$AE$66)-AC48+Analítico!$BK$137)),0),0)</f>
        <v>0</v>
      </c>
      <c r="AC48" s="200">
        <f ca="1">IFERROR(IF(V48="Sim",IFERROR(SUM(OFFSET(AD48,1,,MATCH("Sim",T49:$T$66,0),1)),0)+IF(Y48-$W$7=1,SUM($AD$6:AD48),0)+IF(SUM(Y49:$Y$66)=0,SUM(AD49:$AD$66),0),0),0)</f>
        <v>0</v>
      </c>
      <c r="AD48" s="200">
        <f ca="1">SUM(OFFSET(Analítico!$B$10,0,A48,2,1))</f>
        <v>0</v>
      </c>
      <c r="AE48" s="200">
        <f ca="1">OFFSET(Analítico!$B$138,,A48)</f>
        <v>0</v>
      </c>
      <c r="AH48" s="169" t="str">
        <f t="shared" si="10"/>
        <v/>
      </c>
    </row>
    <row r="49" spans="1:34" ht="15" x14ac:dyDescent="0.2">
      <c r="A49" s="188">
        <v>43</v>
      </c>
      <c r="B49" s="189" t="str">
        <f>IFERROR(IF(EDATE(B48,1)&gt;DATE(YEAR(Capa!$A$7),MONTH(Capa!$A$7),1),"",EDATE(B48,1)),"")</f>
        <v/>
      </c>
      <c r="C49" s="188" t="str">
        <f t="shared" si="16"/>
        <v/>
      </c>
      <c r="D49" s="29"/>
      <c r="E49" s="188"/>
      <c r="F49" s="188"/>
      <c r="G49" s="188"/>
      <c r="H49" s="188"/>
      <c r="I49" s="188"/>
      <c r="R49" s="196" t="str">
        <f ca="1">IF(P49="","",IFERROR(IF(Capa!$A$2="","Após a celebração do termo de parceria.","Realização da "&amp;OFFSET($Y$6,MATCH(A49,$X$7:$X$66,0),0)-1&amp;"ª reunião da CA e aprovação da liberação de parcela pelo supervisor."),""))</f>
        <v/>
      </c>
      <c r="T49" s="109" t="str">
        <f t="shared" si="13"/>
        <v>Não</v>
      </c>
      <c r="U49" s="109" t="str">
        <f t="shared" si="15"/>
        <v/>
      </c>
      <c r="V49" s="109" t="str">
        <f>Cronogramas!T49</f>
        <v>Não</v>
      </c>
      <c r="W49" s="109"/>
      <c r="X49" s="109">
        <f>COUNTIF(V$7:$V49,"Sim")</f>
        <v>2</v>
      </c>
      <c r="Y49" s="109" t="str">
        <f t="shared" si="21"/>
        <v/>
      </c>
      <c r="Z49" s="180"/>
      <c r="AA49" s="180"/>
      <c r="AB49" s="200">
        <f ca="1">_xlfn.IFNA(IF(V49="Sim",(IFERROR(SUM(OFFSET(AE49,1,,MATCH("Sim",V50:$V$66,0),1))-AC49,0)+IF(Y49-$W$7=1,SUM($AE$6:AE49)-$AF$7,0)+IF(SUM(Y50:$Y$66)=0,SUM(AE50:$AE$66)-AC49+Analítico!$BK$137)),0),0)</f>
        <v>0</v>
      </c>
      <c r="AC49" s="200">
        <f ca="1">IFERROR(IF(V49="Sim",IFERROR(SUM(OFFSET(AD49,1,,MATCH("Sim",T50:$T$66,0),1)),0)+IF(Y49-$W$7=1,SUM($AD$6:AD49),0)+IF(SUM(Y50:$Y$66)=0,SUM(AD50:$AD$66),0),0),0)</f>
        <v>0</v>
      </c>
      <c r="AD49" s="200">
        <f ca="1">SUM(OFFSET(Analítico!$B$10,0,A49,2,1))</f>
        <v>0</v>
      </c>
      <c r="AE49" s="200">
        <f ca="1">OFFSET(Analítico!$B$138,,A49)</f>
        <v>0</v>
      </c>
      <c r="AH49" s="169" t="str">
        <f t="shared" si="10"/>
        <v/>
      </c>
    </row>
    <row r="50" spans="1:34" ht="15" x14ac:dyDescent="0.2">
      <c r="A50" s="188">
        <v>44</v>
      </c>
      <c r="B50" s="189" t="str">
        <f>IFERROR(IF(EDATE(B49,1)&gt;DATE(YEAR(Capa!$A$7),MONTH(Capa!$A$7),1),"",EDATE(B49,1)),"")</f>
        <v/>
      </c>
      <c r="C50" s="188" t="str">
        <f t="shared" si="16"/>
        <v/>
      </c>
      <c r="D50" s="29"/>
      <c r="E50" s="188"/>
      <c r="F50" s="188"/>
      <c r="G50" s="188"/>
      <c r="H50" s="188"/>
      <c r="I50" s="188"/>
      <c r="R50" s="196" t="str">
        <f ca="1">IF(P50="","",IFERROR(IF(Capa!$A$2="","Após a celebração do termo de parceria.","Realização da "&amp;OFFSET($Y$6,MATCH(A50,$X$7:$X$66,0),0)-1&amp;"ª reunião da CA e aprovação da liberação de parcela pelo supervisor."),""))</f>
        <v/>
      </c>
      <c r="T50" s="109" t="str">
        <f t="shared" si="13"/>
        <v>Não</v>
      </c>
      <c r="U50" s="109" t="str">
        <f t="shared" si="15"/>
        <v/>
      </c>
      <c r="V50" s="109" t="str">
        <f>Cronogramas!T50</f>
        <v>Não</v>
      </c>
      <c r="W50" s="109"/>
      <c r="X50" s="109">
        <f>COUNTIF(V$7:$V50,"Sim")</f>
        <v>2</v>
      </c>
      <c r="Y50" s="109" t="str">
        <f t="shared" si="21"/>
        <v/>
      </c>
      <c r="Z50" s="180"/>
      <c r="AA50" s="180"/>
      <c r="AB50" s="200">
        <f ca="1">_xlfn.IFNA(IF(V50="Sim",(IFERROR(SUM(OFFSET(AE50,1,,MATCH("Sim",V51:$V$66,0),1))-AC50,0)+IF(Y50-$W$7=1,SUM($AE$6:AE50)-$AF$7,0)+IF(SUM(Y51:$Y$66)=0,SUM(AE51:$AE$66)-AC50+Analítico!$BK$137)),0),0)</f>
        <v>0</v>
      </c>
      <c r="AC50" s="200">
        <f ca="1">IFERROR(IF(V50="Sim",IFERROR(SUM(OFFSET(AD50,1,,MATCH("Sim",T51:$T$66,0),1)),0)+IF(Y50-$W$7=1,SUM($AD$6:AD50),0)+IF(SUM(Y51:$Y$66)=0,SUM(AD51:$AD$66),0),0),0)</f>
        <v>0</v>
      </c>
      <c r="AD50" s="200">
        <f ca="1">SUM(OFFSET(Analítico!$B$10,0,A50,2,1))</f>
        <v>0</v>
      </c>
      <c r="AE50" s="200">
        <f ca="1">OFFSET(Analítico!$B$138,,A50)</f>
        <v>0</v>
      </c>
      <c r="AH50" s="169" t="str">
        <f t="shared" si="10"/>
        <v/>
      </c>
    </row>
    <row r="51" spans="1:34" ht="15" x14ac:dyDescent="0.2">
      <c r="A51" s="188">
        <v>45</v>
      </c>
      <c r="B51" s="189" t="str">
        <f>IFERROR(IF(EDATE(B50,1)&gt;DATE(YEAR(Capa!$A$7),MONTH(Capa!$A$7),1),"",EDATE(B50,1)),"")</f>
        <v/>
      </c>
      <c r="C51" s="188" t="str">
        <f t="shared" si="16"/>
        <v/>
      </c>
      <c r="D51" s="29"/>
      <c r="E51" s="188"/>
      <c r="F51" s="188"/>
      <c r="G51" s="188"/>
      <c r="H51" s="188"/>
      <c r="I51" s="188"/>
      <c r="R51" s="196" t="str">
        <f ca="1">IF(P51="","",IFERROR(IF(Capa!$A$2="","Após a celebração do termo de parceria.","Realização da "&amp;OFFSET($Y$6,MATCH(A51,$X$7:$X$66,0),0)-1&amp;"ª reunião da CA e aprovação da liberação de parcela pelo supervisor."),""))</f>
        <v/>
      </c>
      <c r="T51" s="109" t="str">
        <f t="shared" si="13"/>
        <v>Não</v>
      </c>
      <c r="U51" s="109" t="str">
        <f t="shared" si="15"/>
        <v/>
      </c>
      <c r="V51" s="109" t="str">
        <f>Cronogramas!T51</f>
        <v>Não</v>
      </c>
      <c r="W51" s="109"/>
      <c r="X51" s="109">
        <f>COUNTIF(V$7:$V51,"Sim")</f>
        <v>2</v>
      </c>
      <c r="Y51" s="109" t="str">
        <f t="shared" si="21"/>
        <v/>
      </c>
      <c r="Z51" s="180"/>
      <c r="AA51" s="180"/>
      <c r="AB51" s="200">
        <f ca="1">_xlfn.IFNA(IF(V51="Sim",(IFERROR(SUM(OFFSET(AE51,1,,MATCH("Sim",V52:$V$66,0),1))-AC51,0)+IF(Y51-$W$7=1,SUM($AE$6:AE51)-$AF$7,0)+IF(SUM(Y52:$Y$66)=0,SUM(AE52:$AE$66)-AC51+Analítico!$BK$137)),0),0)</f>
        <v>0</v>
      </c>
      <c r="AC51" s="200">
        <f ca="1">IFERROR(IF(V51="Sim",IFERROR(SUM(OFFSET(AD51,1,,MATCH("Sim",T52:$T$66,0),1)),0)+IF(Y51-$W$7=1,SUM($AD$6:AD51),0)+IF(SUM(Y52:$Y$66)=0,SUM(AD52:$AD$66),0),0),0)</f>
        <v>0</v>
      </c>
      <c r="AD51" s="200">
        <f ca="1">SUM(OFFSET(Analítico!$B$10,0,A51,2,1))</f>
        <v>0</v>
      </c>
      <c r="AE51" s="200">
        <f ca="1">OFFSET(Analítico!$B$138,,A51)</f>
        <v>0</v>
      </c>
      <c r="AH51" s="169" t="str">
        <f t="shared" si="10"/>
        <v/>
      </c>
    </row>
    <row r="52" spans="1:34" ht="15" x14ac:dyDescent="0.2">
      <c r="A52" s="188">
        <v>46</v>
      </c>
      <c r="B52" s="189" t="str">
        <f>IFERROR(IF(EDATE(B51,1)&gt;DATE(YEAR(Capa!$A$7),MONTH(Capa!$A$7),1),"",EDATE(B51,1)),"")</f>
        <v/>
      </c>
      <c r="C52" s="188" t="str">
        <f t="shared" si="16"/>
        <v/>
      </c>
      <c r="D52" s="29"/>
      <c r="E52" s="188"/>
      <c r="F52" s="188"/>
      <c r="G52" s="188"/>
      <c r="H52" s="188"/>
      <c r="I52" s="188"/>
      <c r="R52" s="196" t="str">
        <f ca="1">IF(P52="","",IFERROR(IF(Capa!$A$2="","Após a celebração do termo de parceria.","Realização da "&amp;OFFSET($Y$6,MATCH(A52,$X$7:$X$66,0),0)-1&amp;"ª reunião da CA e aprovação da liberação de parcela pelo supervisor."),""))</f>
        <v/>
      </c>
      <c r="T52" s="109" t="str">
        <f t="shared" si="13"/>
        <v>Não</v>
      </c>
      <c r="U52" s="109" t="str">
        <f t="shared" si="15"/>
        <v/>
      </c>
      <c r="V52" s="109" t="str">
        <f>Cronogramas!T52</f>
        <v>Não</v>
      </c>
      <c r="W52" s="109"/>
      <c r="X52" s="109">
        <f>COUNTIF(V$7:$V52,"Sim")</f>
        <v>2</v>
      </c>
      <c r="Y52" s="109" t="str">
        <f t="shared" si="21"/>
        <v/>
      </c>
      <c r="Z52" s="180"/>
      <c r="AA52" s="180"/>
      <c r="AB52" s="200">
        <f ca="1">_xlfn.IFNA(IF(V52="Sim",(IFERROR(SUM(OFFSET(AE52,1,,MATCH("Sim",V53:$V$66,0),1))-AC52,0)+IF(Y52-$W$7=1,SUM($AE$6:AE52)-$AF$7,0)+IF(SUM(Y53:$Y$66)=0,SUM(AE53:$AE$66)-AC52+Analítico!$BK$137)),0),0)</f>
        <v>0</v>
      </c>
      <c r="AC52" s="200">
        <f ca="1">IFERROR(IF(V52="Sim",IFERROR(SUM(OFFSET(AD52,1,,MATCH("Sim",T53:$T$66,0),1)),0)+IF(Y52-$W$7=1,SUM($AD$6:AD52),0)+IF(SUM(Y53:$Y$66)=0,SUM(AD53:$AD$66),0),0),0)</f>
        <v>0</v>
      </c>
      <c r="AD52" s="200">
        <f ca="1">SUM(OFFSET(Analítico!$B$10,0,A52,2,1))</f>
        <v>0</v>
      </c>
      <c r="AE52" s="200">
        <f ca="1">OFFSET(Analítico!$B$138,,A52)</f>
        <v>0</v>
      </c>
      <c r="AH52" s="169" t="str">
        <f t="shared" si="10"/>
        <v/>
      </c>
    </row>
    <row r="53" spans="1:34" ht="15" x14ac:dyDescent="0.2">
      <c r="A53" s="188">
        <v>47</v>
      </c>
      <c r="B53" s="189" t="str">
        <f>IFERROR(IF(EDATE(B52,1)&gt;DATE(YEAR(Capa!$A$7),MONTH(Capa!$A$7),1),"",EDATE(B52,1)),"")</f>
        <v/>
      </c>
      <c r="C53" s="188" t="str">
        <f t="shared" si="16"/>
        <v/>
      </c>
      <c r="D53" s="29"/>
      <c r="E53" s="188"/>
      <c r="F53" s="188"/>
      <c r="G53" s="188"/>
      <c r="H53" s="188"/>
      <c r="I53" s="188"/>
      <c r="R53" s="196" t="str">
        <f ca="1">IF(P53="","",IFERROR(IF(Capa!$A$2="","Após a celebração do termo de parceria.","Realização da "&amp;OFFSET($Y$6,MATCH(A53,$X$7:$X$66,0),0)-1&amp;"ª reunião da CA e aprovação da liberação de parcela pelo supervisor."),""))</f>
        <v/>
      </c>
      <c r="T53" s="109" t="str">
        <f t="shared" si="13"/>
        <v>Não</v>
      </c>
      <c r="U53" s="109" t="str">
        <f t="shared" si="15"/>
        <v/>
      </c>
      <c r="V53" s="109" t="str">
        <f>Cronogramas!T53</f>
        <v>Não</v>
      </c>
      <c r="W53" s="109"/>
      <c r="X53" s="109">
        <f>COUNTIF(V$7:$V53,"Sim")</f>
        <v>2</v>
      </c>
      <c r="Y53" s="109" t="str">
        <f t="shared" si="21"/>
        <v/>
      </c>
      <c r="Z53" s="180"/>
      <c r="AA53" s="180"/>
      <c r="AB53" s="200">
        <f ca="1">_xlfn.IFNA(IF(V53="Sim",(IFERROR(SUM(OFFSET(AE53,1,,MATCH("Sim",V54:$V$66,0),1))-AC53,0)+IF(Y53-$W$7=1,SUM($AE$6:AE53)-$AF$7,0)+IF(SUM(Y54:$Y$66)=0,SUM(AE54:$AE$66)-AC53+Analítico!$BK$137)),0),0)</f>
        <v>0</v>
      </c>
      <c r="AC53" s="200">
        <f ca="1">IFERROR(IF(V53="Sim",IFERROR(SUM(OFFSET(AD53,1,,MATCH("Sim",T54:$T$66,0),1)),0)+IF(Y53-$W$7=1,SUM($AD$6:AD53),0)+IF(SUM(Y54:$Y$66)=0,SUM(AD54:$AD$66),0),0),0)</f>
        <v>0</v>
      </c>
      <c r="AD53" s="200">
        <f ca="1">SUM(OFFSET(Analítico!$B$10,0,A53,2,1))</f>
        <v>0</v>
      </c>
      <c r="AE53" s="200">
        <f ca="1">OFFSET(Analítico!$B$138,,A53)</f>
        <v>0</v>
      </c>
      <c r="AH53" s="169" t="str">
        <f t="shared" si="10"/>
        <v/>
      </c>
    </row>
    <row r="54" spans="1:34" ht="15" x14ac:dyDescent="0.2">
      <c r="A54" s="188">
        <v>48</v>
      </c>
      <c r="B54" s="189" t="str">
        <f>IFERROR(IF(EDATE(B53,1)&gt;DATE(YEAR(Capa!$A$7),MONTH(Capa!$A$7),1),"",EDATE(B53,1)),"")</f>
        <v/>
      </c>
      <c r="C54" s="188" t="str">
        <f t="shared" si="16"/>
        <v/>
      </c>
      <c r="D54" s="29"/>
      <c r="E54" s="188"/>
      <c r="F54" s="188"/>
      <c r="G54" s="188"/>
      <c r="H54" s="188"/>
      <c r="I54" s="188"/>
      <c r="R54" s="196" t="str">
        <f ca="1">IF(P54="","",IFERROR(IF(Capa!$A$2="","Após a celebração do termo de parceria.","Realização da "&amp;OFFSET($Y$6,MATCH(A54,$X$7:$X$66,0),0)-1&amp;"ª reunião da CA e aprovação da liberação de parcela pelo supervisor."),""))</f>
        <v/>
      </c>
      <c r="T54" s="109" t="str">
        <f t="shared" si="13"/>
        <v>Não</v>
      </c>
      <c r="U54" s="109" t="str">
        <f t="shared" si="15"/>
        <v/>
      </c>
      <c r="V54" s="109" t="str">
        <f>Cronogramas!T54</f>
        <v>Não</v>
      </c>
      <c r="W54" s="109"/>
      <c r="X54" s="109">
        <f>COUNTIF(V$7:$V54,"Sim")</f>
        <v>2</v>
      </c>
      <c r="Y54" s="109" t="str">
        <f t="shared" si="21"/>
        <v/>
      </c>
      <c r="Z54" s="180"/>
      <c r="AA54" s="180"/>
      <c r="AB54" s="200">
        <f ca="1">_xlfn.IFNA(IF(V54="Sim",(IFERROR(SUM(OFFSET(AE54,1,,MATCH("Sim",V55:$V$66,0),1))-AC54,0)+IF(Y54-$W$7=1,SUM($AE$6:AE54)-$AF$7,0)+IF(SUM(Y55:$Y$66)=0,SUM(AE55:$AE$66)-AC54+Analítico!$BK$137)),0),0)</f>
        <v>0</v>
      </c>
      <c r="AC54" s="200">
        <f ca="1">IFERROR(IF(V54="Sim",IFERROR(SUM(OFFSET(AD54,1,,MATCH("Sim",T55:$T$66,0),1)),0)+IF(Y54-$W$7=1,SUM($AD$6:AD54),0)+IF(SUM(Y55:$Y$66)=0,SUM(AD55:$AD$66),0),0),0)</f>
        <v>0</v>
      </c>
      <c r="AD54" s="200">
        <f ca="1">SUM(OFFSET(Analítico!$B$10,0,A54,2,1))</f>
        <v>0</v>
      </c>
      <c r="AE54" s="200">
        <f ca="1">OFFSET(Analítico!$B$138,,A54)</f>
        <v>0</v>
      </c>
      <c r="AH54" s="169" t="str">
        <f t="shared" si="10"/>
        <v/>
      </c>
    </row>
    <row r="55" spans="1:34" ht="15" x14ac:dyDescent="0.2">
      <c r="A55" s="188">
        <v>49</v>
      </c>
      <c r="B55" s="189" t="str">
        <f>IFERROR(IF(EDATE(B54,1)&gt;DATE(YEAR(Capa!$A$7),MONTH(Capa!$A$7),1),"",EDATE(B54,1)),"")</f>
        <v/>
      </c>
      <c r="C55" s="188" t="str">
        <f t="shared" si="16"/>
        <v/>
      </c>
      <c r="D55" s="29"/>
      <c r="E55" s="188"/>
      <c r="F55" s="188"/>
      <c r="G55" s="188"/>
      <c r="H55" s="188"/>
      <c r="I55" s="188"/>
      <c r="R55" s="196" t="str">
        <f ca="1">IF(P55="","",IFERROR(IF(Capa!$A$2="","Após a celebração do termo de parceria.","Realização da "&amp;OFFSET($Y$6,MATCH(A55,$X$7:$X$66,0),0)-1&amp;"ª reunião da CA e aprovação da liberação de parcela pelo supervisor."),""))</f>
        <v/>
      </c>
      <c r="T55" s="109" t="str">
        <f t="shared" si="13"/>
        <v>Não</v>
      </c>
      <c r="U55" s="109" t="str">
        <f t="shared" si="15"/>
        <v/>
      </c>
      <c r="V55" s="109" t="str">
        <f>Cronogramas!T55</f>
        <v>Não</v>
      </c>
      <c r="W55" s="109"/>
      <c r="X55" s="109">
        <f>COUNTIF(V$7:$V55,"Sim")</f>
        <v>2</v>
      </c>
      <c r="Y55" s="109" t="str">
        <f t="shared" si="21"/>
        <v/>
      </c>
      <c r="Z55" s="180"/>
      <c r="AA55" s="180"/>
      <c r="AB55" s="200">
        <f ca="1">_xlfn.IFNA(IF(V55="Sim",(IFERROR(SUM(OFFSET(AE55,1,,MATCH("Sim",V56:$V$66,0),1))-AC55,0)+IF(Y55-$W$7=1,SUM($AE$6:AE55)-$AF$7,0)+IF(SUM(Y56:$Y$66)=0,SUM(AE56:$AE$66)-AC55+Analítico!$BK$137)),0),0)</f>
        <v>0</v>
      </c>
      <c r="AC55" s="200">
        <f ca="1">IFERROR(IF(V55="Sim",IFERROR(SUM(OFFSET(AD55,1,,MATCH("Sim",T56:$T$66,0),1)),0)+IF(Y55-$W$7=1,SUM($AD$6:AD55),0)+IF(SUM(Y56:$Y$66)=0,SUM(AD56:$AD$66),0),0),0)</f>
        <v>0</v>
      </c>
      <c r="AD55" s="200">
        <f ca="1">SUM(OFFSET(Analítico!$B$10,0,A55,2,1))</f>
        <v>0</v>
      </c>
      <c r="AE55" s="200">
        <f ca="1">OFFSET(Analítico!$B$138,,A55)</f>
        <v>0</v>
      </c>
      <c r="AH55" s="169" t="str">
        <f t="shared" si="10"/>
        <v/>
      </c>
    </row>
    <row r="56" spans="1:34" ht="15" x14ac:dyDescent="0.2">
      <c r="A56" s="188">
        <v>50</v>
      </c>
      <c r="B56" s="189" t="str">
        <f>IFERROR(IF(EDATE(B55,1)&gt;DATE(YEAR(Capa!$A$7),MONTH(Capa!$A$7),1),"",EDATE(B55,1)),"")</f>
        <v/>
      </c>
      <c r="C56" s="188" t="str">
        <f t="shared" si="16"/>
        <v/>
      </c>
      <c r="D56" s="29"/>
      <c r="E56" s="188"/>
      <c r="F56" s="188"/>
      <c r="G56" s="188"/>
      <c r="H56" s="188"/>
      <c r="I56" s="188"/>
      <c r="R56" s="196" t="str">
        <f ca="1">IF(P56="","",IFERROR(IF(Capa!$A$2="","Após a celebração do termo de parceria.","Realização da "&amp;OFFSET($Y$6,MATCH(A56,$X$7:$X$66,0),0)-1&amp;"ª reunião da CA e aprovação da liberação de parcela pelo supervisor."),""))</f>
        <v/>
      </c>
      <c r="T56" s="109" t="str">
        <f t="shared" si="13"/>
        <v>Não</v>
      </c>
      <c r="U56" s="109" t="str">
        <f t="shared" si="15"/>
        <v/>
      </c>
      <c r="V56" s="109" t="str">
        <f>Cronogramas!T56</f>
        <v>Não</v>
      </c>
      <c r="W56" s="109"/>
      <c r="X56" s="109">
        <f>COUNTIF(V$7:$V56,"Sim")</f>
        <v>2</v>
      </c>
      <c r="Y56" s="109" t="str">
        <f t="shared" si="21"/>
        <v/>
      </c>
      <c r="Z56" s="180"/>
      <c r="AA56" s="180"/>
      <c r="AB56" s="200">
        <f ca="1">_xlfn.IFNA(IF(V56="Sim",(IFERROR(SUM(OFFSET(AE56,1,,MATCH("Sim",V57:$V$66,0),1))-AC56,0)+IF(Y56-$W$7=1,SUM($AE$6:AE56)-$AF$7,0)+IF(SUM(Y57:$Y$66)=0,SUM(AE57:$AE$66)-AC56+Analítico!$BK$137)),0),0)</f>
        <v>0</v>
      </c>
      <c r="AC56" s="200">
        <f ca="1">IFERROR(IF(V56="Sim",IFERROR(SUM(OFFSET(AD56,1,,MATCH("Sim",T57:$T$66,0),1)),0)+IF(Y56-$W$7=1,SUM($AD$6:AD56),0)+IF(SUM(Y57:$Y$66)=0,SUM(AD57:$AD$66),0),0),0)</f>
        <v>0</v>
      </c>
      <c r="AD56" s="200">
        <f ca="1">SUM(OFFSET(Analítico!$B$10,0,A56,2,1))</f>
        <v>0</v>
      </c>
      <c r="AE56" s="200">
        <f ca="1">OFFSET(Analítico!$B$138,,A56)</f>
        <v>0</v>
      </c>
      <c r="AH56" s="169" t="str">
        <f t="shared" si="10"/>
        <v/>
      </c>
    </row>
    <row r="57" spans="1:34" ht="15" x14ac:dyDescent="0.2">
      <c r="A57" s="188">
        <v>51</v>
      </c>
      <c r="B57" s="189" t="str">
        <f>IFERROR(IF(EDATE(B56,1)&gt;DATE(YEAR(Capa!$A$7),MONTH(Capa!$A$7),1),"",EDATE(B56,1)),"")</f>
        <v/>
      </c>
      <c r="C57" s="188" t="str">
        <f t="shared" si="16"/>
        <v/>
      </c>
      <c r="D57" s="29"/>
      <c r="E57" s="188"/>
      <c r="F57" s="188"/>
      <c r="G57" s="188"/>
      <c r="H57" s="188"/>
      <c r="I57" s="188"/>
      <c r="R57" s="196" t="str">
        <f ca="1">IF(P57="","",IFERROR(IF(Capa!$A$2="","Após a celebração do termo de parceria.","Realização da "&amp;OFFSET($Y$6,MATCH(A57,$X$7:$X$66,0),0)-1&amp;"ª reunião da CA e aprovação da liberação de parcela pelo supervisor."),""))</f>
        <v/>
      </c>
      <c r="T57" s="109" t="str">
        <f t="shared" si="13"/>
        <v>Não</v>
      </c>
      <c r="U57" s="109" t="str">
        <f t="shared" si="15"/>
        <v/>
      </c>
      <c r="V57" s="109" t="str">
        <f>Cronogramas!T57</f>
        <v>Não</v>
      </c>
      <c r="W57" s="109"/>
      <c r="X57" s="109">
        <f>COUNTIF(V$7:$V57,"Sim")</f>
        <v>2</v>
      </c>
      <c r="Y57" s="109" t="str">
        <f t="shared" si="21"/>
        <v/>
      </c>
      <c r="Z57" s="180"/>
      <c r="AA57" s="180"/>
      <c r="AB57" s="200">
        <f ca="1">_xlfn.IFNA(IF(V57="Sim",(IFERROR(SUM(OFFSET(AE57,1,,MATCH("Sim",V58:$V$66,0),1))-AC57,0)+IF(Y57-$W$7=1,SUM($AE$6:AE57)-$AF$7,0)+IF(SUM(Y58:$Y$66)=0,SUM(AE58:$AE$66)-AC57+Analítico!$BK$137)),0),0)</f>
        <v>0</v>
      </c>
      <c r="AC57" s="200">
        <f ca="1">IFERROR(IF(V57="Sim",IFERROR(SUM(OFFSET(AD57,1,,MATCH("Sim",T58:$T$66,0),1)),0)+IF(Y57-$W$7=1,SUM($AD$6:AD57),0)+IF(SUM(Y58:$Y$66)=0,SUM(AD58:$AD$66),0),0),0)</f>
        <v>0</v>
      </c>
      <c r="AD57" s="200">
        <f ca="1">SUM(OFFSET(Analítico!$B$10,0,A57,2,1))</f>
        <v>0</v>
      </c>
      <c r="AE57" s="200">
        <f ca="1">OFFSET(Analítico!$B$138,,A57)</f>
        <v>0</v>
      </c>
      <c r="AH57" s="169" t="str">
        <f t="shared" si="10"/>
        <v/>
      </c>
    </row>
    <row r="58" spans="1:34" ht="15" x14ac:dyDescent="0.2">
      <c r="A58" s="188">
        <v>52</v>
      </c>
      <c r="B58" s="189" t="str">
        <f>IFERROR(IF(EDATE(B57,1)&gt;DATE(YEAR(Capa!$A$7),MONTH(Capa!$A$7),1),"",EDATE(B57,1)),"")</f>
        <v/>
      </c>
      <c r="C58" s="188" t="str">
        <f t="shared" si="16"/>
        <v/>
      </c>
      <c r="D58" s="29"/>
      <c r="E58" s="188"/>
      <c r="F58" s="188"/>
      <c r="G58" s="188"/>
      <c r="H58" s="188"/>
      <c r="I58" s="188"/>
      <c r="R58" s="196" t="str">
        <f ca="1">IF(P58="","",IFERROR(IF(Capa!$A$2="","Após a celebração do termo de parceria.","Realização da "&amp;OFFSET($Y$6,MATCH(A58,$X$7:$X$66,0),0)-1&amp;"ª reunião da CA e aprovação da liberação de parcela pelo supervisor."),""))</f>
        <v/>
      </c>
      <c r="T58" s="109" t="str">
        <f t="shared" si="13"/>
        <v>Não</v>
      </c>
      <c r="U58" s="109" t="str">
        <f t="shared" si="15"/>
        <v/>
      </c>
      <c r="V58" s="109" t="str">
        <f>Cronogramas!T58</f>
        <v>Não</v>
      </c>
      <c r="W58" s="109"/>
      <c r="X58" s="109">
        <f>COUNTIF(V$7:$V58,"Sim")</f>
        <v>2</v>
      </c>
      <c r="Y58" s="109" t="str">
        <f t="shared" si="21"/>
        <v/>
      </c>
      <c r="Z58" s="180"/>
      <c r="AA58" s="180"/>
      <c r="AB58" s="200">
        <f ca="1">_xlfn.IFNA(IF(V58="Sim",(IFERROR(SUM(OFFSET(AE58,1,,MATCH("Sim",V59:$V$66,0),1))-AC58,0)+IF(Y58-$W$7=1,SUM($AE$6:AE58)-$AF$7,0)+IF(SUM(Y59:$Y$66)=0,SUM(AE59:$AE$66)-AC58+Analítico!$BK$137)),0),0)</f>
        <v>0</v>
      </c>
      <c r="AC58" s="200">
        <f ca="1">IFERROR(IF(V58="Sim",IFERROR(SUM(OFFSET(AD58,1,,MATCH("Sim",T59:$T$66,0),1)),0)+IF(Y58-$W$7=1,SUM($AD$6:AD58),0)+IF(SUM(Y59:$Y$66)=0,SUM(AD59:$AD$66),0),0),0)</f>
        <v>0</v>
      </c>
      <c r="AD58" s="200">
        <f ca="1">SUM(OFFSET(Analítico!$B$10,0,A58,2,1))</f>
        <v>0</v>
      </c>
      <c r="AE58" s="200">
        <f ca="1">OFFSET(Analítico!$B$138,,A58)</f>
        <v>0</v>
      </c>
      <c r="AH58" s="169" t="str">
        <f t="shared" si="10"/>
        <v/>
      </c>
    </row>
    <row r="59" spans="1:34" ht="15" x14ac:dyDescent="0.2">
      <c r="A59" s="188">
        <v>53</v>
      </c>
      <c r="B59" s="189" t="str">
        <f>IFERROR(IF(EDATE(B58,1)&gt;DATE(YEAR(Capa!$A$7),MONTH(Capa!$A$7),1),"",EDATE(B58,1)),"")</f>
        <v/>
      </c>
      <c r="C59" s="188" t="str">
        <f t="shared" si="16"/>
        <v/>
      </c>
      <c r="D59" s="29"/>
      <c r="E59" s="188"/>
      <c r="F59" s="188"/>
      <c r="G59" s="188"/>
      <c r="H59" s="188"/>
      <c r="I59" s="188"/>
      <c r="R59" s="196" t="str">
        <f ca="1">IF(P59="","",IFERROR(IF(Capa!$A$2="","Após a celebração do termo de parceria.","Realização da "&amp;OFFSET($Y$6,MATCH(A59,$X$7:$X$66,0),0)-1&amp;"ª reunião da CA e aprovação da liberação de parcela pelo supervisor."),""))</f>
        <v/>
      </c>
      <c r="T59" s="109" t="str">
        <f t="shared" si="13"/>
        <v>Não</v>
      </c>
      <c r="U59" s="109" t="str">
        <f t="shared" si="15"/>
        <v/>
      </c>
      <c r="V59" s="109" t="str">
        <f>Cronogramas!T59</f>
        <v>Não</v>
      </c>
      <c r="W59" s="109"/>
      <c r="X59" s="109">
        <f>COUNTIF(V$7:$V59,"Sim")</f>
        <v>2</v>
      </c>
      <c r="Y59" s="109" t="str">
        <f t="shared" si="21"/>
        <v/>
      </c>
      <c r="Z59" s="180"/>
      <c r="AA59" s="180"/>
      <c r="AB59" s="200">
        <f ca="1">_xlfn.IFNA(IF(V59="Sim",(IFERROR(SUM(OFFSET(AE59,1,,MATCH("Sim",V60:$V$66,0),1))-AC59,0)+IF(Y59-$W$7=1,SUM($AE$6:AE59)-$AF$7,0)+IF(SUM(Y60:$Y$66)=0,SUM(AE60:$AE$66)-AC59+Analítico!$BK$137)),0),0)</f>
        <v>0</v>
      </c>
      <c r="AC59" s="200">
        <f ca="1">IFERROR(IF(V59="Sim",IFERROR(SUM(OFFSET(AD59,1,,MATCH("Sim",T60:$T$66,0),1)),0)+IF(Y59-$W$7=1,SUM($AD$6:AD59),0)+IF(SUM(Y60:$Y$66)=0,SUM(AD60:$AD$66),0),0),0)</f>
        <v>0</v>
      </c>
      <c r="AD59" s="200">
        <f ca="1">SUM(OFFSET(Analítico!$B$10,0,A59,2,1))</f>
        <v>0</v>
      </c>
      <c r="AE59" s="200">
        <f ca="1">OFFSET(Analítico!$B$138,,A59)</f>
        <v>0</v>
      </c>
      <c r="AH59" s="169" t="str">
        <f t="shared" si="10"/>
        <v/>
      </c>
    </row>
    <row r="60" spans="1:34" ht="15" x14ac:dyDescent="0.2">
      <c r="A60" s="188">
        <v>54</v>
      </c>
      <c r="B60" s="189" t="str">
        <f>IFERROR(IF(EDATE(B59,1)&gt;DATE(YEAR(Capa!$A$7),MONTH(Capa!$A$7),1),"",EDATE(B59,1)),"")</f>
        <v/>
      </c>
      <c r="C60" s="188" t="str">
        <f t="shared" si="16"/>
        <v/>
      </c>
      <c r="D60" s="29"/>
      <c r="E60" s="188"/>
      <c r="F60" s="188"/>
      <c r="G60" s="188"/>
      <c r="H60" s="188"/>
      <c r="I60" s="188"/>
      <c r="R60" s="196" t="str">
        <f ca="1">IF(P60="","",IFERROR(IF(Capa!$A$2="","Após a celebração do termo de parceria.","Realização da "&amp;OFFSET($Y$6,MATCH(A60,$X$7:$X$66,0),0)-1&amp;"ª reunião da CA e aprovação da liberação de parcela pelo supervisor."),""))</f>
        <v/>
      </c>
      <c r="T60" s="109" t="str">
        <f t="shared" si="13"/>
        <v>Não</v>
      </c>
      <c r="U60" s="109" t="str">
        <f t="shared" si="15"/>
        <v/>
      </c>
      <c r="V60" s="109" t="str">
        <f>Cronogramas!T60</f>
        <v>Não</v>
      </c>
      <c r="W60" s="109"/>
      <c r="X60" s="109">
        <f>COUNTIF(V$7:$V60,"Sim")</f>
        <v>2</v>
      </c>
      <c r="Y60" s="109" t="str">
        <f t="shared" si="21"/>
        <v/>
      </c>
      <c r="Z60" s="180"/>
      <c r="AA60" s="180"/>
      <c r="AB60" s="200">
        <f ca="1">_xlfn.IFNA(IF(V60="Sim",(IFERROR(SUM(OFFSET(AE60,1,,MATCH("Sim",V61:$V$66,0),1))-AC60,0)+IF(Y60-$W$7=1,SUM($AE$6:AE60)-$AF$7,0)+IF(SUM(Y61:$Y$66)=0,SUM(AE61:$AE$66)-AC60+Analítico!$BK$137)),0),0)</f>
        <v>0</v>
      </c>
      <c r="AC60" s="200">
        <f ca="1">IFERROR(IF(V60="Sim",IFERROR(SUM(OFFSET(AD60,1,,MATCH("Sim",T61:$T$66,0),1)),0)+IF(Y60-$W$7=1,SUM($AD$6:AD60),0)+IF(SUM(Y61:$Y$66)=0,SUM(AD61:$AD$66),0),0),0)</f>
        <v>0</v>
      </c>
      <c r="AD60" s="200">
        <f ca="1">SUM(OFFSET(Analítico!$B$10,0,A60,2,1))</f>
        <v>0</v>
      </c>
      <c r="AE60" s="200">
        <f ca="1">OFFSET(Analítico!$B$138,,A60)</f>
        <v>0</v>
      </c>
      <c r="AH60" s="169" t="str">
        <f t="shared" si="10"/>
        <v/>
      </c>
    </row>
    <row r="61" spans="1:34" ht="15" x14ac:dyDescent="0.2">
      <c r="A61" s="188">
        <v>55</v>
      </c>
      <c r="B61" s="189" t="str">
        <f>IFERROR(IF(EDATE(B60,1)&gt;DATE(YEAR(Capa!$A$7),MONTH(Capa!$A$7),1),"",EDATE(B60,1)),"")</f>
        <v/>
      </c>
      <c r="C61" s="188" t="str">
        <f t="shared" si="16"/>
        <v/>
      </c>
      <c r="D61" s="29"/>
      <c r="E61" s="188"/>
      <c r="F61" s="188"/>
      <c r="G61" s="188"/>
      <c r="H61" s="188"/>
      <c r="I61" s="188"/>
      <c r="R61" s="196" t="str">
        <f ca="1">IF(P61="","",IFERROR(IF(Capa!$A$2="","Após a celebração do termo de parceria.","Realização da "&amp;OFFSET($Y$6,MATCH(A61,$X$7:$X$66,0),0)-1&amp;"ª reunião da CA e aprovação da liberação de parcela pelo supervisor."),""))</f>
        <v/>
      </c>
      <c r="T61" s="109" t="str">
        <f t="shared" si="13"/>
        <v>Não</v>
      </c>
      <c r="U61" s="109" t="str">
        <f t="shared" si="15"/>
        <v/>
      </c>
      <c r="V61" s="109" t="str">
        <f>Cronogramas!T61</f>
        <v>Não</v>
      </c>
      <c r="W61" s="109"/>
      <c r="X61" s="109">
        <f>COUNTIF(V$7:$V61,"Sim")</f>
        <v>2</v>
      </c>
      <c r="Y61" s="109" t="str">
        <f t="shared" si="21"/>
        <v/>
      </c>
      <c r="Z61" s="180"/>
      <c r="AA61" s="180"/>
      <c r="AB61" s="200">
        <f ca="1">_xlfn.IFNA(IF(V61="Sim",(IFERROR(SUM(OFFSET(AE61,1,,MATCH("Sim",V62:$V$66,0),1))-AC61,0)+IF(Y61-$W$7=1,SUM($AE$6:AE61)-$AF$7,0)+IF(SUM(Y62:$Y$66)=0,SUM(AE62:$AE$66)-AC61+Analítico!$BK$137)),0),0)</f>
        <v>0</v>
      </c>
      <c r="AC61" s="200">
        <f ca="1">IFERROR(IF(V61="Sim",IFERROR(SUM(OFFSET(AD61,1,,MATCH("Sim",T62:$T$66,0),1)),0)+IF(Y61-$W$7=1,SUM($AD$6:AD61),0)+IF(SUM(Y62:$Y$66)=0,SUM(AD62:$AD$66),0),0),0)</f>
        <v>0</v>
      </c>
      <c r="AD61" s="200">
        <f ca="1">SUM(OFFSET(Analítico!$B$10,0,A61,2,1))</f>
        <v>0</v>
      </c>
      <c r="AE61" s="200">
        <f ca="1">OFFSET(Analítico!$B$138,,A61)</f>
        <v>0</v>
      </c>
      <c r="AH61" s="169" t="str">
        <f t="shared" si="10"/>
        <v/>
      </c>
    </row>
    <row r="62" spans="1:34" ht="15" x14ac:dyDescent="0.2">
      <c r="A62" s="188">
        <v>56</v>
      </c>
      <c r="B62" s="189" t="str">
        <f>IFERROR(IF(EDATE(B61,1)&gt;DATE(YEAR(Capa!$A$7),MONTH(Capa!$A$7),1),"",EDATE(B61,1)),"")</f>
        <v/>
      </c>
      <c r="C62" s="188" t="str">
        <f t="shared" si="16"/>
        <v/>
      </c>
      <c r="D62" s="29"/>
      <c r="E62" s="188"/>
      <c r="F62" s="188"/>
      <c r="G62" s="188"/>
      <c r="H62" s="188"/>
      <c r="I62" s="188"/>
      <c r="R62" s="196" t="str">
        <f ca="1">IF(P62="","",IFERROR(IF(Capa!$A$2="","Após a celebração do termo de parceria.","Realização da "&amp;OFFSET($Y$6,MATCH(A62,$X$7:$X$66,0),0)-1&amp;"ª reunião da CA e aprovação da liberação de parcela pelo supervisor."),""))</f>
        <v/>
      </c>
      <c r="T62" s="109" t="str">
        <f t="shared" si="13"/>
        <v>Não</v>
      </c>
      <c r="U62" s="109" t="str">
        <f t="shared" si="15"/>
        <v/>
      </c>
      <c r="V62" s="109" t="str">
        <f>Cronogramas!T62</f>
        <v>Não</v>
      </c>
      <c r="W62" s="109"/>
      <c r="X62" s="109">
        <f>COUNTIF(V$7:$V62,"Sim")</f>
        <v>2</v>
      </c>
      <c r="Y62" s="109" t="str">
        <f t="shared" si="21"/>
        <v/>
      </c>
      <c r="Z62" s="180"/>
      <c r="AA62" s="180"/>
      <c r="AB62" s="200">
        <f ca="1">_xlfn.IFNA(IF(V62="Sim",(IFERROR(SUM(OFFSET(AE62,1,,MATCH("Sim",V63:$V$66,0),1))-AC62,0)+IF(Y62-$W$7=1,SUM($AE$6:AE62)-$AF$7,0)+IF(SUM(Y63:$Y$66)=0,SUM(AE63:$AE$66)-AC62+Analítico!$BK$137)),0),0)</f>
        <v>0</v>
      </c>
      <c r="AC62" s="200">
        <f ca="1">IFERROR(IF(V62="Sim",IFERROR(SUM(OFFSET(AD62,1,,MATCH("Sim",T63:$T$66,0),1)),0)+IF(Y62-$W$7=1,SUM($AD$6:AD62),0)+IF(SUM(Y63:$Y$66)=0,SUM(AD63:$AD$66),0),0),0)</f>
        <v>0</v>
      </c>
      <c r="AD62" s="200">
        <f ca="1">SUM(OFFSET(Analítico!$B$10,0,A62,2,1))</f>
        <v>0</v>
      </c>
      <c r="AE62" s="200">
        <f ca="1">OFFSET(Analítico!$B$138,,A62)</f>
        <v>0</v>
      </c>
      <c r="AH62" s="169" t="str">
        <f t="shared" si="10"/>
        <v/>
      </c>
    </row>
    <row r="63" spans="1:34" ht="15" x14ac:dyDescent="0.2">
      <c r="A63" s="188">
        <v>57</v>
      </c>
      <c r="B63" s="189" t="str">
        <f>IFERROR(IF(EDATE(B62,1)&gt;DATE(YEAR(Capa!$A$7),MONTH(Capa!$A$7),1),"",EDATE(B62,1)),"")</f>
        <v/>
      </c>
      <c r="C63" s="188" t="str">
        <f t="shared" si="16"/>
        <v/>
      </c>
      <c r="D63" s="29"/>
      <c r="E63" s="188"/>
      <c r="F63" s="188"/>
      <c r="G63" s="188"/>
      <c r="H63" s="188"/>
      <c r="I63" s="188"/>
      <c r="R63" s="196" t="str">
        <f ca="1">IF(P63="","",IFERROR(IF(Capa!$A$2="","Após a celebração do termo de parceria.","Realização da "&amp;OFFSET($Y$6,MATCH(A63,$X$7:$X$66,0),0)-1&amp;"ª reunião da CA e aprovação da liberação de parcela pelo supervisor."),""))</f>
        <v/>
      </c>
      <c r="T63" s="109" t="str">
        <f t="shared" si="13"/>
        <v>Não</v>
      </c>
      <c r="U63" s="109" t="str">
        <f t="shared" si="15"/>
        <v/>
      </c>
      <c r="V63" s="109" t="str">
        <f>Cronogramas!T63</f>
        <v>Não</v>
      </c>
      <c r="W63" s="109"/>
      <c r="X63" s="109">
        <f>COUNTIF(V$7:$V63,"Sim")</f>
        <v>2</v>
      </c>
      <c r="Y63" s="109" t="str">
        <f t="shared" si="21"/>
        <v/>
      </c>
      <c r="Z63" s="180"/>
      <c r="AA63" s="180"/>
      <c r="AB63" s="200">
        <f ca="1">_xlfn.IFNA(IF(V63="Sim",(IFERROR(SUM(OFFSET(AE63,1,,MATCH("Sim",V64:$V$66,0),1))-AC63,0)+IF(Y63-$W$7=1,SUM($AE$6:AE63)-$AF$7,0)+IF(SUM(Y64:$Y$66)=0,SUM(AE64:$AE$66)-AC63+Analítico!$BK$137)),0),0)</f>
        <v>0</v>
      </c>
      <c r="AC63" s="200">
        <f ca="1">IFERROR(IF(V63="Sim",IFERROR(SUM(OFFSET(AD63,1,,MATCH("Sim",T64:$T$66,0),1)),0)+IF(Y63-$W$7=1,SUM($AD$6:AD63),0)+IF(SUM(Y64:$Y$66)=0,SUM(AD64:$AD$66),0),0),0)</f>
        <v>0</v>
      </c>
      <c r="AD63" s="200">
        <f ca="1">SUM(OFFSET(Analítico!$B$10,0,A63,2,1))</f>
        <v>0</v>
      </c>
      <c r="AE63" s="200">
        <f ca="1">OFFSET(Analítico!$B$138,,A63)</f>
        <v>0</v>
      </c>
      <c r="AH63" s="169" t="str">
        <f t="shared" si="10"/>
        <v/>
      </c>
    </row>
    <row r="64" spans="1:34" ht="15" x14ac:dyDescent="0.2">
      <c r="A64" s="188">
        <v>58</v>
      </c>
      <c r="B64" s="189" t="str">
        <f>IFERROR(IF(EDATE(B63,1)&gt;DATE(YEAR(Capa!$A$7),MONTH(Capa!$A$7),1),"",EDATE(B63,1)),"")</f>
        <v/>
      </c>
      <c r="C64" s="188" t="str">
        <f t="shared" si="16"/>
        <v/>
      </c>
      <c r="D64" s="29"/>
      <c r="E64" s="188"/>
      <c r="F64" s="188"/>
      <c r="G64" s="188"/>
      <c r="H64" s="188"/>
      <c r="I64" s="188"/>
      <c r="R64" s="196" t="str">
        <f ca="1">IF(P64="","",IFERROR(IF(Capa!$A$2="","Após a celebração do termo de parceria.","Realização da "&amp;OFFSET($Y$6,MATCH(A64,$X$7:$X$66,0),0)-1&amp;"ª reunião da CA e aprovação da liberação de parcela pelo supervisor."),""))</f>
        <v/>
      </c>
      <c r="T64" s="109" t="str">
        <f t="shared" si="13"/>
        <v>Não</v>
      </c>
      <c r="U64" s="109" t="str">
        <f t="shared" si="15"/>
        <v/>
      </c>
      <c r="V64" s="109" t="str">
        <f>Cronogramas!T64</f>
        <v>Não</v>
      </c>
      <c r="W64" s="109"/>
      <c r="X64" s="109">
        <f>COUNTIF(V$7:$V64,"Sim")</f>
        <v>2</v>
      </c>
      <c r="Y64" s="109" t="str">
        <f t="shared" si="21"/>
        <v/>
      </c>
      <c r="Z64" s="180"/>
      <c r="AA64" s="180"/>
      <c r="AB64" s="200">
        <f ca="1">_xlfn.IFNA(IF(V64="Sim",(IFERROR(SUM(OFFSET(AE64,1,,MATCH("Sim",V65:$V$66,0),1))-AC64,0)+IF(Y64-$W$7=1,SUM($AE$6:AE64)-$AF$7,0)+IF(SUM(Y65:$Y$66)=0,SUM(AE65:$AE$66)-AC64+Analítico!$BK$137)),0),0)</f>
        <v>0</v>
      </c>
      <c r="AC64" s="200">
        <f ca="1">IFERROR(IF(V64="Sim",IFERROR(SUM(OFFSET(AD64,1,,MATCH("Sim",T65:$T$66,0),1)),0)+IF(Y64-$W$7=1,SUM($AD$6:AD64),0)+IF(SUM(Y65:$Y$66)=0,SUM(AD65:$AD$66),0),0),0)</f>
        <v>0</v>
      </c>
      <c r="AD64" s="200">
        <f ca="1">SUM(OFFSET(Analítico!$B$10,0,A64,2,1))</f>
        <v>0</v>
      </c>
      <c r="AE64" s="200">
        <f ca="1">OFFSET(Analítico!$B$138,,A64)</f>
        <v>0</v>
      </c>
      <c r="AH64" s="169" t="str">
        <f t="shared" si="10"/>
        <v/>
      </c>
    </row>
    <row r="65" spans="1:34" ht="15" x14ac:dyDescent="0.2">
      <c r="A65" s="188">
        <v>59</v>
      </c>
      <c r="B65" s="189" t="str">
        <f>IFERROR(IF(EDATE(B64,1)&gt;DATE(YEAR(Capa!$A$7),MONTH(Capa!$A$7),1),"",EDATE(B64,1)),"")</f>
        <v/>
      </c>
      <c r="C65" s="188" t="str">
        <f t="shared" si="16"/>
        <v/>
      </c>
      <c r="D65" s="29"/>
      <c r="E65" s="188"/>
      <c r="F65" s="188"/>
      <c r="G65" s="188"/>
      <c r="H65" s="188"/>
      <c r="I65" s="188"/>
      <c r="R65" s="196" t="str">
        <f ca="1">IF(P65="","",IFERROR(IF(Capa!$A$2="","Após a celebração do termo de parceria.","Realização da "&amp;OFFSET($Y$6,MATCH(A65,$X$7:$X$66,0),0)-1&amp;"ª reunião da CA e aprovação da liberação de parcela pelo supervisor."),""))</f>
        <v/>
      </c>
      <c r="T65" s="109" t="str">
        <f t="shared" si="13"/>
        <v>Não</v>
      </c>
      <c r="U65" s="109" t="str">
        <f t="shared" si="15"/>
        <v/>
      </c>
      <c r="V65" s="109" t="str">
        <f>Cronogramas!T65</f>
        <v>Não</v>
      </c>
      <c r="W65" s="109"/>
      <c r="X65" s="109">
        <f>COUNTIF(V$7:$V65,"Sim")</f>
        <v>2</v>
      </c>
      <c r="Y65" s="109" t="str">
        <f t="shared" si="21"/>
        <v/>
      </c>
      <c r="Z65" s="180"/>
      <c r="AA65" s="180"/>
      <c r="AB65" s="200">
        <f ca="1">_xlfn.IFNA(IF(V65="Sim",(IFERROR(SUM(OFFSET(AE65,1,,MATCH("Sim",V66:$V$66,0),1))-AC65,0)+IF(Y65-$W$7=1,SUM($AE$6:AE65)-$AF$7,0)+IF(SUM(Y66:$Y$66)=0,SUM(AE66:$AE$66)-AC65+Analítico!$BK$137)),0),0)</f>
        <v>0</v>
      </c>
      <c r="AC65" s="200">
        <f ca="1">IFERROR(IF(V65="Sim",IFERROR(SUM(OFFSET(AD65,1,,MATCH("Sim",T66:$T$66,0),1)),0)+IF(Y65-$W$7=1,SUM($AD$6:AD65),0)+IF(SUM(Y66:$Y$66)=0,SUM(AD66:$AD$66),0),0),0)</f>
        <v>0</v>
      </c>
      <c r="AD65" s="200">
        <f ca="1">SUM(OFFSET(Analítico!$B$10,0,A65,2,1))</f>
        <v>0</v>
      </c>
      <c r="AE65" s="200">
        <f ca="1">OFFSET(Analítico!$B$138,,A65)</f>
        <v>0</v>
      </c>
      <c r="AH65" s="169" t="str">
        <f t="shared" si="10"/>
        <v/>
      </c>
    </row>
    <row r="66" spans="1:34" ht="15" x14ac:dyDescent="0.2">
      <c r="A66" s="197">
        <v>60</v>
      </c>
      <c r="B66" s="198" t="str">
        <f>IFERROR(IF(EDATE(B65,1)&gt;DATE(YEAR(Capa!$A$7),MONTH(Capa!$A$7),1),"",EDATE(B65,1)),"")</f>
        <v/>
      </c>
      <c r="C66" s="188" t="str">
        <f t="shared" si="16"/>
        <v/>
      </c>
      <c r="D66" s="29"/>
      <c r="E66" s="188"/>
      <c r="F66" s="188"/>
      <c r="G66" s="188"/>
      <c r="H66" s="188"/>
      <c r="I66" s="188"/>
      <c r="R66" s="196" t="str">
        <f ca="1">IF(P66="","",IFERROR(IF(Capa!$A$2="","Após a celebração do termo de parceria.","Realização da "&amp;OFFSET($Y$6,MATCH(A66,$X$7:$X$66,0),0)-1&amp;"ª reunião da CA e aprovação da liberação de parcela pelo supervisor."),""))</f>
        <v/>
      </c>
      <c r="T66" s="109" t="str">
        <f t="shared" si="13"/>
        <v>Não</v>
      </c>
      <c r="U66" s="109" t="str">
        <f t="shared" si="15"/>
        <v/>
      </c>
      <c r="V66" s="109" t="s">
        <v>24</v>
      </c>
      <c r="W66" s="109"/>
      <c r="X66" s="109">
        <f>COUNTIF(V$7:$V66,"Sim")</f>
        <v>2</v>
      </c>
      <c r="Y66" s="109"/>
      <c r="Z66" s="180"/>
      <c r="AA66" s="180"/>
      <c r="AB66" s="200">
        <f ca="1">_xlfn.IFNA(IF(V66="Sim",(IFERROR(SUM(OFFSET(AE66,1,,MATCH("Sim",V$66:$V67,0),1))-AC66,0)+IF(Y66-$W$7=1,SUM($AE$6:AE66)-$AF$7,0)+IF(SUM(Y$66:$Y67)=0,SUM(AE$66:$AE67)-AC66+Analítico!$BK$137)),0),0)</f>
        <v>0</v>
      </c>
      <c r="AC66" s="200">
        <f ca="1">IFERROR(IF(V66="Sim",IFERROR(SUM(OFFSET(AD66,1,,MATCH("Sim",T$66:$T67,0),1)),0)+IF(Y66-$W$7=1,SUM($AD$6:AD66),0)+IF(SUM(Y$66:$Y67)=0,SUM(AD$66:$AD67),0),0),0)</f>
        <v>0</v>
      </c>
      <c r="AD66" s="200">
        <f ca="1">SUM(OFFSET(Analítico!$B$10,0,A66,2,1))</f>
        <v>0</v>
      </c>
      <c r="AE66" s="200">
        <f ca="1">OFFSET(Analítico!$B$138,,A66)</f>
        <v>0</v>
      </c>
      <c r="AH66" s="169" t="str">
        <f t="shared" si="10"/>
        <v/>
      </c>
    </row>
  </sheetData>
  <sheetProtection algorithmName="SHA-512" hashValue="uARBDzNa4R6bmi/6k9+l9ogI3tBaXT2YfRGavjagyElTaLfcasY5TDgBLfypbjjzcWHhrwlNyN14aniox8C5DQ==" saltValue="eS1fom9NZrb9kj7drBz8ZA==" spinCount="100000" sheet="1" objects="1" scenarios="1"/>
  <mergeCells count="5">
    <mergeCell ref="A5:D5"/>
    <mergeCell ref="F5:I5"/>
    <mergeCell ref="K5:M5"/>
    <mergeCell ref="O5:R5"/>
    <mergeCell ref="A1:R1"/>
  </mergeCells>
  <conditionalFormatting sqref="K4:O4">
    <cfRule type="expression" dxfId="4" priority="1">
      <formula>$K$4="Preencher a capa antes de qualquer campo destas tabelas"</formula>
    </cfRule>
  </conditionalFormatting>
  <dataValidations count="1">
    <dataValidation type="list" allowBlank="1" showInputMessage="1" showErrorMessage="1" sqref="AG9 P4" xr:uid="{00000000-0002-0000-0100-000000000000}">
      <formula1>$AG$6:$AG$8</formula1>
    </dataValidation>
  </dataValidations>
  <pageMargins left="0.511811024" right="0.511811024" top="0.78740157499999996" bottom="0.78740157499999996" header="0.31496062000000002" footer="0.31496062000000002"/>
  <pageSetup orientation="portrait" r:id="rId1"/>
  <ignoredErrors>
    <ignoredError sqref="C7:C66"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7">
    <tabColor theme="6" tint="0.39997558519241921"/>
  </sheetPr>
  <dimension ref="A1:BP107"/>
  <sheetViews>
    <sheetView showGridLines="0" zoomScaleNormal="100" zoomScaleSheetLayoutView="85" workbookViewId="0">
      <pane xSplit="2" ySplit="3" topLeftCell="C4" activePane="bottomRight" state="frozen"/>
      <selection pane="topRight" activeCell="C14" sqref="C14"/>
      <selection pane="bottomLeft" activeCell="C14" sqref="C14"/>
      <selection pane="bottomRight" activeCell="BN21" sqref="BN21"/>
    </sheetView>
  </sheetViews>
  <sheetFormatPr defaultColWidth="17" defaultRowHeight="30" customHeight="1" x14ac:dyDescent="0.2"/>
  <cols>
    <col min="1" max="1" width="5.140625" style="101" customWidth="1"/>
    <col min="2" max="2" width="17.85546875" style="101" customWidth="1"/>
    <col min="3" max="6" width="12.28515625" style="101" bestFit="1" customWidth="1"/>
    <col min="7" max="7" width="12.28515625" style="101" customWidth="1"/>
    <col min="8" max="8" width="12.28515625" style="101" bestFit="1" customWidth="1"/>
    <col min="9" max="16" width="12.28515625" style="101" hidden="1" customWidth="1"/>
    <col min="17" max="28" width="12.5703125" style="101" hidden="1" customWidth="1"/>
    <col min="29" max="36" width="12.28515625" style="101" hidden="1" customWidth="1"/>
    <col min="37" max="46" width="12.5703125" style="101" hidden="1" customWidth="1"/>
    <col min="47" max="56" width="12.85546875" style="101" hidden="1" customWidth="1"/>
    <col min="57" max="62" width="12.5703125" style="101" hidden="1" customWidth="1"/>
    <col min="63" max="63" width="14.7109375" style="105" bestFit="1" customWidth="1"/>
    <col min="64" max="64" width="9" style="104" bestFit="1" customWidth="1"/>
    <col min="65" max="67" width="17" style="101"/>
    <col min="68" max="68" width="17" style="102"/>
    <col min="69" max="16384" width="17" style="101"/>
  </cols>
  <sheetData>
    <row r="1" spans="1:68" s="100" customFormat="1" ht="42" customHeight="1" x14ac:dyDescent="0.2">
      <c r="B1" s="128"/>
      <c r="C1" s="368" t="str">
        <f>Capa!A1</f>
        <v>Memória de Cálculo
Termo de Parceria nº 51/21 celebrado entre o Instituto Estadual de Florestas e o Instituto Ekos Brasil</v>
      </c>
      <c r="D1" s="368"/>
      <c r="E1" s="368"/>
      <c r="F1" s="368"/>
      <c r="G1" s="368"/>
      <c r="H1" s="368"/>
      <c r="I1" s="368"/>
      <c r="J1" s="368"/>
      <c r="K1" s="368"/>
      <c r="L1" s="368"/>
      <c r="M1" s="368"/>
      <c r="N1" s="36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98"/>
      <c r="BN1" s="98"/>
      <c r="BO1" s="98"/>
      <c r="BP1" s="99"/>
    </row>
    <row r="2" spans="1:68" s="100" customFormat="1" ht="16.5" customHeight="1" thickBot="1" x14ac:dyDescent="0.25">
      <c r="A2" s="133"/>
      <c r="B2" s="134"/>
      <c r="C2" s="369" t="s">
        <v>60</v>
      </c>
      <c r="D2" s="369"/>
      <c r="E2" s="369"/>
      <c r="F2" s="369"/>
      <c r="G2" s="369"/>
      <c r="H2" s="369"/>
      <c r="I2" s="369"/>
      <c r="J2" s="369"/>
      <c r="K2" s="369"/>
      <c r="L2" s="369"/>
      <c r="M2" s="369"/>
      <c r="N2" s="369"/>
      <c r="O2" s="369" t="s">
        <v>60</v>
      </c>
      <c r="P2" s="369"/>
      <c r="Q2" s="369"/>
      <c r="R2" s="369"/>
      <c r="S2" s="369"/>
      <c r="T2" s="369"/>
      <c r="U2" s="369"/>
      <c r="V2" s="369"/>
      <c r="W2" s="369"/>
      <c r="X2" s="369"/>
      <c r="Y2" s="369"/>
      <c r="Z2" s="369"/>
      <c r="AA2" s="369" t="s">
        <v>60</v>
      </c>
      <c r="AB2" s="369"/>
      <c r="AC2" s="369"/>
      <c r="AD2" s="369"/>
      <c r="AE2" s="369"/>
      <c r="AF2" s="369"/>
      <c r="AG2" s="369"/>
      <c r="AH2" s="369"/>
      <c r="AI2" s="369"/>
      <c r="AJ2" s="369"/>
      <c r="AK2" s="369"/>
      <c r="AL2" s="369"/>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369"/>
      <c r="BL2" s="369"/>
      <c r="BM2" s="98"/>
      <c r="BN2" s="98"/>
      <c r="BO2" s="98"/>
      <c r="BP2" s="99"/>
    </row>
    <row r="3" spans="1:68" ht="21" customHeight="1" thickBot="1" x14ac:dyDescent="0.25">
      <c r="A3" s="229"/>
      <c r="B3" s="229"/>
      <c r="C3" s="278">
        <f>Analítico!C3</f>
        <v>45992</v>
      </c>
      <c r="D3" s="278">
        <f>Analítico!D3</f>
        <v>46023</v>
      </c>
      <c r="E3" s="278">
        <f>Analítico!E3</f>
        <v>46054</v>
      </c>
      <c r="F3" s="278">
        <f>Analítico!F3</f>
        <v>46082</v>
      </c>
      <c r="G3" s="278">
        <f>Analítico!G3</f>
        <v>46113</v>
      </c>
      <c r="H3" s="278">
        <f>Analítico!H3</f>
        <v>46143</v>
      </c>
      <c r="I3" s="278">
        <f>Analítico!I3</f>
        <v>46174</v>
      </c>
      <c r="J3" s="278">
        <f>Analítico!J3</f>
        <v>46204</v>
      </c>
      <c r="K3" s="278">
        <f>Analítico!K3</f>
        <v>46235</v>
      </c>
      <c r="L3" s="278">
        <f>Analítico!L3</f>
        <v>46266</v>
      </c>
      <c r="M3" s="278">
        <f>Analítico!M3</f>
        <v>46296</v>
      </c>
      <c r="N3" s="278">
        <f>Analítico!N3</f>
        <v>46327</v>
      </c>
      <c r="O3" s="278">
        <f>Analítico!O3</f>
        <v>46357</v>
      </c>
      <c r="P3" s="278">
        <f>Analítico!P3</f>
        <v>46388</v>
      </c>
      <c r="Q3" s="278">
        <f>Analítico!Q3</f>
        <v>46419</v>
      </c>
      <c r="R3" s="278">
        <f>Analítico!R3</f>
        <v>46447</v>
      </c>
      <c r="S3" s="278">
        <f>Analítico!S3</f>
        <v>46478</v>
      </c>
      <c r="T3" s="278">
        <f>Analítico!T3</f>
        <v>46508</v>
      </c>
      <c r="U3" s="278">
        <f>Analítico!U3</f>
        <v>46539</v>
      </c>
      <c r="V3" s="278">
        <f>Analítico!V3</f>
        <v>46569</v>
      </c>
      <c r="W3" s="278">
        <f>Analítico!W3</f>
        <v>46600</v>
      </c>
      <c r="X3" s="278">
        <f>Analítico!X3</f>
        <v>46631</v>
      </c>
      <c r="Y3" s="278">
        <f>Analítico!Y3</f>
        <v>46661</v>
      </c>
      <c r="Z3" s="278">
        <f>Analítico!Z3</f>
        <v>46692</v>
      </c>
      <c r="AA3" s="278">
        <f>Analítico!AA3</f>
        <v>46722</v>
      </c>
      <c r="AB3" s="278">
        <f>Analítico!AB3</f>
        <v>46753</v>
      </c>
      <c r="AC3" s="278">
        <f>Analítico!AC3</f>
        <v>46784</v>
      </c>
      <c r="AD3" s="278">
        <f>Analítico!AD3</f>
        <v>46813</v>
      </c>
      <c r="AE3" s="278">
        <f>Analítico!AE3</f>
        <v>46844</v>
      </c>
      <c r="AF3" s="278">
        <f>Analítico!AF3</f>
        <v>46874</v>
      </c>
      <c r="AG3" s="278">
        <f>Analítico!AG3</f>
        <v>46905</v>
      </c>
      <c r="AH3" s="278">
        <f>Analítico!AH3</f>
        <v>46935</v>
      </c>
      <c r="AI3" s="278">
        <f>Analítico!AI3</f>
        <v>46966</v>
      </c>
      <c r="AJ3" s="278">
        <f>Analítico!AJ3</f>
        <v>46997</v>
      </c>
      <c r="AK3" s="278">
        <f>Analítico!AK3</f>
        <v>47027</v>
      </c>
      <c r="AL3" s="278">
        <f>Analítico!AL3</f>
        <v>47058</v>
      </c>
      <c r="AM3" s="278">
        <f>Analítico!AM3</f>
        <v>47088</v>
      </c>
      <c r="AN3" s="278">
        <f>Analítico!AN3</f>
        <v>47119</v>
      </c>
      <c r="AO3" s="278">
        <f>Analítico!AO3</f>
        <v>47150</v>
      </c>
      <c r="AP3" s="278">
        <f>Analítico!AP3</f>
        <v>47178</v>
      </c>
      <c r="AQ3" s="278">
        <f>Analítico!AQ3</f>
        <v>47209</v>
      </c>
      <c r="AR3" s="278">
        <f>Analítico!AR3</f>
        <v>47239</v>
      </c>
      <c r="AS3" s="278">
        <f>Analítico!AS3</f>
        <v>47270</v>
      </c>
      <c r="AT3" s="278">
        <f>Analítico!AT3</f>
        <v>47300</v>
      </c>
      <c r="AU3" s="278">
        <f>Analítico!AU3</f>
        <v>47331</v>
      </c>
      <c r="AV3" s="278">
        <f>Analítico!AV3</f>
        <v>47362</v>
      </c>
      <c r="AW3" s="278">
        <f>Analítico!AW3</f>
        <v>47392</v>
      </c>
      <c r="AX3" s="278">
        <f>Analítico!AX3</f>
        <v>47423</v>
      </c>
      <c r="AY3" s="278">
        <f>Analítico!AY3</f>
        <v>47453</v>
      </c>
      <c r="AZ3" s="278">
        <f>Analítico!AZ3</f>
        <v>47484</v>
      </c>
      <c r="BA3" s="278">
        <f>Analítico!BA3</f>
        <v>47515</v>
      </c>
      <c r="BB3" s="278">
        <f>Analítico!BB3</f>
        <v>47543</v>
      </c>
      <c r="BC3" s="278">
        <f>Analítico!BC3</f>
        <v>47574</v>
      </c>
      <c r="BD3" s="278">
        <f>Analítico!BD3</f>
        <v>47604</v>
      </c>
      <c r="BE3" s="278">
        <f>Analítico!BE3</f>
        <v>47635</v>
      </c>
      <c r="BF3" s="278">
        <f>Analítico!BF3</f>
        <v>47665</v>
      </c>
      <c r="BG3" s="278">
        <f>Analítico!BG3</f>
        <v>47696</v>
      </c>
      <c r="BH3" s="278">
        <f>Analítico!BH3</f>
        <v>47727</v>
      </c>
      <c r="BI3" s="278">
        <f>Analítico!BI3</f>
        <v>47757</v>
      </c>
      <c r="BJ3" s="278">
        <f>Analítico!BJ3</f>
        <v>47788</v>
      </c>
      <c r="BK3" s="228" t="s">
        <v>61</v>
      </c>
      <c r="BL3" s="227" t="s">
        <v>62</v>
      </c>
    </row>
    <row r="4" spans="1:68" ht="16.5" customHeight="1" thickBot="1" x14ac:dyDescent="0.25">
      <c r="A4" s="57" t="s">
        <v>63</v>
      </c>
      <c r="B4" s="57" t="s">
        <v>64</v>
      </c>
      <c r="C4" s="69">
        <f>Analítico!C4</f>
        <v>1409386.08</v>
      </c>
      <c r="D4" s="69">
        <f>Analítico!D4</f>
        <v>0</v>
      </c>
      <c r="E4" s="69">
        <f>Analítico!E4</f>
        <v>0</v>
      </c>
      <c r="F4" s="69">
        <f>Analítico!F4</f>
        <v>0</v>
      </c>
      <c r="G4" s="69">
        <f>Analítico!G4</f>
        <v>0</v>
      </c>
      <c r="H4" s="69">
        <f>Analítico!H4</f>
        <v>0</v>
      </c>
      <c r="I4" s="69">
        <f>Analítico!I4</f>
        <v>0</v>
      </c>
      <c r="J4" s="69">
        <f>Analítico!J4</f>
        <v>0</v>
      </c>
      <c r="K4" s="69">
        <f>Analítico!K4</f>
        <v>0</v>
      </c>
      <c r="L4" s="69">
        <f>Analítico!L4</f>
        <v>0</v>
      </c>
      <c r="M4" s="69">
        <f>Analítico!M4</f>
        <v>0</v>
      </c>
      <c r="N4" s="69">
        <f>Analítico!N4</f>
        <v>0</v>
      </c>
      <c r="O4" s="69">
        <f>Analítico!O4</f>
        <v>0</v>
      </c>
      <c r="P4" s="69">
        <f>Analítico!P4</f>
        <v>0</v>
      </c>
      <c r="Q4" s="69">
        <f>Analítico!Q4</f>
        <v>0</v>
      </c>
      <c r="R4" s="69">
        <f>Analítico!R4</f>
        <v>0</v>
      </c>
      <c r="S4" s="69">
        <f>Analítico!S4</f>
        <v>0</v>
      </c>
      <c r="T4" s="69">
        <f>Analítico!T4</f>
        <v>0</v>
      </c>
      <c r="U4" s="69">
        <f>Analítico!U4</f>
        <v>0</v>
      </c>
      <c r="V4" s="69">
        <f>Analítico!V4</f>
        <v>0</v>
      </c>
      <c r="W4" s="69">
        <f>Analítico!W4</f>
        <v>0</v>
      </c>
      <c r="X4" s="69">
        <f>Analítico!X4</f>
        <v>0</v>
      </c>
      <c r="Y4" s="69">
        <f>Analítico!Y4</f>
        <v>0</v>
      </c>
      <c r="Z4" s="69">
        <f>Analítico!Z4</f>
        <v>0</v>
      </c>
      <c r="AA4" s="69">
        <f>Analítico!AA4</f>
        <v>0</v>
      </c>
      <c r="AB4" s="69">
        <f>Analítico!AB4</f>
        <v>0</v>
      </c>
      <c r="AC4" s="69">
        <f>Analítico!AC4</f>
        <v>0</v>
      </c>
      <c r="AD4" s="69">
        <f>Analítico!AD4</f>
        <v>0</v>
      </c>
      <c r="AE4" s="69">
        <f>Analítico!AE4</f>
        <v>0</v>
      </c>
      <c r="AF4" s="69">
        <f>Analítico!AF4</f>
        <v>0</v>
      </c>
      <c r="AG4" s="69">
        <f>Analítico!AG4</f>
        <v>0</v>
      </c>
      <c r="AH4" s="69">
        <f>Analítico!AH4</f>
        <v>0</v>
      </c>
      <c r="AI4" s="69">
        <f>Analítico!AI4</f>
        <v>0</v>
      </c>
      <c r="AJ4" s="69">
        <f>Analítico!AJ4</f>
        <v>0</v>
      </c>
      <c r="AK4" s="69">
        <f>Analítico!AK4</f>
        <v>0</v>
      </c>
      <c r="AL4" s="69">
        <f>Analítico!AL4</f>
        <v>0</v>
      </c>
      <c r="AM4" s="69">
        <f>Analítico!AM4</f>
        <v>0</v>
      </c>
      <c r="AN4" s="69">
        <f>Analítico!AN4</f>
        <v>0</v>
      </c>
      <c r="AO4" s="69">
        <f>Analítico!AO4</f>
        <v>0</v>
      </c>
      <c r="AP4" s="69">
        <f>Analítico!AP4</f>
        <v>0</v>
      </c>
      <c r="AQ4" s="69">
        <f>Analítico!AQ4</f>
        <v>0</v>
      </c>
      <c r="AR4" s="69">
        <f>Analítico!AR4</f>
        <v>0</v>
      </c>
      <c r="AS4" s="69">
        <f>Analítico!AS4</f>
        <v>0</v>
      </c>
      <c r="AT4" s="69">
        <f>Analítico!AT4</f>
        <v>0</v>
      </c>
      <c r="AU4" s="69">
        <f>Analítico!AU4</f>
        <v>0</v>
      </c>
      <c r="AV4" s="69">
        <f>Analítico!AV4</f>
        <v>0</v>
      </c>
      <c r="AW4" s="69">
        <f>Analítico!AW4</f>
        <v>0</v>
      </c>
      <c r="AX4" s="69">
        <f>Analítico!AX4</f>
        <v>0</v>
      </c>
      <c r="AY4" s="69">
        <f>Analítico!AY4</f>
        <v>0</v>
      </c>
      <c r="AZ4" s="69">
        <f>Analítico!AZ4</f>
        <v>0</v>
      </c>
      <c r="BA4" s="69">
        <f>Analítico!BA4</f>
        <v>0</v>
      </c>
      <c r="BB4" s="69">
        <f>Analítico!BB4</f>
        <v>0</v>
      </c>
      <c r="BC4" s="69">
        <f>Analítico!BC4</f>
        <v>0</v>
      </c>
      <c r="BD4" s="69">
        <f>Analítico!BD4</f>
        <v>0</v>
      </c>
      <c r="BE4" s="69">
        <f>Analítico!BE4</f>
        <v>0</v>
      </c>
      <c r="BF4" s="69">
        <f>Analítico!BF4</f>
        <v>0</v>
      </c>
      <c r="BG4" s="69">
        <f>Analítico!BG4</f>
        <v>0</v>
      </c>
      <c r="BH4" s="69">
        <f>Analítico!BH4</f>
        <v>0</v>
      </c>
      <c r="BI4" s="69">
        <f>Analítico!BI4</f>
        <v>0</v>
      </c>
      <c r="BJ4" s="69">
        <f>Analítico!BJ4</f>
        <v>0</v>
      </c>
      <c r="BK4" s="68">
        <f>C4</f>
        <v>1409386.08</v>
      </c>
      <c r="BL4" s="53">
        <f ca="1">IF($C$4=0,0,C4/$BK$15)</f>
        <v>0.42739984766378913</v>
      </c>
    </row>
    <row r="5" spans="1:68" ht="7.5" customHeight="1" thickBot="1" x14ac:dyDescent="0.25">
      <c r="A5" s="370"/>
      <c r="B5" s="370"/>
      <c r="C5" s="15"/>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c r="BC5" s="156"/>
      <c r="BD5" s="156"/>
      <c r="BE5" s="156"/>
      <c r="BF5" s="156"/>
      <c r="BG5" s="156"/>
      <c r="BH5" s="156"/>
      <c r="BI5" s="156"/>
      <c r="BJ5" s="156"/>
      <c r="BK5" s="217"/>
      <c r="BL5" s="218"/>
    </row>
    <row r="6" spans="1:68" ht="21" customHeight="1" thickBot="1" x14ac:dyDescent="0.25">
      <c r="A6" s="225">
        <v>1</v>
      </c>
      <c r="B6" s="225" t="s">
        <v>65</v>
      </c>
      <c r="C6" s="226"/>
      <c r="D6" s="226"/>
      <c r="E6" s="226"/>
      <c r="F6" s="226"/>
      <c r="G6" s="226"/>
      <c r="H6" s="226"/>
      <c r="I6" s="226"/>
      <c r="J6" s="226"/>
      <c r="K6" s="226"/>
      <c r="L6" s="226"/>
      <c r="M6" s="226"/>
      <c r="N6" s="226"/>
      <c r="O6" s="226"/>
      <c r="P6" s="226"/>
      <c r="Q6" s="226"/>
      <c r="R6" s="226"/>
      <c r="S6" s="226"/>
      <c r="T6" s="226"/>
      <c r="U6" s="226"/>
      <c r="V6" s="226"/>
      <c r="W6" s="226"/>
      <c r="X6" s="226"/>
      <c r="Y6" s="226"/>
      <c r="Z6" s="226"/>
      <c r="AA6" s="226"/>
      <c r="AB6" s="226"/>
      <c r="AC6" s="226"/>
      <c r="AD6" s="226"/>
      <c r="AE6" s="226"/>
      <c r="AF6" s="226"/>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8"/>
      <c r="BL6" s="227"/>
    </row>
    <row r="7" spans="1:68" ht="21" customHeight="1" x14ac:dyDescent="0.2">
      <c r="A7" s="283" t="s">
        <v>66</v>
      </c>
      <c r="B7" s="222" t="s">
        <v>35</v>
      </c>
      <c r="C7" s="223">
        <f ca="1">Analítico!C7</f>
        <v>0</v>
      </c>
      <c r="D7" s="223">
        <f ca="1">Analítico!D7</f>
        <v>1296919.3972222225</v>
      </c>
      <c r="E7" s="223">
        <f ca="1">Analítico!E7</f>
        <v>0</v>
      </c>
      <c r="F7" s="223">
        <f ca="1">Analítico!F7</f>
        <v>0</v>
      </c>
      <c r="G7" s="223">
        <f ca="1">Analítico!G7</f>
        <v>591276.60593444447</v>
      </c>
      <c r="H7" s="223">
        <f ca="1">Analítico!H7</f>
        <v>0</v>
      </c>
      <c r="I7" s="223">
        <f ca="1">Analítico!I7</f>
        <v>0</v>
      </c>
      <c r="J7" s="223">
        <f ca="1">Analítico!J7</f>
        <v>0</v>
      </c>
      <c r="K7" s="223">
        <f ca="1">Analítico!K7</f>
        <v>0</v>
      </c>
      <c r="L7" s="223">
        <f ca="1">Analítico!L7</f>
        <v>0</v>
      </c>
      <c r="M7" s="223">
        <f ca="1">Analítico!M7</f>
        <v>0</v>
      </c>
      <c r="N7" s="223">
        <f ca="1">Analítico!N7</f>
        <v>0</v>
      </c>
      <c r="O7" s="223">
        <f ca="1">Analítico!O7</f>
        <v>0</v>
      </c>
      <c r="P7" s="223">
        <f ca="1">Analítico!P7</f>
        <v>0</v>
      </c>
      <c r="Q7" s="223">
        <f ca="1">Analítico!Q7</f>
        <v>0</v>
      </c>
      <c r="R7" s="223">
        <f ca="1">Analítico!R7</f>
        <v>0</v>
      </c>
      <c r="S7" s="223">
        <f ca="1">Analítico!S7</f>
        <v>0</v>
      </c>
      <c r="T7" s="223">
        <f ca="1">Analítico!T7</f>
        <v>0</v>
      </c>
      <c r="U7" s="223">
        <f ca="1">Analítico!U7</f>
        <v>0</v>
      </c>
      <c r="V7" s="223">
        <f ca="1">Analítico!V7</f>
        <v>0</v>
      </c>
      <c r="W7" s="223">
        <f ca="1">Analítico!W7</f>
        <v>0</v>
      </c>
      <c r="X7" s="223">
        <f ca="1">Analítico!X7</f>
        <v>0</v>
      </c>
      <c r="Y7" s="223">
        <f ca="1">Analítico!Y7</f>
        <v>0</v>
      </c>
      <c r="Z7" s="223">
        <f ca="1">Analítico!Z7</f>
        <v>0</v>
      </c>
      <c r="AA7" s="223">
        <f ca="1">Analítico!AA7</f>
        <v>0</v>
      </c>
      <c r="AB7" s="223">
        <f ca="1">Analítico!AB7</f>
        <v>0</v>
      </c>
      <c r="AC7" s="223">
        <f ca="1">Analítico!AC7</f>
        <v>0</v>
      </c>
      <c r="AD7" s="223">
        <f ca="1">Analítico!AD7</f>
        <v>0</v>
      </c>
      <c r="AE7" s="223">
        <f ca="1">Analítico!AE7</f>
        <v>0</v>
      </c>
      <c r="AF7" s="223">
        <f ca="1">Analítico!AF7</f>
        <v>0</v>
      </c>
      <c r="AG7" s="223">
        <f ca="1">Analítico!AG7</f>
        <v>0</v>
      </c>
      <c r="AH7" s="223">
        <f ca="1">Analítico!AH7</f>
        <v>0</v>
      </c>
      <c r="AI7" s="223">
        <f ca="1">Analítico!AI7</f>
        <v>0</v>
      </c>
      <c r="AJ7" s="223">
        <f ca="1">Analítico!AJ7</f>
        <v>0</v>
      </c>
      <c r="AK7" s="223">
        <f ca="1">Analítico!AK7</f>
        <v>0</v>
      </c>
      <c r="AL7" s="223">
        <f ca="1">Analítico!AL7</f>
        <v>0</v>
      </c>
      <c r="AM7" s="223">
        <f ca="1">Analítico!AM7</f>
        <v>0</v>
      </c>
      <c r="AN7" s="223">
        <f ca="1">Analítico!AN7</f>
        <v>0</v>
      </c>
      <c r="AO7" s="223">
        <f ca="1">Analítico!AO7</f>
        <v>0</v>
      </c>
      <c r="AP7" s="223">
        <f ca="1">Analítico!AP7</f>
        <v>0</v>
      </c>
      <c r="AQ7" s="223">
        <f ca="1">Analítico!AQ7</f>
        <v>0</v>
      </c>
      <c r="AR7" s="223">
        <f ca="1">Analítico!AR7</f>
        <v>0</v>
      </c>
      <c r="AS7" s="223">
        <f ca="1">Analítico!AS7</f>
        <v>0</v>
      </c>
      <c r="AT7" s="223">
        <f ca="1">Analítico!AT7</f>
        <v>0</v>
      </c>
      <c r="AU7" s="223">
        <f ca="1">Analítico!AU7</f>
        <v>0</v>
      </c>
      <c r="AV7" s="223">
        <f ca="1">Analítico!AV7</f>
        <v>0</v>
      </c>
      <c r="AW7" s="223">
        <f ca="1">Analítico!AW7</f>
        <v>0</v>
      </c>
      <c r="AX7" s="223">
        <f ca="1">Analítico!AX7</f>
        <v>0</v>
      </c>
      <c r="AY7" s="223">
        <f ca="1">Analítico!AY7</f>
        <v>0</v>
      </c>
      <c r="AZ7" s="223">
        <f ca="1">Analítico!AZ7</f>
        <v>0</v>
      </c>
      <c r="BA7" s="223">
        <f ca="1">Analítico!BA7</f>
        <v>0</v>
      </c>
      <c r="BB7" s="223">
        <f ca="1">Analítico!BB7</f>
        <v>0</v>
      </c>
      <c r="BC7" s="223">
        <f ca="1">Analítico!BC7</f>
        <v>0</v>
      </c>
      <c r="BD7" s="223">
        <f ca="1">Analítico!BD7</f>
        <v>0</v>
      </c>
      <c r="BE7" s="223">
        <f ca="1">Analítico!BE7</f>
        <v>0</v>
      </c>
      <c r="BF7" s="223">
        <f ca="1">Analítico!BF7</f>
        <v>0</v>
      </c>
      <c r="BG7" s="223">
        <f ca="1">Analítico!BG7</f>
        <v>0</v>
      </c>
      <c r="BH7" s="223">
        <f ca="1">Analítico!BH7</f>
        <v>0</v>
      </c>
      <c r="BI7" s="223">
        <f ca="1">Analítico!BI7</f>
        <v>0</v>
      </c>
      <c r="BJ7" s="223">
        <f ca="1">Analítico!BJ7</f>
        <v>0</v>
      </c>
      <c r="BK7" s="223">
        <f t="shared" ref="BK7:BK15" ca="1" si="0">SUM(C7:BJ7)</f>
        <v>1888196.0031566671</v>
      </c>
      <c r="BL7" s="224">
        <f ca="1">IF($BK$15=0,0,BK7/$BK$15)</f>
        <v>0.57260015233621087</v>
      </c>
    </row>
    <row r="8" spans="1:68" ht="21" customHeight="1" x14ac:dyDescent="0.2">
      <c r="A8" s="284" t="s">
        <v>67</v>
      </c>
      <c r="B8" s="285" t="s">
        <v>68</v>
      </c>
      <c r="C8" s="281">
        <f>Analítico!C8</f>
        <v>0</v>
      </c>
      <c r="D8" s="281">
        <f>Analítico!D8</f>
        <v>0</v>
      </c>
      <c r="E8" s="281">
        <f>Analítico!E8</f>
        <v>0</v>
      </c>
      <c r="F8" s="281">
        <f>Analítico!F8</f>
        <v>0</v>
      </c>
      <c r="G8" s="281">
        <f>Analítico!G8</f>
        <v>0</v>
      </c>
      <c r="H8" s="281">
        <f>Analítico!H8</f>
        <v>0</v>
      </c>
      <c r="I8" s="281">
        <f>Analítico!I8</f>
        <v>0</v>
      </c>
      <c r="J8" s="281">
        <f>Analítico!J8</f>
        <v>0</v>
      </c>
      <c r="K8" s="281">
        <f>Analítico!K8</f>
        <v>0</v>
      </c>
      <c r="L8" s="281">
        <f>Analítico!L8</f>
        <v>0</v>
      </c>
      <c r="M8" s="281">
        <f>Analítico!M8</f>
        <v>0</v>
      </c>
      <c r="N8" s="281">
        <f>Analítico!N8</f>
        <v>0</v>
      </c>
      <c r="O8" s="281">
        <f>Analítico!O8</f>
        <v>0</v>
      </c>
      <c r="P8" s="281">
        <f>Analítico!P8</f>
        <v>0</v>
      </c>
      <c r="Q8" s="281">
        <f>Analítico!Q8</f>
        <v>0</v>
      </c>
      <c r="R8" s="281">
        <f>Analítico!R8</f>
        <v>0</v>
      </c>
      <c r="S8" s="281">
        <f>Analítico!S8</f>
        <v>0</v>
      </c>
      <c r="T8" s="281">
        <f>Analítico!T8</f>
        <v>0</v>
      </c>
      <c r="U8" s="281">
        <f>Analítico!U8</f>
        <v>0</v>
      </c>
      <c r="V8" s="281">
        <f>Analítico!V8</f>
        <v>0</v>
      </c>
      <c r="W8" s="281">
        <f>Analítico!W8</f>
        <v>0</v>
      </c>
      <c r="X8" s="281">
        <f>Analítico!X8</f>
        <v>0</v>
      </c>
      <c r="Y8" s="281">
        <f>Analítico!Y8</f>
        <v>0</v>
      </c>
      <c r="Z8" s="281">
        <f>Analítico!Z8</f>
        <v>0</v>
      </c>
      <c r="AA8" s="281">
        <f>Analítico!AA8</f>
        <v>0</v>
      </c>
      <c r="AB8" s="281">
        <f>Analítico!AB8</f>
        <v>0</v>
      </c>
      <c r="AC8" s="281">
        <f>Analítico!AC8</f>
        <v>0</v>
      </c>
      <c r="AD8" s="281">
        <f>Analítico!AD8</f>
        <v>0</v>
      </c>
      <c r="AE8" s="281">
        <f>Analítico!AE8</f>
        <v>0</v>
      </c>
      <c r="AF8" s="281">
        <f>Analítico!AF8</f>
        <v>0</v>
      </c>
      <c r="AG8" s="281">
        <f>Analítico!AG8</f>
        <v>0</v>
      </c>
      <c r="AH8" s="281">
        <f>Analítico!AH8</f>
        <v>0</v>
      </c>
      <c r="AI8" s="281">
        <f>Analítico!AI8</f>
        <v>0</v>
      </c>
      <c r="AJ8" s="281">
        <f>Analítico!AJ8</f>
        <v>0</v>
      </c>
      <c r="AK8" s="281">
        <f>Analítico!AK8</f>
        <v>0</v>
      </c>
      <c r="AL8" s="281">
        <f>Analítico!AL8</f>
        <v>0</v>
      </c>
      <c r="AM8" s="281">
        <f>Analítico!AM8</f>
        <v>0</v>
      </c>
      <c r="AN8" s="281">
        <f>Analítico!AN8</f>
        <v>0</v>
      </c>
      <c r="AO8" s="281">
        <f>Analítico!AO8</f>
        <v>0</v>
      </c>
      <c r="AP8" s="281">
        <f>Analítico!AP8</f>
        <v>0</v>
      </c>
      <c r="AQ8" s="281">
        <f>Analítico!AQ8</f>
        <v>0</v>
      </c>
      <c r="AR8" s="281">
        <f>Analítico!AR8</f>
        <v>0</v>
      </c>
      <c r="AS8" s="281">
        <f>Analítico!AS8</f>
        <v>0</v>
      </c>
      <c r="AT8" s="281">
        <f>Analítico!AT8</f>
        <v>0</v>
      </c>
      <c r="AU8" s="281">
        <f>Analítico!AU8</f>
        <v>0</v>
      </c>
      <c r="AV8" s="281">
        <f>Analítico!AV8</f>
        <v>0</v>
      </c>
      <c r="AW8" s="281">
        <f>Analítico!AW8</f>
        <v>0</v>
      </c>
      <c r="AX8" s="281">
        <f>Analítico!AX8</f>
        <v>0</v>
      </c>
      <c r="AY8" s="281">
        <f>Analítico!AY8</f>
        <v>0</v>
      </c>
      <c r="AZ8" s="281">
        <f>Analítico!AZ8</f>
        <v>0</v>
      </c>
      <c r="BA8" s="281">
        <f>Analítico!BA8</f>
        <v>0</v>
      </c>
      <c r="BB8" s="281">
        <f>Analítico!BB8</f>
        <v>0</v>
      </c>
      <c r="BC8" s="281">
        <f>Analítico!BC8</f>
        <v>0</v>
      </c>
      <c r="BD8" s="281">
        <f>Analítico!BD8</f>
        <v>0</v>
      </c>
      <c r="BE8" s="281">
        <f>Analítico!BE8</f>
        <v>0</v>
      </c>
      <c r="BF8" s="281">
        <f>Analítico!BF8</f>
        <v>0</v>
      </c>
      <c r="BG8" s="281">
        <f>Analítico!BG8</f>
        <v>0</v>
      </c>
      <c r="BH8" s="281">
        <f>Analítico!BH8</f>
        <v>0</v>
      </c>
      <c r="BI8" s="281">
        <f>Analítico!BI8</f>
        <v>0</v>
      </c>
      <c r="BJ8" s="281">
        <f>Analítico!BJ8</f>
        <v>0</v>
      </c>
      <c r="BK8" s="281">
        <f>SUM(C8:BJ8)</f>
        <v>0</v>
      </c>
      <c r="BL8" s="282">
        <f ca="1">IF($BK$15=0,0,BK8/$BK$15)</f>
        <v>0</v>
      </c>
    </row>
    <row r="9" spans="1:68" ht="11.25" x14ac:dyDescent="0.2">
      <c r="A9" s="18" t="s">
        <v>69</v>
      </c>
      <c r="B9" s="12" t="s">
        <v>36</v>
      </c>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66"/>
    </row>
    <row r="10" spans="1:68" ht="21.75" customHeight="1" x14ac:dyDescent="0.2">
      <c r="A10" s="86" t="s">
        <v>70</v>
      </c>
      <c r="B10" s="12" t="s">
        <v>71</v>
      </c>
      <c r="C10" s="14">
        <f>Analítico!C10</f>
        <v>0</v>
      </c>
      <c r="D10" s="14">
        <f>Analítico!D10</f>
        <v>0</v>
      </c>
      <c r="E10" s="14">
        <f>Analítico!E10</f>
        <v>0</v>
      </c>
      <c r="F10" s="14">
        <f>Analítico!F10</f>
        <v>0</v>
      </c>
      <c r="G10" s="14">
        <f>Analítico!G10</f>
        <v>0</v>
      </c>
      <c r="H10" s="14">
        <f>Analítico!H10</f>
        <v>0</v>
      </c>
      <c r="I10" s="14">
        <f>Analítico!I10</f>
        <v>0</v>
      </c>
      <c r="J10" s="14">
        <f>Analítico!J10</f>
        <v>0</v>
      </c>
      <c r="K10" s="14">
        <f>Analítico!K10</f>
        <v>0</v>
      </c>
      <c r="L10" s="14">
        <f>Analítico!L10</f>
        <v>0</v>
      </c>
      <c r="M10" s="14">
        <f>Analítico!M10</f>
        <v>0</v>
      </c>
      <c r="N10" s="14">
        <f>Analítico!N10</f>
        <v>0</v>
      </c>
      <c r="O10" s="14">
        <f>Analítico!O10</f>
        <v>0</v>
      </c>
      <c r="P10" s="14">
        <f>Analítico!P10</f>
        <v>0</v>
      </c>
      <c r="Q10" s="14">
        <f>Analítico!Q10</f>
        <v>0</v>
      </c>
      <c r="R10" s="14">
        <f>Analítico!R10</f>
        <v>0</v>
      </c>
      <c r="S10" s="14">
        <f>Analítico!S10</f>
        <v>0</v>
      </c>
      <c r="T10" s="14">
        <f>Analítico!T10</f>
        <v>0</v>
      </c>
      <c r="U10" s="14">
        <f>Analítico!U10</f>
        <v>0</v>
      </c>
      <c r="V10" s="14">
        <f>Analítico!V10</f>
        <v>0</v>
      </c>
      <c r="W10" s="14">
        <f>Analítico!W10</f>
        <v>0</v>
      </c>
      <c r="X10" s="14">
        <f>Analítico!X10</f>
        <v>0</v>
      </c>
      <c r="Y10" s="14">
        <f>Analítico!Y10</f>
        <v>0</v>
      </c>
      <c r="Z10" s="14">
        <f>Analítico!Z10</f>
        <v>0</v>
      </c>
      <c r="AA10" s="14">
        <f>Analítico!AA10</f>
        <v>0</v>
      </c>
      <c r="AB10" s="14">
        <f>Analítico!AB10</f>
        <v>0</v>
      </c>
      <c r="AC10" s="14">
        <f>Analítico!AC10</f>
        <v>0</v>
      </c>
      <c r="AD10" s="14">
        <f>Analítico!AD10</f>
        <v>0</v>
      </c>
      <c r="AE10" s="14">
        <f>Analítico!AE10</f>
        <v>0</v>
      </c>
      <c r="AF10" s="14">
        <f>Analítico!AF10</f>
        <v>0</v>
      </c>
      <c r="AG10" s="14">
        <f>Analítico!AG10</f>
        <v>0</v>
      </c>
      <c r="AH10" s="14">
        <f>Analítico!AH10</f>
        <v>0</v>
      </c>
      <c r="AI10" s="14">
        <f>Analítico!AI10</f>
        <v>0</v>
      </c>
      <c r="AJ10" s="14">
        <f>Analítico!AJ10</f>
        <v>0</v>
      </c>
      <c r="AK10" s="14">
        <f>Analítico!AK10</f>
        <v>0</v>
      </c>
      <c r="AL10" s="14">
        <f>Analítico!AL10</f>
        <v>0</v>
      </c>
      <c r="AM10" s="14">
        <f>Analítico!AM10</f>
        <v>0</v>
      </c>
      <c r="AN10" s="14">
        <f>Analítico!AN10</f>
        <v>0</v>
      </c>
      <c r="AO10" s="14">
        <f>Analítico!AO10</f>
        <v>0</v>
      </c>
      <c r="AP10" s="14">
        <f>Analítico!AP10</f>
        <v>0</v>
      </c>
      <c r="AQ10" s="14">
        <f>Analítico!AQ10</f>
        <v>0</v>
      </c>
      <c r="AR10" s="14">
        <f>Analítico!AR10</f>
        <v>0</v>
      </c>
      <c r="AS10" s="14">
        <f>Analítico!AS10</f>
        <v>0</v>
      </c>
      <c r="AT10" s="14">
        <f>Analítico!AT10</f>
        <v>0</v>
      </c>
      <c r="AU10" s="14">
        <f>Analítico!AU10</f>
        <v>0</v>
      </c>
      <c r="AV10" s="14">
        <f>Analítico!AV10</f>
        <v>0</v>
      </c>
      <c r="AW10" s="14">
        <f>Analítico!AW10</f>
        <v>0</v>
      </c>
      <c r="AX10" s="14">
        <f>Analítico!AX10</f>
        <v>0</v>
      </c>
      <c r="AY10" s="14">
        <f>Analítico!AY10</f>
        <v>0</v>
      </c>
      <c r="AZ10" s="14">
        <f>Analítico!AZ10</f>
        <v>0</v>
      </c>
      <c r="BA10" s="14">
        <f>Analítico!BA10</f>
        <v>0</v>
      </c>
      <c r="BB10" s="14">
        <f>Analítico!BB10</f>
        <v>0</v>
      </c>
      <c r="BC10" s="14">
        <f>Analítico!BC10</f>
        <v>0</v>
      </c>
      <c r="BD10" s="14">
        <f>Analítico!BD10</f>
        <v>0</v>
      </c>
      <c r="BE10" s="14">
        <f>Analítico!BE10</f>
        <v>0</v>
      </c>
      <c r="BF10" s="14">
        <f>Analítico!BF10</f>
        <v>0</v>
      </c>
      <c r="BG10" s="14">
        <f>Analítico!BG10</f>
        <v>0</v>
      </c>
      <c r="BH10" s="14">
        <f>Analítico!BH10</f>
        <v>0</v>
      </c>
      <c r="BI10" s="14">
        <f>Analítico!BI10</f>
        <v>0</v>
      </c>
      <c r="BJ10" s="14">
        <f>Analítico!BJ10</f>
        <v>0</v>
      </c>
      <c r="BK10" s="14">
        <f>SUM(C10:BJ10)</f>
        <v>0</v>
      </c>
      <c r="BL10" s="66">
        <f t="shared" ref="BL10:BL15" ca="1" si="1">IF($BK$15=0,0,BK10/$BK$15)</f>
        <v>0</v>
      </c>
    </row>
    <row r="11" spans="1:68" ht="21.75" customHeight="1" x14ac:dyDescent="0.2">
      <c r="A11" s="86" t="s">
        <v>72</v>
      </c>
      <c r="B11" s="12" t="s">
        <v>73</v>
      </c>
      <c r="C11" s="14">
        <f>Analítico!C11</f>
        <v>0</v>
      </c>
      <c r="D11" s="14">
        <f>Analítico!D11</f>
        <v>0</v>
      </c>
      <c r="E11" s="14">
        <f>Analítico!E11</f>
        <v>0</v>
      </c>
      <c r="F11" s="14">
        <f>Analítico!F11</f>
        <v>0</v>
      </c>
      <c r="G11" s="14">
        <f>Analítico!G11</f>
        <v>0</v>
      </c>
      <c r="H11" s="14">
        <f>Analítico!H11</f>
        <v>0</v>
      </c>
      <c r="I11" s="14">
        <f>Analítico!I11</f>
        <v>0</v>
      </c>
      <c r="J11" s="14">
        <f>Analítico!J11</f>
        <v>0</v>
      </c>
      <c r="K11" s="14">
        <f>Analítico!K11</f>
        <v>0</v>
      </c>
      <c r="L11" s="14">
        <f>Analítico!L11</f>
        <v>0</v>
      </c>
      <c r="M11" s="14">
        <f>Analítico!M11</f>
        <v>0</v>
      </c>
      <c r="N11" s="14">
        <f>Analítico!N11</f>
        <v>0</v>
      </c>
      <c r="O11" s="14">
        <f>Analítico!O11</f>
        <v>0</v>
      </c>
      <c r="P11" s="14">
        <f>Analítico!P11</f>
        <v>0</v>
      </c>
      <c r="Q11" s="14">
        <f>Analítico!Q11</f>
        <v>0</v>
      </c>
      <c r="R11" s="14">
        <f>Analítico!R11</f>
        <v>0</v>
      </c>
      <c r="S11" s="14">
        <f>Analítico!S11</f>
        <v>0</v>
      </c>
      <c r="T11" s="14">
        <f>Analítico!T11</f>
        <v>0</v>
      </c>
      <c r="U11" s="14">
        <f>Analítico!U11</f>
        <v>0</v>
      </c>
      <c r="V11" s="14">
        <f>Analítico!V11</f>
        <v>0</v>
      </c>
      <c r="W11" s="14">
        <f>Analítico!W11</f>
        <v>0</v>
      </c>
      <c r="X11" s="14">
        <f>Analítico!X11</f>
        <v>0</v>
      </c>
      <c r="Y11" s="14">
        <f>Analítico!Y11</f>
        <v>0</v>
      </c>
      <c r="Z11" s="14">
        <f>Analítico!Z11</f>
        <v>0</v>
      </c>
      <c r="AA11" s="14">
        <f>Analítico!AA11</f>
        <v>0</v>
      </c>
      <c r="AB11" s="14">
        <f>Analítico!AB11</f>
        <v>0</v>
      </c>
      <c r="AC11" s="14">
        <f>Analítico!AC11</f>
        <v>0</v>
      </c>
      <c r="AD11" s="14">
        <f>Analítico!AD11</f>
        <v>0</v>
      </c>
      <c r="AE11" s="14">
        <f>Analítico!AE11</f>
        <v>0</v>
      </c>
      <c r="AF11" s="14">
        <f>Analítico!AF11</f>
        <v>0</v>
      </c>
      <c r="AG11" s="14">
        <f>Analítico!AG11</f>
        <v>0</v>
      </c>
      <c r="AH11" s="14">
        <f>Analítico!AH11</f>
        <v>0</v>
      </c>
      <c r="AI11" s="14">
        <f>Analítico!AI11</f>
        <v>0</v>
      </c>
      <c r="AJ11" s="14">
        <f>Analítico!AJ11</f>
        <v>0</v>
      </c>
      <c r="AK11" s="14">
        <f>Analítico!AK11</f>
        <v>0</v>
      </c>
      <c r="AL11" s="14">
        <f>Analítico!AL11</f>
        <v>0</v>
      </c>
      <c r="AM11" s="14">
        <f>Analítico!AM11</f>
        <v>0</v>
      </c>
      <c r="AN11" s="14">
        <f>Analítico!AN11</f>
        <v>0</v>
      </c>
      <c r="AO11" s="14">
        <f>Analítico!AO11</f>
        <v>0</v>
      </c>
      <c r="AP11" s="14">
        <f>Analítico!AP11</f>
        <v>0</v>
      </c>
      <c r="AQ11" s="14">
        <f>Analítico!AQ11</f>
        <v>0</v>
      </c>
      <c r="AR11" s="14">
        <f>Analítico!AR11</f>
        <v>0</v>
      </c>
      <c r="AS11" s="14">
        <f>Analítico!AS11</f>
        <v>0</v>
      </c>
      <c r="AT11" s="14">
        <f>Analítico!AT11</f>
        <v>0</v>
      </c>
      <c r="AU11" s="14">
        <f>Analítico!AU11</f>
        <v>0</v>
      </c>
      <c r="AV11" s="14">
        <f>Analítico!AV11</f>
        <v>0</v>
      </c>
      <c r="AW11" s="14">
        <f>Analítico!AW11</f>
        <v>0</v>
      </c>
      <c r="AX11" s="14">
        <f>Analítico!AX11</f>
        <v>0</v>
      </c>
      <c r="AY11" s="14">
        <f>Analítico!AY11</f>
        <v>0</v>
      </c>
      <c r="AZ11" s="14">
        <f>Analítico!AZ11</f>
        <v>0</v>
      </c>
      <c r="BA11" s="14">
        <f>Analítico!BA11</f>
        <v>0</v>
      </c>
      <c r="BB11" s="14">
        <f>Analítico!BB11</f>
        <v>0</v>
      </c>
      <c r="BC11" s="14">
        <f>Analítico!BC11</f>
        <v>0</v>
      </c>
      <c r="BD11" s="14">
        <f>Analítico!BD11</f>
        <v>0</v>
      </c>
      <c r="BE11" s="14">
        <f>Analítico!BE11</f>
        <v>0</v>
      </c>
      <c r="BF11" s="14">
        <f>Analítico!BF11</f>
        <v>0</v>
      </c>
      <c r="BG11" s="14">
        <f>Analítico!BG11</f>
        <v>0</v>
      </c>
      <c r="BH11" s="14">
        <f>Analítico!BH11</f>
        <v>0</v>
      </c>
      <c r="BI11" s="14">
        <f>Analítico!BI11</f>
        <v>0</v>
      </c>
      <c r="BJ11" s="14">
        <f>Analítico!BJ11</f>
        <v>0</v>
      </c>
      <c r="BK11" s="14">
        <f t="shared" si="0"/>
        <v>0</v>
      </c>
      <c r="BL11" s="66">
        <f t="shared" ca="1" si="1"/>
        <v>0</v>
      </c>
    </row>
    <row r="12" spans="1:68" ht="21.75" customHeight="1" x14ac:dyDescent="0.2">
      <c r="A12" s="86" t="s">
        <v>74</v>
      </c>
      <c r="B12" s="23" t="s">
        <v>75</v>
      </c>
      <c r="C12" s="24">
        <f>Analítico!C12</f>
        <v>0</v>
      </c>
      <c r="D12" s="24">
        <f>Analítico!D12</f>
        <v>0</v>
      </c>
      <c r="E12" s="24">
        <f>Analítico!E12</f>
        <v>0</v>
      </c>
      <c r="F12" s="24">
        <f>Analítico!F12</f>
        <v>0</v>
      </c>
      <c r="G12" s="24">
        <f>Analítico!G12</f>
        <v>0</v>
      </c>
      <c r="H12" s="24">
        <f>Analítico!H12</f>
        <v>0</v>
      </c>
      <c r="I12" s="24">
        <f>Analítico!I12</f>
        <v>0</v>
      </c>
      <c r="J12" s="24">
        <f>Analítico!J12</f>
        <v>0</v>
      </c>
      <c r="K12" s="24">
        <f>Analítico!K12</f>
        <v>0</v>
      </c>
      <c r="L12" s="24">
        <f>Analítico!L12</f>
        <v>0</v>
      </c>
      <c r="M12" s="24">
        <f>Analítico!M12</f>
        <v>0</v>
      </c>
      <c r="N12" s="24">
        <f>Analítico!N12</f>
        <v>0</v>
      </c>
      <c r="O12" s="24">
        <f>Analítico!O12</f>
        <v>0</v>
      </c>
      <c r="P12" s="24">
        <f>Analítico!P12</f>
        <v>0</v>
      </c>
      <c r="Q12" s="24">
        <f>Analítico!Q12</f>
        <v>0</v>
      </c>
      <c r="R12" s="24">
        <f>Analítico!R12</f>
        <v>0</v>
      </c>
      <c r="S12" s="24">
        <f>Analítico!S12</f>
        <v>0</v>
      </c>
      <c r="T12" s="24">
        <f>Analítico!T12</f>
        <v>0</v>
      </c>
      <c r="U12" s="24">
        <f>Analítico!U12</f>
        <v>0</v>
      </c>
      <c r="V12" s="24">
        <f>Analítico!V12</f>
        <v>0</v>
      </c>
      <c r="W12" s="24">
        <f>Analítico!W12</f>
        <v>0</v>
      </c>
      <c r="X12" s="24">
        <f>Analítico!X12</f>
        <v>0</v>
      </c>
      <c r="Y12" s="24">
        <f>Analítico!Y12</f>
        <v>0</v>
      </c>
      <c r="Z12" s="24">
        <f>Analítico!Z12</f>
        <v>0</v>
      </c>
      <c r="AA12" s="24">
        <f>Analítico!AA12</f>
        <v>0</v>
      </c>
      <c r="AB12" s="24">
        <f>Analítico!AB12</f>
        <v>0</v>
      </c>
      <c r="AC12" s="24">
        <f>Analítico!AC12</f>
        <v>0</v>
      </c>
      <c r="AD12" s="24">
        <f>Analítico!AD12</f>
        <v>0</v>
      </c>
      <c r="AE12" s="24">
        <f>Analítico!AE12</f>
        <v>0</v>
      </c>
      <c r="AF12" s="24">
        <f>Analítico!AF12</f>
        <v>0</v>
      </c>
      <c r="AG12" s="24">
        <f>Analítico!AG12</f>
        <v>0</v>
      </c>
      <c r="AH12" s="24">
        <f>Analítico!AH12</f>
        <v>0</v>
      </c>
      <c r="AI12" s="24">
        <f>Analítico!AI12</f>
        <v>0</v>
      </c>
      <c r="AJ12" s="24">
        <f>Analítico!AJ12</f>
        <v>0</v>
      </c>
      <c r="AK12" s="24">
        <f>Analítico!AK12</f>
        <v>0</v>
      </c>
      <c r="AL12" s="24">
        <f>Analítico!AL12</f>
        <v>0</v>
      </c>
      <c r="AM12" s="24">
        <f>Analítico!AM12</f>
        <v>0</v>
      </c>
      <c r="AN12" s="24">
        <f>Analítico!AN12</f>
        <v>0</v>
      </c>
      <c r="AO12" s="24">
        <f>Analítico!AO12</f>
        <v>0</v>
      </c>
      <c r="AP12" s="24">
        <f>Analítico!AP12</f>
        <v>0</v>
      </c>
      <c r="AQ12" s="24">
        <f>Analítico!AQ12</f>
        <v>0</v>
      </c>
      <c r="AR12" s="24">
        <f>Analítico!AR12</f>
        <v>0</v>
      </c>
      <c r="AS12" s="24">
        <f>Analítico!AS12</f>
        <v>0</v>
      </c>
      <c r="AT12" s="24">
        <f>Analítico!AT12</f>
        <v>0</v>
      </c>
      <c r="AU12" s="24">
        <f>Analítico!AU12</f>
        <v>0</v>
      </c>
      <c r="AV12" s="24">
        <f>Analítico!AV12</f>
        <v>0</v>
      </c>
      <c r="AW12" s="24">
        <f>Analítico!AW12</f>
        <v>0</v>
      </c>
      <c r="AX12" s="24">
        <f>Analítico!AX12</f>
        <v>0</v>
      </c>
      <c r="AY12" s="24">
        <f>Analítico!AY12</f>
        <v>0</v>
      </c>
      <c r="AZ12" s="24">
        <f>Analítico!AZ12</f>
        <v>0</v>
      </c>
      <c r="BA12" s="24">
        <f>Analítico!BA12</f>
        <v>0</v>
      </c>
      <c r="BB12" s="24">
        <f>Analítico!BB12</f>
        <v>0</v>
      </c>
      <c r="BC12" s="24">
        <f>Analítico!BC12</f>
        <v>0</v>
      </c>
      <c r="BD12" s="24">
        <f>Analítico!BD12</f>
        <v>0</v>
      </c>
      <c r="BE12" s="24">
        <f>Analítico!BE12</f>
        <v>0</v>
      </c>
      <c r="BF12" s="24">
        <f>Analítico!BF12</f>
        <v>0</v>
      </c>
      <c r="BG12" s="24">
        <f>Analítico!BG12</f>
        <v>0</v>
      </c>
      <c r="BH12" s="24">
        <f>Analítico!BH12</f>
        <v>0</v>
      </c>
      <c r="BI12" s="24">
        <f>Analítico!BI12</f>
        <v>0</v>
      </c>
      <c r="BJ12" s="24">
        <f>Analítico!BJ12</f>
        <v>0</v>
      </c>
      <c r="BK12" s="24">
        <f t="shared" si="0"/>
        <v>0</v>
      </c>
      <c r="BL12" s="67">
        <f t="shared" ca="1" si="1"/>
        <v>0</v>
      </c>
    </row>
    <row r="13" spans="1:68" ht="21" customHeight="1" x14ac:dyDescent="0.2">
      <c r="A13" s="371" t="s">
        <v>76</v>
      </c>
      <c r="B13" s="371"/>
      <c r="C13" s="16">
        <f>SUBTOTAL(109,C10:C12)</f>
        <v>0</v>
      </c>
      <c r="D13" s="16">
        <f t="shared" ref="D13:BJ13" si="2">SUBTOTAL(109,D10:D12)</f>
        <v>0</v>
      </c>
      <c r="E13" s="16">
        <f t="shared" si="2"/>
        <v>0</v>
      </c>
      <c r="F13" s="16">
        <f t="shared" si="2"/>
        <v>0</v>
      </c>
      <c r="G13" s="16">
        <f t="shared" si="2"/>
        <v>0</v>
      </c>
      <c r="H13" s="16">
        <f t="shared" si="2"/>
        <v>0</v>
      </c>
      <c r="I13" s="16">
        <f t="shared" si="2"/>
        <v>0</v>
      </c>
      <c r="J13" s="16">
        <f t="shared" si="2"/>
        <v>0</v>
      </c>
      <c r="K13" s="16">
        <f t="shared" si="2"/>
        <v>0</v>
      </c>
      <c r="L13" s="16">
        <f t="shared" si="2"/>
        <v>0</v>
      </c>
      <c r="M13" s="16">
        <f t="shared" si="2"/>
        <v>0</v>
      </c>
      <c r="N13" s="16">
        <f t="shared" si="2"/>
        <v>0</v>
      </c>
      <c r="O13" s="16">
        <f t="shared" si="2"/>
        <v>0</v>
      </c>
      <c r="P13" s="16">
        <f t="shared" si="2"/>
        <v>0</v>
      </c>
      <c r="Q13" s="16">
        <f t="shared" si="2"/>
        <v>0</v>
      </c>
      <c r="R13" s="16">
        <f t="shared" si="2"/>
        <v>0</v>
      </c>
      <c r="S13" s="16">
        <f t="shared" si="2"/>
        <v>0</v>
      </c>
      <c r="T13" s="16">
        <f t="shared" si="2"/>
        <v>0</v>
      </c>
      <c r="U13" s="16">
        <f t="shared" si="2"/>
        <v>0</v>
      </c>
      <c r="V13" s="16">
        <f t="shared" si="2"/>
        <v>0</v>
      </c>
      <c r="W13" s="16">
        <f t="shared" si="2"/>
        <v>0</v>
      </c>
      <c r="X13" s="16">
        <f t="shared" si="2"/>
        <v>0</v>
      </c>
      <c r="Y13" s="16">
        <f t="shared" si="2"/>
        <v>0</v>
      </c>
      <c r="Z13" s="16">
        <f t="shared" si="2"/>
        <v>0</v>
      </c>
      <c r="AA13" s="16">
        <f t="shared" si="2"/>
        <v>0</v>
      </c>
      <c r="AB13" s="16">
        <f t="shared" si="2"/>
        <v>0</v>
      </c>
      <c r="AC13" s="16">
        <f t="shared" si="2"/>
        <v>0</v>
      </c>
      <c r="AD13" s="16">
        <f t="shared" si="2"/>
        <v>0</v>
      </c>
      <c r="AE13" s="16">
        <f t="shared" si="2"/>
        <v>0</v>
      </c>
      <c r="AF13" s="16">
        <f t="shared" si="2"/>
        <v>0</v>
      </c>
      <c r="AG13" s="16">
        <f t="shared" si="2"/>
        <v>0</v>
      </c>
      <c r="AH13" s="16">
        <f t="shared" si="2"/>
        <v>0</v>
      </c>
      <c r="AI13" s="16">
        <f t="shared" si="2"/>
        <v>0</v>
      </c>
      <c r="AJ13" s="16">
        <f t="shared" si="2"/>
        <v>0</v>
      </c>
      <c r="AK13" s="16">
        <f t="shared" si="2"/>
        <v>0</v>
      </c>
      <c r="AL13" s="16">
        <f t="shared" si="2"/>
        <v>0</v>
      </c>
      <c r="AM13" s="16">
        <f t="shared" si="2"/>
        <v>0</v>
      </c>
      <c r="AN13" s="16">
        <f t="shared" si="2"/>
        <v>0</v>
      </c>
      <c r="AO13" s="16">
        <f t="shared" si="2"/>
        <v>0</v>
      </c>
      <c r="AP13" s="16">
        <f t="shared" si="2"/>
        <v>0</v>
      </c>
      <c r="AQ13" s="16">
        <f t="shared" si="2"/>
        <v>0</v>
      </c>
      <c r="AR13" s="16">
        <f t="shared" si="2"/>
        <v>0</v>
      </c>
      <c r="AS13" s="16">
        <f t="shared" si="2"/>
        <v>0</v>
      </c>
      <c r="AT13" s="16">
        <f t="shared" si="2"/>
        <v>0</v>
      </c>
      <c r="AU13" s="16">
        <f t="shared" si="2"/>
        <v>0</v>
      </c>
      <c r="AV13" s="16">
        <f t="shared" si="2"/>
        <v>0</v>
      </c>
      <c r="AW13" s="16">
        <f t="shared" si="2"/>
        <v>0</v>
      </c>
      <c r="AX13" s="16">
        <f t="shared" si="2"/>
        <v>0</v>
      </c>
      <c r="AY13" s="16">
        <f t="shared" si="2"/>
        <v>0</v>
      </c>
      <c r="AZ13" s="16">
        <f t="shared" si="2"/>
        <v>0</v>
      </c>
      <c r="BA13" s="16">
        <f t="shared" si="2"/>
        <v>0</v>
      </c>
      <c r="BB13" s="16">
        <f t="shared" si="2"/>
        <v>0</v>
      </c>
      <c r="BC13" s="16">
        <f t="shared" si="2"/>
        <v>0</v>
      </c>
      <c r="BD13" s="16">
        <f t="shared" si="2"/>
        <v>0</v>
      </c>
      <c r="BE13" s="16">
        <f t="shared" si="2"/>
        <v>0</v>
      </c>
      <c r="BF13" s="16">
        <f t="shared" si="2"/>
        <v>0</v>
      </c>
      <c r="BG13" s="16">
        <f t="shared" si="2"/>
        <v>0</v>
      </c>
      <c r="BH13" s="16">
        <f t="shared" si="2"/>
        <v>0</v>
      </c>
      <c r="BI13" s="16">
        <f t="shared" si="2"/>
        <v>0</v>
      </c>
      <c r="BJ13" s="16">
        <f t="shared" si="2"/>
        <v>0</v>
      </c>
      <c r="BK13" s="16">
        <f t="shared" ref="BK13" si="3">SUM(C13:BJ13)</f>
        <v>0</v>
      </c>
      <c r="BL13" s="64">
        <f t="shared" ca="1" si="1"/>
        <v>0</v>
      </c>
    </row>
    <row r="14" spans="1:68" ht="21" customHeight="1" thickBot="1" x14ac:dyDescent="0.25">
      <c r="A14" s="373" t="s">
        <v>77</v>
      </c>
      <c r="B14" s="373"/>
      <c r="C14" s="61">
        <f ca="1">SUBTOTAL(109,C7:C13)</f>
        <v>0</v>
      </c>
      <c r="D14" s="61">
        <f t="shared" ref="D14:BJ14" ca="1" si="4">SUBTOTAL(109,D7:D13)</f>
        <v>1296919.3972222225</v>
      </c>
      <c r="E14" s="61">
        <f t="shared" ca="1" si="4"/>
        <v>0</v>
      </c>
      <c r="F14" s="61">
        <f t="shared" ca="1" si="4"/>
        <v>0</v>
      </c>
      <c r="G14" s="61">
        <f t="shared" ca="1" si="4"/>
        <v>591276.60593444447</v>
      </c>
      <c r="H14" s="61">
        <f t="shared" ca="1" si="4"/>
        <v>0</v>
      </c>
      <c r="I14" s="61">
        <f t="shared" ca="1" si="4"/>
        <v>0</v>
      </c>
      <c r="J14" s="61">
        <f t="shared" ca="1" si="4"/>
        <v>0</v>
      </c>
      <c r="K14" s="61">
        <f t="shared" ca="1" si="4"/>
        <v>0</v>
      </c>
      <c r="L14" s="61">
        <f t="shared" ca="1" si="4"/>
        <v>0</v>
      </c>
      <c r="M14" s="61">
        <f t="shared" ca="1" si="4"/>
        <v>0</v>
      </c>
      <c r="N14" s="61">
        <f t="shared" ca="1" si="4"/>
        <v>0</v>
      </c>
      <c r="O14" s="61">
        <f t="shared" ca="1" si="4"/>
        <v>0</v>
      </c>
      <c r="P14" s="61">
        <f t="shared" ca="1" si="4"/>
        <v>0</v>
      </c>
      <c r="Q14" s="61">
        <f t="shared" ca="1" si="4"/>
        <v>0</v>
      </c>
      <c r="R14" s="61">
        <f t="shared" ca="1" si="4"/>
        <v>0</v>
      </c>
      <c r="S14" s="61">
        <f t="shared" ca="1" si="4"/>
        <v>0</v>
      </c>
      <c r="T14" s="61">
        <f t="shared" ca="1" si="4"/>
        <v>0</v>
      </c>
      <c r="U14" s="61">
        <f t="shared" ca="1" si="4"/>
        <v>0</v>
      </c>
      <c r="V14" s="61">
        <f t="shared" ca="1" si="4"/>
        <v>0</v>
      </c>
      <c r="W14" s="61">
        <f t="shared" ca="1" si="4"/>
        <v>0</v>
      </c>
      <c r="X14" s="61">
        <f t="shared" ca="1" si="4"/>
        <v>0</v>
      </c>
      <c r="Y14" s="61">
        <f t="shared" ca="1" si="4"/>
        <v>0</v>
      </c>
      <c r="Z14" s="61">
        <f t="shared" ca="1" si="4"/>
        <v>0</v>
      </c>
      <c r="AA14" s="61">
        <f t="shared" ca="1" si="4"/>
        <v>0</v>
      </c>
      <c r="AB14" s="61">
        <f t="shared" ca="1" si="4"/>
        <v>0</v>
      </c>
      <c r="AC14" s="61">
        <f t="shared" ca="1" si="4"/>
        <v>0</v>
      </c>
      <c r="AD14" s="61">
        <f t="shared" ca="1" si="4"/>
        <v>0</v>
      </c>
      <c r="AE14" s="61">
        <f t="shared" ca="1" si="4"/>
        <v>0</v>
      </c>
      <c r="AF14" s="61">
        <f t="shared" ca="1" si="4"/>
        <v>0</v>
      </c>
      <c r="AG14" s="61">
        <f t="shared" ca="1" si="4"/>
        <v>0</v>
      </c>
      <c r="AH14" s="61">
        <f t="shared" ca="1" si="4"/>
        <v>0</v>
      </c>
      <c r="AI14" s="61">
        <f t="shared" ca="1" si="4"/>
        <v>0</v>
      </c>
      <c r="AJ14" s="61">
        <f t="shared" ca="1" si="4"/>
        <v>0</v>
      </c>
      <c r="AK14" s="61">
        <f t="shared" ca="1" si="4"/>
        <v>0</v>
      </c>
      <c r="AL14" s="61">
        <f t="shared" ca="1" si="4"/>
        <v>0</v>
      </c>
      <c r="AM14" s="61">
        <f t="shared" ca="1" si="4"/>
        <v>0</v>
      </c>
      <c r="AN14" s="61">
        <f t="shared" ca="1" si="4"/>
        <v>0</v>
      </c>
      <c r="AO14" s="61">
        <f t="shared" ca="1" si="4"/>
        <v>0</v>
      </c>
      <c r="AP14" s="61">
        <f t="shared" ca="1" si="4"/>
        <v>0</v>
      </c>
      <c r="AQ14" s="61">
        <f t="shared" ca="1" si="4"/>
        <v>0</v>
      </c>
      <c r="AR14" s="61">
        <f t="shared" ca="1" si="4"/>
        <v>0</v>
      </c>
      <c r="AS14" s="61">
        <f t="shared" ca="1" si="4"/>
        <v>0</v>
      </c>
      <c r="AT14" s="61">
        <f t="shared" ca="1" si="4"/>
        <v>0</v>
      </c>
      <c r="AU14" s="61">
        <f t="shared" ca="1" si="4"/>
        <v>0</v>
      </c>
      <c r="AV14" s="61">
        <f t="shared" ca="1" si="4"/>
        <v>0</v>
      </c>
      <c r="AW14" s="61">
        <f t="shared" ca="1" si="4"/>
        <v>0</v>
      </c>
      <c r="AX14" s="61">
        <f t="shared" ca="1" si="4"/>
        <v>0</v>
      </c>
      <c r="AY14" s="61">
        <f t="shared" ca="1" si="4"/>
        <v>0</v>
      </c>
      <c r="AZ14" s="61">
        <f t="shared" ca="1" si="4"/>
        <v>0</v>
      </c>
      <c r="BA14" s="61">
        <f t="shared" ca="1" si="4"/>
        <v>0</v>
      </c>
      <c r="BB14" s="61">
        <f t="shared" ca="1" si="4"/>
        <v>0</v>
      </c>
      <c r="BC14" s="61">
        <f t="shared" ca="1" si="4"/>
        <v>0</v>
      </c>
      <c r="BD14" s="61">
        <f t="shared" ca="1" si="4"/>
        <v>0</v>
      </c>
      <c r="BE14" s="61">
        <f t="shared" ca="1" si="4"/>
        <v>0</v>
      </c>
      <c r="BF14" s="61">
        <f t="shared" ca="1" si="4"/>
        <v>0</v>
      </c>
      <c r="BG14" s="61">
        <f t="shared" ca="1" si="4"/>
        <v>0</v>
      </c>
      <c r="BH14" s="61">
        <f t="shared" ca="1" si="4"/>
        <v>0</v>
      </c>
      <c r="BI14" s="61">
        <f t="shared" ca="1" si="4"/>
        <v>0</v>
      </c>
      <c r="BJ14" s="61">
        <f t="shared" ca="1" si="4"/>
        <v>0</v>
      </c>
      <c r="BK14" s="25">
        <f t="shared" ca="1" si="0"/>
        <v>1888196.0031566671</v>
      </c>
      <c r="BL14" s="62">
        <f t="shared" ca="1" si="1"/>
        <v>0.57260015233621087</v>
      </c>
    </row>
    <row r="15" spans="1:68" ht="21" customHeight="1" thickBot="1" x14ac:dyDescent="0.25">
      <c r="A15" s="372" t="s">
        <v>78</v>
      </c>
      <c r="B15" s="372"/>
      <c r="C15" s="272">
        <f ca="1">SUBTOTAL(109,C4:C14)</f>
        <v>1409386.08</v>
      </c>
      <c r="D15" s="272">
        <f t="shared" ref="D15:BJ15" ca="1" si="5">SUBTOTAL(109,D4:D14)</f>
        <v>1296919.3972222225</v>
      </c>
      <c r="E15" s="272">
        <f t="shared" ca="1" si="5"/>
        <v>0</v>
      </c>
      <c r="F15" s="272">
        <f t="shared" ca="1" si="5"/>
        <v>0</v>
      </c>
      <c r="G15" s="272">
        <f t="shared" ca="1" si="5"/>
        <v>591276.60593444447</v>
      </c>
      <c r="H15" s="272">
        <f t="shared" ca="1" si="5"/>
        <v>0</v>
      </c>
      <c r="I15" s="272">
        <f t="shared" ca="1" si="5"/>
        <v>0</v>
      </c>
      <c r="J15" s="272">
        <f t="shared" ca="1" si="5"/>
        <v>0</v>
      </c>
      <c r="K15" s="272">
        <f t="shared" ca="1" si="5"/>
        <v>0</v>
      </c>
      <c r="L15" s="272">
        <f t="shared" ca="1" si="5"/>
        <v>0</v>
      </c>
      <c r="M15" s="272">
        <f t="shared" ca="1" si="5"/>
        <v>0</v>
      </c>
      <c r="N15" s="272">
        <f t="shared" ca="1" si="5"/>
        <v>0</v>
      </c>
      <c r="O15" s="272">
        <f t="shared" ca="1" si="5"/>
        <v>0</v>
      </c>
      <c r="P15" s="272">
        <f t="shared" ca="1" si="5"/>
        <v>0</v>
      </c>
      <c r="Q15" s="272">
        <f t="shared" ca="1" si="5"/>
        <v>0</v>
      </c>
      <c r="R15" s="272">
        <f t="shared" ca="1" si="5"/>
        <v>0</v>
      </c>
      <c r="S15" s="272">
        <f t="shared" ca="1" si="5"/>
        <v>0</v>
      </c>
      <c r="T15" s="272">
        <f t="shared" ca="1" si="5"/>
        <v>0</v>
      </c>
      <c r="U15" s="272">
        <f t="shared" ca="1" si="5"/>
        <v>0</v>
      </c>
      <c r="V15" s="272">
        <f t="shared" ca="1" si="5"/>
        <v>0</v>
      </c>
      <c r="W15" s="272">
        <f t="shared" ca="1" si="5"/>
        <v>0</v>
      </c>
      <c r="X15" s="272">
        <f t="shared" ca="1" si="5"/>
        <v>0</v>
      </c>
      <c r="Y15" s="272">
        <f t="shared" ca="1" si="5"/>
        <v>0</v>
      </c>
      <c r="Z15" s="272">
        <f t="shared" ca="1" si="5"/>
        <v>0</v>
      </c>
      <c r="AA15" s="272">
        <f t="shared" ca="1" si="5"/>
        <v>0</v>
      </c>
      <c r="AB15" s="272">
        <f t="shared" ca="1" si="5"/>
        <v>0</v>
      </c>
      <c r="AC15" s="272">
        <f t="shared" ca="1" si="5"/>
        <v>0</v>
      </c>
      <c r="AD15" s="272">
        <f t="shared" ca="1" si="5"/>
        <v>0</v>
      </c>
      <c r="AE15" s="272">
        <f t="shared" ca="1" si="5"/>
        <v>0</v>
      </c>
      <c r="AF15" s="272">
        <f t="shared" ca="1" si="5"/>
        <v>0</v>
      </c>
      <c r="AG15" s="272">
        <f t="shared" ca="1" si="5"/>
        <v>0</v>
      </c>
      <c r="AH15" s="272">
        <f t="shared" ca="1" si="5"/>
        <v>0</v>
      </c>
      <c r="AI15" s="272">
        <f t="shared" ca="1" si="5"/>
        <v>0</v>
      </c>
      <c r="AJ15" s="272">
        <f t="shared" ca="1" si="5"/>
        <v>0</v>
      </c>
      <c r="AK15" s="272">
        <f t="shared" ca="1" si="5"/>
        <v>0</v>
      </c>
      <c r="AL15" s="272">
        <f t="shared" ca="1" si="5"/>
        <v>0</v>
      </c>
      <c r="AM15" s="272">
        <f t="shared" ca="1" si="5"/>
        <v>0</v>
      </c>
      <c r="AN15" s="272">
        <f t="shared" ca="1" si="5"/>
        <v>0</v>
      </c>
      <c r="AO15" s="272">
        <f t="shared" ca="1" si="5"/>
        <v>0</v>
      </c>
      <c r="AP15" s="272">
        <f t="shared" ca="1" si="5"/>
        <v>0</v>
      </c>
      <c r="AQ15" s="272">
        <f t="shared" ca="1" si="5"/>
        <v>0</v>
      </c>
      <c r="AR15" s="272">
        <f t="shared" ca="1" si="5"/>
        <v>0</v>
      </c>
      <c r="AS15" s="272">
        <f t="shared" ca="1" si="5"/>
        <v>0</v>
      </c>
      <c r="AT15" s="272">
        <f t="shared" ca="1" si="5"/>
        <v>0</v>
      </c>
      <c r="AU15" s="272">
        <f t="shared" ca="1" si="5"/>
        <v>0</v>
      </c>
      <c r="AV15" s="272">
        <f t="shared" ca="1" si="5"/>
        <v>0</v>
      </c>
      <c r="AW15" s="272">
        <f t="shared" ca="1" si="5"/>
        <v>0</v>
      </c>
      <c r="AX15" s="272">
        <f t="shared" ca="1" si="5"/>
        <v>0</v>
      </c>
      <c r="AY15" s="272">
        <f t="shared" ca="1" si="5"/>
        <v>0</v>
      </c>
      <c r="AZ15" s="272">
        <f t="shared" ca="1" si="5"/>
        <v>0</v>
      </c>
      <c r="BA15" s="272">
        <f t="shared" ca="1" si="5"/>
        <v>0</v>
      </c>
      <c r="BB15" s="272">
        <f t="shared" ca="1" si="5"/>
        <v>0</v>
      </c>
      <c r="BC15" s="272">
        <f t="shared" ca="1" si="5"/>
        <v>0</v>
      </c>
      <c r="BD15" s="272">
        <f t="shared" ca="1" si="5"/>
        <v>0</v>
      </c>
      <c r="BE15" s="272">
        <f t="shared" ca="1" si="5"/>
        <v>0</v>
      </c>
      <c r="BF15" s="272">
        <f t="shared" ca="1" si="5"/>
        <v>0</v>
      </c>
      <c r="BG15" s="272">
        <f t="shared" ca="1" si="5"/>
        <v>0</v>
      </c>
      <c r="BH15" s="272">
        <f t="shared" ca="1" si="5"/>
        <v>0</v>
      </c>
      <c r="BI15" s="272">
        <f t="shared" ca="1" si="5"/>
        <v>0</v>
      </c>
      <c r="BJ15" s="272">
        <f t="shared" ca="1" si="5"/>
        <v>0</v>
      </c>
      <c r="BK15" s="272">
        <f t="shared" ca="1" si="0"/>
        <v>3297582.0831566672</v>
      </c>
      <c r="BL15" s="273">
        <f t="shared" ca="1" si="1"/>
        <v>1</v>
      </c>
    </row>
    <row r="16" spans="1:68" ht="18" customHeight="1" thickBot="1" x14ac:dyDescent="0.25">
      <c r="A16" s="219"/>
      <c r="B16" s="220"/>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221"/>
    </row>
    <row r="17" spans="1:68" ht="21" customHeight="1" thickBot="1" x14ac:dyDescent="0.25">
      <c r="A17" s="225">
        <v>2</v>
      </c>
      <c r="B17" s="225" t="s">
        <v>79</v>
      </c>
      <c r="C17" s="226"/>
      <c r="D17" s="226"/>
      <c r="E17" s="226"/>
      <c r="F17" s="226"/>
      <c r="G17" s="226"/>
      <c r="H17" s="226"/>
      <c r="I17" s="226"/>
      <c r="J17" s="226"/>
      <c r="K17" s="226"/>
      <c r="L17" s="226"/>
      <c r="M17" s="226"/>
      <c r="N17" s="226"/>
      <c r="O17" s="226"/>
      <c r="P17" s="226"/>
      <c r="Q17" s="226"/>
      <c r="R17" s="226"/>
      <c r="S17" s="226"/>
      <c r="T17" s="226"/>
      <c r="U17" s="226"/>
      <c r="V17" s="226"/>
      <c r="W17" s="226"/>
      <c r="X17" s="226"/>
      <c r="Y17" s="226"/>
      <c r="Z17" s="226"/>
      <c r="AA17" s="226"/>
      <c r="AB17" s="226"/>
      <c r="AC17" s="226"/>
      <c r="AD17" s="226"/>
      <c r="AE17" s="226"/>
      <c r="AF17" s="226"/>
      <c r="AG17" s="226"/>
      <c r="AH17" s="226"/>
      <c r="AI17" s="226"/>
      <c r="AJ17" s="226"/>
      <c r="AK17" s="226"/>
      <c r="AL17" s="226"/>
      <c r="AM17" s="226"/>
      <c r="AN17" s="226"/>
      <c r="AO17" s="226"/>
      <c r="AP17" s="226"/>
      <c r="AQ17" s="226"/>
      <c r="AR17" s="226"/>
      <c r="AS17" s="226"/>
      <c r="AT17" s="226"/>
      <c r="AU17" s="226"/>
      <c r="AV17" s="226"/>
      <c r="AW17" s="226"/>
      <c r="AX17" s="226"/>
      <c r="AY17" s="226"/>
      <c r="AZ17" s="226"/>
      <c r="BA17" s="226"/>
      <c r="BB17" s="226"/>
      <c r="BC17" s="226"/>
      <c r="BD17" s="226"/>
      <c r="BE17" s="226"/>
      <c r="BF17" s="226"/>
      <c r="BG17" s="226"/>
      <c r="BH17" s="226"/>
      <c r="BI17" s="226"/>
      <c r="BJ17" s="226"/>
      <c r="BK17" s="226"/>
      <c r="BL17" s="227"/>
    </row>
    <row r="18" spans="1:68" ht="11.25" x14ac:dyDescent="0.2">
      <c r="A18" s="208" t="s">
        <v>80</v>
      </c>
      <c r="B18" s="13" t="s">
        <v>81</v>
      </c>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63"/>
    </row>
    <row r="19" spans="1:68" ht="15.75" customHeight="1" x14ac:dyDescent="0.2">
      <c r="A19" s="209" t="s">
        <v>82</v>
      </c>
      <c r="B19" s="13" t="s">
        <v>83</v>
      </c>
      <c r="C19" s="14">
        <f ca="1">Analítico!C28</f>
        <v>138839.13000000003</v>
      </c>
      <c r="D19" s="14">
        <f ca="1">Analítico!D28</f>
        <v>123523.33000000002</v>
      </c>
      <c r="E19" s="14">
        <f ca="1">Analítico!E28</f>
        <v>123523.33000000002</v>
      </c>
      <c r="F19" s="14">
        <f ca="1">Analítico!F28</f>
        <v>123523.33000000002</v>
      </c>
      <c r="G19" s="14">
        <f ca="1">Analítico!G28</f>
        <v>123523.33000000002</v>
      </c>
      <c r="H19" s="14">
        <f ca="1">Analítico!H28</f>
        <v>132169.96309999999</v>
      </c>
      <c r="I19" s="14">
        <f ca="1">Analítico!I28</f>
        <v>0</v>
      </c>
      <c r="J19" s="14">
        <f ca="1">Analítico!J28</f>
        <v>0</v>
      </c>
      <c r="K19" s="14">
        <f ca="1">Analítico!K28</f>
        <v>0</v>
      </c>
      <c r="L19" s="14">
        <f ca="1">Analítico!L28</f>
        <v>0</v>
      </c>
      <c r="M19" s="14">
        <f ca="1">Analítico!M28</f>
        <v>0</v>
      </c>
      <c r="N19" s="14">
        <f ca="1">Analítico!N28</f>
        <v>0</v>
      </c>
      <c r="O19" s="14">
        <f ca="1">Analítico!O28</f>
        <v>0</v>
      </c>
      <c r="P19" s="14">
        <f ca="1">Analítico!P28</f>
        <v>0</v>
      </c>
      <c r="Q19" s="14">
        <f ca="1">Analítico!Q28</f>
        <v>0</v>
      </c>
      <c r="R19" s="14">
        <f ca="1">Analítico!R28</f>
        <v>0</v>
      </c>
      <c r="S19" s="14">
        <f ca="1">Analítico!S28</f>
        <v>0</v>
      </c>
      <c r="T19" s="14">
        <f ca="1">Analítico!T28</f>
        <v>0</v>
      </c>
      <c r="U19" s="14">
        <f ca="1">Analítico!U28</f>
        <v>0</v>
      </c>
      <c r="V19" s="14">
        <f ca="1">Analítico!V28</f>
        <v>0</v>
      </c>
      <c r="W19" s="14">
        <f ca="1">Analítico!W28</f>
        <v>0</v>
      </c>
      <c r="X19" s="14">
        <f ca="1">Analítico!X28</f>
        <v>0</v>
      </c>
      <c r="Y19" s="14">
        <f ca="1">Analítico!Y28</f>
        <v>0</v>
      </c>
      <c r="Z19" s="14">
        <f ca="1">Analítico!Z28</f>
        <v>0</v>
      </c>
      <c r="AA19" s="14">
        <f ca="1">Analítico!AA28</f>
        <v>0</v>
      </c>
      <c r="AB19" s="14">
        <f ca="1">Analítico!AB28</f>
        <v>0</v>
      </c>
      <c r="AC19" s="14">
        <f ca="1">Analítico!AC28</f>
        <v>0</v>
      </c>
      <c r="AD19" s="14">
        <f ca="1">Analítico!AD28</f>
        <v>0</v>
      </c>
      <c r="AE19" s="14">
        <f ca="1">Analítico!AE28</f>
        <v>0</v>
      </c>
      <c r="AF19" s="14">
        <f ca="1">Analítico!AF28</f>
        <v>0</v>
      </c>
      <c r="AG19" s="14">
        <f ca="1">Analítico!AG28</f>
        <v>0</v>
      </c>
      <c r="AH19" s="14">
        <f ca="1">Analítico!AH28</f>
        <v>0</v>
      </c>
      <c r="AI19" s="14">
        <f ca="1">Analítico!AI28</f>
        <v>0</v>
      </c>
      <c r="AJ19" s="14">
        <f ca="1">Analítico!AJ28</f>
        <v>0</v>
      </c>
      <c r="AK19" s="14">
        <f ca="1">Analítico!AK28</f>
        <v>0</v>
      </c>
      <c r="AL19" s="14">
        <f ca="1">Analítico!AL28</f>
        <v>0</v>
      </c>
      <c r="AM19" s="14">
        <f ca="1">Analítico!AM28</f>
        <v>0</v>
      </c>
      <c r="AN19" s="14">
        <f ca="1">Analítico!AN28</f>
        <v>0</v>
      </c>
      <c r="AO19" s="14">
        <f ca="1">Analítico!AO28</f>
        <v>0</v>
      </c>
      <c r="AP19" s="14">
        <f ca="1">Analítico!AP28</f>
        <v>0</v>
      </c>
      <c r="AQ19" s="14">
        <f ca="1">Analítico!AQ28</f>
        <v>0</v>
      </c>
      <c r="AR19" s="14">
        <f ca="1">Analítico!AR28</f>
        <v>0</v>
      </c>
      <c r="AS19" s="14">
        <f ca="1">Analítico!AS28</f>
        <v>0</v>
      </c>
      <c r="AT19" s="14">
        <f ca="1">Analítico!AT28</f>
        <v>0</v>
      </c>
      <c r="AU19" s="14">
        <f ca="1">Analítico!AU28</f>
        <v>0</v>
      </c>
      <c r="AV19" s="14">
        <f ca="1">Analítico!AV28</f>
        <v>0</v>
      </c>
      <c r="AW19" s="14">
        <f ca="1">Analítico!AW28</f>
        <v>0</v>
      </c>
      <c r="AX19" s="14">
        <f ca="1">Analítico!AX28</f>
        <v>0</v>
      </c>
      <c r="AY19" s="14">
        <f ca="1">Analítico!AY28</f>
        <v>0</v>
      </c>
      <c r="AZ19" s="14">
        <f ca="1">Analítico!AZ28</f>
        <v>0</v>
      </c>
      <c r="BA19" s="14">
        <f ca="1">Analítico!BA28</f>
        <v>0</v>
      </c>
      <c r="BB19" s="14">
        <f ca="1">Analítico!BB28</f>
        <v>0</v>
      </c>
      <c r="BC19" s="14">
        <f ca="1">Analítico!BC28</f>
        <v>0</v>
      </c>
      <c r="BD19" s="14">
        <f ca="1">Analítico!BD28</f>
        <v>0</v>
      </c>
      <c r="BE19" s="14">
        <f ca="1">Analítico!BE28</f>
        <v>0</v>
      </c>
      <c r="BF19" s="14">
        <f ca="1">Analítico!BF28</f>
        <v>0</v>
      </c>
      <c r="BG19" s="14">
        <f ca="1">Analítico!BG28</f>
        <v>0</v>
      </c>
      <c r="BH19" s="14">
        <f ca="1">Analítico!BH28</f>
        <v>0</v>
      </c>
      <c r="BI19" s="14">
        <f ca="1">Analítico!BI28</f>
        <v>0</v>
      </c>
      <c r="BJ19" s="14">
        <f ca="1">Analítico!BJ28</f>
        <v>0</v>
      </c>
      <c r="BK19" s="15">
        <f t="shared" ref="BK19:BK26" ca="1" si="6">SUM(C19:BJ19)</f>
        <v>765102.41310000024</v>
      </c>
      <c r="BL19" s="66">
        <f t="shared" ref="BL19:BL25" ca="1" si="7">IF($BK$28=0,0,BK19/$BK$28)</f>
        <v>0.23201921705239037</v>
      </c>
    </row>
    <row r="20" spans="1:68" ht="15.75" customHeight="1" x14ac:dyDescent="0.2">
      <c r="A20" s="209" t="s">
        <v>84</v>
      </c>
      <c r="B20" s="13" t="s">
        <v>85</v>
      </c>
      <c r="C20" s="14">
        <f ca="1">Analítico!C32</f>
        <v>0</v>
      </c>
      <c r="D20" s="14">
        <f ca="1">Analítico!D32</f>
        <v>0</v>
      </c>
      <c r="E20" s="14">
        <f ca="1">Analítico!E32</f>
        <v>0</v>
      </c>
      <c r="F20" s="14">
        <f ca="1">Analítico!F32</f>
        <v>0</v>
      </c>
      <c r="G20" s="14">
        <f ca="1">Analítico!G32</f>
        <v>0</v>
      </c>
      <c r="H20" s="14">
        <f ca="1">Analítico!H32</f>
        <v>0</v>
      </c>
      <c r="I20" s="14">
        <f ca="1">Analítico!I32</f>
        <v>0</v>
      </c>
      <c r="J20" s="14">
        <f ca="1">Analítico!J32</f>
        <v>0</v>
      </c>
      <c r="K20" s="14">
        <f ca="1">Analítico!K32</f>
        <v>0</v>
      </c>
      <c r="L20" s="14">
        <f ca="1">Analítico!L32</f>
        <v>0</v>
      </c>
      <c r="M20" s="14">
        <f ca="1">Analítico!M32</f>
        <v>0</v>
      </c>
      <c r="N20" s="14">
        <f ca="1">Analítico!N32</f>
        <v>0</v>
      </c>
      <c r="O20" s="14">
        <f ca="1">Analítico!O32</f>
        <v>0</v>
      </c>
      <c r="P20" s="14">
        <f ca="1">Analítico!P32</f>
        <v>0</v>
      </c>
      <c r="Q20" s="14">
        <f ca="1">Analítico!Q32</f>
        <v>0</v>
      </c>
      <c r="R20" s="14">
        <f ca="1">Analítico!R32</f>
        <v>0</v>
      </c>
      <c r="S20" s="14">
        <f ca="1">Analítico!S32</f>
        <v>0</v>
      </c>
      <c r="T20" s="14">
        <f ca="1">Analítico!T32</f>
        <v>0</v>
      </c>
      <c r="U20" s="14">
        <f ca="1">Analítico!U32</f>
        <v>0</v>
      </c>
      <c r="V20" s="14">
        <f ca="1">Analítico!V32</f>
        <v>0</v>
      </c>
      <c r="W20" s="14">
        <f ca="1">Analítico!W32</f>
        <v>0</v>
      </c>
      <c r="X20" s="14">
        <f ca="1">Analítico!X32</f>
        <v>0</v>
      </c>
      <c r="Y20" s="14">
        <f ca="1">Analítico!Y32</f>
        <v>0</v>
      </c>
      <c r="Z20" s="14">
        <f ca="1">Analítico!Z32</f>
        <v>0</v>
      </c>
      <c r="AA20" s="14">
        <f ca="1">Analítico!AA32</f>
        <v>0</v>
      </c>
      <c r="AB20" s="14">
        <f ca="1">Analítico!AB32</f>
        <v>0</v>
      </c>
      <c r="AC20" s="14">
        <f ca="1">Analítico!AC32</f>
        <v>0</v>
      </c>
      <c r="AD20" s="14">
        <f ca="1">Analítico!AD32</f>
        <v>0</v>
      </c>
      <c r="AE20" s="14">
        <f ca="1">Analítico!AE32</f>
        <v>0</v>
      </c>
      <c r="AF20" s="14">
        <f ca="1">Analítico!AF32</f>
        <v>0</v>
      </c>
      <c r="AG20" s="14">
        <f ca="1">Analítico!AG32</f>
        <v>0</v>
      </c>
      <c r="AH20" s="14">
        <f ca="1">Analítico!AH32</f>
        <v>0</v>
      </c>
      <c r="AI20" s="14">
        <f ca="1">Analítico!AI32</f>
        <v>0</v>
      </c>
      <c r="AJ20" s="14">
        <f ca="1">Analítico!AJ32</f>
        <v>0</v>
      </c>
      <c r="AK20" s="14">
        <f ca="1">Analítico!AK32</f>
        <v>0</v>
      </c>
      <c r="AL20" s="14">
        <f ca="1">Analítico!AL32</f>
        <v>0</v>
      </c>
      <c r="AM20" s="14">
        <f ca="1">Analítico!AM32</f>
        <v>0</v>
      </c>
      <c r="AN20" s="14">
        <f ca="1">Analítico!AN32</f>
        <v>0</v>
      </c>
      <c r="AO20" s="14">
        <f ca="1">Analítico!AO32</f>
        <v>0</v>
      </c>
      <c r="AP20" s="14">
        <f ca="1">Analítico!AP32</f>
        <v>0</v>
      </c>
      <c r="AQ20" s="14">
        <f ca="1">Analítico!AQ32</f>
        <v>0</v>
      </c>
      <c r="AR20" s="14">
        <f ca="1">Analítico!AR32</f>
        <v>0</v>
      </c>
      <c r="AS20" s="14">
        <f ca="1">Analítico!AS32</f>
        <v>0</v>
      </c>
      <c r="AT20" s="14">
        <f ca="1">Analítico!AT32</f>
        <v>0</v>
      </c>
      <c r="AU20" s="14">
        <f ca="1">Analítico!AU32</f>
        <v>0</v>
      </c>
      <c r="AV20" s="14">
        <f ca="1">Analítico!AV32</f>
        <v>0</v>
      </c>
      <c r="AW20" s="14">
        <f ca="1">Analítico!AW32</f>
        <v>0</v>
      </c>
      <c r="AX20" s="14">
        <f ca="1">Analítico!AX32</f>
        <v>0</v>
      </c>
      <c r="AY20" s="14">
        <f ca="1">Analítico!AY32</f>
        <v>0</v>
      </c>
      <c r="AZ20" s="14">
        <f ca="1">Analítico!AZ32</f>
        <v>0</v>
      </c>
      <c r="BA20" s="14">
        <f ca="1">Analítico!BA32</f>
        <v>0</v>
      </c>
      <c r="BB20" s="14">
        <f ca="1">Analítico!BB32</f>
        <v>0</v>
      </c>
      <c r="BC20" s="14">
        <f ca="1">Analítico!BC32</f>
        <v>0</v>
      </c>
      <c r="BD20" s="14">
        <f ca="1">Analítico!BD32</f>
        <v>0</v>
      </c>
      <c r="BE20" s="14">
        <f ca="1">Analítico!BE32</f>
        <v>0</v>
      </c>
      <c r="BF20" s="14">
        <f ca="1">Analítico!BF32</f>
        <v>0</v>
      </c>
      <c r="BG20" s="14">
        <f ca="1">Analítico!BG32</f>
        <v>0</v>
      </c>
      <c r="BH20" s="14">
        <f ca="1">Analítico!BH32</f>
        <v>0</v>
      </c>
      <c r="BI20" s="14">
        <f ca="1">Analítico!BI32</f>
        <v>0</v>
      </c>
      <c r="BJ20" s="14">
        <f ca="1">Analítico!BJ32</f>
        <v>0</v>
      </c>
      <c r="BK20" s="15">
        <f t="shared" ca="1" si="6"/>
        <v>0</v>
      </c>
      <c r="BL20" s="66">
        <f t="shared" ca="1" si="7"/>
        <v>0</v>
      </c>
    </row>
    <row r="21" spans="1:68" ht="15.75" customHeight="1" x14ac:dyDescent="0.2">
      <c r="A21" s="209" t="s">
        <v>86</v>
      </c>
      <c r="B21" s="13" t="s">
        <v>87</v>
      </c>
      <c r="C21" s="14">
        <f ca="1">Analítico!C45</f>
        <v>109528.64700000001</v>
      </c>
      <c r="D21" s="14">
        <f ca="1">Analítico!D45</f>
        <v>97446.18255555557</v>
      </c>
      <c r="E21" s="14">
        <f ca="1">Analítico!E45</f>
        <v>97446.18255555557</v>
      </c>
      <c r="F21" s="14">
        <f ca="1">Analítico!F45</f>
        <v>97446.18255555557</v>
      </c>
      <c r="G21" s="14">
        <f ca="1">Analítico!G45</f>
        <v>97446.18255555557</v>
      </c>
      <c r="H21" s="14">
        <f ca="1">Analítico!H45</f>
        <v>104267.41533444448</v>
      </c>
      <c r="I21" s="14">
        <f ca="1">Analítico!I45</f>
        <v>0</v>
      </c>
      <c r="J21" s="14">
        <f ca="1">Analítico!J45</f>
        <v>0</v>
      </c>
      <c r="K21" s="14">
        <f ca="1">Analítico!K45</f>
        <v>0</v>
      </c>
      <c r="L21" s="14">
        <f ca="1">Analítico!L45</f>
        <v>0</v>
      </c>
      <c r="M21" s="14">
        <f ca="1">Analítico!M45</f>
        <v>0</v>
      </c>
      <c r="N21" s="14">
        <f ca="1">Analítico!N45</f>
        <v>0</v>
      </c>
      <c r="O21" s="14">
        <f ca="1">Analítico!O45</f>
        <v>0</v>
      </c>
      <c r="P21" s="14">
        <f ca="1">Analítico!P45</f>
        <v>0</v>
      </c>
      <c r="Q21" s="14">
        <f ca="1">Analítico!Q45</f>
        <v>0</v>
      </c>
      <c r="R21" s="14">
        <f ca="1">Analítico!R45</f>
        <v>0</v>
      </c>
      <c r="S21" s="14">
        <f ca="1">Analítico!S45</f>
        <v>0</v>
      </c>
      <c r="T21" s="14">
        <f ca="1">Analítico!T45</f>
        <v>0</v>
      </c>
      <c r="U21" s="14">
        <f ca="1">Analítico!U45</f>
        <v>0</v>
      </c>
      <c r="V21" s="14">
        <f ca="1">Analítico!V45</f>
        <v>0</v>
      </c>
      <c r="W21" s="14">
        <f ca="1">Analítico!W45</f>
        <v>0</v>
      </c>
      <c r="X21" s="14">
        <f ca="1">Analítico!X45</f>
        <v>0</v>
      </c>
      <c r="Y21" s="14">
        <f ca="1">Analítico!Y45</f>
        <v>0</v>
      </c>
      <c r="Z21" s="14">
        <f ca="1">Analítico!Z45</f>
        <v>0</v>
      </c>
      <c r="AA21" s="14">
        <f ca="1">Analítico!AA45</f>
        <v>0</v>
      </c>
      <c r="AB21" s="14">
        <f ca="1">Analítico!AB45</f>
        <v>0</v>
      </c>
      <c r="AC21" s="14">
        <f ca="1">Analítico!AC45</f>
        <v>0</v>
      </c>
      <c r="AD21" s="14">
        <f ca="1">Analítico!AD45</f>
        <v>0</v>
      </c>
      <c r="AE21" s="14">
        <f ca="1">Analítico!AE45</f>
        <v>0</v>
      </c>
      <c r="AF21" s="14">
        <f ca="1">Analítico!AF45</f>
        <v>0</v>
      </c>
      <c r="AG21" s="14">
        <f ca="1">Analítico!AG45</f>
        <v>0</v>
      </c>
      <c r="AH21" s="14">
        <f ca="1">Analítico!AH45</f>
        <v>0</v>
      </c>
      <c r="AI21" s="14">
        <f ca="1">Analítico!AI45</f>
        <v>0</v>
      </c>
      <c r="AJ21" s="14">
        <f ca="1">Analítico!AJ45</f>
        <v>0</v>
      </c>
      <c r="AK21" s="14">
        <f ca="1">Analítico!AK45</f>
        <v>0</v>
      </c>
      <c r="AL21" s="14">
        <f ca="1">Analítico!AL45</f>
        <v>0</v>
      </c>
      <c r="AM21" s="14">
        <f ca="1">Analítico!AM45</f>
        <v>0</v>
      </c>
      <c r="AN21" s="14">
        <f ca="1">Analítico!AN45</f>
        <v>0</v>
      </c>
      <c r="AO21" s="14">
        <f ca="1">Analítico!AO45</f>
        <v>0</v>
      </c>
      <c r="AP21" s="14">
        <f ca="1">Analítico!AP45</f>
        <v>0</v>
      </c>
      <c r="AQ21" s="14">
        <f ca="1">Analítico!AQ45</f>
        <v>0</v>
      </c>
      <c r="AR21" s="14">
        <f ca="1">Analítico!AR45</f>
        <v>0</v>
      </c>
      <c r="AS21" s="14">
        <f ca="1">Analítico!AS45</f>
        <v>0</v>
      </c>
      <c r="AT21" s="14">
        <f ca="1">Analítico!AT45</f>
        <v>0</v>
      </c>
      <c r="AU21" s="14">
        <f ca="1">Analítico!AU45</f>
        <v>0</v>
      </c>
      <c r="AV21" s="14">
        <f ca="1">Analítico!AV45</f>
        <v>0</v>
      </c>
      <c r="AW21" s="14">
        <f ca="1">Analítico!AW45</f>
        <v>0</v>
      </c>
      <c r="AX21" s="14">
        <f ca="1">Analítico!AX45</f>
        <v>0</v>
      </c>
      <c r="AY21" s="14">
        <f ca="1">Analítico!AY45</f>
        <v>0</v>
      </c>
      <c r="AZ21" s="14">
        <f ca="1">Analítico!AZ45</f>
        <v>0</v>
      </c>
      <c r="BA21" s="14">
        <f ca="1">Analítico!BA45</f>
        <v>0</v>
      </c>
      <c r="BB21" s="14">
        <f ca="1">Analítico!BB45</f>
        <v>0</v>
      </c>
      <c r="BC21" s="14">
        <f ca="1">Analítico!BC45</f>
        <v>0</v>
      </c>
      <c r="BD21" s="14">
        <f ca="1">Analítico!BD45</f>
        <v>0</v>
      </c>
      <c r="BE21" s="14">
        <f ca="1">Analítico!BE45</f>
        <v>0</v>
      </c>
      <c r="BF21" s="14">
        <f ca="1">Analítico!BF45</f>
        <v>0</v>
      </c>
      <c r="BG21" s="14">
        <f ca="1">Analítico!BG45</f>
        <v>0</v>
      </c>
      <c r="BH21" s="14">
        <f ca="1">Analítico!BH45</f>
        <v>0</v>
      </c>
      <c r="BI21" s="14">
        <f ca="1">Analítico!BI45</f>
        <v>0</v>
      </c>
      <c r="BJ21" s="14">
        <f ca="1">Analítico!BJ45</f>
        <v>0</v>
      </c>
      <c r="BK21" s="15">
        <f t="shared" ca="1" si="6"/>
        <v>603580.79255666689</v>
      </c>
      <c r="BL21" s="66">
        <f t="shared" ca="1" si="7"/>
        <v>0.18303738234133018</v>
      </c>
    </row>
    <row r="22" spans="1:68" ht="15.75" customHeight="1" x14ac:dyDescent="0.2">
      <c r="A22" s="209" t="s">
        <v>88</v>
      </c>
      <c r="B22" s="13" t="s">
        <v>89</v>
      </c>
      <c r="C22" s="14">
        <f ca="1">Analítico!C56</f>
        <v>38760.25</v>
      </c>
      <c r="D22" s="14">
        <f ca="1">Analítico!D56</f>
        <v>34728.25</v>
      </c>
      <c r="E22" s="14">
        <f ca="1">Analítico!E56</f>
        <v>34728.25</v>
      </c>
      <c r="F22" s="14">
        <f ca="1">Analítico!F56</f>
        <v>34728.25</v>
      </c>
      <c r="G22" s="14">
        <f ca="1">Analítico!G56</f>
        <v>34728.25</v>
      </c>
      <c r="H22" s="14">
        <f ca="1">Analítico!H56</f>
        <v>37159.227500000001</v>
      </c>
      <c r="I22" s="14">
        <f ca="1">Analítico!I56</f>
        <v>0</v>
      </c>
      <c r="J22" s="14">
        <f ca="1">Analítico!J56</f>
        <v>0</v>
      </c>
      <c r="K22" s="14">
        <f ca="1">Analítico!K56</f>
        <v>0</v>
      </c>
      <c r="L22" s="14">
        <f ca="1">Analítico!L56</f>
        <v>0</v>
      </c>
      <c r="M22" s="14">
        <f ca="1">Analítico!M56</f>
        <v>0</v>
      </c>
      <c r="N22" s="14">
        <f ca="1">Analítico!N56</f>
        <v>0</v>
      </c>
      <c r="O22" s="14">
        <f ca="1">Analítico!O56</f>
        <v>0</v>
      </c>
      <c r="P22" s="14">
        <f ca="1">Analítico!P56</f>
        <v>0</v>
      </c>
      <c r="Q22" s="14">
        <f ca="1">Analítico!Q56</f>
        <v>0</v>
      </c>
      <c r="R22" s="14">
        <f ca="1">Analítico!R56</f>
        <v>0</v>
      </c>
      <c r="S22" s="14">
        <f ca="1">Analítico!S56</f>
        <v>0</v>
      </c>
      <c r="T22" s="14">
        <f ca="1">Analítico!T56</f>
        <v>0</v>
      </c>
      <c r="U22" s="14">
        <f ca="1">Analítico!U56</f>
        <v>0</v>
      </c>
      <c r="V22" s="14">
        <f ca="1">Analítico!V56</f>
        <v>0</v>
      </c>
      <c r="W22" s="14">
        <f ca="1">Analítico!W56</f>
        <v>0</v>
      </c>
      <c r="X22" s="14">
        <f ca="1">Analítico!X56</f>
        <v>0</v>
      </c>
      <c r="Y22" s="14">
        <f ca="1">Analítico!Y56</f>
        <v>0</v>
      </c>
      <c r="Z22" s="14">
        <f ca="1">Analítico!Z56</f>
        <v>0</v>
      </c>
      <c r="AA22" s="14">
        <f ca="1">Analítico!AA56</f>
        <v>0</v>
      </c>
      <c r="AB22" s="14">
        <f ca="1">Analítico!AB56</f>
        <v>0</v>
      </c>
      <c r="AC22" s="14">
        <f ca="1">Analítico!AC56</f>
        <v>0</v>
      </c>
      <c r="AD22" s="14">
        <f ca="1">Analítico!AD56</f>
        <v>0</v>
      </c>
      <c r="AE22" s="14">
        <f ca="1">Analítico!AE56</f>
        <v>0</v>
      </c>
      <c r="AF22" s="14">
        <f ca="1">Analítico!AF56</f>
        <v>0</v>
      </c>
      <c r="AG22" s="14">
        <f ca="1">Analítico!AG56</f>
        <v>0</v>
      </c>
      <c r="AH22" s="14">
        <f ca="1">Analítico!AH56</f>
        <v>0</v>
      </c>
      <c r="AI22" s="14">
        <f ca="1">Analítico!AI56</f>
        <v>0</v>
      </c>
      <c r="AJ22" s="14">
        <f ca="1">Analítico!AJ56</f>
        <v>0</v>
      </c>
      <c r="AK22" s="14">
        <f ca="1">Analítico!AK56</f>
        <v>0</v>
      </c>
      <c r="AL22" s="14">
        <f ca="1">Analítico!AL56</f>
        <v>0</v>
      </c>
      <c r="AM22" s="14">
        <f ca="1">Analítico!AM56</f>
        <v>0</v>
      </c>
      <c r="AN22" s="14">
        <f ca="1">Analítico!AN56</f>
        <v>0</v>
      </c>
      <c r="AO22" s="14">
        <f ca="1">Analítico!AO56</f>
        <v>0</v>
      </c>
      <c r="AP22" s="14">
        <f ca="1">Analítico!AP56</f>
        <v>0</v>
      </c>
      <c r="AQ22" s="14">
        <f ca="1">Analítico!AQ56</f>
        <v>0</v>
      </c>
      <c r="AR22" s="14">
        <f ca="1">Analítico!AR56</f>
        <v>0</v>
      </c>
      <c r="AS22" s="14">
        <f ca="1">Analítico!AS56</f>
        <v>0</v>
      </c>
      <c r="AT22" s="14">
        <f ca="1">Analítico!AT56</f>
        <v>0</v>
      </c>
      <c r="AU22" s="14">
        <f ca="1">Analítico!AU56</f>
        <v>0</v>
      </c>
      <c r="AV22" s="14">
        <f ca="1">Analítico!AV56</f>
        <v>0</v>
      </c>
      <c r="AW22" s="14">
        <f ca="1">Analítico!AW56</f>
        <v>0</v>
      </c>
      <c r="AX22" s="14">
        <f ca="1">Analítico!AX56</f>
        <v>0</v>
      </c>
      <c r="AY22" s="14">
        <f ca="1">Analítico!AY56</f>
        <v>0</v>
      </c>
      <c r="AZ22" s="14">
        <f ca="1">Analítico!AZ56</f>
        <v>0</v>
      </c>
      <c r="BA22" s="14">
        <f ca="1">Analítico!BA56</f>
        <v>0</v>
      </c>
      <c r="BB22" s="14">
        <f ca="1">Analítico!BB56</f>
        <v>0</v>
      </c>
      <c r="BC22" s="14">
        <f ca="1">Analítico!BC56</f>
        <v>0</v>
      </c>
      <c r="BD22" s="14">
        <f ca="1">Analítico!BD56</f>
        <v>0</v>
      </c>
      <c r="BE22" s="14">
        <f ca="1">Analítico!BE56</f>
        <v>0</v>
      </c>
      <c r="BF22" s="14">
        <f ca="1">Analítico!BF56</f>
        <v>0</v>
      </c>
      <c r="BG22" s="14">
        <f ca="1">Analítico!BG56</f>
        <v>0</v>
      </c>
      <c r="BH22" s="14">
        <f ca="1">Analítico!BH56</f>
        <v>0</v>
      </c>
      <c r="BI22" s="14">
        <f ca="1">Analítico!BI56</f>
        <v>0</v>
      </c>
      <c r="BJ22" s="14">
        <f ca="1">Analítico!BJ56</f>
        <v>0</v>
      </c>
      <c r="BK22" s="15">
        <f t="shared" ca="1" si="6"/>
        <v>214832.47750000001</v>
      </c>
      <c r="BL22" s="66">
        <f t="shared" ca="1" si="7"/>
        <v>6.5148485187773691E-2</v>
      </c>
    </row>
    <row r="23" spans="1:68" ht="21" customHeight="1" x14ac:dyDescent="0.2">
      <c r="A23" s="371" t="s">
        <v>90</v>
      </c>
      <c r="B23" s="371"/>
      <c r="C23" s="16">
        <f ca="1">SUBTOTAL(109,C19:C22)</f>
        <v>287128.02700000006</v>
      </c>
      <c r="D23" s="16">
        <f t="shared" ref="D23:L23" ca="1" si="8">SUBTOTAL(109,D19:D22)</f>
        <v>255697.76255555559</v>
      </c>
      <c r="E23" s="16">
        <f t="shared" ca="1" si="8"/>
        <v>255697.76255555559</v>
      </c>
      <c r="F23" s="16">
        <f t="shared" ca="1" si="8"/>
        <v>255697.76255555559</v>
      </c>
      <c r="G23" s="16">
        <f t="shared" ca="1" si="8"/>
        <v>255697.76255555559</v>
      </c>
      <c r="H23" s="16">
        <f t="shared" ca="1" si="8"/>
        <v>273596.60593444447</v>
      </c>
      <c r="I23" s="16">
        <f t="shared" ca="1" si="8"/>
        <v>0</v>
      </c>
      <c r="J23" s="16">
        <f t="shared" ca="1" si="8"/>
        <v>0</v>
      </c>
      <c r="K23" s="16">
        <f t="shared" ca="1" si="8"/>
        <v>0</v>
      </c>
      <c r="L23" s="16">
        <f t="shared" ca="1" si="8"/>
        <v>0</v>
      </c>
      <c r="M23" s="16">
        <f t="shared" ref="M23:Y23" ca="1" si="9">SUBTOTAL(109,M19:M22)</f>
        <v>0</v>
      </c>
      <c r="N23" s="16">
        <f t="shared" ca="1" si="9"/>
        <v>0</v>
      </c>
      <c r="O23" s="16">
        <f t="shared" ca="1" si="9"/>
        <v>0</v>
      </c>
      <c r="P23" s="16">
        <f t="shared" ca="1" si="9"/>
        <v>0</v>
      </c>
      <c r="Q23" s="16">
        <f t="shared" ca="1" si="9"/>
        <v>0</v>
      </c>
      <c r="R23" s="16">
        <f t="shared" ca="1" si="9"/>
        <v>0</v>
      </c>
      <c r="S23" s="16">
        <f t="shared" ca="1" si="9"/>
        <v>0</v>
      </c>
      <c r="T23" s="16">
        <f t="shared" ca="1" si="9"/>
        <v>0</v>
      </c>
      <c r="U23" s="16">
        <f t="shared" ca="1" si="9"/>
        <v>0</v>
      </c>
      <c r="V23" s="16">
        <f t="shared" ca="1" si="9"/>
        <v>0</v>
      </c>
      <c r="W23" s="16">
        <f t="shared" ca="1" si="9"/>
        <v>0</v>
      </c>
      <c r="X23" s="16">
        <f t="shared" ca="1" si="9"/>
        <v>0</v>
      </c>
      <c r="Y23" s="16">
        <f t="shared" ca="1" si="9"/>
        <v>0</v>
      </c>
      <c r="Z23" s="16">
        <f t="shared" ref="Z23:AJ23" ca="1" si="10">SUBTOTAL(109,Z19:Z22)</f>
        <v>0</v>
      </c>
      <c r="AA23" s="16">
        <f t="shared" ca="1" si="10"/>
        <v>0</v>
      </c>
      <c r="AB23" s="16">
        <f t="shared" ca="1" si="10"/>
        <v>0</v>
      </c>
      <c r="AC23" s="16">
        <f t="shared" ca="1" si="10"/>
        <v>0</v>
      </c>
      <c r="AD23" s="16">
        <f t="shared" ca="1" si="10"/>
        <v>0</v>
      </c>
      <c r="AE23" s="16">
        <f t="shared" ca="1" si="10"/>
        <v>0</v>
      </c>
      <c r="AF23" s="16">
        <f t="shared" ca="1" si="10"/>
        <v>0</v>
      </c>
      <c r="AG23" s="16">
        <f t="shared" ca="1" si="10"/>
        <v>0</v>
      </c>
      <c r="AH23" s="16">
        <f t="shared" ca="1" si="10"/>
        <v>0</v>
      </c>
      <c r="AI23" s="16">
        <f t="shared" ca="1" si="10"/>
        <v>0</v>
      </c>
      <c r="AJ23" s="16">
        <f t="shared" ca="1" si="10"/>
        <v>0</v>
      </c>
      <c r="AK23" s="16">
        <f t="shared" ref="AK23:BJ23" ca="1" si="11">SUBTOTAL(109,AK19:AK22)</f>
        <v>0</v>
      </c>
      <c r="AL23" s="16">
        <f t="shared" ca="1" si="11"/>
        <v>0</v>
      </c>
      <c r="AM23" s="16">
        <f t="shared" ca="1" si="11"/>
        <v>0</v>
      </c>
      <c r="AN23" s="16">
        <f t="shared" ca="1" si="11"/>
        <v>0</v>
      </c>
      <c r="AO23" s="16">
        <f t="shared" ca="1" si="11"/>
        <v>0</v>
      </c>
      <c r="AP23" s="16">
        <f t="shared" ca="1" si="11"/>
        <v>0</v>
      </c>
      <c r="AQ23" s="16">
        <f t="shared" ca="1" si="11"/>
        <v>0</v>
      </c>
      <c r="AR23" s="16">
        <f t="shared" ca="1" si="11"/>
        <v>0</v>
      </c>
      <c r="AS23" s="16">
        <f t="shared" ca="1" si="11"/>
        <v>0</v>
      </c>
      <c r="AT23" s="16">
        <f t="shared" ca="1" si="11"/>
        <v>0</v>
      </c>
      <c r="AU23" s="16">
        <f t="shared" ca="1" si="11"/>
        <v>0</v>
      </c>
      <c r="AV23" s="16">
        <f t="shared" ca="1" si="11"/>
        <v>0</v>
      </c>
      <c r="AW23" s="16">
        <f t="shared" ca="1" si="11"/>
        <v>0</v>
      </c>
      <c r="AX23" s="16">
        <f t="shared" ca="1" si="11"/>
        <v>0</v>
      </c>
      <c r="AY23" s="16">
        <f t="shared" ca="1" si="11"/>
        <v>0</v>
      </c>
      <c r="AZ23" s="16">
        <f t="shared" ca="1" si="11"/>
        <v>0</v>
      </c>
      <c r="BA23" s="16">
        <f t="shared" ca="1" si="11"/>
        <v>0</v>
      </c>
      <c r="BB23" s="16">
        <f t="shared" ca="1" si="11"/>
        <v>0</v>
      </c>
      <c r="BC23" s="16">
        <f t="shared" ca="1" si="11"/>
        <v>0</v>
      </c>
      <c r="BD23" s="16">
        <f t="shared" ca="1" si="11"/>
        <v>0</v>
      </c>
      <c r="BE23" s="16">
        <f t="shared" ca="1" si="11"/>
        <v>0</v>
      </c>
      <c r="BF23" s="16">
        <f t="shared" ca="1" si="11"/>
        <v>0</v>
      </c>
      <c r="BG23" s="16">
        <f t="shared" ca="1" si="11"/>
        <v>0</v>
      </c>
      <c r="BH23" s="16">
        <f t="shared" ca="1" si="11"/>
        <v>0</v>
      </c>
      <c r="BI23" s="16">
        <f t="shared" ca="1" si="11"/>
        <v>0</v>
      </c>
      <c r="BJ23" s="16">
        <f t="shared" ca="1" si="11"/>
        <v>0</v>
      </c>
      <c r="BK23" s="16">
        <f t="shared" ca="1" si="6"/>
        <v>1583515.6831566668</v>
      </c>
      <c r="BL23" s="64">
        <f t="shared" ca="1" si="7"/>
        <v>0.48020508458149413</v>
      </c>
    </row>
    <row r="24" spans="1:68" ht="21" customHeight="1" x14ac:dyDescent="0.2">
      <c r="A24" s="208" t="s">
        <v>91</v>
      </c>
      <c r="B24" s="13" t="s">
        <v>92</v>
      </c>
      <c r="C24" s="14">
        <f>Analítico!C119</f>
        <v>850166.4</v>
      </c>
      <c r="D24" s="14">
        <f>Analítico!D119</f>
        <v>237680</v>
      </c>
      <c r="E24" s="14">
        <f>Analítico!E119</f>
        <v>87680</v>
      </c>
      <c r="F24" s="14">
        <f>Analítico!F119</f>
        <v>87680</v>
      </c>
      <c r="G24" s="14">
        <f>Analítico!G119</f>
        <v>87680</v>
      </c>
      <c r="H24" s="14">
        <f>Analítico!H119</f>
        <v>87680</v>
      </c>
      <c r="I24" s="14">
        <f>Analítico!I119</f>
        <v>0</v>
      </c>
      <c r="J24" s="14">
        <f>Analítico!J119</f>
        <v>0</v>
      </c>
      <c r="K24" s="14">
        <f>Analítico!K119</f>
        <v>0</v>
      </c>
      <c r="L24" s="14">
        <f>Analítico!L119</f>
        <v>0</v>
      </c>
      <c r="M24" s="14">
        <f>Analítico!M119</f>
        <v>0</v>
      </c>
      <c r="N24" s="14">
        <f>Analítico!N119</f>
        <v>0</v>
      </c>
      <c r="O24" s="14">
        <f>Analítico!O119</f>
        <v>0</v>
      </c>
      <c r="P24" s="14">
        <f>Analítico!P119</f>
        <v>0</v>
      </c>
      <c r="Q24" s="14">
        <f>Analítico!Q119</f>
        <v>0</v>
      </c>
      <c r="R24" s="14">
        <f>Analítico!R119</f>
        <v>0</v>
      </c>
      <c r="S24" s="14">
        <f>Analítico!S119</f>
        <v>0</v>
      </c>
      <c r="T24" s="14">
        <f>Analítico!T119</f>
        <v>0</v>
      </c>
      <c r="U24" s="14">
        <f>Analítico!U119</f>
        <v>0</v>
      </c>
      <c r="V24" s="14">
        <f>Analítico!V119</f>
        <v>0</v>
      </c>
      <c r="W24" s="14">
        <f>Analítico!W119</f>
        <v>0</v>
      </c>
      <c r="X24" s="14">
        <f>Analítico!X119</f>
        <v>0</v>
      </c>
      <c r="Y24" s="14">
        <f>Analítico!Y119</f>
        <v>0</v>
      </c>
      <c r="Z24" s="14">
        <f>Analítico!Z119</f>
        <v>0</v>
      </c>
      <c r="AA24" s="14">
        <f>Analítico!AA119</f>
        <v>0</v>
      </c>
      <c r="AB24" s="14">
        <f>Analítico!AB119</f>
        <v>0</v>
      </c>
      <c r="AC24" s="14">
        <f>Analítico!AC119</f>
        <v>0</v>
      </c>
      <c r="AD24" s="14">
        <f>Analítico!AD119</f>
        <v>0</v>
      </c>
      <c r="AE24" s="14">
        <f>Analítico!AE119</f>
        <v>0</v>
      </c>
      <c r="AF24" s="14">
        <f>Analítico!AF119</f>
        <v>0</v>
      </c>
      <c r="AG24" s="14">
        <f>Analítico!AG119</f>
        <v>0</v>
      </c>
      <c r="AH24" s="14">
        <f>Analítico!AH119</f>
        <v>0</v>
      </c>
      <c r="AI24" s="14">
        <f>Analítico!AI119</f>
        <v>0</v>
      </c>
      <c r="AJ24" s="14">
        <f>Analítico!AJ119</f>
        <v>0</v>
      </c>
      <c r="AK24" s="14">
        <f>Analítico!AK119</f>
        <v>0</v>
      </c>
      <c r="AL24" s="14">
        <f>Analítico!AL119</f>
        <v>0</v>
      </c>
      <c r="AM24" s="14">
        <f>Analítico!AM119</f>
        <v>0</v>
      </c>
      <c r="AN24" s="14">
        <f>Analítico!AN119</f>
        <v>0</v>
      </c>
      <c r="AO24" s="14">
        <f>Analítico!AO119</f>
        <v>0</v>
      </c>
      <c r="AP24" s="14">
        <f>Analítico!AP119</f>
        <v>0</v>
      </c>
      <c r="AQ24" s="14">
        <f>Analítico!AQ119</f>
        <v>0</v>
      </c>
      <c r="AR24" s="14">
        <f>Analítico!AR119</f>
        <v>0</v>
      </c>
      <c r="AS24" s="14">
        <f>Analítico!AS119</f>
        <v>0</v>
      </c>
      <c r="AT24" s="14">
        <f>Analítico!AT119</f>
        <v>0</v>
      </c>
      <c r="AU24" s="14">
        <f>Analítico!AU119</f>
        <v>0</v>
      </c>
      <c r="AV24" s="14">
        <f>Analítico!AV119</f>
        <v>0</v>
      </c>
      <c r="AW24" s="14">
        <f>Analítico!AW119</f>
        <v>0</v>
      </c>
      <c r="AX24" s="14">
        <f>Analítico!AX119</f>
        <v>0</v>
      </c>
      <c r="AY24" s="14">
        <f>Analítico!AY119</f>
        <v>0</v>
      </c>
      <c r="AZ24" s="14">
        <f>Analítico!AZ119</f>
        <v>0</v>
      </c>
      <c r="BA24" s="14">
        <f>Analítico!BA119</f>
        <v>0</v>
      </c>
      <c r="BB24" s="14">
        <f>Analítico!BB119</f>
        <v>0</v>
      </c>
      <c r="BC24" s="14">
        <f>Analítico!BC119</f>
        <v>0</v>
      </c>
      <c r="BD24" s="14">
        <f>Analítico!BD119</f>
        <v>0</v>
      </c>
      <c r="BE24" s="14">
        <f>Analítico!BE119</f>
        <v>0</v>
      </c>
      <c r="BF24" s="14">
        <f>Analítico!BF119</f>
        <v>0</v>
      </c>
      <c r="BG24" s="14">
        <f>Analítico!BG119</f>
        <v>0</v>
      </c>
      <c r="BH24" s="14">
        <f>Analítico!BH119</f>
        <v>0</v>
      </c>
      <c r="BI24" s="14">
        <f>Analítico!BI119</f>
        <v>0</v>
      </c>
      <c r="BJ24" s="14">
        <f>Analítico!BJ119</f>
        <v>0</v>
      </c>
      <c r="BK24" s="15">
        <f t="shared" si="6"/>
        <v>1438566.3999999999</v>
      </c>
      <c r="BL24" s="66">
        <f t="shared" ca="1" si="7"/>
        <v>0.43624885256014845</v>
      </c>
    </row>
    <row r="25" spans="1:68" ht="21" customHeight="1" x14ac:dyDescent="0.2">
      <c r="A25" s="279" t="s">
        <v>93</v>
      </c>
      <c r="B25" s="280" t="s">
        <v>94</v>
      </c>
      <c r="C25" s="281">
        <f>Analítico!C135</f>
        <v>45500</v>
      </c>
      <c r="D25" s="281">
        <f>Analítico!D135</f>
        <v>0</v>
      </c>
      <c r="E25" s="281">
        <f>Analítico!E135</f>
        <v>0</v>
      </c>
      <c r="F25" s="281">
        <f>Analítico!F135</f>
        <v>0</v>
      </c>
      <c r="G25" s="281">
        <f>Analítico!G135</f>
        <v>0</v>
      </c>
      <c r="H25" s="281">
        <f>Analítico!H135</f>
        <v>0</v>
      </c>
      <c r="I25" s="281">
        <f>Analítico!I135</f>
        <v>0</v>
      </c>
      <c r="J25" s="281">
        <f>Analítico!J135</f>
        <v>0</v>
      </c>
      <c r="K25" s="281">
        <f>Analítico!K135</f>
        <v>0</v>
      </c>
      <c r="L25" s="281">
        <f>Analítico!L135</f>
        <v>0</v>
      </c>
      <c r="M25" s="281">
        <f>Analítico!M135</f>
        <v>0</v>
      </c>
      <c r="N25" s="281">
        <f>Analítico!N135</f>
        <v>0</v>
      </c>
      <c r="O25" s="281">
        <f>Analítico!O135</f>
        <v>0</v>
      </c>
      <c r="P25" s="281">
        <f>Analítico!P135</f>
        <v>0</v>
      </c>
      <c r="Q25" s="281">
        <f>Analítico!Q135</f>
        <v>0</v>
      </c>
      <c r="R25" s="281">
        <f>Analítico!R135</f>
        <v>0</v>
      </c>
      <c r="S25" s="281">
        <f>Analítico!S135</f>
        <v>0</v>
      </c>
      <c r="T25" s="281">
        <f>Analítico!T135</f>
        <v>0</v>
      </c>
      <c r="U25" s="281">
        <f>Analítico!U135</f>
        <v>0</v>
      </c>
      <c r="V25" s="281">
        <f>Analítico!V135</f>
        <v>0</v>
      </c>
      <c r="W25" s="281">
        <f>Analítico!W135</f>
        <v>0</v>
      </c>
      <c r="X25" s="281">
        <f>Analítico!X135</f>
        <v>0</v>
      </c>
      <c r="Y25" s="281">
        <f>Analítico!Y135</f>
        <v>0</v>
      </c>
      <c r="Z25" s="281">
        <f>Analítico!Z135</f>
        <v>0</v>
      </c>
      <c r="AA25" s="281">
        <f>Analítico!AA135</f>
        <v>0</v>
      </c>
      <c r="AB25" s="281">
        <f>Analítico!AB135</f>
        <v>0</v>
      </c>
      <c r="AC25" s="281">
        <f>Analítico!AC135</f>
        <v>0</v>
      </c>
      <c r="AD25" s="281">
        <f>Analítico!AD135</f>
        <v>0</v>
      </c>
      <c r="AE25" s="281">
        <f>Analítico!AE135</f>
        <v>0</v>
      </c>
      <c r="AF25" s="281">
        <f>Analítico!AF135</f>
        <v>0</v>
      </c>
      <c r="AG25" s="281">
        <f>Analítico!AG135</f>
        <v>0</v>
      </c>
      <c r="AH25" s="281">
        <f>Analítico!AH135</f>
        <v>0</v>
      </c>
      <c r="AI25" s="281">
        <f>Analítico!AI135</f>
        <v>0</v>
      </c>
      <c r="AJ25" s="281">
        <f>Analítico!AJ135</f>
        <v>0</v>
      </c>
      <c r="AK25" s="281">
        <f>Analítico!AK135</f>
        <v>0</v>
      </c>
      <c r="AL25" s="281">
        <f>Analítico!AL135</f>
        <v>0</v>
      </c>
      <c r="AM25" s="281">
        <f>Analítico!AM135</f>
        <v>0</v>
      </c>
      <c r="AN25" s="281">
        <f>Analítico!AN135</f>
        <v>0</v>
      </c>
      <c r="AO25" s="281">
        <f>Analítico!AO135</f>
        <v>0</v>
      </c>
      <c r="AP25" s="281">
        <f>Analítico!AP135</f>
        <v>0</v>
      </c>
      <c r="AQ25" s="281">
        <f>Analítico!AQ135</f>
        <v>0</v>
      </c>
      <c r="AR25" s="281">
        <f>Analítico!AR135</f>
        <v>0</v>
      </c>
      <c r="AS25" s="281">
        <f>Analítico!AS135</f>
        <v>0</v>
      </c>
      <c r="AT25" s="281">
        <f>Analítico!AT135</f>
        <v>0</v>
      </c>
      <c r="AU25" s="281">
        <f>Analítico!AU135</f>
        <v>0</v>
      </c>
      <c r="AV25" s="281">
        <f>Analítico!AV135</f>
        <v>0</v>
      </c>
      <c r="AW25" s="281">
        <f>Analítico!AW135</f>
        <v>0</v>
      </c>
      <c r="AX25" s="281">
        <f>Analítico!AX135</f>
        <v>0</v>
      </c>
      <c r="AY25" s="281">
        <f>Analítico!AY135</f>
        <v>0</v>
      </c>
      <c r="AZ25" s="281">
        <f>Analítico!AZ135</f>
        <v>0</v>
      </c>
      <c r="BA25" s="281">
        <f>Analítico!BA135</f>
        <v>0</v>
      </c>
      <c r="BB25" s="281">
        <f>Analítico!BB135</f>
        <v>0</v>
      </c>
      <c r="BC25" s="281">
        <f>Analítico!BC135</f>
        <v>0</v>
      </c>
      <c r="BD25" s="281">
        <f>Analítico!BD135</f>
        <v>0</v>
      </c>
      <c r="BE25" s="281">
        <f>Analítico!BE135</f>
        <v>0</v>
      </c>
      <c r="BF25" s="281">
        <f>Analítico!BF135</f>
        <v>0</v>
      </c>
      <c r="BG25" s="281">
        <f>Analítico!BG135</f>
        <v>0</v>
      </c>
      <c r="BH25" s="281">
        <f>Analítico!BH135</f>
        <v>0</v>
      </c>
      <c r="BI25" s="281">
        <f>Analítico!BI135</f>
        <v>0</v>
      </c>
      <c r="BJ25" s="281">
        <f>Analítico!BJ135</f>
        <v>0</v>
      </c>
      <c r="BK25" s="16">
        <f t="shared" si="6"/>
        <v>45500</v>
      </c>
      <c r="BL25" s="282">
        <f t="shared" ca="1" si="7"/>
        <v>1.3797988602741422E-2</v>
      </c>
      <c r="BP25" s="101"/>
    </row>
    <row r="26" spans="1:68" ht="21" customHeight="1" x14ac:dyDescent="0.2">
      <c r="A26" s="210" t="s">
        <v>95</v>
      </c>
      <c r="B26" s="154" t="s">
        <v>96</v>
      </c>
      <c r="C26" s="155">
        <f>Analítico!C136</f>
        <v>0</v>
      </c>
      <c r="D26" s="155">
        <f>Analítico!D136</f>
        <v>0</v>
      </c>
      <c r="E26" s="155">
        <f>Analítico!E136</f>
        <v>0</v>
      </c>
      <c r="F26" s="155">
        <f>Analítico!F136</f>
        <v>0</v>
      </c>
      <c r="G26" s="155">
        <f>Analítico!G136</f>
        <v>0</v>
      </c>
      <c r="H26" s="155">
        <f>Analítico!H136</f>
        <v>0</v>
      </c>
      <c r="I26" s="155">
        <f>Analítico!I136</f>
        <v>0</v>
      </c>
      <c r="J26" s="155">
        <f>Analítico!J136</f>
        <v>0</v>
      </c>
      <c r="K26" s="155">
        <f>Analítico!K136</f>
        <v>0</v>
      </c>
      <c r="L26" s="155">
        <f>Analítico!L136</f>
        <v>0</v>
      </c>
      <c r="M26" s="155">
        <f>Analítico!M136</f>
        <v>0</v>
      </c>
      <c r="N26" s="155">
        <f>Analítico!N136</f>
        <v>0</v>
      </c>
      <c r="O26" s="155">
        <f>Analítico!O136</f>
        <v>0</v>
      </c>
      <c r="P26" s="155">
        <f>Analítico!P136</f>
        <v>0</v>
      </c>
      <c r="Q26" s="155">
        <f>Analítico!Q136</f>
        <v>0</v>
      </c>
      <c r="R26" s="155">
        <f>Analítico!R136</f>
        <v>0</v>
      </c>
      <c r="S26" s="155">
        <f>Analítico!S136</f>
        <v>0</v>
      </c>
      <c r="T26" s="155">
        <f>Analítico!T136</f>
        <v>0</v>
      </c>
      <c r="U26" s="155">
        <f>Analítico!U136</f>
        <v>0</v>
      </c>
      <c r="V26" s="155">
        <f>Analítico!V136</f>
        <v>0</v>
      </c>
      <c r="W26" s="155">
        <f>Analítico!W136</f>
        <v>0</v>
      </c>
      <c r="X26" s="155">
        <f>Analítico!X136</f>
        <v>0</v>
      </c>
      <c r="Y26" s="155">
        <f>Analítico!Y136</f>
        <v>0</v>
      </c>
      <c r="Z26" s="155">
        <f>Analítico!Z136</f>
        <v>0</v>
      </c>
      <c r="AA26" s="155">
        <f>Analítico!AA136</f>
        <v>0</v>
      </c>
      <c r="AB26" s="155">
        <f>Analítico!AB136</f>
        <v>0</v>
      </c>
      <c r="AC26" s="155">
        <f>Analítico!AC136</f>
        <v>0</v>
      </c>
      <c r="AD26" s="155">
        <f>Analítico!AD136</f>
        <v>0</v>
      </c>
      <c r="AE26" s="155">
        <f>Analítico!AE136</f>
        <v>0</v>
      </c>
      <c r="AF26" s="155">
        <f>Analítico!AF136</f>
        <v>0</v>
      </c>
      <c r="AG26" s="155">
        <f>Analítico!AG136</f>
        <v>0</v>
      </c>
      <c r="AH26" s="155">
        <f>Analítico!AH136</f>
        <v>0</v>
      </c>
      <c r="AI26" s="155">
        <f>Analítico!AI136</f>
        <v>0</v>
      </c>
      <c r="AJ26" s="155">
        <f>Analítico!AJ136</f>
        <v>0</v>
      </c>
      <c r="AK26" s="155">
        <f>Analítico!AK136</f>
        <v>0</v>
      </c>
      <c r="AL26" s="155">
        <f>Analítico!AL136</f>
        <v>0</v>
      </c>
      <c r="AM26" s="155">
        <f>Analítico!AM136</f>
        <v>0</v>
      </c>
      <c r="AN26" s="155">
        <f>Analítico!AN136</f>
        <v>0</v>
      </c>
      <c r="AO26" s="155">
        <f>Analítico!AO136</f>
        <v>0</v>
      </c>
      <c r="AP26" s="155">
        <f>Analítico!AP136</f>
        <v>0</v>
      </c>
      <c r="AQ26" s="155">
        <f>Analítico!AQ136</f>
        <v>0</v>
      </c>
      <c r="AR26" s="155">
        <f>Analítico!AR136</f>
        <v>0</v>
      </c>
      <c r="AS26" s="155">
        <f>Analítico!AS136</f>
        <v>0</v>
      </c>
      <c r="AT26" s="155">
        <f>Analítico!AT136</f>
        <v>0</v>
      </c>
      <c r="AU26" s="155">
        <f>Analítico!AU136</f>
        <v>0</v>
      </c>
      <c r="AV26" s="155">
        <f>Analítico!AV136</f>
        <v>0</v>
      </c>
      <c r="AW26" s="155">
        <f>Analítico!AW136</f>
        <v>0</v>
      </c>
      <c r="AX26" s="155">
        <f>Analítico!AX136</f>
        <v>0</v>
      </c>
      <c r="AY26" s="155">
        <f>Analítico!AY136</f>
        <v>0</v>
      </c>
      <c r="AZ26" s="155">
        <f>Analítico!AZ136</f>
        <v>0</v>
      </c>
      <c r="BA26" s="155">
        <f>Analítico!BA136</f>
        <v>0</v>
      </c>
      <c r="BB26" s="155">
        <f>Analítico!BB136</f>
        <v>0</v>
      </c>
      <c r="BC26" s="155">
        <f>Analítico!BC136</f>
        <v>0</v>
      </c>
      <c r="BD26" s="155">
        <f>Analítico!BD136</f>
        <v>0</v>
      </c>
      <c r="BE26" s="155">
        <f>Analítico!BE136</f>
        <v>0</v>
      </c>
      <c r="BF26" s="155">
        <f>Analítico!BF136</f>
        <v>0</v>
      </c>
      <c r="BG26" s="155">
        <f>Analítico!BG136</f>
        <v>0</v>
      </c>
      <c r="BH26" s="155">
        <f>Analítico!BH136</f>
        <v>0</v>
      </c>
      <c r="BI26" s="155">
        <f>Analítico!BI136</f>
        <v>0</v>
      </c>
      <c r="BJ26" s="155">
        <f>Analítico!BJ136</f>
        <v>0</v>
      </c>
      <c r="BK26" s="156">
        <f t="shared" si="6"/>
        <v>0</v>
      </c>
      <c r="BL26" s="157">
        <f t="shared" ref="BL26" ca="1" si="12">IF($BK$28=0,0,BK26/$BK$28)</f>
        <v>0</v>
      </c>
      <c r="BP26" s="101"/>
    </row>
    <row r="27" spans="1:68" ht="21" customHeight="1" thickBot="1" x14ac:dyDescent="0.25">
      <c r="A27" s="211" t="s">
        <v>97</v>
      </c>
      <c r="B27" s="106" t="s">
        <v>98</v>
      </c>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c r="BA27" s="107"/>
      <c r="BB27" s="107"/>
      <c r="BC27" s="107"/>
      <c r="BD27" s="107"/>
      <c r="BE27" s="107"/>
      <c r="BF27" s="107"/>
      <c r="BG27" s="107"/>
      <c r="BH27" s="107"/>
      <c r="BI27" s="107"/>
      <c r="BJ27" s="107"/>
      <c r="BK27" s="61">
        <f>Desmobilização!H204</f>
        <v>230000</v>
      </c>
      <c r="BL27" s="108">
        <f t="shared" ref="BL27" ca="1" si="13">IF($BK$28=0,0,BK27/$BK$28)</f>
        <v>6.974807425561598E-2</v>
      </c>
      <c r="BP27" s="101"/>
    </row>
    <row r="28" spans="1:68" ht="21" customHeight="1" thickBot="1" x14ac:dyDescent="0.25">
      <c r="A28" s="274" t="s">
        <v>99</v>
      </c>
      <c r="B28" s="228"/>
      <c r="C28" s="272">
        <f ca="1">SUBTOTAL(109,C19:C27)</f>
        <v>1182794.4270000001</v>
      </c>
      <c r="D28" s="272">
        <f t="shared" ref="D28:L28" ca="1" si="14">SUBTOTAL(109,D19:D27)</f>
        <v>493377.76255555556</v>
      </c>
      <c r="E28" s="272">
        <f t="shared" ca="1" si="14"/>
        <v>343377.76255555556</v>
      </c>
      <c r="F28" s="272">
        <f t="shared" ca="1" si="14"/>
        <v>343377.76255555556</v>
      </c>
      <c r="G28" s="272">
        <f t="shared" ca="1" si="14"/>
        <v>343377.76255555556</v>
      </c>
      <c r="H28" s="272">
        <f t="shared" ca="1" si="14"/>
        <v>361276.60593444447</v>
      </c>
      <c r="I28" s="272">
        <f t="shared" ca="1" si="14"/>
        <v>0</v>
      </c>
      <c r="J28" s="272">
        <f t="shared" ca="1" si="14"/>
        <v>0</v>
      </c>
      <c r="K28" s="272">
        <f t="shared" ca="1" si="14"/>
        <v>0</v>
      </c>
      <c r="L28" s="272">
        <f t="shared" ca="1" si="14"/>
        <v>0</v>
      </c>
      <c r="M28" s="272">
        <f t="shared" ref="M28:Y28" ca="1" si="15">SUBTOTAL(109,M19:M27)</f>
        <v>0</v>
      </c>
      <c r="N28" s="272">
        <f t="shared" ca="1" si="15"/>
        <v>0</v>
      </c>
      <c r="O28" s="272">
        <f t="shared" ca="1" si="15"/>
        <v>0</v>
      </c>
      <c r="P28" s="272">
        <f t="shared" ca="1" si="15"/>
        <v>0</v>
      </c>
      <c r="Q28" s="272">
        <f t="shared" ca="1" si="15"/>
        <v>0</v>
      </c>
      <c r="R28" s="272">
        <f t="shared" ca="1" si="15"/>
        <v>0</v>
      </c>
      <c r="S28" s="272">
        <f t="shared" ca="1" si="15"/>
        <v>0</v>
      </c>
      <c r="T28" s="272">
        <f t="shared" ca="1" si="15"/>
        <v>0</v>
      </c>
      <c r="U28" s="272">
        <f t="shared" ca="1" si="15"/>
        <v>0</v>
      </c>
      <c r="V28" s="272">
        <f t="shared" ca="1" si="15"/>
        <v>0</v>
      </c>
      <c r="W28" s="272">
        <f t="shared" ca="1" si="15"/>
        <v>0</v>
      </c>
      <c r="X28" s="272">
        <f t="shared" ca="1" si="15"/>
        <v>0</v>
      </c>
      <c r="Y28" s="272">
        <f t="shared" ca="1" si="15"/>
        <v>0</v>
      </c>
      <c r="Z28" s="272">
        <f t="shared" ref="Z28:AJ28" ca="1" si="16">SUBTOTAL(109,Z19:Z27)</f>
        <v>0</v>
      </c>
      <c r="AA28" s="272">
        <f t="shared" ca="1" si="16"/>
        <v>0</v>
      </c>
      <c r="AB28" s="272">
        <f t="shared" ca="1" si="16"/>
        <v>0</v>
      </c>
      <c r="AC28" s="272">
        <f t="shared" ca="1" si="16"/>
        <v>0</v>
      </c>
      <c r="AD28" s="272">
        <f t="shared" ca="1" si="16"/>
        <v>0</v>
      </c>
      <c r="AE28" s="272">
        <f t="shared" ca="1" si="16"/>
        <v>0</v>
      </c>
      <c r="AF28" s="272">
        <f t="shared" ca="1" si="16"/>
        <v>0</v>
      </c>
      <c r="AG28" s="272">
        <f t="shared" ca="1" si="16"/>
        <v>0</v>
      </c>
      <c r="AH28" s="272">
        <f t="shared" ca="1" si="16"/>
        <v>0</v>
      </c>
      <c r="AI28" s="272">
        <f t="shared" ca="1" si="16"/>
        <v>0</v>
      </c>
      <c r="AJ28" s="272">
        <f t="shared" ca="1" si="16"/>
        <v>0</v>
      </c>
      <c r="AK28" s="272">
        <f t="shared" ref="AK28:BJ28" ca="1" si="17">SUBTOTAL(109,AK19:AK27)</f>
        <v>0</v>
      </c>
      <c r="AL28" s="272">
        <f t="shared" ca="1" si="17"/>
        <v>0</v>
      </c>
      <c r="AM28" s="272">
        <f t="shared" ca="1" si="17"/>
        <v>0</v>
      </c>
      <c r="AN28" s="272">
        <f t="shared" ca="1" si="17"/>
        <v>0</v>
      </c>
      <c r="AO28" s="272">
        <f t="shared" ca="1" si="17"/>
        <v>0</v>
      </c>
      <c r="AP28" s="272">
        <f t="shared" ca="1" si="17"/>
        <v>0</v>
      </c>
      <c r="AQ28" s="272">
        <f t="shared" ca="1" si="17"/>
        <v>0</v>
      </c>
      <c r="AR28" s="272">
        <f t="shared" ca="1" si="17"/>
        <v>0</v>
      </c>
      <c r="AS28" s="272">
        <f t="shared" ca="1" si="17"/>
        <v>0</v>
      </c>
      <c r="AT28" s="272">
        <f t="shared" ca="1" si="17"/>
        <v>0</v>
      </c>
      <c r="AU28" s="272">
        <f t="shared" ca="1" si="17"/>
        <v>0</v>
      </c>
      <c r="AV28" s="272">
        <f t="shared" ca="1" si="17"/>
        <v>0</v>
      </c>
      <c r="AW28" s="272">
        <f t="shared" ca="1" si="17"/>
        <v>0</v>
      </c>
      <c r="AX28" s="272">
        <f t="shared" ca="1" si="17"/>
        <v>0</v>
      </c>
      <c r="AY28" s="272">
        <f t="shared" ca="1" si="17"/>
        <v>0</v>
      </c>
      <c r="AZ28" s="272">
        <f t="shared" ca="1" si="17"/>
        <v>0</v>
      </c>
      <c r="BA28" s="272">
        <f t="shared" ca="1" si="17"/>
        <v>0</v>
      </c>
      <c r="BB28" s="272">
        <f t="shared" ca="1" si="17"/>
        <v>0</v>
      </c>
      <c r="BC28" s="272">
        <f t="shared" ca="1" si="17"/>
        <v>0</v>
      </c>
      <c r="BD28" s="272">
        <f t="shared" ca="1" si="17"/>
        <v>0</v>
      </c>
      <c r="BE28" s="272">
        <f t="shared" ca="1" si="17"/>
        <v>0</v>
      </c>
      <c r="BF28" s="272">
        <f t="shared" ca="1" si="17"/>
        <v>0</v>
      </c>
      <c r="BG28" s="272">
        <f t="shared" ca="1" si="17"/>
        <v>0</v>
      </c>
      <c r="BH28" s="272">
        <f t="shared" ca="1" si="17"/>
        <v>0</v>
      </c>
      <c r="BI28" s="272">
        <f t="shared" ca="1" si="17"/>
        <v>0</v>
      </c>
      <c r="BJ28" s="272">
        <f t="shared" ca="1" si="17"/>
        <v>0</v>
      </c>
      <c r="BK28" s="272">
        <f ca="1">SUBTOTAL(109,BK23:BK27)</f>
        <v>3297582.0831566667</v>
      </c>
      <c r="BL28" s="273">
        <f ca="1">IF($BK$28=0,0,BK28/$BK$28)</f>
        <v>1</v>
      </c>
      <c r="BP28" s="101"/>
    </row>
    <row r="29" spans="1:68" ht="16.5" customHeight="1" x14ac:dyDescent="0.2">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1"/>
      <c r="BL29" s="65"/>
      <c r="BP29" s="101"/>
    </row>
    <row r="30" spans="1:68" ht="15" x14ac:dyDescent="0.2">
      <c r="A30" s="103"/>
      <c r="B30" s="103"/>
      <c r="C30" s="103"/>
      <c r="D30" s="103"/>
      <c r="E30" s="103"/>
      <c r="F30" s="103"/>
      <c r="G30" s="103"/>
      <c r="H30" s="103"/>
      <c r="I30" s="103"/>
      <c r="J30" s="103"/>
      <c r="K30" s="103"/>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c r="BA30" s="103"/>
      <c r="BB30" s="103"/>
      <c r="BC30" s="103"/>
      <c r="BD30" s="103"/>
      <c r="BE30" s="103"/>
      <c r="BF30" s="103"/>
      <c r="BG30" s="103"/>
      <c r="BH30" s="103"/>
      <c r="BI30" s="103"/>
      <c r="BJ30" s="103"/>
      <c r="BK30" s="103"/>
      <c r="BP30" s="101"/>
    </row>
    <row r="31" spans="1:68" ht="15" x14ac:dyDescent="0.2">
      <c r="A31" s="103"/>
      <c r="B31" s="103"/>
      <c r="C31" s="103"/>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c r="BA31" s="103"/>
      <c r="BB31" s="103"/>
      <c r="BC31" s="103"/>
      <c r="BD31" s="103"/>
      <c r="BE31" s="103"/>
      <c r="BF31" s="103"/>
      <c r="BG31" s="103"/>
      <c r="BH31" s="103"/>
      <c r="BI31" s="103"/>
      <c r="BJ31" s="103"/>
      <c r="BK31" s="103"/>
      <c r="BP31" s="101"/>
    </row>
    <row r="32" spans="1:68" ht="15" x14ac:dyDescent="0.2">
      <c r="A32" s="103"/>
      <c r="B32" s="103"/>
      <c r="C32" s="103"/>
      <c r="D32" s="103"/>
      <c r="E32" s="103"/>
      <c r="F32" s="103"/>
      <c r="G32" s="103"/>
      <c r="H32" s="103"/>
      <c r="I32" s="103"/>
      <c r="J32" s="103"/>
      <c r="K32" s="103"/>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c r="BA32" s="103"/>
      <c r="BB32" s="103"/>
      <c r="BC32" s="103"/>
      <c r="BD32" s="103"/>
      <c r="BE32" s="103"/>
      <c r="BF32" s="103"/>
      <c r="BG32" s="103"/>
      <c r="BH32" s="103"/>
      <c r="BI32" s="103"/>
      <c r="BJ32" s="103"/>
      <c r="BK32" s="141"/>
      <c r="BP32" s="101"/>
    </row>
    <row r="33" spans="1:68" ht="15" x14ac:dyDescent="0.2">
      <c r="A33" s="103"/>
      <c r="B33" s="103"/>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103"/>
      <c r="BJ33" s="103"/>
      <c r="BK33" s="103"/>
      <c r="BP33" s="101"/>
    </row>
    <row r="34" spans="1:68" ht="15" x14ac:dyDescent="0.2">
      <c r="BK34" s="103"/>
      <c r="BP34" s="101"/>
    </row>
    <row r="35" spans="1:68" ht="10.5" x14ac:dyDescent="0.2"/>
    <row r="36" spans="1:68" ht="10.5" x14ac:dyDescent="0.2"/>
    <row r="37" spans="1:68" ht="10.5" x14ac:dyDescent="0.2"/>
    <row r="38" spans="1:68" ht="10.5" x14ac:dyDescent="0.2"/>
    <row r="39" spans="1:68" ht="10.5" x14ac:dyDescent="0.2"/>
    <row r="40" spans="1:68" ht="10.5" x14ac:dyDescent="0.2"/>
    <row r="41" spans="1:68" ht="10.5" x14ac:dyDescent="0.2"/>
    <row r="42" spans="1:68" ht="10.5" x14ac:dyDescent="0.2"/>
    <row r="43" spans="1:68" ht="10.5" x14ac:dyDescent="0.2"/>
    <row r="44" spans="1:68" ht="10.5" x14ac:dyDescent="0.2"/>
    <row r="45" spans="1:68" ht="10.5" x14ac:dyDescent="0.2"/>
    <row r="46" spans="1:68" ht="10.5" x14ac:dyDescent="0.2"/>
    <row r="47" spans="1:68" ht="10.5" x14ac:dyDescent="0.2"/>
    <row r="48" spans="1:68" ht="10.5" x14ac:dyDescent="0.2"/>
    <row r="49" ht="10.5" x14ac:dyDescent="0.2"/>
    <row r="50" ht="10.5" x14ac:dyDescent="0.2"/>
    <row r="51" ht="10.5" x14ac:dyDescent="0.2"/>
    <row r="52" ht="10.5" x14ac:dyDescent="0.2"/>
    <row r="53" ht="10.5" x14ac:dyDescent="0.2"/>
    <row r="54" ht="10.5" x14ac:dyDescent="0.2"/>
    <row r="55" ht="10.5" x14ac:dyDescent="0.2"/>
    <row r="56" ht="10.5" x14ac:dyDescent="0.2"/>
    <row r="57" ht="10.5" x14ac:dyDescent="0.2"/>
    <row r="58" ht="10.5" x14ac:dyDescent="0.2"/>
    <row r="59" ht="10.5" x14ac:dyDescent="0.2"/>
    <row r="60" ht="10.5" x14ac:dyDescent="0.2"/>
    <row r="61" ht="10.5" x14ac:dyDescent="0.2"/>
    <row r="62" ht="10.5" x14ac:dyDescent="0.2"/>
    <row r="63" ht="10.5" x14ac:dyDescent="0.2"/>
    <row r="64" ht="10.5" x14ac:dyDescent="0.2"/>
    <row r="65" ht="10.5" x14ac:dyDescent="0.2"/>
    <row r="66" ht="10.5" x14ac:dyDescent="0.2"/>
    <row r="67" ht="10.5" x14ac:dyDescent="0.2"/>
    <row r="68" ht="10.5" x14ac:dyDescent="0.2"/>
    <row r="69" ht="10.5" x14ac:dyDescent="0.2"/>
    <row r="70" ht="10.5" x14ac:dyDescent="0.2"/>
    <row r="71" ht="10.5" x14ac:dyDescent="0.2"/>
    <row r="72" ht="10.5" x14ac:dyDescent="0.2"/>
    <row r="73" ht="10.5" x14ac:dyDescent="0.2"/>
    <row r="74" ht="10.5" x14ac:dyDescent="0.2"/>
    <row r="75" ht="10.5" x14ac:dyDescent="0.2"/>
    <row r="76" ht="10.5" x14ac:dyDescent="0.2"/>
    <row r="77" ht="10.5" x14ac:dyDescent="0.2"/>
    <row r="78" ht="10.5" x14ac:dyDescent="0.2"/>
    <row r="79" ht="10.5" x14ac:dyDescent="0.2"/>
    <row r="80" ht="10.5" x14ac:dyDescent="0.2"/>
    <row r="81" ht="10.5" x14ac:dyDescent="0.2"/>
    <row r="82" ht="10.5" x14ac:dyDescent="0.2"/>
    <row r="83" ht="10.5" x14ac:dyDescent="0.2"/>
    <row r="84" ht="10.5" x14ac:dyDescent="0.2"/>
    <row r="85" ht="10.5" x14ac:dyDescent="0.2"/>
    <row r="86" ht="10.5" x14ac:dyDescent="0.2"/>
    <row r="87" ht="10.5" x14ac:dyDescent="0.2"/>
    <row r="88" ht="10.5" x14ac:dyDescent="0.2"/>
    <row r="89" ht="10.5" x14ac:dyDescent="0.2"/>
    <row r="90" ht="10.5" x14ac:dyDescent="0.2"/>
    <row r="91" ht="10.5" x14ac:dyDescent="0.2"/>
    <row r="92" ht="10.5" x14ac:dyDescent="0.2"/>
    <row r="93" ht="10.5" x14ac:dyDescent="0.2"/>
    <row r="94" ht="10.5" x14ac:dyDescent="0.2"/>
    <row r="95" ht="10.5" x14ac:dyDescent="0.2"/>
    <row r="96" ht="10.5" x14ac:dyDescent="0.2"/>
    <row r="97" ht="10.5" x14ac:dyDescent="0.2"/>
    <row r="98" ht="10.5" x14ac:dyDescent="0.2"/>
    <row r="99" ht="10.5" x14ac:dyDescent="0.2"/>
    <row r="100" ht="10.5" x14ac:dyDescent="0.2"/>
    <row r="101" ht="10.5" x14ac:dyDescent="0.2"/>
    <row r="102" ht="10.5" x14ac:dyDescent="0.2"/>
    <row r="103" ht="10.5" x14ac:dyDescent="0.2"/>
    <row r="104" ht="10.5" x14ac:dyDescent="0.2"/>
    <row r="105" ht="10.5" x14ac:dyDescent="0.2"/>
    <row r="106" ht="10.5" x14ac:dyDescent="0.2"/>
    <row r="107" ht="10.5" x14ac:dyDescent="0.2"/>
  </sheetData>
  <sheetProtection algorithmName="SHA-512" hashValue="i3RlSRmuDml4hfnAOcXwI9PIs6QsntSNIDZH6Epa4sgQnUrjuxPUYWrkGMMHrfBZLpbPtm+4XjRje3bKAGSyjA==" saltValue="BsrMC4zGW87rwKiNEBe76g==" spinCount="100000" sheet="1" objects="1" scenarios="1" formatColumns="0"/>
  <mergeCells count="9">
    <mergeCell ref="A23:B23"/>
    <mergeCell ref="A15:B15"/>
    <mergeCell ref="A14:B14"/>
    <mergeCell ref="A13:B13"/>
    <mergeCell ref="C1:N1"/>
    <mergeCell ref="C2:N2"/>
    <mergeCell ref="O2:Z2"/>
    <mergeCell ref="A5:B5"/>
    <mergeCell ref="AA2:BL2"/>
  </mergeCells>
  <phoneticPr fontId="3" type="noConversion"/>
  <pageMargins left="0.19685039370078741" right="0.19685039370078741" top="0.59055118110236227" bottom="0.59055118110236227" header="0" footer="0"/>
  <pageSetup paperSize="9" scale="69" fitToWidth="3" orientation="landscape" horizontalDpi="4294967294" verticalDpi="4294967294" r:id="rId1"/>
  <headerFooter>
    <oddFooter>Página &amp;P de &amp;N</oddFooter>
  </headerFooter>
  <colBreaks count="3" manualBreakCount="3">
    <brk id="14" max="24" man="1"/>
    <brk id="26" max="24" man="1"/>
    <brk id="50" max="25" man="1"/>
  </colBreaks>
  <ignoredErrors>
    <ignoredError sqref="BK13"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2" tint="-0.249977111117893"/>
    <pageSetUpPr fitToPage="1"/>
  </sheetPr>
  <dimension ref="A1:BY126"/>
  <sheetViews>
    <sheetView zoomScaleNormal="100" zoomScaleSheetLayoutView="100" workbookViewId="0">
      <pane xSplit="1" ySplit="3" topLeftCell="B4" activePane="bottomRight" state="frozen"/>
      <selection pane="topRight" activeCell="A4" sqref="A4"/>
      <selection pane="bottomLeft" activeCell="A4" sqref="A4"/>
      <selection pane="bottomRight" activeCell="B11" sqref="B11"/>
    </sheetView>
  </sheetViews>
  <sheetFormatPr defaultRowHeight="12.75" x14ac:dyDescent="0.2"/>
  <cols>
    <col min="1" max="1" width="4.85546875" style="85" customWidth="1"/>
    <col min="2" max="2" width="65.7109375" style="84" customWidth="1"/>
    <col min="3" max="10" width="14.140625" style="84" customWidth="1"/>
    <col min="11" max="15" width="8.85546875" style="84" customWidth="1"/>
    <col min="16" max="16" width="8.42578125" style="84" customWidth="1"/>
    <col min="17" max="17" width="11.5703125" style="84" hidden="1" customWidth="1"/>
    <col min="18" max="18" width="14.42578125" style="84" hidden="1" customWidth="1"/>
    <col min="19" max="19" width="12.5703125" style="84" hidden="1" customWidth="1"/>
    <col min="20" max="76" width="13.85546875" style="84" hidden="1" customWidth="1"/>
    <col min="77" max="16384" width="9.140625" style="84"/>
  </cols>
  <sheetData>
    <row r="1" spans="1:77" ht="35.25" customHeight="1" x14ac:dyDescent="0.2">
      <c r="A1" s="368" t="str">
        <f>Capa!A1</f>
        <v>Memória de Cálculo
Termo de Parceria nº 51/21 celebrado entre o Instituto Estadual de Florestas e o Instituto Ekos Brasil</v>
      </c>
      <c r="B1" s="368"/>
      <c r="C1" s="368"/>
      <c r="D1" s="368"/>
      <c r="E1" s="368"/>
      <c r="F1" s="368"/>
      <c r="G1" s="368"/>
      <c r="H1" s="368"/>
      <c r="I1" s="368"/>
      <c r="J1" s="368"/>
      <c r="K1" s="368"/>
      <c r="L1" s="368"/>
      <c r="M1" s="368"/>
      <c r="N1" s="368"/>
      <c r="O1" s="368"/>
      <c r="P1" s="36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c r="BW1" s="128"/>
      <c r="BX1" s="128"/>
      <c r="BY1" s="128"/>
    </row>
    <row r="2" spans="1:77" ht="15.75" customHeight="1" thickBot="1" x14ac:dyDescent="0.25">
      <c r="A2" s="368" t="s">
        <v>100</v>
      </c>
      <c r="B2" s="368"/>
      <c r="C2" s="368"/>
      <c r="D2" s="368"/>
      <c r="E2" s="368"/>
      <c r="F2" s="368"/>
      <c r="G2" s="368"/>
      <c r="H2" s="368"/>
      <c r="I2" s="368"/>
      <c r="J2" s="368"/>
      <c r="K2" s="368"/>
      <c r="L2" s="368"/>
      <c r="M2" s="368"/>
      <c r="N2" s="368"/>
      <c r="O2" s="368"/>
      <c r="P2" s="368"/>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34"/>
      <c r="BC2" s="134"/>
      <c r="BD2" s="134"/>
      <c r="BE2" s="134"/>
      <c r="BF2" s="134"/>
      <c r="BG2" s="134"/>
      <c r="BH2" s="134"/>
      <c r="BI2" s="134"/>
      <c r="BJ2" s="134"/>
      <c r="BK2" s="134"/>
      <c r="BL2" s="134"/>
      <c r="BM2" s="134"/>
      <c r="BN2" s="134"/>
      <c r="BO2" s="134"/>
      <c r="BP2" s="134"/>
      <c r="BQ2" s="134"/>
      <c r="BR2" s="134"/>
      <c r="BS2" s="134"/>
      <c r="BT2" s="134"/>
      <c r="BU2" s="134"/>
      <c r="BV2" s="134"/>
      <c r="BW2" s="134"/>
      <c r="BX2" s="134"/>
      <c r="BY2" s="128"/>
    </row>
    <row r="3" spans="1:77" ht="63" customHeight="1" thickBot="1" x14ac:dyDescent="0.25">
      <c r="A3" s="333" t="s">
        <v>30</v>
      </c>
      <c r="B3" s="334" t="s">
        <v>101</v>
      </c>
      <c r="C3" s="335" t="str">
        <f>IF(Capa!A5="mmm/aaaa","",
IF(OR(MONTH(Capa!A5)=1,Capa!A2=""),"Ocultar Coluna",
IF(Capa!A2="Selecionar Termo Aditivo ou Em Branco","Preencher Capa",
TEXT(E3,"AAAA")&amp;"
Previsões Anteriores
"&amp;
IF(MONTH(Capa!A5)=2,"(jan",
"(jan-"&amp;TEXT(EDATE(Capa!A5,-1),"mmm"))&amp;"/"&amp;YEAR(Capa!A5)&amp;")")))</f>
        <v>2025
Previsões Anteriores
(jan-nov/2025)</v>
      </c>
      <c r="D3" s="349" t="str">
        <f>IF(Capa!A5="mmm/aaaa","",
IF(OR(MONTH(Capa!A5)=1,Capa!A2=""),"Ocultar Coluna",
IF(Capa!A2="Selecionar Termo Aditivo ou Em Branco","Preencher Capa",
TEXT(E3,"AAAA")&amp;"
 "&amp;LEFT(Capa!A2,1)&amp;"º TA")))</f>
        <v>2025
 3º TA</v>
      </c>
      <c r="E3" s="336">
        <f>DATE(YEAR(Q3),1,1)</f>
        <v>45658</v>
      </c>
      <c r="F3" s="337">
        <f>DATE(YEAR(E3)+1,1,1)</f>
        <v>46023</v>
      </c>
      <c r="G3" s="337">
        <f t="shared" ref="G3:I3" si="0">DATE(YEAR(F3)+1,1,1)</f>
        <v>46388</v>
      </c>
      <c r="H3" s="337">
        <f t="shared" si="0"/>
        <v>46753</v>
      </c>
      <c r="I3" s="337">
        <f t="shared" si="0"/>
        <v>47119</v>
      </c>
      <c r="J3" s="338" t="s">
        <v>61</v>
      </c>
      <c r="K3" s="336">
        <f>E3</f>
        <v>45658</v>
      </c>
      <c r="L3" s="337">
        <f t="shared" ref="L3:O3" si="1">F3</f>
        <v>46023</v>
      </c>
      <c r="M3" s="337">
        <f t="shared" si="1"/>
        <v>46388</v>
      </c>
      <c r="N3" s="337">
        <f t="shared" si="1"/>
        <v>46753</v>
      </c>
      <c r="O3" s="339">
        <f t="shared" si="1"/>
        <v>47119</v>
      </c>
      <c r="P3" s="340" t="s">
        <v>62</v>
      </c>
      <c r="Q3" s="201">
        <f>Analítico!C3</f>
        <v>45992</v>
      </c>
      <c r="R3" s="201">
        <f>Analítico!D3</f>
        <v>46023</v>
      </c>
      <c r="S3" s="201">
        <f>Analítico!E3</f>
        <v>46054</v>
      </c>
      <c r="T3" s="201">
        <f>Analítico!F3</f>
        <v>46082</v>
      </c>
      <c r="U3" s="201">
        <f>Analítico!G3</f>
        <v>46113</v>
      </c>
      <c r="V3" s="201">
        <f>Analítico!H3</f>
        <v>46143</v>
      </c>
      <c r="W3" s="201">
        <f>Analítico!I3</f>
        <v>46174</v>
      </c>
      <c r="X3" s="201">
        <f>Analítico!J3</f>
        <v>46204</v>
      </c>
      <c r="Y3" s="201">
        <f>Analítico!K3</f>
        <v>46235</v>
      </c>
      <c r="Z3" s="201">
        <f>Analítico!L3</f>
        <v>46266</v>
      </c>
      <c r="AA3" s="201">
        <f>Analítico!M3</f>
        <v>46296</v>
      </c>
      <c r="AB3" s="201">
        <f>Analítico!N3</f>
        <v>46327</v>
      </c>
      <c r="AC3" s="201">
        <f>Analítico!O3</f>
        <v>46357</v>
      </c>
      <c r="AD3" s="201">
        <f>Analítico!P3</f>
        <v>46388</v>
      </c>
      <c r="AE3" s="201">
        <f>Analítico!Q3</f>
        <v>46419</v>
      </c>
      <c r="AF3" s="201">
        <f>Analítico!R3</f>
        <v>46447</v>
      </c>
      <c r="AG3" s="201">
        <f>Analítico!S3</f>
        <v>46478</v>
      </c>
      <c r="AH3" s="201">
        <f>Analítico!T3</f>
        <v>46508</v>
      </c>
      <c r="AI3" s="201">
        <f>Analítico!U3</f>
        <v>46539</v>
      </c>
      <c r="AJ3" s="201">
        <f>Analítico!V3</f>
        <v>46569</v>
      </c>
      <c r="AK3" s="201">
        <f>Analítico!W3</f>
        <v>46600</v>
      </c>
      <c r="AL3" s="201">
        <f>Analítico!X3</f>
        <v>46631</v>
      </c>
      <c r="AM3" s="201">
        <f>Analítico!Y3</f>
        <v>46661</v>
      </c>
      <c r="AN3" s="201">
        <f>Analítico!Z3</f>
        <v>46692</v>
      </c>
      <c r="AO3" s="201">
        <f>Analítico!AA3</f>
        <v>46722</v>
      </c>
      <c r="AP3" s="201">
        <f>Analítico!AB3</f>
        <v>46753</v>
      </c>
      <c r="AQ3" s="201">
        <f>Analítico!AC3</f>
        <v>46784</v>
      </c>
      <c r="AR3" s="201">
        <f>Analítico!AD3</f>
        <v>46813</v>
      </c>
      <c r="AS3" s="201">
        <f>Analítico!AE3</f>
        <v>46844</v>
      </c>
      <c r="AT3" s="201">
        <f>Analítico!AF3</f>
        <v>46874</v>
      </c>
      <c r="AU3" s="201">
        <f>Analítico!AG3</f>
        <v>46905</v>
      </c>
      <c r="AV3" s="201">
        <f>Analítico!AH3</f>
        <v>46935</v>
      </c>
      <c r="AW3" s="201">
        <f>Analítico!AI3</f>
        <v>46966</v>
      </c>
      <c r="AX3" s="201">
        <f>Analítico!AJ3</f>
        <v>46997</v>
      </c>
      <c r="AY3" s="201">
        <f>Analítico!AK3</f>
        <v>47027</v>
      </c>
      <c r="AZ3" s="201">
        <f>Analítico!AL3</f>
        <v>47058</v>
      </c>
      <c r="BA3" s="201">
        <f>Analítico!AM3</f>
        <v>47088</v>
      </c>
      <c r="BB3" s="201">
        <f>Analítico!AN3</f>
        <v>47119</v>
      </c>
      <c r="BC3" s="201">
        <f>Analítico!AO3</f>
        <v>47150</v>
      </c>
      <c r="BD3" s="201">
        <f>Analítico!AP3</f>
        <v>47178</v>
      </c>
      <c r="BE3" s="201">
        <f>Analítico!AQ3</f>
        <v>47209</v>
      </c>
      <c r="BF3" s="201">
        <f>Analítico!AR3</f>
        <v>47239</v>
      </c>
      <c r="BG3" s="201">
        <f>Analítico!AS3</f>
        <v>47270</v>
      </c>
      <c r="BH3" s="201">
        <f>Analítico!AT3</f>
        <v>47300</v>
      </c>
      <c r="BI3" s="201">
        <f>Analítico!AU3</f>
        <v>47331</v>
      </c>
      <c r="BJ3" s="201">
        <f>Analítico!AV3</f>
        <v>47362</v>
      </c>
      <c r="BK3" s="201">
        <f>Analítico!AW3</f>
        <v>47392</v>
      </c>
      <c r="BL3" s="201">
        <f>Analítico!AX3</f>
        <v>47423</v>
      </c>
      <c r="BM3" s="201">
        <f>Analítico!AY3</f>
        <v>47453</v>
      </c>
      <c r="BN3" s="201">
        <f>Analítico!AZ3</f>
        <v>47484</v>
      </c>
      <c r="BO3" s="201">
        <f>Analítico!BA3</f>
        <v>47515</v>
      </c>
      <c r="BP3" s="201">
        <f>Analítico!BB3</f>
        <v>47543</v>
      </c>
      <c r="BQ3" s="201">
        <f>Analítico!BC3</f>
        <v>47574</v>
      </c>
      <c r="BR3" s="201">
        <f>Analítico!BD3</f>
        <v>47604</v>
      </c>
      <c r="BS3" s="201">
        <f>Analítico!BE3</f>
        <v>47635</v>
      </c>
      <c r="BT3" s="201">
        <f>Analítico!BF3</f>
        <v>47665</v>
      </c>
      <c r="BU3" s="201">
        <f>Analítico!BG3</f>
        <v>47696</v>
      </c>
      <c r="BV3" s="201">
        <f>Analítico!BH3</f>
        <v>47727</v>
      </c>
      <c r="BW3" s="201">
        <f>Analítico!BI3</f>
        <v>47757</v>
      </c>
      <c r="BX3" s="201">
        <f>Analítico!BJ3</f>
        <v>47788</v>
      </c>
    </row>
    <row r="4" spans="1:77" x14ac:dyDescent="0.2">
      <c r="A4" s="140">
        <v>1</v>
      </c>
      <c r="B4" s="332" t="s">
        <v>102</v>
      </c>
      <c r="C4" s="298">
        <v>0</v>
      </c>
      <c r="D4" s="350">
        <f>SUMIFS($Q4:$BX4,$Q$3:$BX$3,"&gt;="&amp;E$3,$Q$3:$BX$3,"&lt;"&amp;(DATE(YEAR(E$3)+1,1,1)-1))</f>
        <v>27880</v>
      </c>
      <c r="E4" s="138">
        <f>SUM(C4:D4)</f>
        <v>27880</v>
      </c>
      <c r="F4" s="72">
        <f t="shared" ref="F4:I33" si="2">SUMIFS($Q4:$BX4,$Q$3:$BX$3,"&gt;="&amp;F$3,$Q$3:$BX$3,"&lt;"&amp;(DATE(YEAR(F$3)+1,1,1)-1))</f>
        <v>139400</v>
      </c>
      <c r="G4" s="72">
        <f t="shared" si="2"/>
        <v>0</v>
      </c>
      <c r="H4" s="72">
        <f t="shared" si="2"/>
        <v>0</v>
      </c>
      <c r="I4" s="72">
        <f t="shared" si="2"/>
        <v>0</v>
      </c>
      <c r="J4" s="139">
        <f t="shared" ref="J4:J33" si="3">SUM(Q4:BX4)</f>
        <v>167280</v>
      </c>
      <c r="K4" s="75">
        <f t="shared" ref="K4:K33" si="4">IF($J$34=0,0,E4/$J$34)</f>
        <v>1.9380405381357442E-2</v>
      </c>
      <c r="L4" s="75">
        <f t="shared" ref="L4:L33" si="5">IF($J$34=0,0,F4/$J$34)</f>
        <v>9.6902026906787203E-2</v>
      </c>
      <c r="M4" s="75">
        <f t="shared" ref="M4:M33" si="6">IF($J$34=0,0,G4/$J$34)</f>
        <v>0</v>
      </c>
      <c r="N4" s="75">
        <f t="shared" ref="N4:O4" si="7">IF($J$34=0,0,H4/$J$34)</f>
        <v>0</v>
      </c>
      <c r="O4" s="75">
        <f t="shared" si="7"/>
        <v>0</v>
      </c>
      <c r="P4" s="202">
        <f t="shared" ref="P4:P34" si="8">IF($J$34=0,0,J4/$J$34)</f>
        <v>0.11628243228814465</v>
      </c>
      <c r="Q4" s="72">
        <f>IF($B4="",0,SUMPRODUCT(-('Gastos Gerais'!$F$4:$F$1003='Gastos das Atividades'!$B4),-('Gastos das Atividades'!Q$3&gt;='Gastos Gerais'!$D$4:$D$1003),-('Gastos das Atividades'!Q$3&lt;='Gastos Gerais'!$E$4:$E$1003),-('Gastos Gerais'!$C$4:$C$1003)))</f>
        <v>27880</v>
      </c>
      <c r="R4" s="72">
        <f>IF($B4="",0,SUMPRODUCT(-('Gastos Gerais'!$F$4:$F$1003='Gastos das Atividades'!$B4),-('Gastos das Atividades'!R$3&gt;='Gastos Gerais'!$D$4:$D$1003),-('Gastos das Atividades'!R$3&lt;='Gastos Gerais'!$E$4:$E$1003),-('Gastos Gerais'!$C$4:$C$1003)))</f>
        <v>27880</v>
      </c>
      <c r="S4" s="72">
        <f>IF($B4="",0,SUMPRODUCT(-('Gastos Gerais'!$F$4:$F$1003='Gastos das Atividades'!$B4),-('Gastos das Atividades'!S$3&gt;='Gastos Gerais'!$D$4:$D$1003),-('Gastos das Atividades'!S$3&lt;='Gastos Gerais'!$E$4:$E$1003),-('Gastos Gerais'!$C$4:$C$1003)))</f>
        <v>27880</v>
      </c>
      <c r="T4" s="72">
        <f>IF($B4="",0,SUMPRODUCT(-('Gastos Gerais'!$F$4:$F$1003='Gastos das Atividades'!$B4),-('Gastos das Atividades'!T$3&gt;='Gastos Gerais'!$D$4:$D$1003),-('Gastos das Atividades'!T$3&lt;='Gastos Gerais'!$E$4:$E$1003),-('Gastos Gerais'!$C$4:$C$1003)))</f>
        <v>27880</v>
      </c>
      <c r="U4" s="72">
        <f>IF($B4="",0,SUMPRODUCT(-('Gastos Gerais'!$F$4:$F$1003='Gastos das Atividades'!$B4),-('Gastos das Atividades'!U$3&gt;='Gastos Gerais'!$D$4:$D$1003),-('Gastos das Atividades'!U$3&lt;='Gastos Gerais'!$E$4:$E$1003),-('Gastos Gerais'!$C$4:$C$1003)))</f>
        <v>27880</v>
      </c>
      <c r="V4" s="72">
        <f>IF($B4="",0,SUMPRODUCT(-('Gastos Gerais'!$F$4:$F$1003='Gastos das Atividades'!$B4),-('Gastos das Atividades'!V$3&gt;='Gastos Gerais'!$D$4:$D$1003),-('Gastos das Atividades'!V$3&lt;='Gastos Gerais'!$E$4:$E$1003),-('Gastos Gerais'!$C$4:$C$1003)))</f>
        <v>27880</v>
      </c>
      <c r="W4" s="72">
        <f>IF($B4="",0,SUMPRODUCT(-('Gastos Gerais'!$F$4:$F$1003='Gastos das Atividades'!$B4),-('Gastos das Atividades'!W$3&gt;='Gastos Gerais'!$D$4:$D$1003),-('Gastos das Atividades'!W$3&lt;='Gastos Gerais'!$E$4:$E$1003),-('Gastos Gerais'!$C$4:$C$1003)))</f>
        <v>0</v>
      </c>
      <c r="X4" s="72">
        <f>IF($B4="",0,SUMPRODUCT(-('Gastos Gerais'!$F$4:$F$1003='Gastos das Atividades'!$B4),-('Gastos das Atividades'!X$3&gt;='Gastos Gerais'!$D$4:$D$1003),-('Gastos das Atividades'!X$3&lt;='Gastos Gerais'!$E$4:$E$1003),-('Gastos Gerais'!$C$4:$C$1003)))</f>
        <v>0</v>
      </c>
      <c r="Y4" s="72">
        <f>IF($B4="",0,SUMPRODUCT(-('Gastos Gerais'!$F$4:$F$1003='Gastos das Atividades'!$B4),-('Gastos das Atividades'!Y$3&gt;='Gastos Gerais'!$D$4:$D$1003),-('Gastos das Atividades'!Y$3&lt;='Gastos Gerais'!$E$4:$E$1003),-('Gastos Gerais'!$C$4:$C$1003)))</f>
        <v>0</v>
      </c>
      <c r="Z4" s="72">
        <f>IF($B4="",0,SUMPRODUCT(-('Gastos Gerais'!$F$4:$F$1003='Gastos das Atividades'!$B4),-('Gastos das Atividades'!Z$3&gt;='Gastos Gerais'!$D$4:$D$1003),-('Gastos das Atividades'!Z$3&lt;='Gastos Gerais'!$E$4:$E$1003),-('Gastos Gerais'!$C$4:$C$1003)))</f>
        <v>0</v>
      </c>
      <c r="AA4" s="72">
        <f>IF($B4="",0,SUMPRODUCT(-('Gastos Gerais'!$F$4:$F$1003='Gastos das Atividades'!$B4),-('Gastos das Atividades'!AA$3&gt;='Gastos Gerais'!$D$4:$D$1003),-('Gastos das Atividades'!AA$3&lt;='Gastos Gerais'!$E$4:$E$1003),-('Gastos Gerais'!$C$4:$C$1003)))</f>
        <v>0</v>
      </c>
      <c r="AB4" s="72">
        <f>IF($B4="",0,SUMPRODUCT(-('Gastos Gerais'!$F$4:$F$1003='Gastos das Atividades'!$B4),-('Gastos das Atividades'!AB$3&gt;='Gastos Gerais'!$D$4:$D$1003),-('Gastos das Atividades'!AB$3&lt;='Gastos Gerais'!$E$4:$E$1003),-('Gastos Gerais'!$C$4:$C$1003)))</f>
        <v>0</v>
      </c>
      <c r="AC4" s="72">
        <f>IF($B4="",0,SUMPRODUCT(-('Gastos Gerais'!$F$4:$F$1003='Gastos das Atividades'!$B4),-('Gastos das Atividades'!AC$3&gt;='Gastos Gerais'!$D$4:$D$1003),-('Gastos das Atividades'!AC$3&lt;='Gastos Gerais'!$E$4:$E$1003),-('Gastos Gerais'!$C$4:$C$1003)))</f>
        <v>0</v>
      </c>
      <c r="AD4" s="72">
        <f>IF($B4="",0,SUMPRODUCT(-('Gastos Gerais'!$F$4:$F$1003='Gastos das Atividades'!$B4),-('Gastos das Atividades'!AD$3&gt;='Gastos Gerais'!$D$4:$D$1003),-('Gastos das Atividades'!AD$3&lt;='Gastos Gerais'!$E$4:$E$1003),-('Gastos Gerais'!$C$4:$C$1003)))</f>
        <v>0</v>
      </c>
      <c r="AE4" s="72">
        <f>IF($B4="",0,SUMPRODUCT(-('Gastos Gerais'!$F$4:$F$1003='Gastos das Atividades'!$B4),-('Gastos das Atividades'!AE$3&gt;='Gastos Gerais'!$D$4:$D$1003),-('Gastos das Atividades'!AE$3&lt;='Gastos Gerais'!$E$4:$E$1003),-('Gastos Gerais'!$C$4:$C$1003)))</f>
        <v>0</v>
      </c>
      <c r="AF4" s="72">
        <f>IF($B4="",0,SUMPRODUCT(-('Gastos Gerais'!$F$4:$F$1003='Gastos das Atividades'!$B4),-('Gastos das Atividades'!AF$3&gt;='Gastos Gerais'!$D$4:$D$1003),-('Gastos das Atividades'!AF$3&lt;='Gastos Gerais'!$E$4:$E$1003),-('Gastos Gerais'!$C$4:$C$1003)))</f>
        <v>0</v>
      </c>
      <c r="AG4" s="72">
        <f>IF($B4="",0,SUMPRODUCT(-('Gastos Gerais'!$F$4:$F$1003='Gastos das Atividades'!$B4),-('Gastos das Atividades'!AG$3&gt;='Gastos Gerais'!$D$4:$D$1003),-('Gastos das Atividades'!AG$3&lt;='Gastos Gerais'!$E$4:$E$1003),-('Gastos Gerais'!$C$4:$C$1003)))</f>
        <v>0</v>
      </c>
      <c r="AH4" s="72">
        <f>IF($B4="",0,SUMPRODUCT(-('Gastos Gerais'!$F$4:$F$1003='Gastos das Atividades'!$B4),-('Gastos das Atividades'!AH$3&gt;='Gastos Gerais'!$D$4:$D$1003),-('Gastos das Atividades'!AH$3&lt;='Gastos Gerais'!$E$4:$E$1003),-('Gastos Gerais'!$C$4:$C$1003)))</f>
        <v>0</v>
      </c>
      <c r="AI4" s="72">
        <f>IF($B4="",0,SUMPRODUCT(-('Gastos Gerais'!$F$4:$F$1003='Gastos das Atividades'!$B4),-('Gastos das Atividades'!AI$3&gt;='Gastos Gerais'!$D$4:$D$1003),-('Gastos das Atividades'!AI$3&lt;='Gastos Gerais'!$E$4:$E$1003),-('Gastos Gerais'!$C$4:$C$1003)))</f>
        <v>0</v>
      </c>
      <c r="AJ4" s="72">
        <f>IF($B4="",0,SUMPRODUCT(-('Gastos Gerais'!$F$4:$F$1003='Gastos das Atividades'!$B4),-('Gastos das Atividades'!AJ$3&gt;='Gastos Gerais'!$D$4:$D$1003),-('Gastos das Atividades'!AJ$3&lt;='Gastos Gerais'!$E$4:$E$1003),-('Gastos Gerais'!$C$4:$C$1003)))</f>
        <v>0</v>
      </c>
      <c r="AK4" s="72">
        <f>IF($B4="",0,SUMPRODUCT(-('Gastos Gerais'!$F$4:$F$1003='Gastos das Atividades'!$B4),-('Gastos das Atividades'!AK$3&gt;='Gastos Gerais'!$D$4:$D$1003),-('Gastos das Atividades'!AK$3&lt;='Gastos Gerais'!$E$4:$E$1003),-('Gastos Gerais'!$C$4:$C$1003)))</f>
        <v>0</v>
      </c>
      <c r="AL4" s="72">
        <f>IF($B4="",0,SUMPRODUCT(-('Gastos Gerais'!$F$4:$F$1003='Gastos das Atividades'!$B4),-('Gastos das Atividades'!AL$3&gt;='Gastos Gerais'!$D$4:$D$1003),-('Gastos das Atividades'!AL$3&lt;='Gastos Gerais'!$E$4:$E$1003),-('Gastos Gerais'!$C$4:$C$1003)))</f>
        <v>0</v>
      </c>
      <c r="AM4" s="72">
        <f>IF($B4="",0,SUMPRODUCT(-('Gastos Gerais'!$F$4:$F$1003='Gastos das Atividades'!$B4),-('Gastos das Atividades'!AM$3&gt;='Gastos Gerais'!$D$4:$D$1003),-('Gastos das Atividades'!AM$3&lt;='Gastos Gerais'!$E$4:$E$1003),-('Gastos Gerais'!$C$4:$C$1003)))</f>
        <v>0</v>
      </c>
      <c r="AN4" s="72">
        <f>IF($B4="",0,SUMPRODUCT(-('Gastos Gerais'!$F$4:$F$1003='Gastos das Atividades'!$B4),-('Gastos das Atividades'!AN$3&gt;='Gastos Gerais'!$D$4:$D$1003),-('Gastos das Atividades'!AN$3&lt;='Gastos Gerais'!$E$4:$E$1003),-('Gastos Gerais'!$C$4:$C$1003)))</f>
        <v>0</v>
      </c>
      <c r="AO4" s="72">
        <f>IF($B4="",0,SUMPRODUCT(-('Gastos Gerais'!$F$4:$F$1003='Gastos das Atividades'!$B4),-('Gastos das Atividades'!AO$3&gt;='Gastos Gerais'!$D$4:$D$1003),-('Gastos das Atividades'!AO$3&lt;='Gastos Gerais'!$E$4:$E$1003),-('Gastos Gerais'!$C$4:$C$1003)))</f>
        <v>0</v>
      </c>
      <c r="AP4" s="72">
        <f>IF($B4="",0,SUMPRODUCT(-('Gastos Gerais'!$F$4:$F$1003='Gastos das Atividades'!$B4),-('Gastos das Atividades'!AP$3&gt;='Gastos Gerais'!$D$4:$D$1003),-('Gastos das Atividades'!AP$3&lt;='Gastos Gerais'!$E$4:$E$1003),-('Gastos Gerais'!$C$4:$C$1003)))</f>
        <v>0</v>
      </c>
      <c r="AQ4" s="72">
        <f>IF($B4="",0,SUMPRODUCT(-('Gastos Gerais'!$F$4:$F$1003='Gastos das Atividades'!$B4),-('Gastos das Atividades'!AQ$3&gt;='Gastos Gerais'!$D$4:$D$1003),-('Gastos das Atividades'!AQ$3&lt;='Gastos Gerais'!$E$4:$E$1003),-('Gastos Gerais'!$C$4:$C$1003)))</f>
        <v>0</v>
      </c>
      <c r="AR4" s="72">
        <f>IF($B4="",0,SUMPRODUCT(-('Gastos Gerais'!$F$4:$F$1003='Gastos das Atividades'!$B4),-('Gastos das Atividades'!AR$3&gt;='Gastos Gerais'!$D$4:$D$1003),-('Gastos das Atividades'!AR$3&lt;='Gastos Gerais'!$E$4:$E$1003),-('Gastos Gerais'!$C$4:$C$1003)))</f>
        <v>0</v>
      </c>
      <c r="AS4" s="72">
        <f>IF($B4="",0,SUMPRODUCT(-('Gastos Gerais'!$F$4:$F$1003='Gastos das Atividades'!$B4),-('Gastos das Atividades'!AS$3&gt;='Gastos Gerais'!$D$4:$D$1003),-('Gastos das Atividades'!AS$3&lt;='Gastos Gerais'!$E$4:$E$1003),-('Gastos Gerais'!$C$4:$C$1003)))</f>
        <v>0</v>
      </c>
      <c r="AT4" s="72">
        <f>IF($B4="",0,SUMPRODUCT(-('Gastos Gerais'!$F$4:$F$1003='Gastos das Atividades'!$B4),-('Gastos das Atividades'!AT$3&gt;='Gastos Gerais'!$D$4:$D$1003),-('Gastos das Atividades'!AT$3&lt;='Gastos Gerais'!$E$4:$E$1003),-('Gastos Gerais'!$C$4:$C$1003)))</f>
        <v>0</v>
      </c>
      <c r="AU4" s="72">
        <f>IF($B4="",0,SUMPRODUCT(-('Gastos Gerais'!$F$4:$F$1003='Gastos das Atividades'!$B4),-('Gastos das Atividades'!AU$3&gt;='Gastos Gerais'!$D$4:$D$1003),-('Gastos das Atividades'!AU$3&lt;='Gastos Gerais'!$E$4:$E$1003),-('Gastos Gerais'!$C$4:$C$1003)))</f>
        <v>0</v>
      </c>
      <c r="AV4" s="72">
        <f>IF($B4="",0,SUMPRODUCT(-('Gastos Gerais'!$F$4:$F$1003='Gastos das Atividades'!$B4),-('Gastos das Atividades'!AV$3&gt;='Gastos Gerais'!$D$4:$D$1003),-('Gastos das Atividades'!AV$3&lt;='Gastos Gerais'!$E$4:$E$1003),-('Gastos Gerais'!$C$4:$C$1003)))</f>
        <v>0</v>
      </c>
      <c r="AW4" s="72">
        <f>IF($B4="",0,SUMPRODUCT(-('Gastos Gerais'!$F$4:$F$1003='Gastos das Atividades'!$B4),-('Gastos das Atividades'!AW$3&gt;='Gastos Gerais'!$D$4:$D$1003),-('Gastos das Atividades'!AW$3&lt;='Gastos Gerais'!$E$4:$E$1003),-('Gastos Gerais'!$C$4:$C$1003)))</f>
        <v>0</v>
      </c>
      <c r="AX4" s="72">
        <f>IF($B4="",0,SUMPRODUCT(-('Gastos Gerais'!$F$4:$F$1003='Gastos das Atividades'!$B4),-('Gastos das Atividades'!AX$3&gt;='Gastos Gerais'!$D$4:$D$1003),-('Gastos das Atividades'!AX$3&lt;='Gastos Gerais'!$E$4:$E$1003),-('Gastos Gerais'!$C$4:$C$1003)))</f>
        <v>0</v>
      </c>
      <c r="AY4" s="72">
        <f>IF($B4="",0,SUMPRODUCT(-('Gastos Gerais'!$F$4:$F$1003='Gastos das Atividades'!$B4),-('Gastos das Atividades'!AY$3&gt;='Gastos Gerais'!$D$4:$D$1003),-('Gastos das Atividades'!AY$3&lt;='Gastos Gerais'!$E$4:$E$1003),-('Gastos Gerais'!$C$4:$C$1003)))</f>
        <v>0</v>
      </c>
      <c r="AZ4" s="72">
        <f>IF($B4="",0,SUMPRODUCT(-('Gastos Gerais'!$F$4:$F$1003='Gastos das Atividades'!$B4),-('Gastos das Atividades'!AZ$3&gt;='Gastos Gerais'!$D$4:$D$1003),-('Gastos das Atividades'!AZ$3&lt;='Gastos Gerais'!$E$4:$E$1003),-('Gastos Gerais'!$C$4:$C$1003)))</f>
        <v>0</v>
      </c>
      <c r="BA4" s="72">
        <f>IF($B4="",0,SUMPRODUCT(-('Gastos Gerais'!$F$4:$F$1003='Gastos das Atividades'!$B4),-('Gastos das Atividades'!BA$3&gt;='Gastos Gerais'!$D$4:$D$1003),-('Gastos das Atividades'!BA$3&lt;='Gastos Gerais'!$E$4:$E$1003),-('Gastos Gerais'!$C$4:$C$1003)))</f>
        <v>0</v>
      </c>
      <c r="BB4" s="72">
        <f>IF($B4="",0,SUMPRODUCT(-('Gastos Gerais'!$F$4:$F$1003='Gastos das Atividades'!$B4),-('Gastos das Atividades'!BB$3&gt;='Gastos Gerais'!$D$4:$D$1003),-('Gastos das Atividades'!BB$3&lt;='Gastos Gerais'!$E$4:$E$1003),-('Gastos Gerais'!$C$4:$C$1003)))</f>
        <v>0</v>
      </c>
      <c r="BC4" s="72">
        <f>IF($B4="",0,SUMPRODUCT(-('Gastos Gerais'!$F$4:$F$1003='Gastos das Atividades'!$B4),-('Gastos das Atividades'!BC$3&gt;='Gastos Gerais'!$D$4:$D$1003),-('Gastos das Atividades'!BC$3&lt;='Gastos Gerais'!$E$4:$E$1003),-('Gastos Gerais'!$C$4:$C$1003)))</f>
        <v>0</v>
      </c>
      <c r="BD4" s="72">
        <f>IF($B4="",0,SUMPRODUCT(-('Gastos Gerais'!$F$4:$F$1003='Gastos das Atividades'!$B4),-('Gastos das Atividades'!BD$3&gt;='Gastos Gerais'!$D$4:$D$1003),-('Gastos das Atividades'!BD$3&lt;='Gastos Gerais'!$E$4:$E$1003),-('Gastos Gerais'!$C$4:$C$1003)))</f>
        <v>0</v>
      </c>
      <c r="BE4" s="72">
        <f>IF($B4="",0,SUMPRODUCT(-('Gastos Gerais'!$F$4:$F$1003='Gastos das Atividades'!$B4),-('Gastos das Atividades'!BE$3&gt;='Gastos Gerais'!$D$4:$D$1003),-('Gastos das Atividades'!BE$3&lt;='Gastos Gerais'!$E$4:$E$1003),-('Gastos Gerais'!$C$4:$C$1003)))</f>
        <v>0</v>
      </c>
      <c r="BF4" s="72">
        <f>IF($B4="",0,SUMPRODUCT(-('Gastos Gerais'!$F$4:$F$1003='Gastos das Atividades'!$B4),-('Gastos das Atividades'!BF$3&gt;='Gastos Gerais'!$D$4:$D$1003),-('Gastos das Atividades'!BF$3&lt;='Gastos Gerais'!$E$4:$E$1003),-('Gastos Gerais'!$C$4:$C$1003)))</f>
        <v>0</v>
      </c>
      <c r="BG4" s="72">
        <f>IF($B4="",0,SUMPRODUCT(-('Gastos Gerais'!$F$4:$F$1003='Gastos das Atividades'!$B4),-('Gastos das Atividades'!BG$3&gt;='Gastos Gerais'!$D$4:$D$1003),-('Gastos das Atividades'!BG$3&lt;='Gastos Gerais'!$E$4:$E$1003),-('Gastos Gerais'!$C$4:$C$1003)))</f>
        <v>0</v>
      </c>
      <c r="BH4" s="72">
        <f>IF($B4="",0,SUMPRODUCT(-('Gastos Gerais'!$F$4:$F$1003='Gastos das Atividades'!$B4),-('Gastos das Atividades'!BH$3&gt;='Gastos Gerais'!$D$4:$D$1003),-('Gastos das Atividades'!BH$3&lt;='Gastos Gerais'!$E$4:$E$1003),-('Gastos Gerais'!$C$4:$C$1003)))</f>
        <v>0</v>
      </c>
      <c r="BI4" s="72">
        <f>IF($B4="",0,SUMPRODUCT(-('Gastos Gerais'!$F$4:$F$1003='Gastos das Atividades'!$B4),-('Gastos das Atividades'!BI$3&gt;='Gastos Gerais'!$D$4:$D$1003),-('Gastos das Atividades'!BI$3&lt;='Gastos Gerais'!$E$4:$E$1003),-('Gastos Gerais'!$C$4:$C$1003)))</f>
        <v>0</v>
      </c>
      <c r="BJ4" s="72">
        <f>IF($B4="",0,SUMPRODUCT(-('Gastos Gerais'!$F$4:$F$1003='Gastos das Atividades'!$B4),-('Gastos das Atividades'!BJ$3&gt;='Gastos Gerais'!$D$4:$D$1003),-('Gastos das Atividades'!BJ$3&lt;='Gastos Gerais'!$E$4:$E$1003),-('Gastos Gerais'!$C$4:$C$1003)))</f>
        <v>0</v>
      </c>
      <c r="BK4" s="72">
        <f>IF($B4="",0,SUMPRODUCT(-('Gastos Gerais'!$F$4:$F$1003='Gastos das Atividades'!$B4),-('Gastos das Atividades'!BK$3&gt;='Gastos Gerais'!$D$4:$D$1003),-('Gastos das Atividades'!BK$3&lt;='Gastos Gerais'!$E$4:$E$1003),-('Gastos Gerais'!$C$4:$C$1003)))</f>
        <v>0</v>
      </c>
      <c r="BL4" s="72">
        <f>IF($B4="",0,SUMPRODUCT(-('Gastos Gerais'!$F$4:$F$1003='Gastos das Atividades'!$B4),-('Gastos das Atividades'!BL$3&gt;='Gastos Gerais'!$D$4:$D$1003),-('Gastos das Atividades'!BL$3&lt;='Gastos Gerais'!$E$4:$E$1003),-('Gastos Gerais'!$C$4:$C$1003)))</f>
        <v>0</v>
      </c>
      <c r="BM4" s="72">
        <f>IF($B4="",0,SUMPRODUCT(-('Gastos Gerais'!$F$4:$F$1003='Gastos das Atividades'!$B4),-('Gastos das Atividades'!BM$3&gt;='Gastos Gerais'!$D$4:$D$1003),-('Gastos das Atividades'!BM$3&lt;='Gastos Gerais'!$E$4:$E$1003),-('Gastos Gerais'!$C$4:$C$1003)))</f>
        <v>0</v>
      </c>
      <c r="BN4" s="72">
        <f>IF($B4="",0,SUMPRODUCT(-('Gastos Gerais'!$F$4:$F$1003='Gastos das Atividades'!$B4),-('Gastos das Atividades'!BN$3&gt;='Gastos Gerais'!$D$4:$D$1003),-('Gastos das Atividades'!BN$3&lt;='Gastos Gerais'!$E$4:$E$1003),-('Gastos Gerais'!$C$4:$C$1003)))</f>
        <v>0</v>
      </c>
      <c r="BO4" s="72">
        <f>IF($B4="",0,SUMPRODUCT(-('Gastos Gerais'!$F$4:$F$1003='Gastos das Atividades'!$B4),-('Gastos das Atividades'!BO$3&gt;='Gastos Gerais'!$D$4:$D$1003),-('Gastos das Atividades'!BO$3&lt;='Gastos Gerais'!$E$4:$E$1003),-('Gastos Gerais'!$C$4:$C$1003)))</f>
        <v>0</v>
      </c>
      <c r="BP4" s="72">
        <f>IF($B4="",0,SUMPRODUCT(-('Gastos Gerais'!$F$4:$F$1003='Gastos das Atividades'!$B4),-('Gastos das Atividades'!BP$3&gt;='Gastos Gerais'!$D$4:$D$1003),-('Gastos das Atividades'!BP$3&lt;='Gastos Gerais'!$E$4:$E$1003),-('Gastos Gerais'!$C$4:$C$1003)))</f>
        <v>0</v>
      </c>
      <c r="BQ4" s="72">
        <f>IF($B4="",0,SUMPRODUCT(-('Gastos Gerais'!$F$4:$F$1003='Gastos das Atividades'!$B4),-('Gastos das Atividades'!BQ$3&gt;='Gastos Gerais'!$D$4:$D$1003),-('Gastos das Atividades'!BQ$3&lt;='Gastos Gerais'!$E$4:$E$1003),-('Gastos Gerais'!$C$4:$C$1003)))</f>
        <v>0</v>
      </c>
      <c r="BR4" s="72">
        <f>IF($B4="",0,SUMPRODUCT(-('Gastos Gerais'!$F$4:$F$1003='Gastos das Atividades'!$B4),-('Gastos das Atividades'!BR$3&gt;='Gastos Gerais'!$D$4:$D$1003),-('Gastos das Atividades'!BR$3&lt;='Gastos Gerais'!$E$4:$E$1003),-('Gastos Gerais'!$C$4:$C$1003)))</f>
        <v>0</v>
      </c>
      <c r="BS4" s="72">
        <f>IF($B4="",0,SUMPRODUCT(-('Gastos Gerais'!$F$4:$F$1003='Gastos das Atividades'!$B4),-('Gastos das Atividades'!BS$3&gt;='Gastos Gerais'!$D$4:$D$1003),-('Gastos das Atividades'!BS$3&lt;='Gastos Gerais'!$E$4:$E$1003),-('Gastos Gerais'!$C$4:$C$1003)))</f>
        <v>0</v>
      </c>
      <c r="BT4" s="72">
        <f>IF($B4="",0,SUMPRODUCT(-('Gastos Gerais'!$F$4:$F$1003='Gastos das Atividades'!$B4),-('Gastos das Atividades'!BT$3&gt;='Gastos Gerais'!$D$4:$D$1003),-('Gastos das Atividades'!BT$3&lt;='Gastos Gerais'!$E$4:$E$1003),-('Gastos Gerais'!$C$4:$C$1003)))</f>
        <v>0</v>
      </c>
      <c r="BU4" s="72">
        <f>IF($B4="",0,SUMPRODUCT(-('Gastos Gerais'!$F$4:$F$1003='Gastos das Atividades'!$B4),-('Gastos das Atividades'!BU$3&gt;='Gastos Gerais'!$D$4:$D$1003),-('Gastos das Atividades'!BU$3&lt;='Gastos Gerais'!$E$4:$E$1003),-('Gastos Gerais'!$C$4:$C$1003)))</f>
        <v>0</v>
      </c>
      <c r="BV4" s="72">
        <f>IF($B4="",0,SUMPRODUCT(-('Gastos Gerais'!$F$4:$F$1003='Gastos das Atividades'!$B4),-('Gastos das Atividades'!BV$3&gt;='Gastos Gerais'!$D$4:$D$1003),-('Gastos das Atividades'!BV$3&lt;='Gastos Gerais'!$E$4:$E$1003),-('Gastos Gerais'!$C$4:$C$1003)))</f>
        <v>0</v>
      </c>
      <c r="BW4" s="72">
        <f>IF($B4="",0,SUMPRODUCT(-('Gastos Gerais'!$F$4:$F$1003='Gastos das Atividades'!$B4),-('Gastos das Atividades'!BW$3&gt;='Gastos Gerais'!$D$4:$D$1003),-('Gastos das Atividades'!BW$3&lt;='Gastos Gerais'!$E$4:$E$1003),-('Gastos Gerais'!$C$4:$C$1003)))</f>
        <v>0</v>
      </c>
      <c r="BX4" s="72">
        <f>IF($B4="",0,SUMPRODUCT(-('Gastos Gerais'!$F$4:$F$1003='Gastos das Atividades'!$B4),-('Gastos das Atividades'!BX$3&gt;='Gastos Gerais'!$D$4:$D$1003),-('Gastos das Atividades'!BX$3&lt;='Gastos Gerais'!$E$4:$E$1003),-('Gastos Gerais'!$C$4:$C$1003)))</f>
        <v>0</v>
      </c>
    </row>
    <row r="5" spans="1:77" x14ac:dyDescent="0.2">
      <c r="A5" s="140">
        <v>2</v>
      </c>
      <c r="B5" s="158" t="s">
        <v>103</v>
      </c>
      <c r="C5" s="298">
        <v>0</v>
      </c>
      <c r="D5" s="350">
        <f t="shared" ref="D5:D32" si="9">SUMIFS($Q5:$BX5,$Q$3:$BX$3,"&gt;="&amp;E$3,$Q$3:$BX$3,"&lt;"&amp;(DATE(YEAR(E$3)+1,1,1)-1))</f>
        <v>19486.400000000001</v>
      </c>
      <c r="E5" s="138">
        <f t="shared" ref="E5:E33" si="10">SUM(C5:D5)</f>
        <v>19486.400000000001</v>
      </c>
      <c r="F5" s="72">
        <f t="shared" si="2"/>
        <v>85000</v>
      </c>
      <c r="G5" s="72">
        <f t="shared" si="2"/>
        <v>0</v>
      </c>
      <c r="H5" s="72">
        <f t="shared" si="2"/>
        <v>0</v>
      </c>
      <c r="I5" s="72">
        <f t="shared" si="2"/>
        <v>0</v>
      </c>
      <c r="J5" s="139">
        <f t="shared" si="3"/>
        <v>104486.39999999999</v>
      </c>
      <c r="K5" s="75">
        <f t="shared" si="4"/>
        <v>1.3545707726803575E-2</v>
      </c>
      <c r="L5" s="75">
        <f t="shared" si="5"/>
        <v>5.9086601772431226E-2</v>
      </c>
      <c r="M5" s="75">
        <f t="shared" si="6"/>
        <v>0</v>
      </c>
      <c r="N5" s="75">
        <f t="shared" ref="N5:N33" si="11">IF($J$34=0,0,H5/$J$34)</f>
        <v>0</v>
      </c>
      <c r="O5" s="75">
        <f t="shared" ref="O5:O33" si="12">IF($J$34=0,0,I5/$J$34)</f>
        <v>0</v>
      </c>
      <c r="P5" s="202">
        <f t="shared" si="8"/>
        <v>7.2632309499234798E-2</v>
      </c>
      <c r="Q5" s="72">
        <f>IF($B5="",0,SUMPRODUCT(-('Gastos Gerais'!$F$4:$F$1003='Gastos das Atividades'!$B5),-('Gastos das Atividades'!Q$3&gt;='Gastos Gerais'!$D$4:$D$1003),-('Gastos das Atividades'!Q$3&lt;='Gastos Gerais'!$E$4:$E$1003),-('Gastos Gerais'!$C$4:$C$1003)))</f>
        <v>19486.400000000001</v>
      </c>
      <c r="R5" s="72">
        <f>IF($B5="",0,SUMPRODUCT(-('Gastos Gerais'!$F$4:$F$1003='Gastos das Atividades'!$B5),-('Gastos das Atividades'!R$3&gt;='Gastos Gerais'!$D$4:$D$1003),-('Gastos das Atividades'!R$3&lt;='Gastos Gerais'!$E$4:$E$1003),-('Gastos Gerais'!$C$4:$C$1003)))</f>
        <v>17000</v>
      </c>
      <c r="S5" s="72">
        <f>IF($B5="",0,SUMPRODUCT(-('Gastos Gerais'!$F$4:$F$1003='Gastos das Atividades'!$B5),-('Gastos das Atividades'!S$3&gt;='Gastos Gerais'!$D$4:$D$1003),-('Gastos das Atividades'!S$3&lt;='Gastos Gerais'!$E$4:$E$1003),-('Gastos Gerais'!$C$4:$C$1003)))</f>
        <v>17000</v>
      </c>
      <c r="T5" s="72">
        <f>IF($B5="",0,SUMPRODUCT(-('Gastos Gerais'!$F$4:$F$1003='Gastos das Atividades'!$B5),-('Gastos das Atividades'!T$3&gt;='Gastos Gerais'!$D$4:$D$1003),-('Gastos das Atividades'!T$3&lt;='Gastos Gerais'!$E$4:$E$1003),-('Gastos Gerais'!$C$4:$C$1003)))</f>
        <v>17000</v>
      </c>
      <c r="U5" s="72">
        <f>IF($B5="",0,SUMPRODUCT(-('Gastos Gerais'!$F$4:$F$1003='Gastos das Atividades'!$B5),-('Gastos das Atividades'!U$3&gt;='Gastos Gerais'!$D$4:$D$1003),-('Gastos das Atividades'!U$3&lt;='Gastos Gerais'!$E$4:$E$1003),-('Gastos Gerais'!$C$4:$C$1003)))</f>
        <v>17000</v>
      </c>
      <c r="V5" s="72">
        <f>IF($B5="",0,SUMPRODUCT(-('Gastos Gerais'!$F$4:$F$1003='Gastos das Atividades'!$B5),-('Gastos das Atividades'!V$3&gt;='Gastos Gerais'!$D$4:$D$1003),-('Gastos das Atividades'!V$3&lt;='Gastos Gerais'!$E$4:$E$1003),-('Gastos Gerais'!$C$4:$C$1003)))</f>
        <v>17000</v>
      </c>
      <c r="W5" s="72">
        <f>IF($B5="",0,SUMPRODUCT(-('Gastos Gerais'!$F$4:$F$1003='Gastos das Atividades'!$B5),-('Gastos das Atividades'!W$3&gt;='Gastos Gerais'!$D$4:$D$1003),-('Gastos das Atividades'!W$3&lt;='Gastos Gerais'!$E$4:$E$1003),-('Gastos Gerais'!$C$4:$C$1003)))</f>
        <v>0</v>
      </c>
      <c r="X5" s="72">
        <f>IF($B5="",0,SUMPRODUCT(-('Gastos Gerais'!$F$4:$F$1003='Gastos das Atividades'!$B5),-('Gastos das Atividades'!X$3&gt;='Gastos Gerais'!$D$4:$D$1003),-('Gastos das Atividades'!X$3&lt;='Gastos Gerais'!$E$4:$E$1003),-('Gastos Gerais'!$C$4:$C$1003)))</f>
        <v>0</v>
      </c>
      <c r="Y5" s="72">
        <f>IF($B5="",0,SUMPRODUCT(-('Gastos Gerais'!$F$4:$F$1003='Gastos das Atividades'!$B5),-('Gastos das Atividades'!Y$3&gt;='Gastos Gerais'!$D$4:$D$1003),-('Gastos das Atividades'!Y$3&lt;='Gastos Gerais'!$E$4:$E$1003),-('Gastos Gerais'!$C$4:$C$1003)))</f>
        <v>0</v>
      </c>
      <c r="Z5" s="72">
        <f>IF($B5="",0,SUMPRODUCT(-('Gastos Gerais'!$F$4:$F$1003='Gastos das Atividades'!$B5),-('Gastos das Atividades'!Z$3&gt;='Gastos Gerais'!$D$4:$D$1003),-('Gastos das Atividades'!Z$3&lt;='Gastos Gerais'!$E$4:$E$1003),-('Gastos Gerais'!$C$4:$C$1003)))</f>
        <v>0</v>
      </c>
      <c r="AA5" s="72">
        <f>IF($B5="",0,SUMPRODUCT(-('Gastos Gerais'!$F$4:$F$1003='Gastos das Atividades'!$B5),-('Gastos das Atividades'!AA$3&gt;='Gastos Gerais'!$D$4:$D$1003),-('Gastos das Atividades'!AA$3&lt;='Gastos Gerais'!$E$4:$E$1003),-('Gastos Gerais'!$C$4:$C$1003)))</f>
        <v>0</v>
      </c>
      <c r="AB5" s="72">
        <f>IF($B5="",0,SUMPRODUCT(-('Gastos Gerais'!$F$4:$F$1003='Gastos das Atividades'!$B5),-('Gastos das Atividades'!AB$3&gt;='Gastos Gerais'!$D$4:$D$1003),-('Gastos das Atividades'!AB$3&lt;='Gastos Gerais'!$E$4:$E$1003),-('Gastos Gerais'!$C$4:$C$1003)))</f>
        <v>0</v>
      </c>
      <c r="AC5" s="72">
        <f>IF($B5="",0,SUMPRODUCT(-('Gastos Gerais'!$F$4:$F$1003='Gastos das Atividades'!$B5),-('Gastos das Atividades'!AC$3&gt;='Gastos Gerais'!$D$4:$D$1003),-('Gastos das Atividades'!AC$3&lt;='Gastos Gerais'!$E$4:$E$1003),-('Gastos Gerais'!$C$4:$C$1003)))</f>
        <v>0</v>
      </c>
      <c r="AD5" s="72">
        <f>IF($B5="",0,SUMPRODUCT(-('Gastos Gerais'!$F$4:$F$1003='Gastos das Atividades'!$B5),-('Gastos das Atividades'!AD$3&gt;='Gastos Gerais'!$D$4:$D$1003),-('Gastos das Atividades'!AD$3&lt;='Gastos Gerais'!$E$4:$E$1003),-('Gastos Gerais'!$C$4:$C$1003)))</f>
        <v>0</v>
      </c>
      <c r="AE5" s="72">
        <f>IF($B5="",0,SUMPRODUCT(-('Gastos Gerais'!$F$4:$F$1003='Gastos das Atividades'!$B5),-('Gastos das Atividades'!AE$3&gt;='Gastos Gerais'!$D$4:$D$1003),-('Gastos das Atividades'!AE$3&lt;='Gastos Gerais'!$E$4:$E$1003),-('Gastos Gerais'!$C$4:$C$1003)))</f>
        <v>0</v>
      </c>
      <c r="AF5" s="72">
        <f>IF($B5="",0,SUMPRODUCT(-('Gastos Gerais'!$F$4:$F$1003='Gastos das Atividades'!$B5),-('Gastos das Atividades'!AF$3&gt;='Gastos Gerais'!$D$4:$D$1003),-('Gastos das Atividades'!AF$3&lt;='Gastos Gerais'!$E$4:$E$1003),-('Gastos Gerais'!$C$4:$C$1003)))</f>
        <v>0</v>
      </c>
      <c r="AG5" s="72">
        <f>IF($B5="",0,SUMPRODUCT(-('Gastos Gerais'!$F$4:$F$1003='Gastos das Atividades'!$B5),-('Gastos das Atividades'!AG$3&gt;='Gastos Gerais'!$D$4:$D$1003),-('Gastos das Atividades'!AG$3&lt;='Gastos Gerais'!$E$4:$E$1003),-('Gastos Gerais'!$C$4:$C$1003)))</f>
        <v>0</v>
      </c>
      <c r="AH5" s="72">
        <f>IF($B5="",0,SUMPRODUCT(-('Gastos Gerais'!$F$4:$F$1003='Gastos das Atividades'!$B5),-('Gastos das Atividades'!AH$3&gt;='Gastos Gerais'!$D$4:$D$1003),-('Gastos das Atividades'!AH$3&lt;='Gastos Gerais'!$E$4:$E$1003),-('Gastos Gerais'!$C$4:$C$1003)))</f>
        <v>0</v>
      </c>
      <c r="AI5" s="72">
        <f>IF($B5="",0,SUMPRODUCT(-('Gastos Gerais'!$F$4:$F$1003='Gastos das Atividades'!$B5),-('Gastos das Atividades'!AI$3&gt;='Gastos Gerais'!$D$4:$D$1003),-('Gastos das Atividades'!AI$3&lt;='Gastos Gerais'!$E$4:$E$1003),-('Gastos Gerais'!$C$4:$C$1003)))</f>
        <v>0</v>
      </c>
      <c r="AJ5" s="72">
        <f>IF($B5="",0,SUMPRODUCT(-('Gastos Gerais'!$F$4:$F$1003='Gastos das Atividades'!$B5),-('Gastos das Atividades'!AJ$3&gt;='Gastos Gerais'!$D$4:$D$1003),-('Gastos das Atividades'!AJ$3&lt;='Gastos Gerais'!$E$4:$E$1003),-('Gastos Gerais'!$C$4:$C$1003)))</f>
        <v>0</v>
      </c>
      <c r="AK5" s="72">
        <f>IF($B5="",0,SUMPRODUCT(-('Gastos Gerais'!$F$4:$F$1003='Gastos das Atividades'!$B5),-('Gastos das Atividades'!AK$3&gt;='Gastos Gerais'!$D$4:$D$1003),-('Gastos das Atividades'!AK$3&lt;='Gastos Gerais'!$E$4:$E$1003),-('Gastos Gerais'!$C$4:$C$1003)))</f>
        <v>0</v>
      </c>
      <c r="AL5" s="72">
        <f>IF($B5="",0,SUMPRODUCT(-('Gastos Gerais'!$F$4:$F$1003='Gastos das Atividades'!$B5),-('Gastos das Atividades'!AL$3&gt;='Gastos Gerais'!$D$4:$D$1003),-('Gastos das Atividades'!AL$3&lt;='Gastos Gerais'!$E$4:$E$1003),-('Gastos Gerais'!$C$4:$C$1003)))</f>
        <v>0</v>
      </c>
      <c r="AM5" s="72">
        <f>IF($B5="",0,SUMPRODUCT(-('Gastos Gerais'!$F$4:$F$1003='Gastos das Atividades'!$B5),-('Gastos das Atividades'!AM$3&gt;='Gastos Gerais'!$D$4:$D$1003),-('Gastos das Atividades'!AM$3&lt;='Gastos Gerais'!$E$4:$E$1003),-('Gastos Gerais'!$C$4:$C$1003)))</f>
        <v>0</v>
      </c>
      <c r="AN5" s="72">
        <f>IF($B5="",0,SUMPRODUCT(-('Gastos Gerais'!$F$4:$F$1003='Gastos das Atividades'!$B5),-('Gastos das Atividades'!AN$3&gt;='Gastos Gerais'!$D$4:$D$1003),-('Gastos das Atividades'!AN$3&lt;='Gastos Gerais'!$E$4:$E$1003),-('Gastos Gerais'!$C$4:$C$1003)))</f>
        <v>0</v>
      </c>
      <c r="AO5" s="72">
        <f>IF($B5="",0,SUMPRODUCT(-('Gastos Gerais'!$F$4:$F$1003='Gastos das Atividades'!$B5),-('Gastos das Atividades'!AO$3&gt;='Gastos Gerais'!$D$4:$D$1003),-('Gastos das Atividades'!AO$3&lt;='Gastos Gerais'!$E$4:$E$1003),-('Gastos Gerais'!$C$4:$C$1003)))</f>
        <v>0</v>
      </c>
      <c r="AP5" s="72">
        <f>IF($B5="",0,SUMPRODUCT(-('Gastos Gerais'!$F$4:$F$1003='Gastos das Atividades'!$B5),-('Gastos das Atividades'!AP$3&gt;='Gastos Gerais'!$D$4:$D$1003),-('Gastos das Atividades'!AP$3&lt;='Gastos Gerais'!$E$4:$E$1003),-('Gastos Gerais'!$C$4:$C$1003)))</f>
        <v>0</v>
      </c>
      <c r="AQ5" s="72">
        <f>IF($B5="",0,SUMPRODUCT(-('Gastos Gerais'!$F$4:$F$1003='Gastos das Atividades'!$B5),-('Gastos das Atividades'!AQ$3&gt;='Gastos Gerais'!$D$4:$D$1003),-('Gastos das Atividades'!AQ$3&lt;='Gastos Gerais'!$E$4:$E$1003),-('Gastos Gerais'!$C$4:$C$1003)))</f>
        <v>0</v>
      </c>
      <c r="AR5" s="72">
        <f>IF($B5="",0,SUMPRODUCT(-('Gastos Gerais'!$F$4:$F$1003='Gastos das Atividades'!$B5),-('Gastos das Atividades'!AR$3&gt;='Gastos Gerais'!$D$4:$D$1003),-('Gastos das Atividades'!AR$3&lt;='Gastos Gerais'!$E$4:$E$1003),-('Gastos Gerais'!$C$4:$C$1003)))</f>
        <v>0</v>
      </c>
      <c r="AS5" s="72">
        <f>IF($B5="",0,SUMPRODUCT(-('Gastos Gerais'!$F$4:$F$1003='Gastos das Atividades'!$B5),-('Gastos das Atividades'!AS$3&gt;='Gastos Gerais'!$D$4:$D$1003),-('Gastos das Atividades'!AS$3&lt;='Gastos Gerais'!$E$4:$E$1003),-('Gastos Gerais'!$C$4:$C$1003)))</f>
        <v>0</v>
      </c>
      <c r="AT5" s="72">
        <f>IF($B5="",0,SUMPRODUCT(-('Gastos Gerais'!$F$4:$F$1003='Gastos das Atividades'!$B5),-('Gastos das Atividades'!AT$3&gt;='Gastos Gerais'!$D$4:$D$1003),-('Gastos das Atividades'!AT$3&lt;='Gastos Gerais'!$E$4:$E$1003),-('Gastos Gerais'!$C$4:$C$1003)))</f>
        <v>0</v>
      </c>
      <c r="AU5" s="72">
        <f>IF($B5="",0,SUMPRODUCT(-('Gastos Gerais'!$F$4:$F$1003='Gastos das Atividades'!$B5),-('Gastos das Atividades'!AU$3&gt;='Gastos Gerais'!$D$4:$D$1003),-('Gastos das Atividades'!AU$3&lt;='Gastos Gerais'!$E$4:$E$1003),-('Gastos Gerais'!$C$4:$C$1003)))</f>
        <v>0</v>
      </c>
      <c r="AV5" s="72">
        <f>IF($B5="",0,SUMPRODUCT(-('Gastos Gerais'!$F$4:$F$1003='Gastos das Atividades'!$B5),-('Gastos das Atividades'!AV$3&gt;='Gastos Gerais'!$D$4:$D$1003),-('Gastos das Atividades'!AV$3&lt;='Gastos Gerais'!$E$4:$E$1003),-('Gastos Gerais'!$C$4:$C$1003)))</f>
        <v>0</v>
      </c>
      <c r="AW5" s="72">
        <f>IF($B5="",0,SUMPRODUCT(-('Gastos Gerais'!$F$4:$F$1003='Gastos das Atividades'!$B5),-('Gastos das Atividades'!AW$3&gt;='Gastos Gerais'!$D$4:$D$1003),-('Gastos das Atividades'!AW$3&lt;='Gastos Gerais'!$E$4:$E$1003),-('Gastos Gerais'!$C$4:$C$1003)))</f>
        <v>0</v>
      </c>
      <c r="AX5" s="72">
        <f>IF($B5="",0,SUMPRODUCT(-('Gastos Gerais'!$F$4:$F$1003='Gastos das Atividades'!$B5),-('Gastos das Atividades'!AX$3&gt;='Gastos Gerais'!$D$4:$D$1003),-('Gastos das Atividades'!AX$3&lt;='Gastos Gerais'!$E$4:$E$1003),-('Gastos Gerais'!$C$4:$C$1003)))</f>
        <v>0</v>
      </c>
      <c r="AY5" s="72">
        <f>IF($B5="",0,SUMPRODUCT(-('Gastos Gerais'!$F$4:$F$1003='Gastos das Atividades'!$B5),-('Gastos das Atividades'!AY$3&gt;='Gastos Gerais'!$D$4:$D$1003),-('Gastos das Atividades'!AY$3&lt;='Gastos Gerais'!$E$4:$E$1003),-('Gastos Gerais'!$C$4:$C$1003)))</f>
        <v>0</v>
      </c>
      <c r="AZ5" s="72">
        <f>IF($B5="",0,SUMPRODUCT(-('Gastos Gerais'!$F$4:$F$1003='Gastos das Atividades'!$B5),-('Gastos das Atividades'!AZ$3&gt;='Gastos Gerais'!$D$4:$D$1003),-('Gastos das Atividades'!AZ$3&lt;='Gastos Gerais'!$E$4:$E$1003),-('Gastos Gerais'!$C$4:$C$1003)))</f>
        <v>0</v>
      </c>
      <c r="BA5" s="72">
        <f>IF($B5="",0,SUMPRODUCT(-('Gastos Gerais'!$F$4:$F$1003='Gastos das Atividades'!$B5),-('Gastos das Atividades'!BA$3&gt;='Gastos Gerais'!$D$4:$D$1003),-('Gastos das Atividades'!BA$3&lt;='Gastos Gerais'!$E$4:$E$1003),-('Gastos Gerais'!$C$4:$C$1003)))</f>
        <v>0</v>
      </c>
      <c r="BB5" s="72">
        <f>IF($B5="",0,SUMPRODUCT(-('Gastos Gerais'!$F$4:$F$1003='Gastos das Atividades'!$B5),-('Gastos das Atividades'!BB$3&gt;='Gastos Gerais'!$D$4:$D$1003),-('Gastos das Atividades'!BB$3&lt;='Gastos Gerais'!$E$4:$E$1003),-('Gastos Gerais'!$C$4:$C$1003)))</f>
        <v>0</v>
      </c>
      <c r="BC5" s="72">
        <f>IF($B5="",0,SUMPRODUCT(-('Gastos Gerais'!$F$4:$F$1003='Gastos das Atividades'!$B5),-('Gastos das Atividades'!BC$3&gt;='Gastos Gerais'!$D$4:$D$1003),-('Gastos das Atividades'!BC$3&lt;='Gastos Gerais'!$E$4:$E$1003),-('Gastos Gerais'!$C$4:$C$1003)))</f>
        <v>0</v>
      </c>
      <c r="BD5" s="72">
        <f>IF($B5="",0,SUMPRODUCT(-('Gastos Gerais'!$F$4:$F$1003='Gastos das Atividades'!$B5),-('Gastos das Atividades'!BD$3&gt;='Gastos Gerais'!$D$4:$D$1003),-('Gastos das Atividades'!BD$3&lt;='Gastos Gerais'!$E$4:$E$1003),-('Gastos Gerais'!$C$4:$C$1003)))</f>
        <v>0</v>
      </c>
      <c r="BE5" s="72">
        <f>IF($B5="",0,SUMPRODUCT(-('Gastos Gerais'!$F$4:$F$1003='Gastos das Atividades'!$B5),-('Gastos das Atividades'!BE$3&gt;='Gastos Gerais'!$D$4:$D$1003),-('Gastos das Atividades'!BE$3&lt;='Gastos Gerais'!$E$4:$E$1003),-('Gastos Gerais'!$C$4:$C$1003)))</f>
        <v>0</v>
      </c>
      <c r="BF5" s="72">
        <f>IF($B5="",0,SUMPRODUCT(-('Gastos Gerais'!$F$4:$F$1003='Gastos das Atividades'!$B5),-('Gastos das Atividades'!BF$3&gt;='Gastos Gerais'!$D$4:$D$1003),-('Gastos das Atividades'!BF$3&lt;='Gastos Gerais'!$E$4:$E$1003),-('Gastos Gerais'!$C$4:$C$1003)))</f>
        <v>0</v>
      </c>
      <c r="BG5" s="72">
        <f>IF($B5="",0,SUMPRODUCT(-('Gastos Gerais'!$F$4:$F$1003='Gastos das Atividades'!$B5),-('Gastos das Atividades'!BG$3&gt;='Gastos Gerais'!$D$4:$D$1003),-('Gastos das Atividades'!BG$3&lt;='Gastos Gerais'!$E$4:$E$1003),-('Gastos Gerais'!$C$4:$C$1003)))</f>
        <v>0</v>
      </c>
      <c r="BH5" s="72">
        <f>IF($B5="",0,SUMPRODUCT(-('Gastos Gerais'!$F$4:$F$1003='Gastos das Atividades'!$B5),-('Gastos das Atividades'!BH$3&gt;='Gastos Gerais'!$D$4:$D$1003),-('Gastos das Atividades'!BH$3&lt;='Gastos Gerais'!$E$4:$E$1003),-('Gastos Gerais'!$C$4:$C$1003)))</f>
        <v>0</v>
      </c>
      <c r="BI5" s="72">
        <f>IF($B5="",0,SUMPRODUCT(-('Gastos Gerais'!$F$4:$F$1003='Gastos das Atividades'!$B5),-('Gastos das Atividades'!BI$3&gt;='Gastos Gerais'!$D$4:$D$1003),-('Gastos das Atividades'!BI$3&lt;='Gastos Gerais'!$E$4:$E$1003),-('Gastos Gerais'!$C$4:$C$1003)))</f>
        <v>0</v>
      </c>
      <c r="BJ5" s="72">
        <f>IF($B5="",0,SUMPRODUCT(-('Gastos Gerais'!$F$4:$F$1003='Gastos das Atividades'!$B5),-('Gastos das Atividades'!BJ$3&gt;='Gastos Gerais'!$D$4:$D$1003),-('Gastos das Atividades'!BJ$3&lt;='Gastos Gerais'!$E$4:$E$1003),-('Gastos Gerais'!$C$4:$C$1003)))</f>
        <v>0</v>
      </c>
      <c r="BK5" s="72">
        <f>IF($B5="",0,SUMPRODUCT(-('Gastos Gerais'!$F$4:$F$1003='Gastos das Atividades'!$B5),-('Gastos das Atividades'!BK$3&gt;='Gastos Gerais'!$D$4:$D$1003),-('Gastos das Atividades'!BK$3&lt;='Gastos Gerais'!$E$4:$E$1003),-('Gastos Gerais'!$C$4:$C$1003)))</f>
        <v>0</v>
      </c>
      <c r="BL5" s="72">
        <f>IF($B5="",0,SUMPRODUCT(-('Gastos Gerais'!$F$4:$F$1003='Gastos das Atividades'!$B5),-('Gastos das Atividades'!BL$3&gt;='Gastos Gerais'!$D$4:$D$1003),-('Gastos das Atividades'!BL$3&lt;='Gastos Gerais'!$E$4:$E$1003),-('Gastos Gerais'!$C$4:$C$1003)))</f>
        <v>0</v>
      </c>
      <c r="BM5" s="72">
        <f>IF($B5="",0,SUMPRODUCT(-('Gastos Gerais'!$F$4:$F$1003='Gastos das Atividades'!$B5),-('Gastos das Atividades'!BM$3&gt;='Gastos Gerais'!$D$4:$D$1003),-('Gastos das Atividades'!BM$3&lt;='Gastos Gerais'!$E$4:$E$1003),-('Gastos Gerais'!$C$4:$C$1003)))</f>
        <v>0</v>
      </c>
      <c r="BN5" s="72">
        <f>IF($B5="",0,SUMPRODUCT(-('Gastos Gerais'!$F$4:$F$1003='Gastos das Atividades'!$B5),-('Gastos das Atividades'!BN$3&gt;='Gastos Gerais'!$D$4:$D$1003),-('Gastos das Atividades'!BN$3&lt;='Gastos Gerais'!$E$4:$E$1003),-('Gastos Gerais'!$C$4:$C$1003)))</f>
        <v>0</v>
      </c>
      <c r="BO5" s="72">
        <f>IF($B5="",0,SUMPRODUCT(-('Gastos Gerais'!$F$4:$F$1003='Gastos das Atividades'!$B5),-('Gastos das Atividades'!BO$3&gt;='Gastos Gerais'!$D$4:$D$1003),-('Gastos das Atividades'!BO$3&lt;='Gastos Gerais'!$E$4:$E$1003),-('Gastos Gerais'!$C$4:$C$1003)))</f>
        <v>0</v>
      </c>
      <c r="BP5" s="72">
        <f>IF($B5="",0,SUMPRODUCT(-('Gastos Gerais'!$F$4:$F$1003='Gastos das Atividades'!$B5),-('Gastos das Atividades'!BP$3&gt;='Gastos Gerais'!$D$4:$D$1003),-('Gastos das Atividades'!BP$3&lt;='Gastos Gerais'!$E$4:$E$1003),-('Gastos Gerais'!$C$4:$C$1003)))</f>
        <v>0</v>
      </c>
      <c r="BQ5" s="72">
        <f>IF($B5="",0,SUMPRODUCT(-('Gastos Gerais'!$F$4:$F$1003='Gastos das Atividades'!$B5),-('Gastos das Atividades'!BQ$3&gt;='Gastos Gerais'!$D$4:$D$1003),-('Gastos das Atividades'!BQ$3&lt;='Gastos Gerais'!$E$4:$E$1003),-('Gastos Gerais'!$C$4:$C$1003)))</f>
        <v>0</v>
      </c>
      <c r="BR5" s="72">
        <f>IF($B5="",0,SUMPRODUCT(-('Gastos Gerais'!$F$4:$F$1003='Gastos das Atividades'!$B5),-('Gastos das Atividades'!BR$3&gt;='Gastos Gerais'!$D$4:$D$1003),-('Gastos das Atividades'!BR$3&lt;='Gastos Gerais'!$E$4:$E$1003),-('Gastos Gerais'!$C$4:$C$1003)))</f>
        <v>0</v>
      </c>
      <c r="BS5" s="72">
        <f>IF($B5="",0,SUMPRODUCT(-('Gastos Gerais'!$F$4:$F$1003='Gastos das Atividades'!$B5),-('Gastos das Atividades'!BS$3&gt;='Gastos Gerais'!$D$4:$D$1003),-('Gastos das Atividades'!BS$3&lt;='Gastos Gerais'!$E$4:$E$1003),-('Gastos Gerais'!$C$4:$C$1003)))</f>
        <v>0</v>
      </c>
      <c r="BT5" s="72">
        <f>IF($B5="",0,SUMPRODUCT(-('Gastos Gerais'!$F$4:$F$1003='Gastos das Atividades'!$B5),-('Gastos das Atividades'!BT$3&gt;='Gastos Gerais'!$D$4:$D$1003),-('Gastos das Atividades'!BT$3&lt;='Gastos Gerais'!$E$4:$E$1003),-('Gastos Gerais'!$C$4:$C$1003)))</f>
        <v>0</v>
      </c>
      <c r="BU5" s="72">
        <f>IF($B5="",0,SUMPRODUCT(-('Gastos Gerais'!$F$4:$F$1003='Gastos das Atividades'!$B5),-('Gastos das Atividades'!BU$3&gt;='Gastos Gerais'!$D$4:$D$1003),-('Gastos das Atividades'!BU$3&lt;='Gastos Gerais'!$E$4:$E$1003),-('Gastos Gerais'!$C$4:$C$1003)))</f>
        <v>0</v>
      </c>
      <c r="BV5" s="72">
        <f>IF($B5="",0,SUMPRODUCT(-('Gastos Gerais'!$F$4:$F$1003='Gastos das Atividades'!$B5),-('Gastos das Atividades'!BV$3&gt;='Gastos Gerais'!$D$4:$D$1003),-('Gastos das Atividades'!BV$3&lt;='Gastos Gerais'!$E$4:$E$1003),-('Gastos Gerais'!$C$4:$C$1003)))</f>
        <v>0</v>
      </c>
      <c r="BW5" s="72">
        <f>IF($B5="",0,SUMPRODUCT(-('Gastos Gerais'!$F$4:$F$1003='Gastos das Atividades'!$B5),-('Gastos das Atividades'!BW$3&gt;='Gastos Gerais'!$D$4:$D$1003),-('Gastos das Atividades'!BW$3&lt;='Gastos Gerais'!$E$4:$E$1003),-('Gastos Gerais'!$C$4:$C$1003)))</f>
        <v>0</v>
      </c>
      <c r="BX5" s="72">
        <f>IF($B5="",0,SUMPRODUCT(-('Gastos Gerais'!$F$4:$F$1003='Gastos das Atividades'!$B5),-('Gastos das Atividades'!BX$3&gt;='Gastos Gerais'!$D$4:$D$1003),-('Gastos das Atividades'!BX$3&lt;='Gastos Gerais'!$E$4:$E$1003),-('Gastos Gerais'!$C$4:$C$1003)))</f>
        <v>0</v>
      </c>
    </row>
    <row r="6" spans="1:77" x14ac:dyDescent="0.2">
      <c r="A6" s="140">
        <v>3</v>
      </c>
      <c r="B6" s="158" t="s">
        <v>104</v>
      </c>
      <c r="C6" s="298">
        <v>0</v>
      </c>
      <c r="D6" s="350">
        <f t="shared" si="9"/>
        <v>412800</v>
      </c>
      <c r="E6" s="138">
        <f t="shared" si="10"/>
        <v>412800</v>
      </c>
      <c r="F6" s="72">
        <f t="shared" si="2"/>
        <v>364000</v>
      </c>
      <c r="G6" s="72">
        <f t="shared" si="2"/>
        <v>0</v>
      </c>
      <c r="H6" s="72">
        <f t="shared" si="2"/>
        <v>0</v>
      </c>
      <c r="I6" s="72">
        <f t="shared" si="2"/>
        <v>0</v>
      </c>
      <c r="J6" s="139">
        <f t="shared" si="3"/>
        <v>776800</v>
      </c>
      <c r="K6" s="75">
        <f t="shared" si="4"/>
        <v>0.28695234366658362</v>
      </c>
      <c r="L6" s="75">
        <f t="shared" si="5"/>
        <v>0.25302968288429373</v>
      </c>
      <c r="M6" s="75">
        <f t="shared" si="6"/>
        <v>0</v>
      </c>
      <c r="N6" s="75">
        <f t="shared" si="11"/>
        <v>0</v>
      </c>
      <c r="O6" s="75">
        <f t="shared" si="12"/>
        <v>0</v>
      </c>
      <c r="P6" s="202">
        <f t="shared" si="8"/>
        <v>0.53998202655087735</v>
      </c>
      <c r="Q6" s="72">
        <f>IF($B6="",0,SUMPRODUCT(-('Gastos Gerais'!$F$4:$F$1003='Gastos das Atividades'!$B6),-('Gastos das Atividades'!Q$3&gt;='Gastos Gerais'!$D$4:$D$1003),-('Gastos das Atividades'!Q$3&lt;='Gastos Gerais'!$E$4:$E$1003),-('Gastos Gerais'!$C$4:$C$1003)))</f>
        <v>412800</v>
      </c>
      <c r="R6" s="72">
        <f>IF($B6="",0,SUMPRODUCT(-('Gastos Gerais'!$F$4:$F$1003='Gastos das Atividades'!$B6),-('Gastos das Atividades'!R$3&gt;='Gastos Gerais'!$D$4:$D$1003),-('Gastos das Atividades'!R$3&lt;='Gastos Gerais'!$E$4:$E$1003),-('Gastos Gerais'!$C$4:$C$1003)))</f>
        <v>192800</v>
      </c>
      <c r="S6" s="72">
        <f>IF($B6="",0,SUMPRODUCT(-('Gastos Gerais'!$F$4:$F$1003='Gastos das Atividades'!$B6),-('Gastos das Atividades'!S$3&gt;='Gastos Gerais'!$D$4:$D$1003),-('Gastos das Atividades'!S$3&lt;='Gastos Gerais'!$E$4:$E$1003),-('Gastos Gerais'!$C$4:$C$1003)))</f>
        <v>42800</v>
      </c>
      <c r="T6" s="72">
        <f>IF($B6="",0,SUMPRODUCT(-('Gastos Gerais'!$F$4:$F$1003='Gastos das Atividades'!$B6),-('Gastos das Atividades'!T$3&gt;='Gastos Gerais'!$D$4:$D$1003),-('Gastos das Atividades'!T$3&lt;='Gastos Gerais'!$E$4:$E$1003),-('Gastos Gerais'!$C$4:$C$1003)))</f>
        <v>42800</v>
      </c>
      <c r="U6" s="72">
        <f>IF($B6="",0,SUMPRODUCT(-('Gastos Gerais'!$F$4:$F$1003='Gastos das Atividades'!$B6),-('Gastos das Atividades'!U$3&gt;='Gastos Gerais'!$D$4:$D$1003),-('Gastos das Atividades'!U$3&lt;='Gastos Gerais'!$E$4:$E$1003),-('Gastos Gerais'!$C$4:$C$1003)))</f>
        <v>42800</v>
      </c>
      <c r="V6" s="72">
        <f>IF($B6="",0,SUMPRODUCT(-('Gastos Gerais'!$F$4:$F$1003='Gastos das Atividades'!$B6),-('Gastos das Atividades'!V$3&gt;='Gastos Gerais'!$D$4:$D$1003),-('Gastos das Atividades'!V$3&lt;='Gastos Gerais'!$E$4:$E$1003),-('Gastos Gerais'!$C$4:$C$1003)))</f>
        <v>42800</v>
      </c>
      <c r="W6" s="72">
        <f>IF($B6="",0,SUMPRODUCT(-('Gastos Gerais'!$F$4:$F$1003='Gastos das Atividades'!$B6),-('Gastos das Atividades'!W$3&gt;='Gastos Gerais'!$D$4:$D$1003),-('Gastos das Atividades'!W$3&lt;='Gastos Gerais'!$E$4:$E$1003),-('Gastos Gerais'!$C$4:$C$1003)))</f>
        <v>0</v>
      </c>
      <c r="X6" s="72">
        <f>IF($B6="",0,SUMPRODUCT(-('Gastos Gerais'!$F$4:$F$1003='Gastos das Atividades'!$B6),-('Gastos das Atividades'!X$3&gt;='Gastos Gerais'!$D$4:$D$1003),-('Gastos das Atividades'!X$3&lt;='Gastos Gerais'!$E$4:$E$1003),-('Gastos Gerais'!$C$4:$C$1003)))</f>
        <v>0</v>
      </c>
      <c r="Y6" s="72">
        <f>IF($B6="",0,SUMPRODUCT(-('Gastos Gerais'!$F$4:$F$1003='Gastos das Atividades'!$B6),-('Gastos das Atividades'!Y$3&gt;='Gastos Gerais'!$D$4:$D$1003),-('Gastos das Atividades'!Y$3&lt;='Gastos Gerais'!$E$4:$E$1003),-('Gastos Gerais'!$C$4:$C$1003)))</f>
        <v>0</v>
      </c>
      <c r="Z6" s="72">
        <f>IF($B6="",0,SUMPRODUCT(-('Gastos Gerais'!$F$4:$F$1003='Gastos das Atividades'!$B6),-('Gastos das Atividades'!Z$3&gt;='Gastos Gerais'!$D$4:$D$1003),-('Gastos das Atividades'!Z$3&lt;='Gastos Gerais'!$E$4:$E$1003),-('Gastos Gerais'!$C$4:$C$1003)))</f>
        <v>0</v>
      </c>
      <c r="AA6" s="72">
        <f>IF($B6="",0,SUMPRODUCT(-('Gastos Gerais'!$F$4:$F$1003='Gastos das Atividades'!$B6),-('Gastos das Atividades'!AA$3&gt;='Gastos Gerais'!$D$4:$D$1003),-('Gastos das Atividades'!AA$3&lt;='Gastos Gerais'!$E$4:$E$1003),-('Gastos Gerais'!$C$4:$C$1003)))</f>
        <v>0</v>
      </c>
      <c r="AB6" s="72">
        <f>IF($B6="",0,SUMPRODUCT(-('Gastos Gerais'!$F$4:$F$1003='Gastos das Atividades'!$B6),-('Gastos das Atividades'!AB$3&gt;='Gastos Gerais'!$D$4:$D$1003),-('Gastos das Atividades'!AB$3&lt;='Gastos Gerais'!$E$4:$E$1003),-('Gastos Gerais'!$C$4:$C$1003)))</f>
        <v>0</v>
      </c>
      <c r="AC6" s="72">
        <f>IF($B6="",0,SUMPRODUCT(-('Gastos Gerais'!$F$4:$F$1003='Gastos das Atividades'!$B6),-('Gastos das Atividades'!AC$3&gt;='Gastos Gerais'!$D$4:$D$1003),-('Gastos das Atividades'!AC$3&lt;='Gastos Gerais'!$E$4:$E$1003),-('Gastos Gerais'!$C$4:$C$1003)))</f>
        <v>0</v>
      </c>
      <c r="AD6" s="72">
        <f>IF($B6="",0,SUMPRODUCT(-('Gastos Gerais'!$F$4:$F$1003='Gastos das Atividades'!$B6),-('Gastos das Atividades'!AD$3&gt;='Gastos Gerais'!$D$4:$D$1003),-('Gastos das Atividades'!AD$3&lt;='Gastos Gerais'!$E$4:$E$1003),-('Gastos Gerais'!$C$4:$C$1003)))</f>
        <v>0</v>
      </c>
      <c r="AE6" s="72">
        <f>IF($B6="",0,SUMPRODUCT(-('Gastos Gerais'!$F$4:$F$1003='Gastos das Atividades'!$B6),-('Gastos das Atividades'!AE$3&gt;='Gastos Gerais'!$D$4:$D$1003),-('Gastos das Atividades'!AE$3&lt;='Gastos Gerais'!$E$4:$E$1003),-('Gastos Gerais'!$C$4:$C$1003)))</f>
        <v>0</v>
      </c>
      <c r="AF6" s="72">
        <f>IF($B6="",0,SUMPRODUCT(-('Gastos Gerais'!$F$4:$F$1003='Gastos das Atividades'!$B6),-('Gastos das Atividades'!AF$3&gt;='Gastos Gerais'!$D$4:$D$1003),-('Gastos das Atividades'!AF$3&lt;='Gastos Gerais'!$E$4:$E$1003),-('Gastos Gerais'!$C$4:$C$1003)))</f>
        <v>0</v>
      </c>
      <c r="AG6" s="72">
        <f>IF($B6="",0,SUMPRODUCT(-('Gastos Gerais'!$F$4:$F$1003='Gastos das Atividades'!$B6),-('Gastos das Atividades'!AG$3&gt;='Gastos Gerais'!$D$4:$D$1003),-('Gastos das Atividades'!AG$3&lt;='Gastos Gerais'!$E$4:$E$1003),-('Gastos Gerais'!$C$4:$C$1003)))</f>
        <v>0</v>
      </c>
      <c r="AH6" s="72">
        <f>IF($B6="",0,SUMPRODUCT(-('Gastos Gerais'!$F$4:$F$1003='Gastos das Atividades'!$B6),-('Gastos das Atividades'!AH$3&gt;='Gastos Gerais'!$D$4:$D$1003),-('Gastos das Atividades'!AH$3&lt;='Gastos Gerais'!$E$4:$E$1003),-('Gastos Gerais'!$C$4:$C$1003)))</f>
        <v>0</v>
      </c>
      <c r="AI6" s="72">
        <f>IF($B6="",0,SUMPRODUCT(-('Gastos Gerais'!$F$4:$F$1003='Gastos das Atividades'!$B6),-('Gastos das Atividades'!AI$3&gt;='Gastos Gerais'!$D$4:$D$1003),-('Gastos das Atividades'!AI$3&lt;='Gastos Gerais'!$E$4:$E$1003),-('Gastos Gerais'!$C$4:$C$1003)))</f>
        <v>0</v>
      </c>
      <c r="AJ6" s="72">
        <f>IF($B6="",0,SUMPRODUCT(-('Gastos Gerais'!$F$4:$F$1003='Gastos das Atividades'!$B6),-('Gastos das Atividades'!AJ$3&gt;='Gastos Gerais'!$D$4:$D$1003),-('Gastos das Atividades'!AJ$3&lt;='Gastos Gerais'!$E$4:$E$1003),-('Gastos Gerais'!$C$4:$C$1003)))</f>
        <v>0</v>
      </c>
      <c r="AK6" s="72">
        <f>IF($B6="",0,SUMPRODUCT(-('Gastos Gerais'!$F$4:$F$1003='Gastos das Atividades'!$B6),-('Gastos das Atividades'!AK$3&gt;='Gastos Gerais'!$D$4:$D$1003),-('Gastos das Atividades'!AK$3&lt;='Gastos Gerais'!$E$4:$E$1003),-('Gastos Gerais'!$C$4:$C$1003)))</f>
        <v>0</v>
      </c>
      <c r="AL6" s="72">
        <f>IF($B6="",0,SUMPRODUCT(-('Gastos Gerais'!$F$4:$F$1003='Gastos das Atividades'!$B6),-('Gastos das Atividades'!AL$3&gt;='Gastos Gerais'!$D$4:$D$1003),-('Gastos das Atividades'!AL$3&lt;='Gastos Gerais'!$E$4:$E$1003),-('Gastos Gerais'!$C$4:$C$1003)))</f>
        <v>0</v>
      </c>
      <c r="AM6" s="72">
        <f>IF($B6="",0,SUMPRODUCT(-('Gastos Gerais'!$F$4:$F$1003='Gastos das Atividades'!$B6),-('Gastos das Atividades'!AM$3&gt;='Gastos Gerais'!$D$4:$D$1003),-('Gastos das Atividades'!AM$3&lt;='Gastos Gerais'!$E$4:$E$1003),-('Gastos Gerais'!$C$4:$C$1003)))</f>
        <v>0</v>
      </c>
      <c r="AN6" s="72">
        <f>IF($B6="",0,SUMPRODUCT(-('Gastos Gerais'!$F$4:$F$1003='Gastos das Atividades'!$B6),-('Gastos das Atividades'!AN$3&gt;='Gastos Gerais'!$D$4:$D$1003),-('Gastos das Atividades'!AN$3&lt;='Gastos Gerais'!$E$4:$E$1003),-('Gastos Gerais'!$C$4:$C$1003)))</f>
        <v>0</v>
      </c>
      <c r="AO6" s="72">
        <f>IF($B6="",0,SUMPRODUCT(-('Gastos Gerais'!$F$4:$F$1003='Gastos das Atividades'!$B6),-('Gastos das Atividades'!AO$3&gt;='Gastos Gerais'!$D$4:$D$1003),-('Gastos das Atividades'!AO$3&lt;='Gastos Gerais'!$E$4:$E$1003),-('Gastos Gerais'!$C$4:$C$1003)))</f>
        <v>0</v>
      </c>
      <c r="AP6" s="72">
        <f>IF($B6="",0,SUMPRODUCT(-('Gastos Gerais'!$F$4:$F$1003='Gastos das Atividades'!$B6),-('Gastos das Atividades'!AP$3&gt;='Gastos Gerais'!$D$4:$D$1003),-('Gastos das Atividades'!AP$3&lt;='Gastos Gerais'!$E$4:$E$1003),-('Gastos Gerais'!$C$4:$C$1003)))</f>
        <v>0</v>
      </c>
      <c r="AQ6" s="72">
        <f>IF($B6="",0,SUMPRODUCT(-('Gastos Gerais'!$F$4:$F$1003='Gastos das Atividades'!$B6),-('Gastos das Atividades'!AQ$3&gt;='Gastos Gerais'!$D$4:$D$1003),-('Gastos das Atividades'!AQ$3&lt;='Gastos Gerais'!$E$4:$E$1003),-('Gastos Gerais'!$C$4:$C$1003)))</f>
        <v>0</v>
      </c>
      <c r="AR6" s="72">
        <f>IF($B6="",0,SUMPRODUCT(-('Gastos Gerais'!$F$4:$F$1003='Gastos das Atividades'!$B6),-('Gastos das Atividades'!AR$3&gt;='Gastos Gerais'!$D$4:$D$1003),-('Gastos das Atividades'!AR$3&lt;='Gastos Gerais'!$E$4:$E$1003),-('Gastos Gerais'!$C$4:$C$1003)))</f>
        <v>0</v>
      </c>
      <c r="AS6" s="72">
        <f>IF($B6="",0,SUMPRODUCT(-('Gastos Gerais'!$F$4:$F$1003='Gastos das Atividades'!$B6),-('Gastos das Atividades'!AS$3&gt;='Gastos Gerais'!$D$4:$D$1003),-('Gastos das Atividades'!AS$3&lt;='Gastos Gerais'!$E$4:$E$1003),-('Gastos Gerais'!$C$4:$C$1003)))</f>
        <v>0</v>
      </c>
      <c r="AT6" s="72">
        <f>IF($B6="",0,SUMPRODUCT(-('Gastos Gerais'!$F$4:$F$1003='Gastos das Atividades'!$B6),-('Gastos das Atividades'!AT$3&gt;='Gastos Gerais'!$D$4:$D$1003),-('Gastos das Atividades'!AT$3&lt;='Gastos Gerais'!$E$4:$E$1003),-('Gastos Gerais'!$C$4:$C$1003)))</f>
        <v>0</v>
      </c>
      <c r="AU6" s="72">
        <f>IF($B6="",0,SUMPRODUCT(-('Gastos Gerais'!$F$4:$F$1003='Gastos das Atividades'!$B6),-('Gastos das Atividades'!AU$3&gt;='Gastos Gerais'!$D$4:$D$1003),-('Gastos das Atividades'!AU$3&lt;='Gastos Gerais'!$E$4:$E$1003),-('Gastos Gerais'!$C$4:$C$1003)))</f>
        <v>0</v>
      </c>
      <c r="AV6" s="72">
        <f>IF($B6="",0,SUMPRODUCT(-('Gastos Gerais'!$F$4:$F$1003='Gastos das Atividades'!$B6),-('Gastos das Atividades'!AV$3&gt;='Gastos Gerais'!$D$4:$D$1003),-('Gastos das Atividades'!AV$3&lt;='Gastos Gerais'!$E$4:$E$1003),-('Gastos Gerais'!$C$4:$C$1003)))</f>
        <v>0</v>
      </c>
      <c r="AW6" s="72">
        <f>IF($B6="",0,SUMPRODUCT(-('Gastos Gerais'!$F$4:$F$1003='Gastos das Atividades'!$B6),-('Gastos das Atividades'!AW$3&gt;='Gastos Gerais'!$D$4:$D$1003),-('Gastos das Atividades'!AW$3&lt;='Gastos Gerais'!$E$4:$E$1003),-('Gastos Gerais'!$C$4:$C$1003)))</f>
        <v>0</v>
      </c>
      <c r="AX6" s="72">
        <f>IF($B6="",0,SUMPRODUCT(-('Gastos Gerais'!$F$4:$F$1003='Gastos das Atividades'!$B6),-('Gastos das Atividades'!AX$3&gt;='Gastos Gerais'!$D$4:$D$1003),-('Gastos das Atividades'!AX$3&lt;='Gastos Gerais'!$E$4:$E$1003),-('Gastos Gerais'!$C$4:$C$1003)))</f>
        <v>0</v>
      </c>
      <c r="AY6" s="72">
        <f>IF($B6="",0,SUMPRODUCT(-('Gastos Gerais'!$F$4:$F$1003='Gastos das Atividades'!$B6),-('Gastos das Atividades'!AY$3&gt;='Gastos Gerais'!$D$4:$D$1003),-('Gastos das Atividades'!AY$3&lt;='Gastos Gerais'!$E$4:$E$1003),-('Gastos Gerais'!$C$4:$C$1003)))</f>
        <v>0</v>
      </c>
      <c r="AZ6" s="72">
        <f>IF($B6="",0,SUMPRODUCT(-('Gastos Gerais'!$F$4:$F$1003='Gastos das Atividades'!$B6),-('Gastos das Atividades'!AZ$3&gt;='Gastos Gerais'!$D$4:$D$1003),-('Gastos das Atividades'!AZ$3&lt;='Gastos Gerais'!$E$4:$E$1003),-('Gastos Gerais'!$C$4:$C$1003)))</f>
        <v>0</v>
      </c>
      <c r="BA6" s="72">
        <f>IF($B6="",0,SUMPRODUCT(-('Gastos Gerais'!$F$4:$F$1003='Gastos das Atividades'!$B6),-('Gastos das Atividades'!BA$3&gt;='Gastos Gerais'!$D$4:$D$1003),-('Gastos das Atividades'!BA$3&lt;='Gastos Gerais'!$E$4:$E$1003),-('Gastos Gerais'!$C$4:$C$1003)))</f>
        <v>0</v>
      </c>
      <c r="BB6" s="72">
        <f>IF($B6="",0,SUMPRODUCT(-('Gastos Gerais'!$F$4:$F$1003='Gastos das Atividades'!$B6),-('Gastos das Atividades'!BB$3&gt;='Gastos Gerais'!$D$4:$D$1003),-('Gastos das Atividades'!BB$3&lt;='Gastos Gerais'!$E$4:$E$1003),-('Gastos Gerais'!$C$4:$C$1003)))</f>
        <v>0</v>
      </c>
      <c r="BC6" s="72">
        <f>IF($B6="",0,SUMPRODUCT(-('Gastos Gerais'!$F$4:$F$1003='Gastos das Atividades'!$B6),-('Gastos das Atividades'!BC$3&gt;='Gastos Gerais'!$D$4:$D$1003),-('Gastos das Atividades'!BC$3&lt;='Gastos Gerais'!$E$4:$E$1003),-('Gastos Gerais'!$C$4:$C$1003)))</f>
        <v>0</v>
      </c>
      <c r="BD6" s="72">
        <f>IF($B6="",0,SUMPRODUCT(-('Gastos Gerais'!$F$4:$F$1003='Gastos das Atividades'!$B6),-('Gastos das Atividades'!BD$3&gt;='Gastos Gerais'!$D$4:$D$1003),-('Gastos das Atividades'!BD$3&lt;='Gastos Gerais'!$E$4:$E$1003),-('Gastos Gerais'!$C$4:$C$1003)))</f>
        <v>0</v>
      </c>
      <c r="BE6" s="72">
        <f>IF($B6="",0,SUMPRODUCT(-('Gastos Gerais'!$F$4:$F$1003='Gastos das Atividades'!$B6),-('Gastos das Atividades'!BE$3&gt;='Gastos Gerais'!$D$4:$D$1003),-('Gastos das Atividades'!BE$3&lt;='Gastos Gerais'!$E$4:$E$1003),-('Gastos Gerais'!$C$4:$C$1003)))</f>
        <v>0</v>
      </c>
      <c r="BF6" s="72">
        <f>IF($B6="",0,SUMPRODUCT(-('Gastos Gerais'!$F$4:$F$1003='Gastos das Atividades'!$B6),-('Gastos das Atividades'!BF$3&gt;='Gastos Gerais'!$D$4:$D$1003),-('Gastos das Atividades'!BF$3&lt;='Gastos Gerais'!$E$4:$E$1003),-('Gastos Gerais'!$C$4:$C$1003)))</f>
        <v>0</v>
      </c>
      <c r="BG6" s="72">
        <f>IF($B6="",0,SUMPRODUCT(-('Gastos Gerais'!$F$4:$F$1003='Gastos das Atividades'!$B6),-('Gastos das Atividades'!BG$3&gt;='Gastos Gerais'!$D$4:$D$1003),-('Gastos das Atividades'!BG$3&lt;='Gastos Gerais'!$E$4:$E$1003),-('Gastos Gerais'!$C$4:$C$1003)))</f>
        <v>0</v>
      </c>
      <c r="BH6" s="72">
        <f>IF($B6="",0,SUMPRODUCT(-('Gastos Gerais'!$F$4:$F$1003='Gastos das Atividades'!$B6),-('Gastos das Atividades'!BH$3&gt;='Gastos Gerais'!$D$4:$D$1003),-('Gastos das Atividades'!BH$3&lt;='Gastos Gerais'!$E$4:$E$1003),-('Gastos Gerais'!$C$4:$C$1003)))</f>
        <v>0</v>
      </c>
      <c r="BI6" s="72">
        <f>IF($B6="",0,SUMPRODUCT(-('Gastos Gerais'!$F$4:$F$1003='Gastos das Atividades'!$B6),-('Gastos das Atividades'!BI$3&gt;='Gastos Gerais'!$D$4:$D$1003),-('Gastos das Atividades'!BI$3&lt;='Gastos Gerais'!$E$4:$E$1003),-('Gastos Gerais'!$C$4:$C$1003)))</f>
        <v>0</v>
      </c>
      <c r="BJ6" s="72">
        <f>IF($B6="",0,SUMPRODUCT(-('Gastos Gerais'!$F$4:$F$1003='Gastos das Atividades'!$B6),-('Gastos das Atividades'!BJ$3&gt;='Gastos Gerais'!$D$4:$D$1003),-('Gastos das Atividades'!BJ$3&lt;='Gastos Gerais'!$E$4:$E$1003),-('Gastos Gerais'!$C$4:$C$1003)))</f>
        <v>0</v>
      </c>
      <c r="BK6" s="72">
        <f>IF($B6="",0,SUMPRODUCT(-('Gastos Gerais'!$F$4:$F$1003='Gastos das Atividades'!$B6),-('Gastos das Atividades'!BK$3&gt;='Gastos Gerais'!$D$4:$D$1003),-('Gastos das Atividades'!BK$3&lt;='Gastos Gerais'!$E$4:$E$1003),-('Gastos Gerais'!$C$4:$C$1003)))</f>
        <v>0</v>
      </c>
      <c r="BL6" s="72">
        <f>IF($B6="",0,SUMPRODUCT(-('Gastos Gerais'!$F$4:$F$1003='Gastos das Atividades'!$B6),-('Gastos das Atividades'!BL$3&gt;='Gastos Gerais'!$D$4:$D$1003),-('Gastos das Atividades'!BL$3&lt;='Gastos Gerais'!$E$4:$E$1003),-('Gastos Gerais'!$C$4:$C$1003)))</f>
        <v>0</v>
      </c>
      <c r="BM6" s="72">
        <f>IF($B6="",0,SUMPRODUCT(-('Gastos Gerais'!$F$4:$F$1003='Gastos das Atividades'!$B6),-('Gastos das Atividades'!BM$3&gt;='Gastos Gerais'!$D$4:$D$1003),-('Gastos das Atividades'!BM$3&lt;='Gastos Gerais'!$E$4:$E$1003),-('Gastos Gerais'!$C$4:$C$1003)))</f>
        <v>0</v>
      </c>
      <c r="BN6" s="72">
        <f>IF($B6="",0,SUMPRODUCT(-('Gastos Gerais'!$F$4:$F$1003='Gastos das Atividades'!$B6),-('Gastos das Atividades'!BN$3&gt;='Gastos Gerais'!$D$4:$D$1003),-('Gastos das Atividades'!BN$3&lt;='Gastos Gerais'!$E$4:$E$1003),-('Gastos Gerais'!$C$4:$C$1003)))</f>
        <v>0</v>
      </c>
      <c r="BO6" s="72">
        <f>IF($B6="",0,SUMPRODUCT(-('Gastos Gerais'!$F$4:$F$1003='Gastos das Atividades'!$B6),-('Gastos das Atividades'!BO$3&gt;='Gastos Gerais'!$D$4:$D$1003),-('Gastos das Atividades'!BO$3&lt;='Gastos Gerais'!$E$4:$E$1003),-('Gastos Gerais'!$C$4:$C$1003)))</f>
        <v>0</v>
      </c>
      <c r="BP6" s="72">
        <f>IF($B6="",0,SUMPRODUCT(-('Gastos Gerais'!$F$4:$F$1003='Gastos das Atividades'!$B6),-('Gastos das Atividades'!BP$3&gt;='Gastos Gerais'!$D$4:$D$1003),-('Gastos das Atividades'!BP$3&lt;='Gastos Gerais'!$E$4:$E$1003),-('Gastos Gerais'!$C$4:$C$1003)))</f>
        <v>0</v>
      </c>
      <c r="BQ6" s="72">
        <f>IF($B6="",0,SUMPRODUCT(-('Gastos Gerais'!$F$4:$F$1003='Gastos das Atividades'!$B6),-('Gastos das Atividades'!BQ$3&gt;='Gastos Gerais'!$D$4:$D$1003),-('Gastos das Atividades'!BQ$3&lt;='Gastos Gerais'!$E$4:$E$1003),-('Gastos Gerais'!$C$4:$C$1003)))</f>
        <v>0</v>
      </c>
      <c r="BR6" s="72">
        <f>IF($B6="",0,SUMPRODUCT(-('Gastos Gerais'!$F$4:$F$1003='Gastos das Atividades'!$B6),-('Gastos das Atividades'!BR$3&gt;='Gastos Gerais'!$D$4:$D$1003),-('Gastos das Atividades'!BR$3&lt;='Gastos Gerais'!$E$4:$E$1003),-('Gastos Gerais'!$C$4:$C$1003)))</f>
        <v>0</v>
      </c>
      <c r="BS6" s="72">
        <f>IF($B6="",0,SUMPRODUCT(-('Gastos Gerais'!$F$4:$F$1003='Gastos das Atividades'!$B6),-('Gastos das Atividades'!BS$3&gt;='Gastos Gerais'!$D$4:$D$1003),-('Gastos das Atividades'!BS$3&lt;='Gastos Gerais'!$E$4:$E$1003),-('Gastos Gerais'!$C$4:$C$1003)))</f>
        <v>0</v>
      </c>
      <c r="BT6" s="72">
        <f>IF($B6="",0,SUMPRODUCT(-('Gastos Gerais'!$F$4:$F$1003='Gastos das Atividades'!$B6),-('Gastos das Atividades'!BT$3&gt;='Gastos Gerais'!$D$4:$D$1003),-('Gastos das Atividades'!BT$3&lt;='Gastos Gerais'!$E$4:$E$1003),-('Gastos Gerais'!$C$4:$C$1003)))</f>
        <v>0</v>
      </c>
      <c r="BU6" s="72">
        <f>IF($B6="",0,SUMPRODUCT(-('Gastos Gerais'!$F$4:$F$1003='Gastos das Atividades'!$B6),-('Gastos das Atividades'!BU$3&gt;='Gastos Gerais'!$D$4:$D$1003),-('Gastos das Atividades'!BU$3&lt;='Gastos Gerais'!$E$4:$E$1003),-('Gastos Gerais'!$C$4:$C$1003)))</f>
        <v>0</v>
      </c>
      <c r="BV6" s="72">
        <f>IF($B6="",0,SUMPRODUCT(-('Gastos Gerais'!$F$4:$F$1003='Gastos das Atividades'!$B6),-('Gastos das Atividades'!BV$3&gt;='Gastos Gerais'!$D$4:$D$1003),-('Gastos das Atividades'!BV$3&lt;='Gastos Gerais'!$E$4:$E$1003),-('Gastos Gerais'!$C$4:$C$1003)))</f>
        <v>0</v>
      </c>
      <c r="BW6" s="72">
        <f>IF($B6="",0,SUMPRODUCT(-('Gastos Gerais'!$F$4:$F$1003='Gastos das Atividades'!$B6),-('Gastos das Atividades'!BW$3&gt;='Gastos Gerais'!$D$4:$D$1003),-('Gastos das Atividades'!BW$3&lt;='Gastos Gerais'!$E$4:$E$1003),-('Gastos Gerais'!$C$4:$C$1003)))</f>
        <v>0</v>
      </c>
      <c r="BX6" s="72">
        <f>IF($B6="",0,SUMPRODUCT(-('Gastos Gerais'!$F$4:$F$1003='Gastos das Atividades'!$B6),-('Gastos das Atividades'!BX$3&gt;='Gastos Gerais'!$D$4:$D$1003),-('Gastos das Atividades'!BX$3&lt;='Gastos Gerais'!$E$4:$E$1003),-('Gastos Gerais'!$C$4:$C$1003)))</f>
        <v>0</v>
      </c>
    </row>
    <row r="7" spans="1:77" x14ac:dyDescent="0.2">
      <c r="A7" s="140">
        <v>4</v>
      </c>
      <c r="B7" s="158" t="s">
        <v>105</v>
      </c>
      <c r="C7" s="298">
        <v>0</v>
      </c>
      <c r="D7" s="350">
        <f t="shared" si="9"/>
        <v>300000</v>
      </c>
      <c r="E7" s="138">
        <f t="shared" si="10"/>
        <v>300000</v>
      </c>
      <c r="F7" s="72">
        <f t="shared" si="2"/>
        <v>0</v>
      </c>
      <c r="G7" s="72">
        <f t="shared" si="2"/>
        <v>0</v>
      </c>
      <c r="H7" s="72">
        <f t="shared" si="2"/>
        <v>0</v>
      </c>
      <c r="I7" s="72">
        <f t="shared" si="2"/>
        <v>0</v>
      </c>
      <c r="J7" s="139">
        <f t="shared" si="3"/>
        <v>300000</v>
      </c>
      <c r="K7" s="75">
        <f t="shared" si="4"/>
        <v>0.20854094743211021</v>
      </c>
      <c r="L7" s="75">
        <f t="shared" si="5"/>
        <v>0</v>
      </c>
      <c r="M7" s="75">
        <f t="shared" si="6"/>
        <v>0</v>
      </c>
      <c r="N7" s="75">
        <f t="shared" si="11"/>
        <v>0</v>
      </c>
      <c r="O7" s="75">
        <f t="shared" si="12"/>
        <v>0</v>
      </c>
      <c r="P7" s="202">
        <f t="shared" si="8"/>
        <v>0.20854094743211021</v>
      </c>
      <c r="Q7" s="72">
        <f>IF($B7="",0,SUMPRODUCT(-('Gastos Gerais'!$F$4:$F$1003='Gastos das Atividades'!$B7),-('Gastos das Atividades'!Q$3&gt;='Gastos Gerais'!$D$4:$D$1003),-('Gastos das Atividades'!Q$3&lt;='Gastos Gerais'!$E$4:$E$1003),-('Gastos Gerais'!$C$4:$C$1003)))</f>
        <v>300000</v>
      </c>
      <c r="R7" s="72">
        <f>IF($B7="",0,SUMPRODUCT(-('Gastos Gerais'!$F$4:$F$1003='Gastos das Atividades'!$B7),-('Gastos das Atividades'!R$3&gt;='Gastos Gerais'!$D$4:$D$1003),-('Gastos das Atividades'!R$3&lt;='Gastos Gerais'!$E$4:$E$1003),-('Gastos Gerais'!$C$4:$C$1003)))</f>
        <v>0</v>
      </c>
      <c r="S7" s="72">
        <f>IF($B7="",0,SUMPRODUCT(-('Gastos Gerais'!$F$4:$F$1003='Gastos das Atividades'!$B7),-('Gastos das Atividades'!S$3&gt;='Gastos Gerais'!$D$4:$D$1003),-('Gastos das Atividades'!S$3&lt;='Gastos Gerais'!$E$4:$E$1003),-('Gastos Gerais'!$C$4:$C$1003)))</f>
        <v>0</v>
      </c>
      <c r="T7" s="72">
        <f>IF($B7="",0,SUMPRODUCT(-('Gastos Gerais'!$F$4:$F$1003='Gastos das Atividades'!$B7),-('Gastos das Atividades'!T$3&gt;='Gastos Gerais'!$D$4:$D$1003),-('Gastos das Atividades'!T$3&lt;='Gastos Gerais'!$E$4:$E$1003),-('Gastos Gerais'!$C$4:$C$1003)))</f>
        <v>0</v>
      </c>
      <c r="U7" s="72">
        <f>IF($B7="",0,SUMPRODUCT(-('Gastos Gerais'!$F$4:$F$1003='Gastos das Atividades'!$B7),-('Gastos das Atividades'!U$3&gt;='Gastos Gerais'!$D$4:$D$1003),-('Gastos das Atividades'!U$3&lt;='Gastos Gerais'!$E$4:$E$1003),-('Gastos Gerais'!$C$4:$C$1003)))</f>
        <v>0</v>
      </c>
      <c r="V7" s="72">
        <f>IF($B7="",0,SUMPRODUCT(-('Gastos Gerais'!$F$4:$F$1003='Gastos das Atividades'!$B7),-('Gastos das Atividades'!V$3&gt;='Gastos Gerais'!$D$4:$D$1003),-('Gastos das Atividades'!V$3&lt;='Gastos Gerais'!$E$4:$E$1003),-('Gastos Gerais'!$C$4:$C$1003)))</f>
        <v>0</v>
      </c>
      <c r="W7" s="72">
        <f>IF($B7="",0,SUMPRODUCT(-('Gastos Gerais'!$F$4:$F$1003='Gastos das Atividades'!$B7),-('Gastos das Atividades'!W$3&gt;='Gastos Gerais'!$D$4:$D$1003),-('Gastos das Atividades'!W$3&lt;='Gastos Gerais'!$E$4:$E$1003),-('Gastos Gerais'!$C$4:$C$1003)))</f>
        <v>0</v>
      </c>
      <c r="X7" s="72">
        <f>IF($B7="",0,SUMPRODUCT(-('Gastos Gerais'!$F$4:$F$1003='Gastos das Atividades'!$B7),-('Gastos das Atividades'!X$3&gt;='Gastos Gerais'!$D$4:$D$1003),-('Gastos das Atividades'!X$3&lt;='Gastos Gerais'!$E$4:$E$1003),-('Gastos Gerais'!$C$4:$C$1003)))</f>
        <v>0</v>
      </c>
      <c r="Y7" s="72">
        <f>IF($B7="",0,SUMPRODUCT(-('Gastos Gerais'!$F$4:$F$1003='Gastos das Atividades'!$B7),-('Gastos das Atividades'!Y$3&gt;='Gastos Gerais'!$D$4:$D$1003),-('Gastos das Atividades'!Y$3&lt;='Gastos Gerais'!$E$4:$E$1003),-('Gastos Gerais'!$C$4:$C$1003)))</f>
        <v>0</v>
      </c>
      <c r="Z7" s="72">
        <f>IF($B7="",0,SUMPRODUCT(-('Gastos Gerais'!$F$4:$F$1003='Gastos das Atividades'!$B7),-('Gastos das Atividades'!Z$3&gt;='Gastos Gerais'!$D$4:$D$1003),-('Gastos das Atividades'!Z$3&lt;='Gastos Gerais'!$E$4:$E$1003),-('Gastos Gerais'!$C$4:$C$1003)))</f>
        <v>0</v>
      </c>
      <c r="AA7" s="72">
        <f>IF($B7="",0,SUMPRODUCT(-('Gastos Gerais'!$F$4:$F$1003='Gastos das Atividades'!$B7),-('Gastos das Atividades'!AA$3&gt;='Gastos Gerais'!$D$4:$D$1003),-('Gastos das Atividades'!AA$3&lt;='Gastos Gerais'!$E$4:$E$1003),-('Gastos Gerais'!$C$4:$C$1003)))</f>
        <v>0</v>
      </c>
      <c r="AB7" s="72">
        <f>IF($B7="",0,SUMPRODUCT(-('Gastos Gerais'!$F$4:$F$1003='Gastos das Atividades'!$B7),-('Gastos das Atividades'!AB$3&gt;='Gastos Gerais'!$D$4:$D$1003),-('Gastos das Atividades'!AB$3&lt;='Gastos Gerais'!$E$4:$E$1003),-('Gastos Gerais'!$C$4:$C$1003)))</f>
        <v>0</v>
      </c>
      <c r="AC7" s="72">
        <f>IF($B7="",0,SUMPRODUCT(-('Gastos Gerais'!$F$4:$F$1003='Gastos das Atividades'!$B7),-('Gastos das Atividades'!AC$3&gt;='Gastos Gerais'!$D$4:$D$1003),-('Gastos das Atividades'!AC$3&lt;='Gastos Gerais'!$E$4:$E$1003),-('Gastos Gerais'!$C$4:$C$1003)))</f>
        <v>0</v>
      </c>
      <c r="AD7" s="72">
        <f>IF($B7="",0,SUMPRODUCT(-('Gastos Gerais'!$F$4:$F$1003='Gastos das Atividades'!$B7),-('Gastos das Atividades'!AD$3&gt;='Gastos Gerais'!$D$4:$D$1003),-('Gastos das Atividades'!AD$3&lt;='Gastos Gerais'!$E$4:$E$1003),-('Gastos Gerais'!$C$4:$C$1003)))</f>
        <v>0</v>
      </c>
      <c r="AE7" s="72">
        <f>IF($B7="",0,SUMPRODUCT(-('Gastos Gerais'!$F$4:$F$1003='Gastos das Atividades'!$B7),-('Gastos das Atividades'!AE$3&gt;='Gastos Gerais'!$D$4:$D$1003),-('Gastos das Atividades'!AE$3&lt;='Gastos Gerais'!$E$4:$E$1003),-('Gastos Gerais'!$C$4:$C$1003)))</f>
        <v>0</v>
      </c>
      <c r="AF7" s="72">
        <f>IF($B7="",0,SUMPRODUCT(-('Gastos Gerais'!$F$4:$F$1003='Gastos das Atividades'!$B7),-('Gastos das Atividades'!AF$3&gt;='Gastos Gerais'!$D$4:$D$1003),-('Gastos das Atividades'!AF$3&lt;='Gastos Gerais'!$E$4:$E$1003),-('Gastos Gerais'!$C$4:$C$1003)))</f>
        <v>0</v>
      </c>
      <c r="AG7" s="72">
        <f>IF($B7="",0,SUMPRODUCT(-('Gastos Gerais'!$F$4:$F$1003='Gastos das Atividades'!$B7),-('Gastos das Atividades'!AG$3&gt;='Gastos Gerais'!$D$4:$D$1003),-('Gastos das Atividades'!AG$3&lt;='Gastos Gerais'!$E$4:$E$1003),-('Gastos Gerais'!$C$4:$C$1003)))</f>
        <v>0</v>
      </c>
      <c r="AH7" s="72">
        <f>IF($B7="",0,SUMPRODUCT(-('Gastos Gerais'!$F$4:$F$1003='Gastos das Atividades'!$B7),-('Gastos das Atividades'!AH$3&gt;='Gastos Gerais'!$D$4:$D$1003),-('Gastos das Atividades'!AH$3&lt;='Gastos Gerais'!$E$4:$E$1003),-('Gastos Gerais'!$C$4:$C$1003)))</f>
        <v>0</v>
      </c>
      <c r="AI7" s="72">
        <f>IF($B7="",0,SUMPRODUCT(-('Gastos Gerais'!$F$4:$F$1003='Gastos das Atividades'!$B7),-('Gastos das Atividades'!AI$3&gt;='Gastos Gerais'!$D$4:$D$1003),-('Gastos das Atividades'!AI$3&lt;='Gastos Gerais'!$E$4:$E$1003),-('Gastos Gerais'!$C$4:$C$1003)))</f>
        <v>0</v>
      </c>
      <c r="AJ7" s="72">
        <f>IF($B7="",0,SUMPRODUCT(-('Gastos Gerais'!$F$4:$F$1003='Gastos das Atividades'!$B7),-('Gastos das Atividades'!AJ$3&gt;='Gastos Gerais'!$D$4:$D$1003),-('Gastos das Atividades'!AJ$3&lt;='Gastos Gerais'!$E$4:$E$1003),-('Gastos Gerais'!$C$4:$C$1003)))</f>
        <v>0</v>
      </c>
      <c r="AK7" s="72">
        <f>IF($B7="",0,SUMPRODUCT(-('Gastos Gerais'!$F$4:$F$1003='Gastos das Atividades'!$B7),-('Gastos das Atividades'!AK$3&gt;='Gastos Gerais'!$D$4:$D$1003),-('Gastos das Atividades'!AK$3&lt;='Gastos Gerais'!$E$4:$E$1003),-('Gastos Gerais'!$C$4:$C$1003)))</f>
        <v>0</v>
      </c>
      <c r="AL7" s="72">
        <f>IF($B7="",0,SUMPRODUCT(-('Gastos Gerais'!$F$4:$F$1003='Gastos das Atividades'!$B7),-('Gastos das Atividades'!AL$3&gt;='Gastos Gerais'!$D$4:$D$1003),-('Gastos das Atividades'!AL$3&lt;='Gastos Gerais'!$E$4:$E$1003),-('Gastos Gerais'!$C$4:$C$1003)))</f>
        <v>0</v>
      </c>
      <c r="AM7" s="72">
        <f>IF($B7="",0,SUMPRODUCT(-('Gastos Gerais'!$F$4:$F$1003='Gastos das Atividades'!$B7),-('Gastos das Atividades'!AM$3&gt;='Gastos Gerais'!$D$4:$D$1003),-('Gastos das Atividades'!AM$3&lt;='Gastos Gerais'!$E$4:$E$1003),-('Gastos Gerais'!$C$4:$C$1003)))</f>
        <v>0</v>
      </c>
      <c r="AN7" s="72">
        <f>IF($B7="",0,SUMPRODUCT(-('Gastos Gerais'!$F$4:$F$1003='Gastos das Atividades'!$B7),-('Gastos das Atividades'!AN$3&gt;='Gastos Gerais'!$D$4:$D$1003),-('Gastos das Atividades'!AN$3&lt;='Gastos Gerais'!$E$4:$E$1003),-('Gastos Gerais'!$C$4:$C$1003)))</f>
        <v>0</v>
      </c>
      <c r="AO7" s="72">
        <f>IF($B7="",0,SUMPRODUCT(-('Gastos Gerais'!$F$4:$F$1003='Gastos das Atividades'!$B7),-('Gastos das Atividades'!AO$3&gt;='Gastos Gerais'!$D$4:$D$1003),-('Gastos das Atividades'!AO$3&lt;='Gastos Gerais'!$E$4:$E$1003),-('Gastos Gerais'!$C$4:$C$1003)))</f>
        <v>0</v>
      </c>
      <c r="AP7" s="72">
        <f>IF($B7="",0,SUMPRODUCT(-('Gastos Gerais'!$F$4:$F$1003='Gastos das Atividades'!$B7),-('Gastos das Atividades'!AP$3&gt;='Gastos Gerais'!$D$4:$D$1003),-('Gastos das Atividades'!AP$3&lt;='Gastos Gerais'!$E$4:$E$1003),-('Gastos Gerais'!$C$4:$C$1003)))</f>
        <v>0</v>
      </c>
      <c r="AQ7" s="72">
        <f>IF($B7="",0,SUMPRODUCT(-('Gastos Gerais'!$F$4:$F$1003='Gastos das Atividades'!$B7),-('Gastos das Atividades'!AQ$3&gt;='Gastos Gerais'!$D$4:$D$1003),-('Gastos das Atividades'!AQ$3&lt;='Gastos Gerais'!$E$4:$E$1003),-('Gastos Gerais'!$C$4:$C$1003)))</f>
        <v>0</v>
      </c>
      <c r="AR7" s="72">
        <f>IF($B7="",0,SUMPRODUCT(-('Gastos Gerais'!$F$4:$F$1003='Gastos das Atividades'!$B7),-('Gastos das Atividades'!AR$3&gt;='Gastos Gerais'!$D$4:$D$1003),-('Gastos das Atividades'!AR$3&lt;='Gastos Gerais'!$E$4:$E$1003),-('Gastos Gerais'!$C$4:$C$1003)))</f>
        <v>0</v>
      </c>
      <c r="AS7" s="72">
        <f>IF($B7="",0,SUMPRODUCT(-('Gastos Gerais'!$F$4:$F$1003='Gastos das Atividades'!$B7),-('Gastos das Atividades'!AS$3&gt;='Gastos Gerais'!$D$4:$D$1003),-('Gastos das Atividades'!AS$3&lt;='Gastos Gerais'!$E$4:$E$1003),-('Gastos Gerais'!$C$4:$C$1003)))</f>
        <v>0</v>
      </c>
      <c r="AT7" s="72">
        <f>IF($B7="",0,SUMPRODUCT(-('Gastos Gerais'!$F$4:$F$1003='Gastos das Atividades'!$B7),-('Gastos das Atividades'!AT$3&gt;='Gastos Gerais'!$D$4:$D$1003),-('Gastos das Atividades'!AT$3&lt;='Gastos Gerais'!$E$4:$E$1003),-('Gastos Gerais'!$C$4:$C$1003)))</f>
        <v>0</v>
      </c>
      <c r="AU7" s="72">
        <f>IF($B7="",0,SUMPRODUCT(-('Gastos Gerais'!$F$4:$F$1003='Gastos das Atividades'!$B7),-('Gastos das Atividades'!AU$3&gt;='Gastos Gerais'!$D$4:$D$1003),-('Gastos das Atividades'!AU$3&lt;='Gastos Gerais'!$E$4:$E$1003),-('Gastos Gerais'!$C$4:$C$1003)))</f>
        <v>0</v>
      </c>
      <c r="AV7" s="72">
        <f>IF($B7="",0,SUMPRODUCT(-('Gastos Gerais'!$F$4:$F$1003='Gastos das Atividades'!$B7),-('Gastos das Atividades'!AV$3&gt;='Gastos Gerais'!$D$4:$D$1003),-('Gastos das Atividades'!AV$3&lt;='Gastos Gerais'!$E$4:$E$1003),-('Gastos Gerais'!$C$4:$C$1003)))</f>
        <v>0</v>
      </c>
      <c r="AW7" s="72">
        <f>IF($B7="",0,SUMPRODUCT(-('Gastos Gerais'!$F$4:$F$1003='Gastos das Atividades'!$B7),-('Gastos das Atividades'!AW$3&gt;='Gastos Gerais'!$D$4:$D$1003),-('Gastos das Atividades'!AW$3&lt;='Gastos Gerais'!$E$4:$E$1003),-('Gastos Gerais'!$C$4:$C$1003)))</f>
        <v>0</v>
      </c>
      <c r="AX7" s="72">
        <f>IF($B7="",0,SUMPRODUCT(-('Gastos Gerais'!$F$4:$F$1003='Gastos das Atividades'!$B7),-('Gastos das Atividades'!AX$3&gt;='Gastos Gerais'!$D$4:$D$1003),-('Gastos das Atividades'!AX$3&lt;='Gastos Gerais'!$E$4:$E$1003),-('Gastos Gerais'!$C$4:$C$1003)))</f>
        <v>0</v>
      </c>
      <c r="AY7" s="72">
        <f>IF($B7="",0,SUMPRODUCT(-('Gastos Gerais'!$F$4:$F$1003='Gastos das Atividades'!$B7),-('Gastos das Atividades'!AY$3&gt;='Gastos Gerais'!$D$4:$D$1003),-('Gastos das Atividades'!AY$3&lt;='Gastos Gerais'!$E$4:$E$1003),-('Gastos Gerais'!$C$4:$C$1003)))</f>
        <v>0</v>
      </c>
      <c r="AZ7" s="72">
        <f>IF($B7="",0,SUMPRODUCT(-('Gastos Gerais'!$F$4:$F$1003='Gastos das Atividades'!$B7),-('Gastos das Atividades'!AZ$3&gt;='Gastos Gerais'!$D$4:$D$1003),-('Gastos das Atividades'!AZ$3&lt;='Gastos Gerais'!$E$4:$E$1003),-('Gastos Gerais'!$C$4:$C$1003)))</f>
        <v>0</v>
      </c>
      <c r="BA7" s="72">
        <f>IF($B7="",0,SUMPRODUCT(-('Gastos Gerais'!$F$4:$F$1003='Gastos das Atividades'!$B7),-('Gastos das Atividades'!BA$3&gt;='Gastos Gerais'!$D$4:$D$1003),-('Gastos das Atividades'!BA$3&lt;='Gastos Gerais'!$E$4:$E$1003),-('Gastos Gerais'!$C$4:$C$1003)))</f>
        <v>0</v>
      </c>
      <c r="BB7" s="72">
        <f>IF($B7="",0,SUMPRODUCT(-('Gastos Gerais'!$F$4:$F$1003='Gastos das Atividades'!$B7),-('Gastos das Atividades'!BB$3&gt;='Gastos Gerais'!$D$4:$D$1003),-('Gastos das Atividades'!BB$3&lt;='Gastos Gerais'!$E$4:$E$1003),-('Gastos Gerais'!$C$4:$C$1003)))</f>
        <v>0</v>
      </c>
      <c r="BC7" s="72">
        <f>IF($B7="",0,SUMPRODUCT(-('Gastos Gerais'!$F$4:$F$1003='Gastos das Atividades'!$B7),-('Gastos das Atividades'!BC$3&gt;='Gastos Gerais'!$D$4:$D$1003),-('Gastos das Atividades'!BC$3&lt;='Gastos Gerais'!$E$4:$E$1003),-('Gastos Gerais'!$C$4:$C$1003)))</f>
        <v>0</v>
      </c>
      <c r="BD7" s="72">
        <f>IF($B7="",0,SUMPRODUCT(-('Gastos Gerais'!$F$4:$F$1003='Gastos das Atividades'!$B7),-('Gastos das Atividades'!BD$3&gt;='Gastos Gerais'!$D$4:$D$1003),-('Gastos das Atividades'!BD$3&lt;='Gastos Gerais'!$E$4:$E$1003),-('Gastos Gerais'!$C$4:$C$1003)))</f>
        <v>0</v>
      </c>
      <c r="BE7" s="72">
        <f>IF($B7="",0,SUMPRODUCT(-('Gastos Gerais'!$F$4:$F$1003='Gastos das Atividades'!$B7),-('Gastos das Atividades'!BE$3&gt;='Gastos Gerais'!$D$4:$D$1003),-('Gastos das Atividades'!BE$3&lt;='Gastos Gerais'!$E$4:$E$1003),-('Gastos Gerais'!$C$4:$C$1003)))</f>
        <v>0</v>
      </c>
      <c r="BF7" s="72">
        <f>IF($B7="",0,SUMPRODUCT(-('Gastos Gerais'!$F$4:$F$1003='Gastos das Atividades'!$B7),-('Gastos das Atividades'!BF$3&gt;='Gastos Gerais'!$D$4:$D$1003),-('Gastos das Atividades'!BF$3&lt;='Gastos Gerais'!$E$4:$E$1003),-('Gastos Gerais'!$C$4:$C$1003)))</f>
        <v>0</v>
      </c>
      <c r="BG7" s="72">
        <f>IF($B7="",0,SUMPRODUCT(-('Gastos Gerais'!$F$4:$F$1003='Gastos das Atividades'!$B7),-('Gastos das Atividades'!BG$3&gt;='Gastos Gerais'!$D$4:$D$1003),-('Gastos das Atividades'!BG$3&lt;='Gastos Gerais'!$E$4:$E$1003),-('Gastos Gerais'!$C$4:$C$1003)))</f>
        <v>0</v>
      </c>
      <c r="BH7" s="72">
        <f>IF($B7="",0,SUMPRODUCT(-('Gastos Gerais'!$F$4:$F$1003='Gastos das Atividades'!$B7),-('Gastos das Atividades'!BH$3&gt;='Gastos Gerais'!$D$4:$D$1003),-('Gastos das Atividades'!BH$3&lt;='Gastos Gerais'!$E$4:$E$1003),-('Gastos Gerais'!$C$4:$C$1003)))</f>
        <v>0</v>
      </c>
      <c r="BI7" s="72">
        <f>IF($B7="",0,SUMPRODUCT(-('Gastos Gerais'!$F$4:$F$1003='Gastos das Atividades'!$B7),-('Gastos das Atividades'!BI$3&gt;='Gastos Gerais'!$D$4:$D$1003),-('Gastos das Atividades'!BI$3&lt;='Gastos Gerais'!$E$4:$E$1003),-('Gastos Gerais'!$C$4:$C$1003)))</f>
        <v>0</v>
      </c>
      <c r="BJ7" s="72">
        <f>IF($B7="",0,SUMPRODUCT(-('Gastos Gerais'!$F$4:$F$1003='Gastos das Atividades'!$B7),-('Gastos das Atividades'!BJ$3&gt;='Gastos Gerais'!$D$4:$D$1003),-('Gastos das Atividades'!BJ$3&lt;='Gastos Gerais'!$E$4:$E$1003),-('Gastos Gerais'!$C$4:$C$1003)))</f>
        <v>0</v>
      </c>
      <c r="BK7" s="72">
        <f>IF($B7="",0,SUMPRODUCT(-('Gastos Gerais'!$F$4:$F$1003='Gastos das Atividades'!$B7),-('Gastos das Atividades'!BK$3&gt;='Gastos Gerais'!$D$4:$D$1003),-('Gastos das Atividades'!BK$3&lt;='Gastos Gerais'!$E$4:$E$1003),-('Gastos Gerais'!$C$4:$C$1003)))</f>
        <v>0</v>
      </c>
      <c r="BL7" s="72">
        <f>IF($B7="",0,SUMPRODUCT(-('Gastos Gerais'!$F$4:$F$1003='Gastos das Atividades'!$B7),-('Gastos das Atividades'!BL$3&gt;='Gastos Gerais'!$D$4:$D$1003),-('Gastos das Atividades'!BL$3&lt;='Gastos Gerais'!$E$4:$E$1003),-('Gastos Gerais'!$C$4:$C$1003)))</f>
        <v>0</v>
      </c>
      <c r="BM7" s="72">
        <f>IF($B7="",0,SUMPRODUCT(-('Gastos Gerais'!$F$4:$F$1003='Gastos das Atividades'!$B7),-('Gastos das Atividades'!BM$3&gt;='Gastos Gerais'!$D$4:$D$1003),-('Gastos das Atividades'!BM$3&lt;='Gastos Gerais'!$E$4:$E$1003),-('Gastos Gerais'!$C$4:$C$1003)))</f>
        <v>0</v>
      </c>
      <c r="BN7" s="72">
        <f>IF($B7="",0,SUMPRODUCT(-('Gastos Gerais'!$F$4:$F$1003='Gastos das Atividades'!$B7),-('Gastos das Atividades'!BN$3&gt;='Gastos Gerais'!$D$4:$D$1003),-('Gastos das Atividades'!BN$3&lt;='Gastos Gerais'!$E$4:$E$1003),-('Gastos Gerais'!$C$4:$C$1003)))</f>
        <v>0</v>
      </c>
      <c r="BO7" s="72">
        <f>IF($B7="",0,SUMPRODUCT(-('Gastos Gerais'!$F$4:$F$1003='Gastos das Atividades'!$B7),-('Gastos das Atividades'!BO$3&gt;='Gastos Gerais'!$D$4:$D$1003),-('Gastos das Atividades'!BO$3&lt;='Gastos Gerais'!$E$4:$E$1003),-('Gastos Gerais'!$C$4:$C$1003)))</f>
        <v>0</v>
      </c>
      <c r="BP7" s="72">
        <f>IF($B7="",0,SUMPRODUCT(-('Gastos Gerais'!$F$4:$F$1003='Gastos das Atividades'!$B7),-('Gastos das Atividades'!BP$3&gt;='Gastos Gerais'!$D$4:$D$1003),-('Gastos das Atividades'!BP$3&lt;='Gastos Gerais'!$E$4:$E$1003),-('Gastos Gerais'!$C$4:$C$1003)))</f>
        <v>0</v>
      </c>
      <c r="BQ7" s="72">
        <f>IF($B7="",0,SUMPRODUCT(-('Gastos Gerais'!$F$4:$F$1003='Gastos das Atividades'!$B7),-('Gastos das Atividades'!BQ$3&gt;='Gastos Gerais'!$D$4:$D$1003),-('Gastos das Atividades'!BQ$3&lt;='Gastos Gerais'!$E$4:$E$1003),-('Gastos Gerais'!$C$4:$C$1003)))</f>
        <v>0</v>
      </c>
      <c r="BR7" s="72">
        <f>IF($B7="",0,SUMPRODUCT(-('Gastos Gerais'!$F$4:$F$1003='Gastos das Atividades'!$B7),-('Gastos das Atividades'!BR$3&gt;='Gastos Gerais'!$D$4:$D$1003),-('Gastos das Atividades'!BR$3&lt;='Gastos Gerais'!$E$4:$E$1003),-('Gastos Gerais'!$C$4:$C$1003)))</f>
        <v>0</v>
      </c>
      <c r="BS7" s="72">
        <f>IF($B7="",0,SUMPRODUCT(-('Gastos Gerais'!$F$4:$F$1003='Gastos das Atividades'!$B7),-('Gastos das Atividades'!BS$3&gt;='Gastos Gerais'!$D$4:$D$1003),-('Gastos das Atividades'!BS$3&lt;='Gastos Gerais'!$E$4:$E$1003),-('Gastos Gerais'!$C$4:$C$1003)))</f>
        <v>0</v>
      </c>
      <c r="BT7" s="72">
        <f>IF($B7="",0,SUMPRODUCT(-('Gastos Gerais'!$F$4:$F$1003='Gastos das Atividades'!$B7),-('Gastos das Atividades'!BT$3&gt;='Gastos Gerais'!$D$4:$D$1003),-('Gastos das Atividades'!BT$3&lt;='Gastos Gerais'!$E$4:$E$1003),-('Gastos Gerais'!$C$4:$C$1003)))</f>
        <v>0</v>
      </c>
      <c r="BU7" s="72">
        <f>IF($B7="",0,SUMPRODUCT(-('Gastos Gerais'!$F$4:$F$1003='Gastos das Atividades'!$B7),-('Gastos das Atividades'!BU$3&gt;='Gastos Gerais'!$D$4:$D$1003),-('Gastos das Atividades'!BU$3&lt;='Gastos Gerais'!$E$4:$E$1003),-('Gastos Gerais'!$C$4:$C$1003)))</f>
        <v>0</v>
      </c>
      <c r="BV7" s="72">
        <f>IF($B7="",0,SUMPRODUCT(-('Gastos Gerais'!$F$4:$F$1003='Gastos das Atividades'!$B7),-('Gastos das Atividades'!BV$3&gt;='Gastos Gerais'!$D$4:$D$1003),-('Gastos das Atividades'!BV$3&lt;='Gastos Gerais'!$E$4:$E$1003),-('Gastos Gerais'!$C$4:$C$1003)))</f>
        <v>0</v>
      </c>
      <c r="BW7" s="72">
        <f>IF($B7="",0,SUMPRODUCT(-('Gastos Gerais'!$F$4:$F$1003='Gastos das Atividades'!$B7),-('Gastos das Atividades'!BW$3&gt;='Gastos Gerais'!$D$4:$D$1003),-('Gastos das Atividades'!BW$3&lt;='Gastos Gerais'!$E$4:$E$1003),-('Gastos Gerais'!$C$4:$C$1003)))</f>
        <v>0</v>
      </c>
      <c r="BX7" s="72">
        <f>IF($B7="",0,SUMPRODUCT(-('Gastos Gerais'!$F$4:$F$1003='Gastos das Atividades'!$B7),-('Gastos das Atividades'!BX$3&gt;='Gastos Gerais'!$D$4:$D$1003),-('Gastos das Atividades'!BX$3&lt;='Gastos Gerais'!$E$4:$E$1003),-('Gastos Gerais'!$C$4:$C$1003)))</f>
        <v>0</v>
      </c>
    </row>
    <row r="8" spans="1:77" x14ac:dyDescent="0.2">
      <c r="A8" s="140">
        <v>5</v>
      </c>
      <c r="B8" s="158" t="s">
        <v>106</v>
      </c>
      <c r="C8" s="298">
        <v>0</v>
      </c>
      <c r="D8" s="350">
        <f t="shared" si="9"/>
        <v>10000</v>
      </c>
      <c r="E8" s="138">
        <f t="shared" si="10"/>
        <v>10000</v>
      </c>
      <c r="F8" s="72">
        <f t="shared" si="2"/>
        <v>0</v>
      </c>
      <c r="G8" s="72">
        <f t="shared" si="2"/>
        <v>0</v>
      </c>
      <c r="H8" s="72">
        <f t="shared" si="2"/>
        <v>0</v>
      </c>
      <c r="I8" s="72">
        <f t="shared" si="2"/>
        <v>0</v>
      </c>
      <c r="J8" s="139">
        <f t="shared" si="3"/>
        <v>10000</v>
      </c>
      <c r="K8" s="75">
        <f t="shared" si="4"/>
        <v>6.9513649144036732E-3</v>
      </c>
      <c r="L8" s="75">
        <f t="shared" si="5"/>
        <v>0</v>
      </c>
      <c r="M8" s="75">
        <f t="shared" si="6"/>
        <v>0</v>
      </c>
      <c r="N8" s="75">
        <f t="shared" si="11"/>
        <v>0</v>
      </c>
      <c r="O8" s="75">
        <f t="shared" si="12"/>
        <v>0</v>
      </c>
      <c r="P8" s="202">
        <f t="shared" si="8"/>
        <v>6.9513649144036732E-3</v>
      </c>
      <c r="Q8" s="72">
        <f>IF($B8="",0,SUMPRODUCT(-('Gastos Gerais'!$F$4:$F$1003='Gastos das Atividades'!$B8),-('Gastos das Atividades'!Q$3&gt;='Gastos Gerais'!$D$4:$D$1003),-('Gastos das Atividades'!Q$3&lt;='Gastos Gerais'!$E$4:$E$1003),-('Gastos Gerais'!$C$4:$C$1003)))</f>
        <v>10000</v>
      </c>
      <c r="R8" s="72">
        <f>IF($B8="",0,SUMPRODUCT(-('Gastos Gerais'!$F$4:$F$1003='Gastos das Atividades'!$B8),-('Gastos das Atividades'!R$3&gt;='Gastos Gerais'!$D$4:$D$1003),-('Gastos das Atividades'!R$3&lt;='Gastos Gerais'!$E$4:$E$1003),-('Gastos Gerais'!$C$4:$C$1003)))</f>
        <v>0</v>
      </c>
      <c r="S8" s="72">
        <f>IF($B8="",0,SUMPRODUCT(-('Gastos Gerais'!$F$4:$F$1003='Gastos das Atividades'!$B8),-('Gastos das Atividades'!S$3&gt;='Gastos Gerais'!$D$4:$D$1003),-('Gastos das Atividades'!S$3&lt;='Gastos Gerais'!$E$4:$E$1003),-('Gastos Gerais'!$C$4:$C$1003)))</f>
        <v>0</v>
      </c>
      <c r="T8" s="72">
        <f>IF($B8="",0,SUMPRODUCT(-('Gastos Gerais'!$F$4:$F$1003='Gastos das Atividades'!$B8),-('Gastos das Atividades'!T$3&gt;='Gastos Gerais'!$D$4:$D$1003),-('Gastos das Atividades'!T$3&lt;='Gastos Gerais'!$E$4:$E$1003),-('Gastos Gerais'!$C$4:$C$1003)))</f>
        <v>0</v>
      </c>
      <c r="U8" s="72">
        <f>IF($B8="",0,SUMPRODUCT(-('Gastos Gerais'!$F$4:$F$1003='Gastos das Atividades'!$B8),-('Gastos das Atividades'!U$3&gt;='Gastos Gerais'!$D$4:$D$1003),-('Gastos das Atividades'!U$3&lt;='Gastos Gerais'!$E$4:$E$1003),-('Gastos Gerais'!$C$4:$C$1003)))</f>
        <v>0</v>
      </c>
      <c r="V8" s="72">
        <f>IF($B8="",0,SUMPRODUCT(-('Gastos Gerais'!$F$4:$F$1003='Gastos das Atividades'!$B8),-('Gastos das Atividades'!V$3&gt;='Gastos Gerais'!$D$4:$D$1003),-('Gastos das Atividades'!V$3&lt;='Gastos Gerais'!$E$4:$E$1003),-('Gastos Gerais'!$C$4:$C$1003)))</f>
        <v>0</v>
      </c>
      <c r="W8" s="72">
        <f>IF($B8="",0,SUMPRODUCT(-('Gastos Gerais'!$F$4:$F$1003='Gastos das Atividades'!$B8),-('Gastos das Atividades'!W$3&gt;='Gastos Gerais'!$D$4:$D$1003),-('Gastos das Atividades'!W$3&lt;='Gastos Gerais'!$E$4:$E$1003),-('Gastos Gerais'!$C$4:$C$1003)))</f>
        <v>0</v>
      </c>
      <c r="X8" s="72">
        <f>IF($B8="",0,SUMPRODUCT(-('Gastos Gerais'!$F$4:$F$1003='Gastos das Atividades'!$B8),-('Gastos das Atividades'!X$3&gt;='Gastos Gerais'!$D$4:$D$1003),-('Gastos das Atividades'!X$3&lt;='Gastos Gerais'!$E$4:$E$1003),-('Gastos Gerais'!$C$4:$C$1003)))</f>
        <v>0</v>
      </c>
      <c r="Y8" s="72">
        <f>IF($B8="",0,SUMPRODUCT(-('Gastos Gerais'!$F$4:$F$1003='Gastos das Atividades'!$B8),-('Gastos das Atividades'!Y$3&gt;='Gastos Gerais'!$D$4:$D$1003),-('Gastos das Atividades'!Y$3&lt;='Gastos Gerais'!$E$4:$E$1003),-('Gastos Gerais'!$C$4:$C$1003)))</f>
        <v>0</v>
      </c>
      <c r="Z8" s="72">
        <f>IF($B8="",0,SUMPRODUCT(-('Gastos Gerais'!$F$4:$F$1003='Gastos das Atividades'!$B8),-('Gastos das Atividades'!Z$3&gt;='Gastos Gerais'!$D$4:$D$1003),-('Gastos das Atividades'!Z$3&lt;='Gastos Gerais'!$E$4:$E$1003),-('Gastos Gerais'!$C$4:$C$1003)))</f>
        <v>0</v>
      </c>
      <c r="AA8" s="72">
        <f>IF($B8="",0,SUMPRODUCT(-('Gastos Gerais'!$F$4:$F$1003='Gastos das Atividades'!$B8),-('Gastos das Atividades'!AA$3&gt;='Gastos Gerais'!$D$4:$D$1003),-('Gastos das Atividades'!AA$3&lt;='Gastos Gerais'!$E$4:$E$1003),-('Gastos Gerais'!$C$4:$C$1003)))</f>
        <v>0</v>
      </c>
      <c r="AB8" s="72">
        <f>IF($B8="",0,SUMPRODUCT(-('Gastos Gerais'!$F$4:$F$1003='Gastos das Atividades'!$B8),-('Gastos das Atividades'!AB$3&gt;='Gastos Gerais'!$D$4:$D$1003),-('Gastos das Atividades'!AB$3&lt;='Gastos Gerais'!$E$4:$E$1003),-('Gastos Gerais'!$C$4:$C$1003)))</f>
        <v>0</v>
      </c>
      <c r="AC8" s="72">
        <f>IF($B8="",0,SUMPRODUCT(-('Gastos Gerais'!$F$4:$F$1003='Gastos das Atividades'!$B8),-('Gastos das Atividades'!AC$3&gt;='Gastos Gerais'!$D$4:$D$1003),-('Gastos das Atividades'!AC$3&lt;='Gastos Gerais'!$E$4:$E$1003),-('Gastos Gerais'!$C$4:$C$1003)))</f>
        <v>0</v>
      </c>
      <c r="AD8" s="72">
        <f>IF($B8="",0,SUMPRODUCT(-('Gastos Gerais'!$F$4:$F$1003='Gastos das Atividades'!$B8),-('Gastos das Atividades'!AD$3&gt;='Gastos Gerais'!$D$4:$D$1003),-('Gastos das Atividades'!AD$3&lt;='Gastos Gerais'!$E$4:$E$1003),-('Gastos Gerais'!$C$4:$C$1003)))</f>
        <v>0</v>
      </c>
      <c r="AE8" s="72">
        <f>IF($B8="",0,SUMPRODUCT(-('Gastos Gerais'!$F$4:$F$1003='Gastos das Atividades'!$B8),-('Gastos das Atividades'!AE$3&gt;='Gastos Gerais'!$D$4:$D$1003),-('Gastos das Atividades'!AE$3&lt;='Gastos Gerais'!$E$4:$E$1003),-('Gastos Gerais'!$C$4:$C$1003)))</f>
        <v>0</v>
      </c>
      <c r="AF8" s="72">
        <f>IF($B8="",0,SUMPRODUCT(-('Gastos Gerais'!$F$4:$F$1003='Gastos das Atividades'!$B8),-('Gastos das Atividades'!AF$3&gt;='Gastos Gerais'!$D$4:$D$1003),-('Gastos das Atividades'!AF$3&lt;='Gastos Gerais'!$E$4:$E$1003),-('Gastos Gerais'!$C$4:$C$1003)))</f>
        <v>0</v>
      </c>
      <c r="AG8" s="72">
        <f>IF($B8="",0,SUMPRODUCT(-('Gastos Gerais'!$F$4:$F$1003='Gastos das Atividades'!$B8),-('Gastos das Atividades'!AG$3&gt;='Gastos Gerais'!$D$4:$D$1003),-('Gastos das Atividades'!AG$3&lt;='Gastos Gerais'!$E$4:$E$1003),-('Gastos Gerais'!$C$4:$C$1003)))</f>
        <v>0</v>
      </c>
      <c r="AH8" s="72">
        <f>IF($B8="",0,SUMPRODUCT(-('Gastos Gerais'!$F$4:$F$1003='Gastos das Atividades'!$B8),-('Gastos das Atividades'!AH$3&gt;='Gastos Gerais'!$D$4:$D$1003),-('Gastos das Atividades'!AH$3&lt;='Gastos Gerais'!$E$4:$E$1003),-('Gastos Gerais'!$C$4:$C$1003)))</f>
        <v>0</v>
      </c>
      <c r="AI8" s="72">
        <f>IF($B8="",0,SUMPRODUCT(-('Gastos Gerais'!$F$4:$F$1003='Gastos das Atividades'!$B8),-('Gastos das Atividades'!AI$3&gt;='Gastos Gerais'!$D$4:$D$1003),-('Gastos das Atividades'!AI$3&lt;='Gastos Gerais'!$E$4:$E$1003),-('Gastos Gerais'!$C$4:$C$1003)))</f>
        <v>0</v>
      </c>
      <c r="AJ8" s="72">
        <f>IF($B8="",0,SUMPRODUCT(-('Gastos Gerais'!$F$4:$F$1003='Gastos das Atividades'!$B8),-('Gastos das Atividades'!AJ$3&gt;='Gastos Gerais'!$D$4:$D$1003),-('Gastos das Atividades'!AJ$3&lt;='Gastos Gerais'!$E$4:$E$1003),-('Gastos Gerais'!$C$4:$C$1003)))</f>
        <v>0</v>
      </c>
      <c r="AK8" s="72">
        <f>IF($B8="",0,SUMPRODUCT(-('Gastos Gerais'!$F$4:$F$1003='Gastos das Atividades'!$B8),-('Gastos das Atividades'!AK$3&gt;='Gastos Gerais'!$D$4:$D$1003),-('Gastos das Atividades'!AK$3&lt;='Gastos Gerais'!$E$4:$E$1003),-('Gastos Gerais'!$C$4:$C$1003)))</f>
        <v>0</v>
      </c>
      <c r="AL8" s="72">
        <f>IF($B8="",0,SUMPRODUCT(-('Gastos Gerais'!$F$4:$F$1003='Gastos das Atividades'!$B8),-('Gastos das Atividades'!AL$3&gt;='Gastos Gerais'!$D$4:$D$1003),-('Gastos das Atividades'!AL$3&lt;='Gastos Gerais'!$E$4:$E$1003),-('Gastos Gerais'!$C$4:$C$1003)))</f>
        <v>0</v>
      </c>
      <c r="AM8" s="72">
        <f>IF($B8="",0,SUMPRODUCT(-('Gastos Gerais'!$F$4:$F$1003='Gastos das Atividades'!$B8),-('Gastos das Atividades'!AM$3&gt;='Gastos Gerais'!$D$4:$D$1003),-('Gastos das Atividades'!AM$3&lt;='Gastos Gerais'!$E$4:$E$1003),-('Gastos Gerais'!$C$4:$C$1003)))</f>
        <v>0</v>
      </c>
      <c r="AN8" s="72">
        <f>IF($B8="",0,SUMPRODUCT(-('Gastos Gerais'!$F$4:$F$1003='Gastos das Atividades'!$B8),-('Gastos das Atividades'!AN$3&gt;='Gastos Gerais'!$D$4:$D$1003),-('Gastos das Atividades'!AN$3&lt;='Gastos Gerais'!$E$4:$E$1003),-('Gastos Gerais'!$C$4:$C$1003)))</f>
        <v>0</v>
      </c>
      <c r="AO8" s="72">
        <f>IF($B8="",0,SUMPRODUCT(-('Gastos Gerais'!$F$4:$F$1003='Gastos das Atividades'!$B8),-('Gastos das Atividades'!AO$3&gt;='Gastos Gerais'!$D$4:$D$1003),-('Gastos das Atividades'!AO$3&lt;='Gastos Gerais'!$E$4:$E$1003),-('Gastos Gerais'!$C$4:$C$1003)))</f>
        <v>0</v>
      </c>
      <c r="AP8" s="72">
        <f>IF($B8="",0,SUMPRODUCT(-('Gastos Gerais'!$F$4:$F$1003='Gastos das Atividades'!$B8),-('Gastos das Atividades'!AP$3&gt;='Gastos Gerais'!$D$4:$D$1003),-('Gastos das Atividades'!AP$3&lt;='Gastos Gerais'!$E$4:$E$1003),-('Gastos Gerais'!$C$4:$C$1003)))</f>
        <v>0</v>
      </c>
      <c r="AQ8" s="72">
        <f>IF($B8="",0,SUMPRODUCT(-('Gastos Gerais'!$F$4:$F$1003='Gastos das Atividades'!$B8),-('Gastos das Atividades'!AQ$3&gt;='Gastos Gerais'!$D$4:$D$1003),-('Gastos das Atividades'!AQ$3&lt;='Gastos Gerais'!$E$4:$E$1003),-('Gastos Gerais'!$C$4:$C$1003)))</f>
        <v>0</v>
      </c>
      <c r="AR8" s="72">
        <f>IF($B8="",0,SUMPRODUCT(-('Gastos Gerais'!$F$4:$F$1003='Gastos das Atividades'!$B8),-('Gastos das Atividades'!AR$3&gt;='Gastos Gerais'!$D$4:$D$1003),-('Gastos das Atividades'!AR$3&lt;='Gastos Gerais'!$E$4:$E$1003),-('Gastos Gerais'!$C$4:$C$1003)))</f>
        <v>0</v>
      </c>
      <c r="AS8" s="72">
        <f>IF($B8="",0,SUMPRODUCT(-('Gastos Gerais'!$F$4:$F$1003='Gastos das Atividades'!$B8),-('Gastos das Atividades'!AS$3&gt;='Gastos Gerais'!$D$4:$D$1003),-('Gastos das Atividades'!AS$3&lt;='Gastos Gerais'!$E$4:$E$1003),-('Gastos Gerais'!$C$4:$C$1003)))</f>
        <v>0</v>
      </c>
      <c r="AT8" s="72">
        <f>IF($B8="",0,SUMPRODUCT(-('Gastos Gerais'!$F$4:$F$1003='Gastos das Atividades'!$B8),-('Gastos das Atividades'!AT$3&gt;='Gastos Gerais'!$D$4:$D$1003),-('Gastos das Atividades'!AT$3&lt;='Gastos Gerais'!$E$4:$E$1003),-('Gastos Gerais'!$C$4:$C$1003)))</f>
        <v>0</v>
      </c>
      <c r="AU8" s="72">
        <f>IF($B8="",0,SUMPRODUCT(-('Gastos Gerais'!$F$4:$F$1003='Gastos das Atividades'!$B8),-('Gastos das Atividades'!AU$3&gt;='Gastos Gerais'!$D$4:$D$1003),-('Gastos das Atividades'!AU$3&lt;='Gastos Gerais'!$E$4:$E$1003),-('Gastos Gerais'!$C$4:$C$1003)))</f>
        <v>0</v>
      </c>
      <c r="AV8" s="72">
        <f>IF($B8="",0,SUMPRODUCT(-('Gastos Gerais'!$F$4:$F$1003='Gastos das Atividades'!$B8),-('Gastos das Atividades'!AV$3&gt;='Gastos Gerais'!$D$4:$D$1003),-('Gastos das Atividades'!AV$3&lt;='Gastos Gerais'!$E$4:$E$1003),-('Gastos Gerais'!$C$4:$C$1003)))</f>
        <v>0</v>
      </c>
      <c r="AW8" s="72">
        <f>IF($B8="",0,SUMPRODUCT(-('Gastos Gerais'!$F$4:$F$1003='Gastos das Atividades'!$B8),-('Gastos das Atividades'!AW$3&gt;='Gastos Gerais'!$D$4:$D$1003),-('Gastos das Atividades'!AW$3&lt;='Gastos Gerais'!$E$4:$E$1003),-('Gastos Gerais'!$C$4:$C$1003)))</f>
        <v>0</v>
      </c>
      <c r="AX8" s="72">
        <f>IF($B8="",0,SUMPRODUCT(-('Gastos Gerais'!$F$4:$F$1003='Gastos das Atividades'!$B8),-('Gastos das Atividades'!AX$3&gt;='Gastos Gerais'!$D$4:$D$1003),-('Gastos das Atividades'!AX$3&lt;='Gastos Gerais'!$E$4:$E$1003),-('Gastos Gerais'!$C$4:$C$1003)))</f>
        <v>0</v>
      </c>
      <c r="AY8" s="72">
        <f>IF($B8="",0,SUMPRODUCT(-('Gastos Gerais'!$F$4:$F$1003='Gastos das Atividades'!$B8),-('Gastos das Atividades'!AY$3&gt;='Gastos Gerais'!$D$4:$D$1003),-('Gastos das Atividades'!AY$3&lt;='Gastos Gerais'!$E$4:$E$1003),-('Gastos Gerais'!$C$4:$C$1003)))</f>
        <v>0</v>
      </c>
      <c r="AZ8" s="72">
        <f>IF($B8="",0,SUMPRODUCT(-('Gastos Gerais'!$F$4:$F$1003='Gastos das Atividades'!$B8),-('Gastos das Atividades'!AZ$3&gt;='Gastos Gerais'!$D$4:$D$1003),-('Gastos das Atividades'!AZ$3&lt;='Gastos Gerais'!$E$4:$E$1003),-('Gastos Gerais'!$C$4:$C$1003)))</f>
        <v>0</v>
      </c>
      <c r="BA8" s="72">
        <f>IF($B8="",0,SUMPRODUCT(-('Gastos Gerais'!$F$4:$F$1003='Gastos das Atividades'!$B8),-('Gastos das Atividades'!BA$3&gt;='Gastos Gerais'!$D$4:$D$1003),-('Gastos das Atividades'!BA$3&lt;='Gastos Gerais'!$E$4:$E$1003),-('Gastos Gerais'!$C$4:$C$1003)))</f>
        <v>0</v>
      </c>
      <c r="BB8" s="72">
        <f>IF($B8="",0,SUMPRODUCT(-('Gastos Gerais'!$F$4:$F$1003='Gastos das Atividades'!$B8),-('Gastos das Atividades'!BB$3&gt;='Gastos Gerais'!$D$4:$D$1003),-('Gastos das Atividades'!BB$3&lt;='Gastos Gerais'!$E$4:$E$1003),-('Gastos Gerais'!$C$4:$C$1003)))</f>
        <v>0</v>
      </c>
      <c r="BC8" s="72">
        <f>IF($B8="",0,SUMPRODUCT(-('Gastos Gerais'!$F$4:$F$1003='Gastos das Atividades'!$B8),-('Gastos das Atividades'!BC$3&gt;='Gastos Gerais'!$D$4:$D$1003),-('Gastos das Atividades'!BC$3&lt;='Gastos Gerais'!$E$4:$E$1003),-('Gastos Gerais'!$C$4:$C$1003)))</f>
        <v>0</v>
      </c>
      <c r="BD8" s="72">
        <f>IF($B8="",0,SUMPRODUCT(-('Gastos Gerais'!$F$4:$F$1003='Gastos das Atividades'!$B8),-('Gastos das Atividades'!BD$3&gt;='Gastos Gerais'!$D$4:$D$1003),-('Gastos das Atividades'!BD$3&lt;='Gastos Gerais'!$E$4:$E$1003),-('Gastos Gerais'!$C$4:$C$1003)))</f>
        <v>0</v>
      </c>
      <c r="BE8" s="72">
        <f>IF($B8="",0,SUMPRODUCT(-('Gastos Gerais'!$F$4:$F$1003='Gastos das Atividades'!$B8),-('Gastos das Atividades'!BE$3&gt;='Gastos Gerais'!$D$4:$D$1003),-('Gastos das Atividades'!BE$3&lt;='Gastos Gerais'!$E$4:$E$1003),-('Gastos Gerais'!$C$4:$C$1003)))</f>
        <v>0</v>
      </c>
      <c r="BF8" s="72">
        <f>IF($B8="",0,SUMPRODUCT(-('Gastos Gerais'!$F$4:$F$1003='Gastos das Atividades'!$B8),-('Gastos das Atividades'!BF$3&gt;='Gastos Gerais'!$D$4:$D$1003),-('Gastos das Atividades'!BF$3&lt;='Gastos Gerais'!$E$4:$E$1003),-('Gastos Gerais'!$C$4:$C$1003)))</f>
        <v>0</v>
      </c>
      <c r="BG8" s="72">
        <f>IF($B8="",0,SUMPRODUCT(-('Gastos Gerais'!$F$4:$F$1003='Gastos das Atividades'!$B8),-('Gastos das Atividades'!BG$3&gt;='Gastos Gerais'!$D$4:$D$1003),-('Gastos das Atividades'!BG$3&lt;='Gastos Gerais'!$E$4:$E$1003),-('Gastos Gerais'!$C$4:$C$1003)))</f>
        <v>0</v>
      </c>
      <c r="BH8" s="72">
        <f>IF($B8="",0,SUMPRODUCT(-('Gastos Gerais'!$F$4:$F$1003='Gastos das Atividades'!$B8),-('Gastos das Atividades'!BH$3&gt;='Gastos Gerais'!$D$4:$D$1003),-('Gastos das Atividades'!BH$3&lt;='Gastos Gerais'!$E$4:$E$1003),-('Gastos Gerais'!$C$4:$C$1003)))</f>
        <v>0</v>
      </c>
      <c r="BI8" s="72">
        <f>IF($B8="",0,SUMPRODUCT(-('Gastos Gerais'!$F$4:$F$1003='Gastos das Atividades'!$B8),-('Gastos das Atividades'!BI$3&gt;='Gastos Gerais'!$D$4:$D$1003),-('Gastos das Atividades'!BI$3&lt;='Gastos Gerais'!$E$4:$E$1003),-('Gastos Gerais'!$C$4:$C$1003)))</f>
        <v>0</v>
      </c>
      <c r="BJ8" s="72">
        <f>IF($B8="",0,SUMPRODUCT(-('Gastos Gerais'!$F$4:$F$1003='Gastos das Atividades'!$B8),-('Gastos das Atividades'!BJ$3&gt;='Gastos Gerais'!$D$4:$D$1003),-('Gastos das Atividades'!BJ$3&lt;='Gastos Gerais'!$E$4:$E$1003),-('Gastos Gerais'!$C$4:$C$1003)))</f>
        <v>0</v>
      </c>
      <c r="BK8" s="72">
        <f>IF($B8="",0,SUMPRODUCT(-('Gastos Gerais'!$F$4:$F$1003='Gastos das Atividades'!$B8),-('Gastos das Atividades'!BK$3&gt;='Gastos Gerais'!$D$4:$D$1003),-('Gastos das Atividades'!BK$3&lt;='Gastos Gerais'!$E$4:$E$1003),-('Gastos Gerais'!$C$4:$C$1003)))</f>
        <v>0</v>
      </c>
      <c r="BL8" s="72">
        <f>IF($B8="",0,SUMPRODUCT(-('Gastos Gerais'!$F$4:$F$1003='Gastos das Atividades'!$B8),-('Gastos das Atividades'!BL$3&gt;='Gastos Gerais'!$D$4:$D$1003),-('Gastos das Atividades'!BL$3&lt;='Gastos Gerais'!$E$4:$E$1003),-('Gastos Gerais'!$C$4:$C$1003)))</f>
        <v>0</v>
      </c>
      <c r="BM8" s="72">
        <f>IF($B8="",0,SUMPRODUCT(-('Gastos Gerais'!$F$4:$F$1003='Gastos das Atividades'!$B8),-('Gastos das Atividades'!BM$3&gt;='Gastos Gerais'!$D$4:$D$1003),-('Gastos das Atividades'!BM$3&lt;='Gastos Gerais'!$E$4:$E$1003),-('Gastos Gerais'!$C$4:$C$1003)))</f>
        <v>0</v>
      </c>
      <c r="BN8" s="72">
        <f>IF($B8="",0,SUMPRODUCT(-('Gastos Gerais'!$F$4:$F$1003='Gastos das Atividades'!$B8),-('Gastos das Atividades'!BN$3&gt;='Gastos Gerais'!$D$4:$D$1003),-('Gastos das Atividades'!BN$3&lt;='Gastos Gerais'!$E$4:$E$1003),-('Gastos Gerais'!$C$4:$C$1003)))</f>
        <v>0</v>
      </c>
      <c r="BO8" s="72">
        <f>IF($B8="",0,SUMPRODUCT(-('Gastos Gerais'!$F$4:$F$1003='Gastos das Atividades'!$B8),-('Gastos das Atividades'!BO$3&gt;='Gastos Gerais'!$D$4:$D$1003),-('Gastos das Atividades'!BO$3&lt;='Gastos Gerais'!$E$4:$E$1003),-('Gastos Gerais'!$C$4:$C$1003)))</f>
        <v>0</v>
      </c>
      <c r="BP8" s="72">
        <f>IF($B8="",0,SUMPRODUCT(-('Gastos Gerais'!$F$4:$F$1003='Gastos das Atividades'!$B8),-('Gastos das Atividades'!BP$3&gt;='Gastos Gerais'!$D$4:$D$1003),-('Gastos das Atividades'!BP$3&lt;='Gastos Gerais'!$E$4:$E$1003),-('Gastos Gerais'!$C$4:$C$1003)))</f>
        <v>0</v>
      </c>
      <c r="BQ8" s="72">
        <f>IF($B8="",0,SUMPRODUCT(-('Gastos Gerais'!$F$4:$F$1003='Gastos das Atividades'!$B8),-('Gastos das Atividades'!BQ$3&gt;='Gastos Gerais'!$D$4:$D$1003),-('Gastos das Atividades'!BQ$3&lt;='Gastos Gerais'!$E$4:$E$1003),-('Gastos Gerais'!$C$4:$C$1003)))</f>
        <v>0</v>
      </c>
      <c r="BR8" s="72">
        <f>IF($B8="",0,SUMPRODUCT(-('Gastos Gerais'!$F$4:$F$1003='Gastos das Atividades'!$B8),-('Gastos das Atividades'!BR$3&gt;='Gastos Gerais'!$D$4:$D$1003),-('Gastos das Atividades'!BR$3&lt;='Gastos Gerais'!$E$4:$E$1003),-('Gastos Gerais'!$C$4:$C$1003)))</f>
        <v>0</v>
      </c>
      <c r="BS8" s="72">
        <f>IF($B8="",0,SUMPRODUCT(-('Gastos Gerais'!$F$4:$F$1003='Gastos das Atividades'!$B8),-('Gastos das Atividades'!BS$3&gt;='Gastos Gerais'!$D$4:$D$1003),-('Gastos das Atividades'!BS$3&lt;='Gastos Gerais'!$E$4:$E$1003),-('Gastos Gerais'!$C$4:$C$1003)))</f>
        <v>0</v>
      </c>
      <c r="BT8" s="72">
        <f>IF($B8="",0,SUMPRODUCT(-('Gastos Gerais'!$F$4:$F$1003='Gastos das Atividades'!$B8),-('Gastos das Atividades'!BT$3&gt;='Gastos Gerais'!$D$4:$D$1003),-('Gastos das Atividades'!BT$3&lt;='Gastos Gerais'!$E$4:$E$1003),-('Gastos Gerais'!$C$4:$C$1003)))</f>
        <v>0</v>
      </c>
      <c r="BU8" s="72">
        <f>IF($B8="",0,SUMPRODUCT(-('Gastos Gerais'!$F$4:$F$1003='Gastos das Atividades'!$B8),-('Gastos das Atividades'!BU$3&gt;='Gastos Gerais'!$D$4:$D$1003),-('Gastos das Atividades'!BU$3&lt;='Gastos Gerais'!$E$4:$E$1003),-('Gastos Gerais'!$C$4:$C$1003)))</f>
        <v>0</v>
      </c>
      <c r="BV8" s="72">
        <f>IF($B8="",0,SUMPRODUCT(-('Gastos Gerais'!$F$4:$F$1003='Gastos das Atividades'!$B8),-('Gastos das Atividades'!BV$3&gt;='Gastos Gerais'!$D$4:$D$1003),-('Gastos das Atividades'!BV$3&lt;='Gastos Gerais'!$E$4:$E$1003),-('Gastos Gerais'!$C$4:$C$1003)))</f>
        <v>0</v>
      </c>
      <c r="BW8" s="72">
        <f>IF($B8="",0,SUMPRODUCT(-('Gastos Gerais'!$F$4:$F$1003='Gastos das Atividades'!$B8),-('Gastos das Atividades'!BW$3&gt;='Gastos Gerais'!$D$4:$D$1003),-('Gastos das Atividades'!BW$3&lt;='Gastos Gerais'!$E$4:$E$1003),-('Gastos Gerais'!$C$4:$C$1003)))</f>
        <v>0</v>
      </c>
      <c r="BX8" s="72">
        <f>IF($B8="",0,SUMPRODUCT(-('Gastos Gerais'!$F$4:$F$1003='Gastos das Atividades'!$B8),-('Gastos das Atividades'!BX$3&gt;='Gastos Gerais'!$D$4:$D$1003),-('Gastos das Atividades'!BX$3&lt;='Gastos Gerais'!$E$4:$E$1003),-('Gastos Gerais'!$C$4:$C$1003)))</f>
        <v>0</v>
      </c>
    </row>
    <row r="9" spans="1:77" x14ac:dyDescent="0.2">
      <c r="A9" s="140">
        <v>6</v>
      </c>
      <c r="B9" s="158" t="s">
        <v>107</v>
      </c>
      <c r="C9" s="298">
        <v>0</v>
      </c>
      <c r="D9" s="350">
        <f t="shared" si="9"/>
        <v>70000</v>
      </c>
      <c r="E9" s="138">
        <f t="shared" si="10"/>
        <v>70000</v>
      </c>
      <c r="F9" s="72">
        <f t="shared" si="2"/>
        <v>0</v>
      </c>
      <c r="G9" s="72">
        <f t="shared" si="2"/>
        <v>0</v>
      </c>
      <c r="H9" s="72">
        <f t="shared" si="2"/>
        <v>0</v>
      </c>
      <c r="I9" s="72">
        <f t="shared" si="2"/>
        <v>0</v>
      </c>
      <c r="J9" s="139">
        <f t="shared" si="3"/>
        <v>70000</v>
      </c>
      <c r="K9" s="75">
        <f t="shared" si="4"/>
        <v>4.8659554400825714E-2</v>
      </c>
      <c r="L9" s="75">
        <f t="shared" si="5"/>
        <v>0</v>
      </c>
      <c r="M9" s="75">
        <f t="shared" si="6"/>
        <v>0</v>
      </c>
      <c r="N9" s="75">
        <f t="shared" si="11"/>
        <v>0</v>
      </c>
      <c r="O9" s="75">
        <f t="shared" si="12"/>
        <v>0</v>
      </c>
      <c r="P9" s="202">
        <f t="shared" si="8"/>
        <v>4.8659554400825714E-2</v>
      </c>
      <c r="Q9" s="72">
        <f>IF($B9="",0,SUMPRODUCT(-('Gastos Gerais'!$F$4:$F$1003='Gastos das Atividades'!$B9),-('Gastos das Atividades'!Q$3&gt;='Gastos Gerais'!$D$4:$D$1003),-('Gastos das Atividades'!Q$3&lt;='Gastos Gerais'!$E$4:$E$1003),-('Gastos Gerais'!$C$4:$C$1003)))</f>
        <v>70000</v>
      </c>
      <c r="R9" s="72">
        <f>IF($B9="",0,SUMPRODUCT(-('Gastos Gerais'!$F$4:$F$1003='Gastos das Atividades'!$B9),-('Gastos das Atividades'!R$3&gt;='Gastos Gerais'!$D$4:$D$1003),-('Gastos das Atividades'!R$3&lt;='Gastos Gerais'!$E$4:$E$1003),-('Gastos Gerais'!$C$4:$C$1003)))</f>
        <v>0</v>
      </c>
      <c r="S9" s="72">
        <f>IF($B9="",0,SUMPRODUCT(-('Gastos Gerais'!$F$4:$F$1003='Gastos das Atividades'!$B9),-('Gastos das Atividades'!S$3&gt;='Gastos Gerais'!$D$4:$D$1003),-('Gastos das Atividades'!S$3&lt;='Gastos Gerais'!$E$4:$E$1003),-('Gastos Gerais'!$C$4:$C$1003)))</f>
        <v>0</v>
      </c>
      <c r="T9" s="72">
        <f>IF($B9="",0,SUMPRODUCT(-('Gastos Gerais'!$F$4:$F$1003='Gastos das Atividades'!$B9),-('Gastos das Atividades'!T$3&gt;='Gastos Gerais'!$D$4:$D$1003),-('Gastos das Atividades'!T$3&lt;='Gastos Gerais'!$E$4:$E$1003),-('Gastos Gerais'!$C$4:$C$1003)))</f>
        <v>0</v>
      </c>
      <c r="U9" s="72">
        <f>IF($B9="",0,SUMPRODUCT(-('Gastos Gerais'!$F$4:$F$1003='Gastos das Atividades'!$B9),-('Gastos das Atividades'!U$3&gt;='Gastos Gerais'!$D$4:$D$1003),-('Gastos das Atividades'!U$3&lt;='Gastos Gerais'!$E$4:$E$1003),-('Gastos Gerais'!$C$4:$C$1003)))</f>
        <v>0</v>
      </c>
      <c r="V9" s="72">
        <f>IF($B9="",0,SUMPRODUCT(-('Gastos Gerais'!$F$4:$F$1003='Gastos das Atividades'!$B9),-('Gastos das Atividades'!V$3&gt;='Gastos Gerais'!$D$4:$D$1003),-('Gastos das Atividades'!V$3&lt;='Gastos Gerais'!$E$4:$E$1003),-('Gastos Gerais'!$C$4:$C$1003)))</f>
        <v>0</v>
      </c>
      <c r="W9" s="72">
        <f>IF($B9="",0,SUMPRODUCT(-('Gastos Gerais'!$F$4:$F$1003='Gastos das Atividades'!$B9),-('Gastos das Atividades'!W$3&gt;='Gastos Gerais'!$D$4:$D$1003),-('Gastos das Atividades'!W$3&lt;='Gastos Gerais'!$E$4:$E$1003),-('Gastos Gerais'!$C$4:$C$1003)))</f>
        <v>0</v>
      </c>
      <c r="X9" s="72">
        <f>IF($B9="",0,SUMPRODUCT(-('Gastos Gerais'!$F$4:$F$1003='Gastos das Atividades'!$B9),-('Gastos das Atividades'!X$3&gt;='Gastos Gerais'!$D$4:$D$1003),-('Gastos das Atividades'!X$3&lt;='Gastos Gerais'!$E$4:$E$1003),-('Gastos Gerais'!$C$4:$C$1003)))</f>
        <v>0</v>
      </c>
      <c r="Y9" s="72">
        <f>IF($B9="",0,SUMPRODUCT(-('Gastos Gerais'!$F$4:$F$1003='Gastos das Atividades'!$B9),-('Gastos das Atividades'!Y$3&gt;='Gastos Gerais'!$D$4:$D$1003),-('Gastos das Atividades'!Y$3&lt;='Gastos Gerais'!$E$4:$E$1003),-('Gastos Gerais'!$C$4:$C$1003)))</f>
        <v>0</v>
      </c>
      <c r="Z9" s="72">
        <f>IF($B9="",0,SUMPRODUCT(-('Gastos Gerais'!$F$4:$F$1003='Gastos das Atividades'!$B9),-('Gastos das Atividades'!Z$3&gt;='Gastos Gerais'!$D$4:$D$1003),-('Gastos das Atividades'!Z$3&lt;='Gastos Gerais'!$E$4:$E$1003),-('Gastos Gerais'!$C$4:$C$1003)))</f>
        <v>0</v>
      </c>
      <c r="AA9" s="72">
        <f>IF($B9="",0,SUMPRODUCT(-('Gastos Gerais'!$F$4:$F$1003='Gastos das Atividades'!$B9),-('Gastos das Atividades'!AA$3&gt;='Gastos Gerais'!$D$4:$D$1003),-('Gastos das Atividades'!AA$3&lt;='Gastos Gerais'!$E$4:$E$1003),-('Gastos Gerais'!$C$4:$C$1003)))</f>
        <v>0</v>
      </c>
      <c r="AB9" s="72">
        <f>IF($B9="",0,SUMPRODUCT(-('Gastos Gerais'!$F$4:$F$1003='Gastos das Atividades'!$B9),-('Gastos das Atividades'!AB$3&gt;='Gastos Gerais'!$D$4:$D$1003),-('Gastos das Atividades'!AB$3&lt;='Gastos Gerais'!$E$4:$E$1003),-('Gastos Gerais'!$C$4:$C$1003)))</f>
        <v>0</v>
      </c>
      <c r="AC9" s="72">
        <f>IF($B9="",0,SUMPRODUCT(-('Gastos Gerais'!$F$4:$F$1003='Gastos das Atividades'!$B9),-('Gastos das Atividades'!AC$3&gt;='Gastos Gerais'!$D$4:$D$1003),-('Gastos das Atividades'!AC$3&lt;='Gastos Gerais'!$E$4:$E$1003),-('Gastos Gerais'!$C$4:$C$1003)))</f>
        <v>0</v>
      </c>
      <c r="AD9" s="72">
        <f>IF($B9="",0,SUMPRODUCT(-('Gastos Gerais'!$F$4:$F$1003='Gastos das Atividades'!$B9),-('Gastos das Atividades'!AD$3&gt;='Gastos Gerais'!$D$4:$D$1003),-('Gastos das Atividades'!AD$3&lt;='Gastos Gerais'!$E$4:$E$1003),-('Gastos Gerais'!$C$4:$C$1003)))</f>
        <v>0</v>
      </c>
      <c r="AE9" s="72">
        <f>IF($B9="",0,SUMPRODUCT(-('Gastos Gerais'!$F$4:$F$1003='Gastos das Atividades'!$B9),-('Gastos das Atividades'!AE$3&gt;='Gastos Gerais'!$D$4:$D$1003),-('Gastos das Atividades'!AE$3&lt;='Gastos Gerais'!$E$4:$E$1003),-('Gastos Gerais'!$C$4:$C$1003)))</f>
        <v>0</v>
      </c>
      <c r="AF9" s="72">
        <f>IF($B9="",0,SUMPRODUCT(-('Gastos Gerais'!$F$4:$F$1003='Gastos das Atividades'!$B9),-('Gastos das Atividades'!AF$3&gt;='Gastos Gerais'!$D$4:$D$1003),-('Gastos das Atividades'!AF$3&lt;='Gastos Gerais'!$E$4:$E$1003),-('Gastos Gerais'!$C$4:$C$1003)))</f>
        <v>0</v>
      </c>
      <c r="AG9" s="72">
        <f>IF($B9="",0,SUMPRODUCT(-('Gastos Gerais'!$F$4:$F$1003='Gastos das Atividades'!$B9),-('Gastos das Atividades'!AG$3&gt;='Gastos Gerais'!$D$4:$D$1003),-('Gastos das Atividades'!AG$3&lt;='Gastos Gerais'!$E$4:$E$1003),-('Gastos Gerais'!$C$4:$C$1003)))</f>
        <v>0</v>
      </c>
      <c r="AH9" s="72">
        <f>IF($B9="",0,SUMPRODUCT(-('Gastos Gerais'!$F$4:$F$1003='Gastos das Atividades'!$B9),-('Gastos das Atividades'!AH$3&gt;='Gastos Gerais'!$D$4:$D$1003),-('Gastos das Atividades'!AH$3&lt;='Gastos Gerais'!$E$4:$E$1003),-('Gastos Gerais'!$C$4:$C$1003)))</f>
        <v>0</v>
      </c>
      <c r="AI9" s="72">
        <f>IF($B9="",0,SUMPRODUCT(-('Gastos Gerais'!$F$4:$F$1003='Gastos das Atividades'!$B9),-('Gastos das Atividades'!AI$3&gt;='Gastos Gerais'!$D$4:$D$1003),-('Gastos das Atividades'!AI$3&lt;='Gastos Gerais'!$E$4:$E$1003),-('Gastos Gerais'!$C$4:$C$1003)))</f>
        <v>0</v>
      </c>
      <c r="AJ9" s="72">
        <f>IF($B9="",0,SUMPRODUCT(-('Gastos Gerais'!$F$4:$F$1003='Gastos das Atividades'!$B9),-('Gastos das Atividades'!AJ$3&gt;='Gastos Gerais'!$D$4:$D$1003),-('Gastos das Atividades'!AJ$3&lt;='Gastos Gerais'!$E$4:$E$1003),-('Gastos Gerais'!$C$4:$C$1003)))</f>
        <v>0</v>
      </c>
      <c r="AK9" s="72">
        <f>IF($B9="",0,SUMPRODUCT(-('Gastos Gerais'!$F$4:$F$1003='Gastos das Atividades'!$B9),-('Gastos das Atividades'!AK$3&gt;='Gastos Gerais'!$D$4:$D$1003),-('Gastos das Atividades'!AK$3&lt;='Gastos Gerais'!$E$4:$E$1003),-('Gastos Gerais'!$C$4:$C$1003)))</f>
        <v>0</v>
      </c>
      <c r="AL9" s="72">
        <f>IF($B9="",0,SUMPRODUCT(-('Gastos Gerais'!$F$4:$F$1003='Gastos das Atividades'!$B9),-('Gastos das Atividades'!AL$3&gt;='Gastos Gerais'!$D$4:$D$1003),-('Gastos das Atividades'!AL$3&lt;='Gastos Gerais'!$E$4:$E$1003),-('Gastos Gerais'!$C$4:$C$1003)))</f>
        <v>0</v>
      </c>
      <c r="AM9" s="72">
        <f>IF($B9="",0,SUMPRODUCT(-('Gastos Gerais'!$F$4:$F$1003='Gastos das Atividades'!$B9),-('Gastos das Atividades'!AM$3&gt;='Gastos Gerais'!$D$4:$D$1003),-('Gastos das Atividades'!AM$3&lt;='Gastos Gerais'!$E$4:$E$1003),-('Gastos Gerais'!$C$4:$C$1003)))</f>
        <v>0</v>
      </c>
      <c r="AN9" s="72">
        <f>IF($B9="",0,SUMPRODUCT(-('Gastos Gerais'!$F$4:$F$1003='Gastos das Atividades'!$B9),-('Gastos das Atividades'!AN$3&gt;='Gastos Gerais'!$D$4:$D$1003),-('Gastos das Atividades'!AN$3&lt;='Gastos Gerais'!$E$4:$E$1003),-('Gastos Gerais'!$C$4:$C$1003)))</f>
        <v>0</v>
      </c>
      <c r="AO9" s="72">
        <f>IF($B9="",0,SUMPRODUCT(-('Gastos Gerais'!$F$4:$F$1003='Gastos das Atividades'!$B9),-('Gastos das Atividades'!AO$3&gt;='Gastos Gerais'!$D$4:$D$1003),-('Gastos das Atividades'!AO$3&lt;='Gastos Gerais'!$E$4:$E$1003),-('Gastos Gerais'!$C$4:$C$1003)))</f>
        <v>0</v>
      </c>
      <c r="AP9" s="72">
        <f>IF($B9="",0,SUMPRODUCT(-('Gastos Gerais'!$F$4:$F$1003='Gastos das Atividades'!$B9),-('Gastos das Atividades'!AP$3&gt;='Gastos Gerais'!$D$4:$D$1003),-('Gastos das Atividades'!AP$3&lt;='Gastos Gerais'!$E$4:$E$1003),-('Gastos Gerais'!$C$4:$C$1003)))</f>
        <v>0</v>
      </c>
      <c r="AQ9" s="72">
        <f>IF($B9="",0,SUMPRODUCT(-('Gastos Gerais'!$F$4:$F$1003='Gastos das Atividades'!$B9),-('Gastos das Atividades'!AQ$3&gt;='Gastos Gerais'!$D$4:$D$1003),-('Gastos das Atividades'!AQ$3&lt;='Gastos Gerais'!$E$4:$E$1003),-('Gastos Gerais'!$C$4:$C$1003)))</f>
        <v>0</v>
      </c>
      <c r="AR9" s="72">
        <f>IF($B9="",0,SUMPRODUCT(-('Gastos Gerais'!$F$4:$F$1003='Gastos das Atividades'!$B9),-('Gastos das Atividades'!AR$3&gt;='Gastos Gerais'!$D$4:$D$1003),-('Gastos das Atividades'!AR$3&lt;='Gastos Gerais'!$E$4:$E$1003),-('Gastos Gerais'!$C$4:$C$1003)))</f>
        <v>0</v>
      </c>
      <c r="AS9" s="72">
        <f>IF($B9="",0,SUMPRODUCT(-('Gastos Gerais'!$F$4:$F$1003='Gastos das Atividades'!$B9),-('Gastos das Atividades'!AS$3&gt;='Gastos Gerais'!$D$4:$D$1003),-('Gastos das Atividades'!AS$3&lt;='Gastos Gerais'!$E$4:$E$1003),-('Gastos Gerais'!$C$4:$C$1003)))</f>
        <v>0</v>
      </c>
      <c r="AT9" s="72">
        <f>IF($B9="",0,SUMPRODUCT(-('Gastos Gerais'!$F$4:$F$1003='Gastos das Atividades'!$B9),-('Gastos das Atividades'!AT$3&gt;='Gastos Gerais'!$D$4:$D$1003),-('Gastos das Atividades'!AT$3&lt;='Gastos Gerais'!$E$4:$E$1003),-('Gastos Gerais'!$C$4:$C$1003)))</f>
        <v>0</v>
      </c>
      <c r="AU9" s="72">
        <f>IF($B9="",0,SUMPRODUCT(-('Gastos Gerais'!$F$4:$F$1003='Gastos das Atividades'!$B9),-('Gastos das Atividades'!AU$3&gt;='Gastos Gerais'!$D$4:$D$1003),-('Gastos das Atividades'!AU$3&lt;='Gastos Gerais'!$E$4:$E$1003),-('Gastos Gerais'!$C$4:$C$1003)))</f>
        <v>0</v>
      </c>
      <c r="AV9" s="72">
        <f>IF($B9="",0,SUMPRODUCT(-('Gastos Gerais'!$F$4:$F$1003='Gastos das Atividades'!$B9),-('Gastos das Atividades'!AV$3&gt;='Gastos Gerais'!$D$4:$D$1003),-('Gastos das Atividades'!AV$3&lt;='Gastos Gerais'!$E$4:$E$1003),-('Gastos Gerais'!$C$4:$C$1003)))</f>
        <v>0</v>
      </c>
      <c r="AW9" s="72">
        <f>IF($B9="",0,SUMPRODUCT(-('Gastos Gerais'!$F$4:$F$1003='Gastos das Atividades'!$B9),-('Gastos das Atividades'!AW$3&gt;='Gastos Gerais'!$D$4:$D$1003),-('Gastos das Atividades'!AW$3&lt;='Gastos Gerais'!$E$4:$E$1003),-('Gastos Gerais'!$C$4:$C$1003)))</f>
        <v>0</v>
      </c>
      <c r="AX9" s="72">
        <f>IF($B9="",0,SUMPRODUCT(-('Gastos Gerais'!$F$4:$F$1003='Gastos das Atividades'!$B9),-('Gastos das Atividades'!AX$3&gt;='Gastos Gerais'!$D$4:$D$1003),-('Gastos das Atividades'!AX$3&lt;='Gastos Gerais'!$E$4:$E$1003),-('Gastos Gerais'!$C$4:$C$1003)))</f>
        <v>0</v>
      </c>
      <c r="AY9" s="72">
        <f>IF($B9="",0,SUMPRODUCT(-('Gastos Gerais'!$F$4:$F$1003='Gastos das Atividades'!$B9),-('Gastos das Atividades'!AY$3&gt;='Gastos Gerais'!$D$4:$D$1003),-('Gastos das Atividades'!AY$3&lt;='Gastos Gerais'!$E$4:$E$1003),-('Gastos Gerais'!$C$4:$C$1003)))</f>
        <v>0</v>
      </c>
      <c r="AZ9" s="72">
        <f>IF($B9="",0,SUMPRODUCT(-('Gastos Gerais'!$F$4:$F$1003='Gastos das Atividades'!$B9),-('Gastos das Atividades'!AZ$3&gt;='Gastos Gerais'!$D$4:$D$1003),-('Gastos das Atividades'!AZ$3&lt;='Gastos Gerais'!$E$4:$E$1003),-('Gastos Gerais'!$C$4:$C$1003)))</f>
        <v>0</v>
      </c>
      <c r="BA9" s="72">
        <f>IF($B9="",0,SUMPRODUCT(-('Gastos Gerais'!$F$4:$F$1003='Gastos das Atividades'!$B9),-('Gastos das Atividades'!BA$3&gt;='Gastos Gerais'!$D$4:$D$1003),-('Gastos das Atividades'!BA$3&lt;='Gastos Gerais'!$E$4:$E$1003),-('Gastos Gerais'!$C$4:$C$1003)))</f>
        <v>0</v>
      </c>
      <c r="BB9" s="72">
        <f>IF($B9="",0,SUMPRODUCT(-('Gastos Gerais'!$F$4:$F$1003='Gastos das Atividades'!$B9),-('Gastos das Atividades'!BB$3&gt;='Gastos Gerais'!$D$4:$D$1003),-('Gastos das Atividades'!BB$3&lt;='Gastos Gerais'!$E$4:$E$1003),-('Gastos Gerais'!$C$4:$C$1003)))</f>
        <v>0</v>
      </c>
      <c r="BC9" s="72">
        <f>IF($B9="",0,SUMPRODUCT(-('Gastos Gerais'!$F$4:$F$1003='Gastos das Atividades'!$B9),-('Gastos das Atividades'!BC$3&gt;='Gastos Gerais'!$D$4:$D$1003),-('Gastos das Atividades'!BC$3&lt;='Gastos Gerais'!$E$4:$E$1003),-('Gastos Gerais'!$C$4:$C$1003)))</f>
        <v>0</v>
      </c>
      <c r="BD9" s="72">
        <f>IF($B9="",0,SUMPRODUCT(-('Gastos Gerais'!$F$4:$F$1003='Gastos das Atividades'!$B9),-('Gastos das Atividades'!BD$3&gt;='Gastos Gerais'!$D$4:$D$1003),-('Gastos das Atividades'!BD$3&lt;='Gastos Gerais'!$E$4:$E$1003),-('Gastos Gerais'!$C$4:$C$1003)))</f>
        <v>0</v>
      </c>
      <c r="BE9" s="72">
        <f>IF($B9="",0,SUMPRODUCT(-('Gastos Gerais'!$F$4:$F$1003='Gastos das Atividades'!$B9),-('Gastos das Atividades'!BE$3&gt;='Gastos Gerais'!$D$4:$D$1003),-('Gastos das Atividades'!BE$3&lt;='Gastos Gerais'!$E$4:$E$1003),-('Gastos Gerais'!$C$4:$C$1003)))</f>
        <v>0</v>
      </c>
      <c r="BF9" s="72">
        <f>IF($B9="",0,SUMPRODUCT(-('Gastos Gerais'!$F$4:$F$1003='Gastos das Atividades'!$B9),-('Gastos das Atividades'!BF$3&gt;='Gastos Gerais'!$D$4:$D$1003),-('Gastos das Atividades'!BF$3&lt;='Gastos Gerais'!$E$4:$E$1003),-('Gastos Gerais'!$C$4:$C$1003)))</f>
        <v>0</v>
      </c>
      <c r="BG9" s="72">
        <f>IF($B9="",0,SUMPRODUCT(-('Gastos Gerais'!$F$4:$F$1003='Gastos das Atividades'!$B9),-('Gastos das Atividades'!BG$3&gt;='Gastos Gerais'!$D$4:$D$1003),-('Gastos das Atividades'!BG$3&lt;='Gastos Gerais'!$E$4:$E$1003),-('Gastos Gerais'!$C$4:$C$1003)))</f>
        <v>0</v>
      </c>
      <c r="BH9" s="72">
        <f>IF($B9="",0,SUMPRODUCT(-('Gastos Gerais'!$F$4:$F$1003='Gastos das Atividades'!$B9),-('Gastos das Atividades'!BH$3&gt;='Gastos Gerais'!$D$4:$D$1003),-('Gastos das Atividades'!BH$3&lt;='Gastos Gerais'!$E$4:$E$1003),-('Gastos Gerais'!$C$4:$C$1003)))</f>
        <v>0</v>
      </c>
      <c r="BI9" s="72">
        <f>IF($B9="",0,SUMPRODUCT(-('Gastos Gerais'!$F$4:$F$1003='Gastos das Atividades'!$B9),-('Gastos das Atividades'!BI$3&gt;='Gastos Gerais'!$D$4:$D$1003),-('Gastos das Atividades'!BI$3&lt;='Gastos Gerais'!$E$4:$E$1003),-('Gastos Gerais'!$C$4:$C$1003)))</f>
        <v>0</v>
      </c>
      <c r="BJ9" s="72">
        <f>IF($B9="",0,SUMPRODUCT(-('Gastos Gerais'!$F$4:$F$1003='Gastos das Atividades'!$B9),-('Gastos das Atividades'!BJ$3&gt;='Gastos Gerais'!$D$4:$D$1003),-('Gastos das Atividades'!BJ$3&lt;='Gastos Gerais'!$E$4:$E$1003),-('Gastos Gerais'!$C$4:$C$1003)))</f>
        <v>0</v>
      </c>
      <c r="BK9" s="72">
        <f>IF($B9="",0,SUMPRODUCT(-('Gastos Gerais'!$F$4:$F$1003='Gastos das Atividades'!$B9),-('Gastos das Atividades'!BK$3&gt;='Gastos Gerais'!$D$4:$D$1003),-('Gastos das Atividades'!BK$3&lt;='Gastos Gerais'!$E$4:$E$1003),-('Gastos Gerais'!$C$4:$C$1003)))</f>
        <v>0</v>
      </c>
      <c r="BL9" s="72">
        <f>IF($B9="",0,SUMPRODUCT(-('Gastos Gerais'!$F$4:$F$1003='Gastos das Atividades'!$B9),-('Gastos das Atividades'!BL$3&gt;='Gastos Gerais'!$D$4:$D$1003),-('Gastos das Atividades'!BL$3&lt;='Gastos Gerais'!$E$4:$E$1003),-('Gastos Gerais'!$C$4:$C$1003)))</f>
        <v>0</v>
      </c>
      <c r="BM9" s="72">
        <f>IF($B9="",0,SUMPRODUCT(-('Gastos Gerais'!$F$4:$F$1003='Gastos das Atividades'!$B9),-('Gastos das Atividades'!BM$3&gt;='Gastos Gerais'!$D$4:$D$1003),-('Gastos das Atividades'!BM$3&lt;='Gastos Gerais'!$E$4:$E$1003),-('Gastos Gerais'!$C$4:$C$1003)))</f>
        <v>0</v>
      </c>
      <c r="BN9" s="72">
        <f>IF($B9="",0,SUMPRODUCT(-('Gastos Gerais'!$F$4:$F$1003='Gastos das Atividades'!$B9),-('Gastos das Atividades'!BN$3&gt;='Gastos Gerais'!$D$4:$D$1003),-('Gastos das Atividades'!BN$3&lt;='Gastos Gerais'!$E$4:$E$1003),-('Gastos Gerais'!$C$4:$C$1003)))</f>
        <v>0</v>
      </c>
      <c r="BO9" s="72">
        <f>IF($B9="",0,SUMPRODUCT(-('Gastos Gerais'!$F$4:$F$1003='Gastos das Atividades'!$B9),-('Gastos das Atividades'!BO$3&gt;='Gastos Gerais'!$D$4:$D$1003),-('Gastos das Atividades'!BO$3&lt;='Gastos Gerais'!$E$4:$E$1003),-('Gastos Gerais'!$C$4:$C$1003)))</f>
        <v>0</v>
      </c>
      <c r="BP9" s="72">
        <f>IF($B9="",0,SUMPRODUCT(-('Gastos Gerais'!$F$4:$F$1003='Gastos das Atividades'!$B9),-('Gastos das Atividades'!BP$3&gt;='Gastos Gerais'!$D$4:$D$1003),-('Gastos das Atividades'!BP$3&lt;='Gastos Gerais'!$E$4:$E$1003),-('Gastos Gerais'!$C$4:$C$1003)))</f>
        <v>0</v>
      </c>
      <c r="BQ9" s="72">
        <f>IF($B9="",0,SUMPRODUCT(-('Gastos Gerais'!$F$4:$F$1003='Gastos das Atividades'!$B9),-('Gastos das Atividades'!BQ$3&gt;='Gastos Gerais'!$D$4:$D$1003),-('Gastos das Atividades'!BQ$3&lt;='Gastos Gerais'!$E$4:$E$1003),-('Gastos Gerais'!$C$4:$C$1003)))</f>
        <v>0</v>
      </c>
      <c r="BR9" s="72">
        <f>IF($B9="",0,SUMPRODUCT(-('Gastos Gerais'!$F$4:$F$1003='Gastos das Atividades'!$B9),-('Gastos das Atividades'!BR$3&gt;='Gastos Gerais'!$D$4:$D$1003),-('Gastos das Atividades'!BR$3&lt;='Gastos Gerais'!$E$4:$E$1003),-('Gastos Gerais'!$C$4:$C$1003)))</f>
        <v>0</v>
      </c>
      <c r="BS9" s="72">
        <f>IF($B9="",0,SUMPRODUCT(-('Gastos Gerais'!$F$4:$F$1003='Gastos das Atividades'!$B9),-('Gastos das Atividades'!BS$3&gt;='Gastos Gerais'!$D$4:$D$1003),-('Gastos das Atividades'!BS$3&lt;='Gastos Gerais'!$E$4:$E$1003),-('Gastos Gerais'!$C$4:$C$1003)))</f>
        <v>0</v>
      </c>
      <c r="BT9" s="72">
        <f>IF($B9="",0,SUMPRODUCT(-('Gastos Gerais'!$F$4:$F$1003='Gastos das Atividades'!$B9),-('Gastos das Atividades'!BT$3&gt;='Gastos Gerais'!$D$4:$D$1003),-('Gastos das Atividades'!BT$3&lt;='Gastos Gerais'!$E$4:$E$1003),-('Gastos Gerais'!$C$4:$C$1003)))</f>
        <v>0</v>
      </c>
      <c r="BU9" s="72">
        <f>IF($B9="",0,SUMPRODUCT(-('Gastos Gerais'!$F$4:$F$1003='Gastos das Atividades'!$B9),-('Gastos das Atividades'!BU$3&gt;='Gastos Gerais'!$D$4:$D$1003),-('Gastos das Atividades'!BU$3&lt;='Gastos Gerais'!$E$4:$E$1003),-('Gastos Gerais'!$C$4:$C$1003)))</f>
        <v>0</v>
      </c>
      <c r="BV9" s="72">
        <f>IF($B9="",0,SUMPRODUCT(-('Gastos Gerais'!$F$4:$F$1003='Gastos das Atividades'!$B9),-('Gastos das Atividades'!BV$3&gt;='Gastos Gerais'!$D$4:$D$1003),-('Gastos das Atividades'!BV$3&lt;='Gastos Gerais'!$E$4:$E$1003),-('Gastos Gerais'!$C$4:$C$1003)))</f>
        <v>0</v>
      </c>
      <c r="BW9" s="72">
        <f>IF($B9="",0,SUMPRODUCT(-('Gastos Gerais'!$F$4:$F$1003='Gastos das Atividades'!$B9),-('Gastos das Atividades'!BW$3&gt;='Gastos Gerais'!$D$4:$D$1003),-('Gastos das Atividades'!BW$3&lt;='Gastos Gerais'!$E$4:$E$1003),-('Gastos Gerais'!$C$4:$C$1003)))</f>
        <v>0</v>
      </c>
      <c r="BX9" s="72">
        <f>IF($B9="",0,SUMPRODUCT(-('Gastos Gerais'!$F$4:$F$1003='Gastos das Atividades'!$B9),-('Gastos das Atividades'!BX$3&gt;='Gastos Gerais'!$D$4:$D$1003),-('Gastos das Atividades'!BX$3&lt;='Gastos Gerais'!$E$4:$E$1003),-('Gastos Gerais'!$C$4:$C$1003)))</f>
        <v>0</v>
      </c>
    </row>
    <row r="10" spans="1:77" x14ac:dyDescent="0.2">
      <c r="A10" s="140">
        <v>7</v>
      </c>
      <c r="B10" s="158" t="s">
        <v>108</v>
      </c>
      <c r="C10" s="298">
        <v>0</v>
      </c>
      <c r="D10" s="350">
        <f t="shared" si="9"/>
        <v>10000</v>
      </c>
      <c r="E10" s="138">
        <f t="shared" si="10"/>
        <v>10000</v>
      </c>
      <c r="F10" s="72">
        <f t="shared" si="2"/>
        <v>0</v>
      </c>
      <c r="G10" s="72">
        <f t="shared" si="2"/>
        <v>0</v>
      </c>
      <c r="H10" s="72">
        <f t="shared" si="2"/>
        <v>0</v>
      </c>
      <c r="I10" s="72">
        <f t="shared" si="2"/>
        <v>0</v>
      </c>
      <c r="J10" s="139">
        <f t="shared" si="3"/>
        <v>10000</v>
      </c>
      <c r="K10" s="75">
        <f t="shared" si="4"/>
        <v>6.9513649144036732E-3</v>
      </c>
      <c r="L10" s="75">
        <f t="shared" si="5"/>
        <v>0</v>
      </c>
      <c r="M10" s="75">
        <f t="shared" si="6"/>
        <v>0</v>
      </c>
      <c r="N10" s="75">
        <f t="shared" si="11"/>
        <v>0</v>
      </c>
      <c r="O10" s="75">
        <f t="shared" si="12"/>
        <v>0</v>
      </c>
      <c r="P10" s="202">
        <f t="shared" si="8"/>
        <v>6.9513649144036732E-3</v>
      </c>
      <c r="Q10" s="72">
        <f>IF($B10="",0,SUMPRODUCT(-('Gastos Gerais'!$F$4:$F$1003='Gastos das Atividades'!$B10),-('Gastos das Atividades'!Q$3&gt;='Gastos Gerais'!$D$4:$D$1003),-('Gastos das Atividades'!Q$3&lt;='Gastos Gerais'!$E$4:$E$1003),-('Gastos Gerais'!$C$4:$C$1003)))</f>
        <v>10000</v>
      </c>
      <c r="R10" s="72">
        <f>IF($B10="",0,SUMPRODUCT(-('Gastos Gerais'!$F$4:$F$1003='Gastos das Atividades'!$B10),-('Gastos das Atividades'!R$3&gt;='Gastos Gerais'!$D$4:$D$1003),-('Gastos das Atividades'!R$3&lt;='Gastos Gerais'!$E$4:$E$1003),-('Gastos Gerais'!$C$4:$C$1003)))</f>
        <v>0</v>
      </c>
      <c r="S10" s="72">
        <f>IF($B10="",0,SUMPRODUCT(-('Gastos Gerais'!$F$4:$F$1003='Gastos das Atividades'!$B10),-('Gastos das Atividades'!S$3&gt;='Gastos Gerais'!$D$4:$D$1003),-('Gastos das Atividades'!S$3&lt;='Gastos Gerais'!$E$4:$E$1003),-('Gastos Gerais'!$C$4:$C$1003)))</f>
        <v>0</v>
      </c>
      <c r="T10" s="72">
        <f>IF($B10="",0,SUMPRODUCT(-('Gastos Gerais'!$F$4:$F$1003='Gastos das Atividades'!$B10),-('Gastos das Atividades'!T$3&gt;='Gastos Gerais'!$D$4:$D$1003),-('Gastos das Atividades'!T$3&lt;='Gastos Gerais'!$E$4:$E$1003),-('Gastos Gerais'!$C$4:$C$1003)))</f>
        <v>0</v>
      </c>
      <c r="U10" s="72">
        <f>IF($B10="",0,SUMPRODUCT(-('Gastos Gerais'!$F$4:$F$1003='Gastos das Atividades'!$B10),-('Gastos das Atividades'!U$3&gt;='Gastos Gerais'!$D$4:$D$1003),-('Gastos das Atividades'!U$3&lt;='Gastos Gerais'!$E$4:$E$1003),-('Gastos Gerais'!$C$4:$C$1003)))</f>
        <v>0</v>
      </c>
      <c r="V10" s="72">
        <f>IF($B10="",0,SUMPRODUCT(-('Gastos Gerais'!$F$4:$F$1003='Gastos das Atividades'!$B10),-('Gastos das Atividades'!V$3&gt;='Gastos Gerais'!$D$4:$D$1003),-('Gastos das Atividades'!V$3&lt;='Gastos Gerais'!$E$4:$E$1003),-('Gastos Gerais'!$C$4:$C$1003)))</f>
        <v>0</v>
      </c>
      <c r="W10" s="72">
        <f>IF($B10="",0,SUMPRODUCT(-('Gastos Gerais'!$F$4:$F$1003='Gastos das Atividades'!$B10),-('Gastos das Atividades'!W$3&gt;='Gastos Gerais'!$D$4:$D$1003),-('Gastos das Atividades'!W$3&lt;='Gastos Gerais'!$E$4:$E$1003),-('Gastos Gerais'!$C$4:$C$1003)))</f>
        <v>0</v>
      </c>
      <c r="X10" s="72">
        <f>IF($B10="",0,SUMPRODUCT(-('Gastos Gerais'!$F$4:$F$1003='Gastos das Atividades'!$B10),-('Gastos das Atividades'!X$3&gt;='Gastos Gerais'!$D$4:$D$1003),-('Gastos das Atividades'!X$3&lt;='Gastos Gerais'!$E$4:$E$1003),-('Gastos Gerais'!$C$4:$C$1003)))</f>
        <v>0</v>
      </c>
      <c r="Y10" s="72">
        <f>IF($B10="",0,SUMPRODUCT(-('Gastos Gerais'!$F$4:$F$1003='Gastos das Atividades'!$B10),-('Gastos das Atividades'!Y$3&gt;='Gastos Gerais'!$D$4:$D$1003),-('Gastos das Atividades'!Y$3&lt;='Gastos Gerais'!$E$4:$E$1003),-('Gastos Gerais'!$C$4:$C$1003)))</f>
        <v>0</v>
      </c>
      <c r="Z10" s="72">
        <f>IF($B10="",0,SUMPRODUCT(-('Gastos Gerais'!$F$4:$F$1003='Gastos das Atividades'!$B10),-('Gastos das Atividades'!Z$3&gt;='Gastos Gerais'!$D$4:$D$1003),-('Gastos das Atividades'!Z$3&lt;='Gastos Gerais'!$E$4:$E$1003),-('Gastos Gerais'!$C$4:$C$1003)))</f>
        <v>0</v>
      </c>
      <c r="AA10" s="72">
        <f>IF($B10="",0,SUMPRODUCT(-('Gastos Gerais'!$F$4:$F$1003='Gastos das Atividades'!$B10),-('Gastos das Atividades'!AA$3&gt;='Gastos Gerais'!$D$4:$D$1003),-('Gastos das Atividades'!AA$3&lt;='Gastos Gerais'!$E$4:$E$1003),-('Gastos Gerais'!$C$4:$C$1003)))</f>
        <v>0</v>
      </c>
      <c r="AB10" s="72">
        <f>IF($B10="",0,SUMPRODUCT(-('Gastos Gerais'!$F$4:$F$1003='Gastos das Atividades'!$B10),-('Gastos das Atividades'!AB$3&gt;='Gastos Gerais'!$D$4:$D$1003),-('Gastos das Atividades'!AB$3&lt;='Gastos Gerais'!$E$4:$E$1003),-('Gastos Gerais'!$C$4:$C$1003)))</f>
        <v>0</v>
      </c>
      <c r="AC10" s="72">
        <f>IF($B10="",0,SUMPRODUCT(-('Gastos Gerais'!$F$4:$F$1003='Gastos das Atividades'!$B10),-('Gastos das Atividades'!AC$3&gt;='Gastos Gerais'!$D$4:$D$1003),-('Gastos das Atividades'!AC$3&lt;='Gastos Gerais'!$E$4:$E$1003),-('Gastos Gerais'!$C$4:$C$1003)))</f>
        <v>0</v>
      </c>
      <c r="AD10" s="72">
        <f>IF($B10="",0,SUMPRODUCT(-('Gastos Gerais'!$F$4:$F$1003='Gastos das Atividades'!$B10),-('Gastos das Atividades'!AD$3&gt;='Gastos Gerais'!$D$4:$D$1003),-('Gastos das Atividades'!AD$3&lt;='Gastos Gerais'!$E$4:$E$1003),-('Gastos Gerais'!$C$4:$C$1003)))</f>
        <v>0</v>
      </c>
      <c r="AE10" s="72">
        <f>IF($B10="",0,SUMPRODUCT(-('Gastos Gerais'!$F$4:$F$1003='Gastos das Atividades'!$B10),-('Gastos das Atividades'!AE$3&gt;='Gastos Gerais'!$D$4:$D$1003),-('Gastos das Atividades'!AE$3&lt;='Gastos Gerais'!$E$4:$E$1003),-('Gastos Gerais'!$C$4:$C$1003)))</f>
        <v>0</v>
      </c>
      <c r="AF10" s="72">
        <f>IF($B10="",0,SUMPRODUCT(-('Gastos Gerais'!$F$4:$F$1003='Gastos das Atividades'!$B10),-('Gastos das Atividades'!AF$3&gt;='Gastos Gerais'!$D$4:$D$1003),-('Gastos das Atividades'!AF$3&lt;='Gastos Gerais'!$E$4:$E$1003),-('Gastos Gerais'!$C$4:$C$1003)))</f>
        <v>0</v>
      </c>
      <c r="AG10" s="72">
        <f>IF($B10="",0,SUMPRODUCT(-('Gastos Gerais'!$F$4:$F$1003='Gastos das Atividades'!$B10),-('Gastos das Atividades'!AG$3&gt;='Gastos Gerais'!$D$4:$D$1003),-('Gastos das Atividades'!AG$3&lt;='Gastos Gerais'!$E$4:$E$1003),-('Gastos Gerais'!$C$4:$C$1003)))</f>
        <v>0</v>
      </c>
      <c r="AH10" s="72">
        <f>IF($B10="",0,SUMPRODUCT(-('Gastos Gerais'!$F$4:$F$1003='Gastos das Atividades'!$B10),-('Gastos das Atividades'!AH$3&gt;='Gastos Gerais'!$D$4:$D$1003),-('Gastos das Atividades'!AH$3&lt;='Gastos Gerais'!$E$4:$E$1003),-('Gastos Gerais'!$C$4:$C$1003)))</f>
        <v>0</v>
      </c>
      <c r="AI10" s="72">
        <f>IF($B10="",0,SUMPRODUCT(-('Gastos Gerais'!$F$4:$F$1003='Gastos das Atividades'!$B10),-('Gastos das Atividades'!AI$3&gt;='Gastos Gerais'!$D$4:$D$1003),-('Gastos das Atividades'!AI$3&lt;='Gastos Gerais'!$E$4:$E$1003),-('Gastos Gerais'!$C$4:$C$1003)))</f>
        <v>0</v>
      </c>
      <c r="AJ10" s="72">
        <f>IF($B10="",0,SUMPRODUCT(-('Gastos Gerais'!$F$4:$F$1003='Gastos das Atividades'!$B10),-('Gastos das Atividades'!AJ$3&gt;='Gastos Gerais'!$D$4:$D$1003),-('Gastos das Atividades'!AJ$3&lt;='Gastos Gerais'!$E$4:$E$1003),-('Gastos Gerais'!$C$4:$C$1003)))</f>
        <v>0</v>
      </c>
      <c r="AK10" s="72">
        <f>IF($B10="",0,SUMPRODUCT(-('Gastos Gerais'!$F$4:$F$1003='Gastos das Atividades'!$B10),-('Gastos das Atividades'!AK$3&gt;='Gastos Gerais'!$D$4:$D$1003),-('Gastos das Atividades'!AK$3&lt;='Gastos Gerais'!$E$4:$E$1003),-('Gastos Gerais'!$C$4:$C$1003)))</f>
        <v>0</v>
      </c>
      <c r="AL10" s="72">
        <f>IF($B10="",0,SUMPRODUCT(-('Gastos Gerais'!$F$4:$F$1003='Gastos das Atividades'!$B10),-('Gastos das Atividades'!AL$3&gt;='Gastos Gerais'!$D$4:$D$1003),-('Gastos das Atividades'!AL$3&lt;='Gastos Gerais'!$E$4:$E$1003),-('Gastos Gerais'!$C$4:$C$1003)))</f>
        <v>0</v>
      </c>
      <c r="AM10" s="72">
        <f>IF($B10="",0,SUMPRODUCT(-('Gastos Gerais'!$F$4:$F$1003='Gastos das Atividades'!$B10),-('Gastos das Atividades'!AM$3&gt;='Gastos Gerais'!$D$4:$D$1003),-('Gastos das Atividades'!AM$3&lt;='Gastos Gerais'!$E$4:$E$1003),-('Gastos Gerais'!$C$4:$C$1003)))</f>
        <v>0</v>
      </c>
      <c r="AN10" s="72">
        <f>IF($B10="",0,SUMPRODUCT(-('Gastos Gerais'!$F$4:$F$1003='Gastos das Atividades'!$B10),-('Gastos das Atividades'!AN$3&gt;='Gastos Gerais'!$D$4:$D$1003),-('Gastos das Atividades'!AN$3&lt;='Gastos Gerais'!$E$4:$E$1003),-('Gastos Gerais'!$C$4:$C$1003)))</f>
        <v>0</v>
      </c>
      <c r="AO10" s="72">
        <f>IF($B10="",0,SUMPRODUCT(-('Gastos Gerais'!$F$4:$F$1003='Gastos das Atividades'!$B10),-('Gastos das Atividades'!AO$3&gt;='Gastos Gerais'!$D$4:$D$1003),-('Gastos das Atividades'!AO$3&lt;='Gastos Gerais'!$E$4:$E$1003),-('Gastos Gerais'!$C$4:$C$1003)))</f>
        <v>0</v>
      </c>
      <c r="AP10" s="72">
        <f>IF($B10="",0,SUMPRODUCT(-('Gastos Gerais'!$F$4:$F$1003='Gastos das Atividades'!$B10),-('Gastos das Atividades'!AP$3&gt;='Gastos Gerais'!$D$4:$D$1003),-('Gastos das Atividades'!AP$3&lt;='Gastos Gerais'!$E$4:$E$1003),-('Gastos Gerais'!$C$4:$C$1003)))</f>
        <v>0</v>
      </c>
      <c r="AQ10" s="72">
        <f>IF($B10="",0,SUMPRODUCT(-('Gastos Gerais'!$F$4:$F$1003='Gastos das Atividades'!$B10),-('Gastos das Atividades'!AQ$3&gt;='Gastos Gerais'!$D$4:$D$1003),-('Gastos das Atividades'!AQ$3&lt;='Gastos Gerais'!$E$4:$E$1003),-('Gastos Gerais'!$C$4:$C$1003)))</f>
        <v>0</v>
      </c>
      <c r="AR10" s="72">
        <f>IF($B10="",0,SUMPRODUCT(-('Gastos Gerais'!$F$4:$F$1003='Gastos das Atividades'!$B10),-('Gastos das Atividades'!AR$3&gt;='Gastos Gerais'!$D$4:$D$1003),-('Gastos das Atividades'!AR$3&lt;='Gastos Gerais'!$E$4:$E$1003),-('Gastos Gerais'!$C$4:$C$1003)))</f>
        <v>0</v>
      </c>
      <c r="AS10" s="72">
        <f>IF($B10="",0,SUMPRODUCT(-('Gastos Gerais'!$F$4:$F$1003='Gastos das Atividades'!$B10),-('Gastos das Atividades'!AS$3&gt;='Gastos Gerais'!$D$4:$D$1003),-('Gastos das Atividades'!AS$3&lt;='Gastos Gerais'!$E$4:$E$1003),-('Gastos Gerais'!$C$4:$C$1003)))</f>
        <v>0</v>
      </c>
      <c r="AT10" s="72">
        <f>IF($B10="",0,SUMPRODUCT(-('Gastos Gerais'!$F$4:$F$1003='Gastos das Atividades'!$B10),-('Gastos das Atividades'!AT$3&gt;='Gastos Gerais'!$D$4:$D$1003),-('Gastos das Atividades'!AT$3&lt;='Gastos Gerais'!$E$4:$E$1003),-('Gastos Gerais'!$C$4:$C$1003)))</f>
        <v>0</v>
      </c>
      <c r="AU10" s="72">
        <f>IF($B10="",0,SUMPRODUCT(-('Gastos Gerais'!$F$4:$F$1003='Gastos das Atividades'!$B10),-('Gastos das Atividades'!AU$3&gt;='Gastos Gerais'!$D$4:$D$1003),-('Gastos das Atividades'!AU$3&lt;='Gastos Gerais'!$E$4:$E$1003),-('Gastos Gerais'!$C$4:$C$1003)))</f>
        <v>0</v>
      </c>
      <c r="AV10" s="72">
        <f>IF($B10="",0,SUMPRODUCT(-('Gastos Gerais'!$F$4:$F$1003='Gastos das Atividades'!$B10),-('Gastos das Atividades'!AV$3&gt;='Gastos Gerais'!$D$4:$D$1003),-('Gastos das Atividades'!AV$3&lt;='Gastos Gerais'!$E$4:$E$1003),-('Gastos Gerais'!$C$4:$C$1003)))</f>
        <v>0</v>
      </c>
      <c r="AW10" s="72">
        <f>IF($B10="",0,SUMPRODUCT(-('Gastos Gerais'!$F$4:$F$1003='Gastos das Atividades'!$B10),-('Gastos das Atividades'!AW$3&gt;='Gastos Gerais'!$D$4:$D$1003),-('Gastos das Atividades'!AW$3&lt;='Gastos Gerais'!$E$4:$E$1003),-('Gastos Gerais'!$C$4:$C$1003)))</f>
        <v>0</v>
      </c>
      <c r="AX10" s="72">
        <f>IF($B10="",0,SUMPRODUCT(-('Gastos Gerais'!$F$4:$F$1003='Gastos das Atividades'!$B10),-('Gastos das Atividades'!AX$3&gt;='Gastos Gerais'!$D$4:$D$1003),-('Gastos das Atividades'!AX$3&lt;='Gastos Gerais'!$E$4:$E$1003),-('Gastos Gerais'!$C$4:$C$1003)))</f>
        <v>0</v>
      </c>
      <c r="AY10" s="72">
        <f>IF($B10="",0,SUMPRODUCT(-('Gastos Gerais'!$F$4:$F$1003='Gastos das Atividades'!$B10),-('Gastos das Atividades'!AY$3&gt;='Gastos Gerais'!$D$4:$D$1003),-('Gastos das Atividades'!AY$3&lt;='Gastos Gerais'!$E$4:$E$1003),-('Gastos Gerais'!$C$4:$C$1003)))</f>
        <v>0</v>
      </c>
      <c r="AZ10" s="72">
        <f>IF($B10="",0,SUMPRODUCT(-('Gastos Gerais'!$F$4:$F$1003='Gastos das Atividades'!$B10),-('Gastos das Atividades'!AZ$3&gt;='Gastos Gerais'!$D$4:$D$1003),-('Gastos das Atividades'!AZ$3&lt;='Gastos Gerais'!$E$4:$E$1003),-('Gastos Gerais'!$C$4:$C$1003)))</f>
        <v>0</v>
      </c>
      <c r="BA10" s="72">
        <f>IF($B10="",0,SUMPRODUCT(-('Gastos Gerais'!$F$4:$F$1003='Gastos das Atividades'!$B10),-('Gastos das Atividades'!BA$3&gt;='Gastos Gerais'!$D$4:$D$1003),-('Gastos das Atividades'!BA$3&lt;='Gastos Gerais'!$E$4:$E$1003),-('Gastos Gerais'!$C$4:$C$1003)))</f>
        <v>0</v>
      </c>
      <c r="BB10" s="72">
        <f>IF($B10="",0,SUMPRODUCT(-('Gastos Gerais'!$F$4:$F$1003='Gastos das Atividades'!$B10),-('Gastos das Atividades'!BB$3&gt;='Gastos Gerais'!$D$4:$D$1003),-('Gastos das Atividades'!BB$3&lt;='Gastos Gerais'!$E$4:$E$1003),-('Gastos Gerais'!$C$4:$C$1003)))</f>
        <v>0</v>
      </c>
      <c r="BC10" s="72">
        <f>IF($B10="",0,SUMPRODUCT(-('Gastos Gerais'!$F$4:$F$1003='Gastos das Atividades'!$B10),-('Gastos das Atividades'!BC$3&gt;='Gastos Gerais'!$D$4:$D$1003),-('Gastos das Atividades'!BC$3&lt;='Gastos Gerais'!$E$4:$E$1003),-('Gastos Gerais'!$C$4:$C$1003)))</f>
        <v>0</v>
      </c>
      <c r="BD10" s="72">
        <f>IF($B10="",0,SUMPRODUCT(-('Gastos Gerais'!$F$4:$F$1003='Gastos das Atividades'!$B10),-('Gastos das Atividades'!BD$3&gt;='Gastos Gerais'!$D$4:$D$1003),-('Gastos das Atividades'!BD$3&lt;='Gastos Gerais'!$E$4:$E$1003),-('Gastos Gerais'!$C$4:$C$1003)))</f>
        <v>0</v>
      </c>
      <c r="BE10" s="72">
        <f>IF($B10="",0,SUMPRODUCT(-('Gastos Gerais'!$F$4:$F$1003='Gastos das Atividades'!$B10),-('Gastos das Atividades'!BE$3&gt;='Gastos Gerais'!$D$4:$D$1003),-('Gastos das Atividades'!BE$3&lt;='Gastos Gerais'!$E$4:$E$1003),-('Gastos Gerais'!$C$4:$C$1003)))</f>
        <v>0</v>
      </c>
      <c r="BF10" s="72">
        <f>IF($B10="",0,SUMPRODUCT(-('Gastos Gerais'!$F$4:$F$1003='Gastos das Atividades'!$B10),-('Gastos das Atividades'!BF$3&gt;='Gastos Gerais'!$D$4:$D$1003),-('Gastos das Atividades'!BF$3&lt;='Gastos Gerais'!$E$4:$E$1003),-('Gastos Gerais'!$C$4:$C$1003)))</f>
        <v>0</v>
      </c>
      <c r="BG10" s="72">
        <f>IF($B10="",0,SUMPRODUCT(-('Gastos Gerais'!$F$4:$F$1003='Gastos das Atividades'!$B10),-('Gastos das Atividades'!BG$3&gt;='Gastos Gerais'!$D$4:$D$1003),-('Gastos das Atividades'!BG$3&lt;='Gastos Gerais'!$E$4:$E$1003),-('Gastos Gerais'!$C$4:$C$1003)))</f>
        <v>0</v>
      </c>
      <c r="BH10" s="72">
        <f>IF($B10="",0,SUMPRODUCT(-('Gastos Gerais'!$F$4:$F$1003='Gastos das Atividades'!$B10),-('Gastos das Atividades'!BH$3&gt;='Gastos Gerais'!$D$4:$D$1003),-('Gastos das Atividades'!BH$3&lt;='Gastos Gerais'!$E$4:$E$1003),-('Gastos Gerais'!$C$4:$C$1003)))</f>
        <v>0</v>
      </c>
      <c r="BI10" s="72">
        <f>IF($B10="",0,SUMPRODUCT(-('Gastos Gerais'!$F$4:$F$1003='Gastos das Atividades'!$B10),-('Gastos das Atividades'!BI$3&gt;='Gastos Gerais'!$D$4:$D$1003),-('Gastos das Atividades'!BI$3&lt;='Gastos Gerais'!$E$4:$E$1003),-('Gastos Gerais'!$C$4:$C$1003)))</f>
        <v>0</v>
      </c>
      <c r="BJ10" s="72">
        <f>IF($B10="",0,SUMPRODUCT(-('Gastos Gerais'!$F$4:$F$1003='Gastos das Atividades'!$B10),-('Gastos das Atividades'!BJ$3&gt;='Gastos Gerais'!$D$4:$D$1003),-('Gastos das Atividades'!BJ$3&lt;='Gastos Gerais'!$E$4:$E$1003),-('Gastos Gerais'!$C$4:$C$1003)))</f>
        <v>0</v>
      </c>
      <c r="BK10" s="72">
        <f>IF($B10="",0,SUMPRODUCT(-('Gastos Gerais'!$F$4:$F$1003='Gastos das Atividades'!$B10),-('Gastos das Atividades'!BK$3&gt;='Gastos Gerais'!$D$4:$D$1003),-('Gastos das Atividades'!BK$3&lt;='Gastos Gerais'!$E$4:$E$1003),-('Gastos Gerais'!$C$4:$C$1003)))</f>
        <v>0</v>
      </c>
      <c r="BL10" s="72">
        <f>IF($B10="",0,SUMPRODUCT(-('Gastos Gerais'!$F$4:$F$1003='Gastos das Atividades'!$B10),-('Gastos das Atividades'!BL$3&gt;='Gastos Gerais'!$D$4:$D$1003),-('Gastos das Atividades'!BL$3&lt;='Gastos Gerais'!$E$4:$E$1003),-('Gastos Gerais'!$C$4:$C$1003)))</f>
        <v>0</v>
      </c>
      <c r="BM10" s="72">
        <f>IF($B10="",0,SUMPRODUCT(-('Gastos Gerais'!$F$4:$F$1003='Gastos das Atividades'!$B10),-('Gastos das Atividades'!BM$3&gt;='Gastos Gerais'!$D$4:$D$1003),-('Gastos das Atividades'!BM$3&lt;='Gastos Gerais'!$E$4:$E$1003),-('Gastos Gerais'!$C$4:$C$1003)))</f>
        <v>0</v>
      </c>
      <c r="BN10" s="72">
        <f>IF($B10="",0,SUMPRODUCT(-('Gastos Gerais'!$F$4:$F$1003='Gastos das Atividades'!$B10),-('Gastos das Atividades'!BN$3&gt;='Gastos Gerais'!$D$4:$D$1003),-('Gastos das Atividades'!BN$3&lt;='Gastos Gerais'!$E$4:$E$1003),-('Gastos Gerais'!$C$4:$C$1003)))</f>
        <v>0</v>
      </c>
      <c r="BO10" s="72">
        <f>IF($B10="",0,SUMPRODUCT(-('Gastos Gerais'!$F$4:$F$1003='Gastos das Atividades'!$B10),-('Gastos das Atividades'!BO$3&gt;='Gastos Gerais'!$D$4:$D$1003),-('Gastos das Atividades'!BO$3&lt;='Gastos Gerais'!$E$4:$E$1003),-('Gastos Gerais'!$C$4:$C$1003)))</f>
        <v>0</v>
      </c>
      <c r="BP10" s="72">
        <f>IF($B10="",0,SUMPRODUCT(-('Gastos Gerais'!$F$4:$F$1003='Gastos das Atividades'!$B10),-('Gastos das Atividades'!BP$3&gt;='Gastos Gerais'!$D$4:$D$1003),-('Gastos das Atividades'!BP$3&lt;='Gastos Gerais'!$E$4:$E$1003),-('Gastos Gerais'!$C$4:$C$1003)))</f>
        <v>0</v>
      </c>
      <c r="BQ10" s="72">
        <f>IF($B10="",0,SUMPRODUCT(-('Gastos Gerais'!$F$4:$F$1003='Gastos das Atividades'!$B10),-('Gastos das Atividades'!BQ$3&gt;='Gastos Gerais'!$D$4:$D$1003),-('Gastos das Atividades'!BQ$3&lt;='Gastos Gerais'!$E$4:$E$1003),-('Gastos Gerais'!$C$4:$C$1003)))</f>
        <v>0</v>
      </c>
      <c r="BR10" s="72">
        <f>IF($B10="",0,SUMPRODUCT(-('Gastos Gerais'!$F$4:$F$1003='Gastos das Atividades'!$B10),-('Gastos das Atividades'!BR$3&gt;='Gastos Gerais'!$D$4:$D$1003),-('Gastos das Atividades'!BR$3&lt;='Gastos Gerais'!$E$4:$E$1003),-('Gastos Gerais'!$C$4:$C$1003)))</f>
        <v>0</v>
      </c>
      <c r="BS10" s="72">
        <f>IF($B10="",0,SUMPRODUCT(-('Gastos Gerais'!$F$4:$F$1003='Gastos das Atividades'!$B10),-('Gastos das Atividades'!BS$3&gt;='Gastos Gerais'!$D$4:$D$1003),-('Gastos das Atividades'!BS$3&lt;='Gastos Gerais'!$E$4:$E$1003),-('Gastos Gerais'!$C$4:$C$1003)))</f>
        <v>0</v>
      </c>
      <c r="BT10" s="72">
        <f>IF($B10="",0,SUMPRODUCT(-('Gastos Gerais'!$F$4:$F$1003='Gastos das Atividades'!$B10),-('Gastos das Atividades'!BT$3&gt;='Gastos Gerais'!$D$4:$D$1003),-('Gastos das Atividades'!BT$3&lt;='Gastos Gerais'!$E$4:$E$1003),-('Gastos Gerais'!$C$4:$C$1003)))</f>
        <v>0</v>
      </c>
      <c r="BU10" s="72">
        <f>IF($B10="",0,SUMPRODUCT(-('Gastos Gerais'!$F$4:$F$1003='Gastos das Atividades'!$B10),-('Gastos das Atividades'!BU$3&gt;='Gastos Gerais'!$D$4:$D$1003),-('Gastos das Atividades'!BU$3&lt;='Gastos Gerais'!$E$4:$E$1003),-('Gastos Gerais'!$C$4:$C$1003)))</f>
        <v>0</v>
      </c>
      <c r="BV10" s="72">
        <f>IF($B10="",0,SUMPRODUCT(-('Gastos Gerais'!$F$4:$F$1003='Gastos das Atividades'!$B10),-('Gastos das Atividades'!BV$3&gt;='Gastos Gerais'!$D$4:$D$1003),-('Gastos das Atividades'!BV$3&lt;='Gastos Gerais'!$E$4:$E$1003),-('Gastos Gerais'!$C$4:$C$1003)))</f>
        <v>0</v>
      </c>
      <c r="BW10" s="72">
        <f>IF($B10="",0,SUMPRODUCT(-('Gastos Gerais'!$F$4:$F$1003='Gastos das Atividades'!$B10),-('Gastos das Atividades'!BW$3&gt;='Gastos Gerais'!$D$4:$D$1003),-('Gastos das Atividades'!BW$3&lt;='Gastos Gerais'!$E$4:$E$1003),-('Gastos Gerais'!$C$4:$C$1003)))</f>
        <v>0</v>
      </c>
      <c r="BX10" s="72">
        <f>IF($B10="",0,SUMPRODUCT(-('Gastos Gerais'!$F$4:$F$1003='Gastos das Atividades'!$B10),-('Gastos das Atividades'!BX$3&gt;='Gastos Gerais'!$D$4:$D$1003),-('Gastos das Atividades'!BX$3&lt;='Gastos Gerais'!$E$4:$E$1003),-('Gastos Gerais'!$C$4:$C$1003)))</f>
        <v>0</v>
      </c>
    </row>
    <row r="11" spans="1:77" x14ac:dyDescent="0.2">
      <c r="A11" s="140">
        <v>8</v>
      </c>
      <c r="B11" s="158"/>
      <c r="C11" s="298">
        <v>0</v>
      </c>
      <c r="D11" s="350">
        <f t="shared" si="9"/>
        <v>0</v>
      </c>
      <c r="E11" s="138">
        <f t="shared" si="10"/>
        <v>0</v>
      </c>
      <c r="F11" s="72">
        <f t="shared" si="2"/>
        <v>0</v>
      </c>
      <c r="G11" s="72">
        <f t="shared" si="2"/>
        <v>0</v>
      </c>
      <c r="H11" s="72">
        <f t="shared" si="2"/>
        <v>0</v>
      </c>
      <c r="I11" s="72">
        <f t="shared" si="2"/>
        <v>0</v>
      </c>
      <c r="J11" s="139">
        <f t="shared" si="3"/>
        <v>0</v>
      </c>
      <c r="K11" s="75">
        <f t="shared" si="4"/>
        <v>0</v>
      </c>
      <c r="L11" s="75">
        <f t="shared" si="5"/>
        <v>0</v>
      </c>
      <c r="M11" s="75">
        <f t="shared" si="6"/>
        <v>0</v>
      </c>
      <c r="N11" s="75">
        <f t="shared" si="11"/>
        <v>0</v>
      </c>
      <c r="O11" s="75">
        <f t="shared" si="12"/>
        <v>0</v>
      </c>
      <c r="P11" s="202">
        <f t="shared" si="8"/>
        <v>0</v>
      </c>
      <c r="Q11" s="72">
        <f>IF($B11="",0,SUMPRODUCT(-('Gastos Gerais'!$F$4:$F$1003='Gastos das Atividades'!$B11),-('Gastos das Atividades'!Q$3&gt;='Gastos Gerais'!$D$4:$D$1003),-('Gastos das Atividades'!Q$3&lt;='Gastos Gerais'!$E$4:$E$1003),-('Gastos Gerais'!$C$4:$C$1003)))</f>
        <v>0</v>
      </c>
      <c r="R11" s="72">
        <f>IF($B11="",0,SUMPRODUCT(-('Gastos Gerais'!$F$4:$F$1003='Gastos das Atividades'!$B11),-('Gastos das Atividades'!R$3&gt;='Gastos Gerais'!$D$4:$D$1003),-('Gastos das Atividades'!R$3&lt;='Gastos Gerais'!$E$4:$E$1003),-('Gastos Gerais'!$C$4:$C$1003)))</f>
        <v>0</v>
      </c>
      <c r="S11" s="72">
        <f>IF($B11="",0,SUMPRODUCT(-('Gastos Gerais'!$F$4:$F$1003='Gastos das Atividades'!$B11),-('Gastos das Atividades'!S$3&gt;='Gastos Gerais'!$D$4:$D$1003),-('Gastos das Atividades'!S$3&lt;='Gastos Gerais'!$E$4:$E$1003),-('Gastos Gerais'!$C$4:$C$1003)))</f>
        <v>0</v>
      </c>
      <c r="T11" s="72">
        <f>IF($B11="",0,SUMPRODUCT(-('Gastos Gerais'!$F$4:$F$1003='Gastos das Atividades'!$B11),-('Gastos das Atividades'!T$3&gt;='Gastos Gerais'!$D$4:$D$1003),-('Gastos das Atividades'!T$3&lt;='Gastos Gerais'!$E$4:$E$1003),-('Gastos Gerais'!$C$4:$C$1003)))</f>
        <v>0</v>
      </c>
      <c r="U11" s="72">
        <f>IF($B11="",0,SUMPRODUCT(-('Gastos Gerais'!$F$4:$F$1003='Gastos das Atividades'!$B11),-('Gastos das Atividades'!U$3&gt;='Gastos Gerais'!$D$4:$D$1003),-('Gastos das Atividades'!U$3&lt;='Gastos Gerais'!$E$4:$E$1003),-('Gastos Gerais'!$C$4:$C$1003)))</f>
        <v>0</v>
      </c>
      <c r="V11" s="72">
        <f>IF($B11="",0,SUMPRODUCT(-('Gastos Gerais'!$F$4:$F$1003='Gastos das Atividades'!$B11),-('Gastos das Atividades'!V$3&gt;='Gastos Gerais'!$D$4:$D$1003),-('Gastos das Atividades'!V$3&lt;='Gastos Gerais'!$E$4:$E$1003),-('Gastos Gerais'!$C$4:$C$1003)))</f>
        <v>0</v>
      </c>
      <c r="W11" s="72">
        <f>IF($B11="",0,SUMPRODUCT(-('Gastos Gerais'!$F$4:$F$1003='Gastos das Atividades'!$B11),-('Gastos das Atividades'!W$3&gt;='Gastos Gerais'!$D$4:$D$1003),-('Gastos das Atividades'!W$3&lt;='Gastos Gerais'!$E$4:$E$1003),-('Gastos Gerais'!$C$4:$C$1003)))</f>
        <v>0</v>
      </c>
      <c r="X11" s="72">
        <f>IF($B11="",0,SUMPRODUCT(-('Gastos Gerais'!$F$4:$F$1003='Gastos das Atividades'!$B11),-('Gastos das Atividades'!X$3&gt;='Gastos Gerais'!$D$4:$D$1003),-('Gastos das Atividades'!X$3&lt;='Gastos Gerais'!$E$4:$E$1003),-('Gastos Gerais'!$C$4:$C$1003)))</f>
        <v>0</v>
      </c>
      <c r="Y11" s="72">
        <f>IF($B11="",0,SUMPRODUCT(-('Gastos Gerais'!$F$4:$F$1003='Gastos das Atividades'!$B11),-('Gastos das Atividades'!Y$3&gt;='Gastos Gerais'!$D$4:$D$1003),-('Gastos das Atividades'!Y$3&lt;='Gastos Gerais'!$E$4:$E$1003),-('Gastos Gerais'!$C$4:$C$1003)))</f>
        <v>0</v>
      </c>
      <c r="Z11" s="72">
        <f>IF($B11="",0,SUMPRODUCT(-('Gastos Gerais'!$F$4:$F$1003='Gastos das Atividades'!$B11),-('Gastos das Atividades'!Z$3&gt;='Gastos Gerais'!$D$4:$D$1003),-('Gastos das Atividades'!Z$3&lt;='Gastos Gerais'!$E$4:$E$1003),-('Gastos Gerais'!$C$4:$C$1003)))</f>
        <v>0</v>
      </c>
      <c r="AA11" s="72">
        <f>IF($B11="",0,SUMPRODUCT(-('Gastos Gerais'!$F$4:$F$1003='Gastos das Atividades'!$B11),-('Gastos das Atividades'!AA$3&gt;='Gastos Gerais'!$D$4:$D$1003),-('Gastos das Atividades'!AA$3&lt;='Gastos Gerais'!$E$4:$E$1003),-('Gastos Gerais'!$C$4:$C$1003)))</f>
        <v>0</v>
      </c>
      <c r="AB11" s="72">
        <f>IF($B11="",0,SUMPRODUCT(-('Gastos Gerais'!$F$4:$F$1003='Gastos das Atividades'!$B11),-('Gastos das Atividades'!AB$3&gt;='Gastos Gerais'!$D$4:$D$1003),-('Gastos das Atividades'!AB$3&lt;='Gastos Gerais'!$E$4:$E$1003),-('Gastos Gerais'!$C$4:$C$1003)))</f>
        <v>0</v>
      </c>
      <c r="AC11" s="72">
        <f>IF($B11="",0,SUMPRODUCT(-('Gastos Gerais'!$F$4:$F$1003='Gastos das Atividades'!$B11),-('Gastos das Atividades'!AC$3&gt;='Gastos Gerais'!$D$4:$D$1003),-('Gastos das Atividades'!AC$3&lt;='Gastos Gerais'!$E$4:$E$1003),-('Gastos Gerais'!$C$4:$C$1003)))</f>
        <v>0</v>
      </c>
      <c r="AD11" s="72">
        <f>IF($B11="",0,SUMPRODUCT(-('Gastos Gerais'!$F$4:$F$1003='Gastos das Atividades'!$B11),-('Gastos das Atividades'!AD$3&gt;='Gastos Gerais'!$D$4:$D$1003),-('Gastos das Atividades'!AD$3&lt;='Gastos Gerais'!$E$4:$E$1003),-('Gastos Gerais'!$C$4:$C$1003)))</f>
        <v>0</v>
      </c>
      <c r="AE11" s="72">
        <f>IF($B11="",0,SUMPRODUCT(-('Gastos Gerais'!$F$4:$F$1003='Gastos das Atividades'!$B11),-('Gastos das Atividades'!AE$3&gt;='Gastos Gerais'!$D$4:$D$1003),-('Gastos das Atividades'!AE$3&lt;='Gastos Gerais'!$E$4:$E$1003),-('Gastos Gerais'!$C$4:$C$1003)))</f>
        <v>0</v>
      </c>
      <c r="AF11" s="72">
        <f>IF($B11="",0,SUMPRODUCT(-('Gastos Gerais'!$F$4:$F$1003='Gastos das Atividades'!$B11),-('Gastos das Atividades'!AF$3&gt;='Gastos Gerais'!$D$4:$D$1003),-('Gastos das Atividades'!AF$3&lt;='Gastos Gerais'!$E$4:$E$1003),-('Gastos Gerais'!$C$4:$C$1003)))</f>
        <v>0</v>
      </c>
      <c r="AG11" s="72">
        <f>IF($B11="",0,SUMPRODUCT(-('Gastos Gerais'!$F$4:$F$1003='Gastos das Atividades'!$B11),-('Gastos das Atividades'!AG$3&gt;='Gastos Gerais'!$D$4:$D$1003),-('Gastos das Atividades'!AG$3&lt;='Gastos Gerais'!$E$4:$E$1003),-('Gastos Gerais'!$C$4:$C$1003)))</f>
        <v>0</v>
      </c>
      <c r="AH11" s="72">
        <f>IF($B11="",0,SUMPRODUCT(-('Gastos Gerais'!$F$4:$F$1003='Gastos das Atividades'!$B11),-('Gastos das Atividades'!AH$3&gt;='Gastos Gerais'!$D$4:$D$1003),-('Gastos das Atividades'!AH$3&lt;='Gastos Gerais'!$E$4:$E$1003),-('Gastos Gerais'!$C$4:$C$1003)))</f>
        <v>0</v>
      </c>
      <c r="AI11" s="72">
        <f>IF($B11="",0,SUMPRODUCT(-('Gastos Gerais'!$F$4:$F$1003='Gastos das Atividades'!$B11),-('Gastos das Atividades'!AI$3&gt;='Gastos Gerais'!$D$4:$D$1003),-('Gastos das Atividades'!AI$3&lt;='Gastos Gerais'!$E$4:$E$1003),-('Gastos Gerais'!$C$4:$C$1003)))</f>
        <v>0</v>
      </c>
      <c r="AJ11" s="72">
        <f>IF($B11="",0,SUMPRODUCT(-('Gastos Gerais'!$F$4:$F$1003='Gastos das Atividades'!$B11),-('Gastos das Atividades'!AJ$3&gt;='Gastos Gerais'!$D$4:$D$1003),-('Gastos das Atividades'!AJ$3&lt;='Gastos Gerais'!$E$4:$E$1003),-('Gastos Gerais'!$C$4:$C$1003)))</f>
        <v>0</v>
      </c>
      <c r="AK11" s="72">
        <f>IF($B11="",0,SUMPRODUCT(-('Gastos Gerais'!$F$4:$F$1003='Gastos das Atividades'!$B11),-('Gastos das Atividades'!AK$3&gt;='Gastos Gerais'!$D$4:$D$1003),-('Gastos das Atividades'!AK$3&lt;='Gastos Gerais'!$E$4:$E$1003),-('Gastos Gerais'!$C$4:$C$1003)))</f>
        <v>0</v>
      </c>
      <c r="AL11" s="72">
        <f>IF($B11="",0,SUMPRODUCT(-('Gastos Gerais'!$F$4:$F$1003='Gastos das Atividades'!$B11),-('Gastos das Atividades'!AL$3&gt;='Gastos Gerais'!$D$4:$D$1003),-('Gastos das Atividades'!AL$3&lt;='Gastos Gerais'!$E$4:$E$1003),-('Gastos Gerais'!$C$4:$C$1003)))</f>
        <v>0</v>
      </c>
      <c r="AM11" s="72">
        <f>IF($B11="",0,SUMPRODUCT(-('Gastos Gerais'!$F$4:$F$1003='Gastos das Atividades'!$B11),-('Gastos das Atividades'!AM$3&gt;='Gastos Gerais'!$D$4:$D$1003),-('Gastos das Atividades'!AM$3&lt;='Gastos Gerais'!$E$4:$E$1003),-('Gastos Gerais'!$C$4:$C$1003)))</f>
        <v>0</v>
      </c>
      <c r="AN11" s="72">
        <f>IF($B11="",0,SUMPRODUCT(-('Gastos Gerais'!$F$4:$F$1003='Gastos das Atividades'!$B11),-('Gastos das Atividades'!AN$3&gt;='Gastos Gerais'!$D$4:$D$1003),-('Gastos das Atividades'!AN$3&lt;='Gastos Gerais'!$E$4:$E$1003),-('Gastos Gerais'!$C$4:$C$1003)))</f>
        <v>0</v>
      </c>
      <c r="AO11" s="72">
        <f>IF($B11="",0,SUMPRODUCT(-('Gastos Gerais'!$F$4:$F$1003='Gastos das Atividades'!$B11),-('Gastos das Atividades'!AO$3&gt;='Gastos Gerais'!$D$4:$D$1003),-('Gastos das Atividades'!AO$3&lt;='Gastos Gerais'!$E$4:$E$1003),-('Gastos Gerais'!$C$4:$C$1003)))</f>
        <v>0</v>
      </c>
      <c r="AP11" s="72">
        <f>IF($B11="",0,SUMPRODUCT(-('Gastos Gerais'!$F$4:$F$1003='Gastos das Atividades'!$B11),-('Gastos das Atividades'!AP$3&gt;='Gastos Gerais'!$D$4:$D$1003),-('Gastos das Atividades'!AP$3&lt;='Gastos Gerais'!$E$4:$E$1003),-('Gastos Gerais'!$C$4:$C$1003)))</f>
        <v>0</v>
      </c>
      <c r="AQ11" s="72">
        <f>IF($B11="",0,SUMPRODUCT(-('Gastos Gerais'!$F$4:$F$1003='Gastos das Atividades'!$B11),-('Gastos das Atividades'!AQ$3&gt;='Gastos Gerais'!$D$4:$D$1003),-('Gastos das Atividades'!AQ$3&lt;='Gastos Gerais'!$E$4:$E$1003),-('Gastos Gerais'!$C$4:$C$1003)))</f>
        <v>0</v>
      </c>
      <c r="AR11" s="72">
        <f>IF($B11="",0,SUMPRODUCT(-('Gastos Gerais'!$F$4:$F$1003='Gastos das Atividades'!$B11),-('Gastos das Atividades'!AR$3&gt;='Gastos Gerais'!$D$4:$D$1003),-('Gastos das Atividades'!AR$3&lt;='Gastos Gerais'!$E$4:$E$1003),-('Gastos Gerais'!$C$4:$C$1003)))</f>
        <v>0</v>
      </c>
      <c r="AS11" s="72">
        <f>IF($B11="",0,SUMPRODUCT(-('Gastos Gerais'!$F$4:$F$1003='Gastos das Atividades'!$B11),-('Gastos das Atividades'!AS$3&gt;='Gastos Gerais'!$D$4:$D$1003),-('Gastos das Atividades'!AS$3&lt;='Gastos Gerais'!$E$4:$E$1003),-('Gastos Gerais'!$C$4:$C$1003)))</f>
        <v>0</v>
      </c>
      <c r="AT11" s="72">
        <f>IF($B11="",0,SUMPRODUCT(-('Gastos Gerais'!$F$4:$F$1003='Gastos das Atividades'!$B11),-('Gastos das Atividades'!AT$3&gt;='Gastos Gerais'!$D$4:$D$1003),-('Gastos das Atividades'!AT$3&lt;='Gastos Gerais'!$E$4:$E$1003),-('Gastos Gerais'!$C$4:$C$1003)))</f>
        <v>0</v>
      </c>
      <c r="AU11" s="72">
        <f>IF($B11="",0,SUMPRODUCT(-('Gastos Gerais'!$F$4:$F$1003='Gastos das Atividades'!$B11),-('Gastos das Atividades'!AU$3&gt;='Gastos Gerais'!$D$4:$D$1003),-('Gastos das Atividades'!AU$3&lt;='Gastos Gerais'!$E$4:$E$1003),-('Gastos Gerais'!$C$4:$C$1003)))</f>
        <v>0</v>
      </c>
      <c r="AV11" s="72">
        <f>IF($B11="",0,SUMPRODUCT(-('Gastos Gerais'!$F$4:$F$1003='Gastos das Atividades'!$B11),-('Gastos das Atividades'!AV$3&gt;='Gastos Gerais'!$D$4:$D$1003),-('Gastos das Atividades'!AV$3&lt;='Gastos Gerais'!$E$4:$E$1003),-('Gastos Gerais'!$C$4:$C$1003)))</f>
        <v>0</v>
      </c>
      <c r="AW11" s="72">
        <f>IF($B11="",0,SUMPRODUCT(-('Gastos Gerais'!$F$4:$F$1003='Gastos das Atividades'!$B11),-('Gastos das Atividades'!AW$3&gt;='Gastos Gerais'!$D$4:$D$1003),-('Gastos das Atividades'!AW$3&lt;='Gastos Gerais'!$E$4:$E$1003),-('Gastos Gerais'!$C$4:$C$1003)))</f>
        <v>0</v>
      </c>
      <c r="AX11" s="72">
        <f>IF($B11="",0,SUMPRODUCT(-('Gastos Gerais'!$F$4:$F$1003='Gastos das Atividades'!$B11),-('Gastos das Atividades'!AX$3&gt;='Gastos Gerais'!$D$4:$D$1003),-('Gastos das Atividades'!AX$3&lt;='Gastos Gerais'!$E$4:$E$1003),-('Gastos Gerais'!$C$4:$C$1003)))</f>
        <v>0</v>
      </c>
      <c r="AY11" s="72">
        <f>IF($B11="",0,SUMPRODUCT(-('Gastos Gerais'!$F$4:$F$1003='Gastos das Atividades'!$B11),-('Gastos das Atividades'!AY$3&gt;='Gastos Gerais'!$D$4:$D$1003),-('Gastos das Atividades'!AY$3&lt;='Gastos Gerais'!$E$4:$E$1003),-('Gastos Gerais'!$C$4:$C$1003)))</f>
        <v>0</v>
      </c>
      <c r="AZ11" s="72">
        <f>IF($B11="",0,SUMPRODUCT(-('Gastos Gerais'!$F$4:$F$1003='Gastos das Atividades'!$B11),-('Gastos das Atividades'!AZ$3&gt;='Gastos Gerais'!$D$4:$D$1003),-('Gastos das Atividades'!AZ$3&lt;='Gastos Gerais'!$E$4:$E$1003),-('Gastos Gerais'!$C$4:$C$1003)))</f>
        <v>0</v>
      </c>
      <c r="BA11" s="72">
        <f>IF($B11="",0,SUMPRODUCT(-('Gastos Gerais'!$F$4:$F$1003='Gastos das Atividades'!$B11),-('Gastos das Atividades'!BA$3&gt;='Gastos Gerais'!$D$4:$D$1003),-('Gastos das Atividades'!BA$3&lt;='Gastos Gerais'!$E$4:$E$1003),-('Gastos Gerais'!$C$4:$C$1003)))</f>
        <v>0</v>
      </c>
      <c r="BB11" s="72">
        <f>IF($B11="",0,SUMPRODUCT(-('Gastos Gerais'!$F$4:$F$1003='Gastos das Atividades'!$B11),-('Gastos das Atividades'!BB$3&gt;='Gastos Gerais'!$D$4:$D$1003),-('Gastos das Atividades'!BB$3&lt;='Gastos Gerais'!$E$4:$E$1003),-('Gastos Gerais'!$C$4:$C$1003)))</f>
        <v>0</v>
      </c>
      <c r="BC11" s="72">
        <f>IF($B11="",0,SUMPRODUCT(-('Gastos Gerais'!$F$4:$F$1003='Gastos das Atividades'!$B11),-('Gastos das Atividades'!BC$3&gt;='Gastos Gerais'!$D$4:$D$1003),-('Gastos das Atividades'!BC$3&lt;='Gastos Gerais'!$E$4:$E$1003),-('Gastos Gerais'!$C$4:$C$1003)))</f>
        <v>0</v>
      </c>
      <c r="BD11" s="72">
        <f>IF($B11="",0,SUMPRODUCT(-('Gastos Gerais'!$F$4:$F$1003='Gastos das Atividades'!$B11),-('Gastos das Atividades'!BD$3&gt;='Gastos Gerais'!$D$4:$D$1003),-('Gastos das Atividades'!BD$3&lt;='Gastos Gerais'!$E$4:$E$1003),-('Gastos Gerais'!$C$4:$C$1003)))</f>
        <v>0</v>
      </c>
      <c r="BE11" s="72">
        <f>IF($B11="",0,SUMPRODUCT(-('Gastos Gerais'!$F$4:$F$1003='Gastos das Atividades'!$B11),-('Gastos das Atividades'!BE$3&gt;='Gastos Gerais'!$D$4:$D$1003),-('Gastos das Atividades'!BE$3&lt;='Gastos Gerais'!$E$4:$E$1003),-('Gastos Gerais'!$C$4:$C$1003)))</f>
        <v>0</v>
      </c>
      <c r="BF11" s="72">
        <f>IF($B11="",0,SUMPRODUCT(-('Gastos Gerais'!$F$4:$F$1003='Gastos das Atividades'!$B11),-('Gastos das Atividades'!BF$3&gt;='Gastos Gerais'!$D$4:$D$1003),-('Gastos das Atividades'!BF$3&lt;='Gastos Gerais'!$E$4:$E$1003),-('Gastos Gerais'!$C$4:$C$1003)))</f>
        <v>0</v>
      </c>
      <c r="BG11" s="72">
        <f>IF($B11="",0,SUMPRODUCT(-('Gastos Gerais'!$F$4:$F$1003='Gastos das Atividades'!$B11),-('Gastos das Atividades'!BG$3&gt;='Gastos Gerais'!$D$4:$D$1003),-('Gastos das Atividades'!BG$3&lt;='Gastos Gerais'!$E$4:$E$1003),-('Gastos Gerais'!$C$4:$C$1003)))</f>
        <v>0</v>
      </c>
      <c r="BH11" s="72">
        <f>IF($B11="",0,SUMPRODUCT(-('Gastos Gerais'!$F$4:$F$1003='Gastos das Atividades'!$B11),-('Gastos das Atividades'!BH$3&gt;='Gastos Gerais'!$D$4:$D$1003),-('Gastos das Atividades'!BH$3&lt;='Gastos Gerais'!$E$4:$E$1003),-('Gastos Gerais'!$C$4:$C$1003)))</f>
        <v>0</v>
      </c>
      <c r="BI11" s="72">
        <f>IF($B11="",0,SUMPRODUCT(-('Gastos Gerais'!$F$4:$F$1003='Gastos das Atividades'!$B11),-('Gastos das Atividades'!BI$3&gt;='Gastos Gerais'!$D$4:$D$1003),-('Gastos das Atividades'!BI$3&lt;='Gastos Gerais'!$E$4:$E$1003),-('Gastos Gerais'!$C$4:$C$1003)))</f>
        <v>0</v>
      </c>
      <c r="BJ11" s="72">
        <f>IF($B11="",0,SUMPRODUCT(-('Gastos Gerais'!$F$4:$F$1003='Gastos das Atividades'!$B11),-('Gastos das Atividades'!BJ$3&gt;='Gastos Gerais'!$D$4:$D$1003),-('Gastos das Atividades'!BJ$3&lt;='Gastos Gerais'!$E$4:$E$1003),-('Gastos Gerais'!$C$4:$C$1003)))</f>
        <v>0</v>
      </c>
      <c r="BK11" s="72">
        <f>IF($B11="",0,SUMPRODUCT(-('Gastos Gerais'!$F$4:$F$1003='Gastos das Atividades'!$B11),-('Gastos das Atividades'!BK$3&gt;='Gastos Gerais'!$D$4:$D$1003),-('Gastos das Atividades'!BK$3&lt;='Gastos Gerais'!$E$4:$E$1003),-('Gastos Gerais'!$C$4:$C$1003)))</f>
        <v>0</v>
      </c>
      <c r="BL11" s="72">
        <f>IF($B11="",0,SUMPRODUCT(-('Gastos Gerais'!$F$4:$F$1003='Gastos das Atividades'!$B11),-('Gastos das Atividades'!BL$3&gt;='Gastos Gerais'!$D$4:$D$1003),-('Gastos das Atividades'!BL$3&lt;='Gastos Gerais'!$E$4:$E$1003),-('Gastos Gerais'!$C$4:$C$1003)))</f>
        <v>0</v>
      </c>
      <c r="BM11" s="72">
        <f>IF($B11="",0,SUMPRODUCT(-('Gastos Gerais'!$F$4:$F$1003='Gastos das Atividades'!$B11),-('Gastos das Atividades'!BM$3&gt;='Gastos Gerais'!$D$4:$D$1003),-('Gastos das Atividades'!BM$3&lt;='Gastos Gerais'!$E$4:$E$1003),-('Gastos Gerais'!$C$4:$C$1003)))</f>
        <v>0</v>
      </c>
      <c r="BN11" s="72">
        <f>IF($B11="",0,SUMPRODUCT(-('Gastos Gerais'!$F$4:$F$1003='Gastos das Atividades'!$B11),-('Gastos das Atividades'!BN$3&gt;='Gastos Gerais'!$D$4:$D$1003),-('Gastos das Atividades'!BN$3&lt;='Gastos Gerais'!$E$4:$E$1003),-('Gastos Gerais'!$C$4:$C$1003)))</f>
        <v>0</v>
      </c>
      <c r="BO11" s="72">
        <f>IF($B11="",0,SUMPRODUCT(-('Gastos Gerais'!$F$4:$F$1003='Gastos das Atividades'!$B11),-('Gastos das Atividades'!BO$3&gt;='Gastos Gerais'!$D$4:$D$1003),-('Gastos das Atividades'!BO$3&lt;='Gastos Gerais'!$E$4:$E$1003),-('Gastos Gerais'!$C$4:$C$1003)))</f>
        <v>0</v>
      </c>
      <c r="BP11" s="72">
        <f>IF($B11="",0,SUMPRODUCT(-('Gastos Gerais'!$F$4:$F$1003='Gastos das Atividades'!$B11),-('Gastos das Atividades'!BP$3&gt;='Gastos Gerais'!$D$4:$D$1003),-('Gastos das Atividades'!BP$3&lt;='Gastos Gerais'!$E$4:$E$1003),-('Gastos Gerais'!$C$4:$C$1003)))</f>
        <v>0</v>
      </c>
      <c r="BQ11" s="72">
        <f>IF($B11="",0,SUMPRODUCT(-('Gastos Gerais'!$F$4:$F$1003='Gastos das Atividades'!$B11),-('Gastos das Atividades'!BQ$3&gt;='Gastos Gerais'!$D$4:$D$1003),-('Gastos das Atividades'!BQ$3&lt;='Gastos Gerais'!$E$4:$E$1003),-('Gastos Gerais'!$C$4:$C$1003)))</f>
        <v>0</v>
      </c>
      <c r="BR11" s="72">
        <f>IF($B11="",0,SUMPRODUCT(-('Gastos Gerais'!$F$4:$F$1003='Gastos das Atividades'!$B11),-('Gastos das Atividades'!BR$3&gt;='Gastos Gerais'!$D$4:$D$1003),-('Gastos das Atividades'!BR$3&lt;='Gastos Gerais'!$E$4:$E$1003),-('Gastos Gerais'!$C$4:$C$1003)))</f>
        <v>0</v>
      </c>
      <c r="BS11" s="72">
        <f>IF($B11="",0,SUMPRODUCT(-('Gastos Gerais'!$F$4:$F$1003='Gastos das Atividades'!$B11),-('Gastos das Atividades'!BS$3&gt;='Gastos Gerais'!$D$4:$D$1003),-('Gastos das Atividades'!BS$3&lt;='Gastos Gerais'!$E$4:$E$1003),-('Gastos Gerais'!$C$4:$C$1003)))</f>
        <v>0</v>
      </c>
      <c r="BT11" s="72">
        <f>IF($B11="",0,SUMPRODUCT(-('Gastos Gerais'!$F$4:$F$1003='Gastos das Atividades'!$B11),-('Gastos das Atividades'!BT$3&gt;='Gastos Gerais'!$D$4:$D$1003),-('Gastos das Atividades'!BT$3&lt;='Gastos Gerais'!$E$4:$E$1003),-('Gastos Gerais'!$C$4:$C$1003)))</f>
        <v>0</v>
      </c>
      <c r="BU11" s="72">
        <f>IF($B11="",0,SUMPRODUCT(-('Gastos Gerais'!$F$4:$F$1003='Gastos das Atividades'!$B11),-('Gastos das Atividades'!BU$3&gt;='Gastos Gerais'!$D$4:$D$1003),-('Gastos das Atividades'!BU$3&lt;='Gastos Gerais'!$E$4:$E$1003),-('Gastos Gerais'!$C$4:$C$1003)))</f>
        <v>0</v>
      </c>
      <c r="BV11" s="72">
        <f>IF($B11="",0,SUMPRODUCT(-('Gastos Gerais'!$F$4:$F$1003='Gastos das Atividades'!$B11),-('Gastos das Atividades'!BV$3&gt;='Gastos Gerais'!$D$4:$D$1003),-('Gastos das Atividades'!BV$3&lt;='Gastos Gerais'!$E$4:$E$1003),-('Gastos Gerais'!$C$4:$C$1003)))</f>
        <v>0</v>
      </c>
      <c r="BW11" s="72">
        <f>IF($B11="",0,SUMPRODUCT(-('Gastos Gerais'!$F$4:$F$1003='Gastos das Atividades'!$B11),-('Gastos das Atividades'!BW$3&gt;='Gastos Gerais'!$D$4:$D$1003),-('Gastos das Atividades'!BW$3&lt;='Gastos Gerais'!$E$4:$E$1003),-('Gastos Gerais'!$C$4:$C$1003)))</f>
        <v>0</v>
      </c>
      <c r="BX11" s="72">
        <f>IF($B11="",0,SUMPRODUCT(-('Gastos Gerais'!$F$4:$F$1003='Gastos das Atividades'!$B11),-('Gastos das Atividades'!BX$3&gt;='Gastos Gerais'!$D$4:$D$1003),-('Gastos das Atividades'!BX$3&lt;='Gastos Gerais'!$E$4:$E$1003),-('Gastos Gerais'!$C$4:$C$1003)))</f>
        <v>0</v>
      </c>
    </row>
    <row r="12" spans="1:77" x14ac:dyDescent="0.2">
      <c r="A12" s="140">
        <v>9</v>
      </c>
      <c r="B12" s="158"/>
      <c r="C12" s="298">
        <v>0</v>
      </c>
      <c r="D12" s="350">
        <f t="shared" si="9"/>
        <v>0</v>
      </c>
      <c r="E12" s="138">
        <f t="shared" si="10"/>
        <v>0</v>
      </c>
      <c r="F12" s="72">
        <f t="shared" si="2"/>
        <v>0</v>
      </c>
      <c r="G12" s="72">
        <f t="shared" si="2"/>
        <v>0</v>
      </c>
      <c r="H12" s="72">
        <f t="shared" si="2"/>
        <v>0</v>
      </c>
      <c r="I12" s="72">
        <f t="shared" si="2"/>
        <v>0</v>
      </c>
      <c r="J12" s="139">
        <f t="shared" si="3"/>
        <v>0</v>
      </c>
      <c r="K12" s="75">
        <f t="shared" si="4"/>
        <v>0</v>
      </c>
      <c r="L12" s="75">
        <f t="shared" si="5"/>
        <v>0</v>
      </c>
      <c r="M12" s="75">
        <f t="shared" si="6"/>
        <v>0</v>
      </c>
      <c r="N12" s="75">
        <f t="shared" si="11"/>
        <v>0</v>
      </c>
      <c r="O12" s="75">
        <f t="shared" si="12"/>
        <v>0</v>
      </c>
      <c r="P12" s="202">
        <f t="shared" si="8"/>
        <v>0</v>
      </c>
      <c r="Q12" s="72">
        <f>IF($B12="",0,SUMPRODUCT(-('Gastos Gerais'!$F$4:$F$1003='Gastos das Atividades'!$B12),-('Gastos das Atividades'!Q$3&gt;='Gastos Gerais'!$D$4:$D$1003),-('Gastos das Atividades'!Q$3&lt;='Gastos Gerais'!$E$4:$E$1003),-('Gastos Gerais'!$C$4:$C$1003)))</f>
        <v>0</v>
      </c>
      <c r="R12" s="72">
        <f>IF($B12="",0,SUMPRODUCT(-('Gastos Gerais'!$F$4:$F$1003='Gastos das Atividades'!$B12),-('Gastos das Atividades'!R$3&gt;='Gastos Gerais'!$D$4:$D$1003),-('Gastos das Atividades'!R$3&lt;='Gastos Gerais'!$E$4:$E$1003),-('Gastos Gerais'!$C$4:$C$1003)))</f>
        <v>0</v>
      </c>
      <c r="S12" s="72">
        <f>IF($B12="",0,SUMPRODUCT(-('Gastos Gerais'!$F$4:$F$1003='Gastos das Atividades'!$B12),-('Gastos das Atividades'!S$3&gt;='Gastos Gerais'!$D$4:$D$1003),-('Gastos das Atividades'!S$3&lt;='Gastos Gerais'!$E$4:$E$1003),-('Gastos Gerais'!$C$4:$C$1003)))</f>
        <v>0</v>
      </c>
      <c r="T12" s="72">
        <f>IF($B12="",0,SUMPRODUCT(-('Gastos Gerais'!$F$4:$F$1003='Gastos das Atividades'!$B12),-('Gastos das Atividades'!T$3&gt;='Gastos Gerais'!$D$4:$D$1003),-('Gastos das Atividades'!T$3&lt;='Gastos Gerais'!$E$4:$E$1003),-('Gastos Gerais'!$C$4:$C$1003)))</f>
        <v>0</v>
      </c>
      <c r="U12" s="72">
        <f>IF($B12="",0,SUMPRODUCT(-('Gastos Gerais'!$F$4:$F$1003='Gastos das Atividades'!$B12),-('Gastos das Atividades'!U$3&gt;='Gastos Gerais'!$D$4:$D$1003),-('Gastos das Atividades'!U$3&lt;='Gastos Gerais'!$E$4:$E$1003),-('Gastos Gerais'!$C$4:$C$1003)))</f>
        <v>0</v>
      </c>
      <c r="V12" s="72">
        <f>IF($B12="",0,SUMPRODUCT(-('Gastos Gerais'!$F$4:$F$1003='Gastos das Atividades'!$B12),-('Gastos das Atividades'!V$3&gt;='Gastos Gerais'!$D$4:$D$1003),-('Gastos das Atividades'!V$3&lt;='Gastos Gerais'!$E$4:$E$1003),-('Gastos Gerais'!$C$4:$C$1003)))</f>
        <v>0</v>
      </c>
      <c r="W12" s="72">
        <f>IF($B12="",0,SUMPRODUCT(-('Gastos Gerais'!$F$4:$F$1003='Gastos das Atividades'!$B12),-('Gastos das Atividades'!W$3&gt;='Gastos Gerais'!$D$4:$D$1003),-('Gastos das Atividades'!W$3&lt;='Gastos Gerais'!$E$4:$E$1003),-('Gastos Gerais'!$C$4:$C$1003)))</f>
        <v>0</v>
      </c>
      <c r="X12" s="72">
        <f>IF($B12="",0,SUMPRODUCT(-('Gastos Gerais'!$F$4:$F$1003='Gastos das Atividades'!$B12),-('Gastos das Atividades'!X$3&gt;='Gastos Gerais'!$D$4:$D$1003),-('Gastos das Atividades'!X$3&lt;='Gastos Gerais'!$E$4:$E$1003),-('Gastos Gerais'!$C$4:$C$1003)))</f>
        <v>0</v>
      </c>
      <c r="Y12" s="72">
        <f>IF($B12="",0,SUMPRODUCT(-('Gastos Gerais'!$F$4:$F$1003='Gastos das Atividades'!$B12),-('Gastos das Atividades'!Y$3&gt;='Gastos Gerais'!$D$4:$D$1003),-('Gastos das Atividades'!Y$3&lt;='Gastos Gerais'!$E$4:$E$1003),-('Gastos Gerais'!$C$4:$C$1003)))</f>
        <v>0</v>
      </c>
      <c r="Z12" s="72">
        <f>IF($B12="",0,SUMPRODUCT(-('Gastos Gerais'!$F$4:$F$1003='Gastos das Atividades'!$B12),-('Gastos das Atividades'!Z$3&gt;='Gastos Gerais'!$D$4:$D$1003),-('Gastos das Atividades'!Z$3&lt;='Gastos Gerais'!$E$4:$E$1003),-('Gastos Gerais'!$C$4:$C$1003)))</f>
        <v>0</v>
      </c>
      <c r="AA12" s="72">
        <f>IF($B12="",0,SUMPRODUCT(-('Gastos Gerais'!$F$4:$F$1003='Gastos das Atividades'!$B12),-('Gastos das Atividades'!AA$3&gt;='Gastos Gerais'!$D$4:$D$1003),-('Gastos das Atividades'!AA$3&lt;='Gastos Gerais'!$E$4:$E$1003),-('Gastos Gerais'!$C$4:$C$1003)))</f>
        <v>0</v>
      </c>
      <c r="AB12" s="72">
        <f>IF($B12="",0,SUMPRODUCT(-('Gastos Gerais'!$F$4:$F$1003='Gastos das Atividades'!$B12),-('Gastos das Atividades'!AB$3&gt;='Gastos Gerais'!$D$4:$D$1003),-('Gastos das Atividades'!AB$3&lt;='Gastos Gerais'!$E$4:$E$1003),-('Gastos Gerais'!$C$4:$C$1003)))</f>
        <v>0</v>
      </c>
      <c r="AC12" s="72">
        <f>IF($B12="",0,SUMPRODUCT(-('Gastos Gerais'!$F$4:$F$1003='Gastos das Atividades'!$B12),-('Gastos das Atividades'!AC$3&gt;='Gastos Gerais'!$D$4:$D$1003),-('Gastos das Atividades'!AC$3&lt;='Gastos Gerais'!$E$4:$E$1003),-('Gastos Gerais'!$C$4:$C$1003)))</f>
        <v>0</v>
      </c>
      <c r="AD12" s="72">
        <f>IF($B12="",0,SUMPRODUCT(-('Gastos Gerais'!$F$4:$F$1003='Gastos das Atividades'!$B12),-('Gastos das Atividades'!AD$3&gt;='Gastos Gerais'!$D$4:$D$1003),-('Gastos das Atividades'!AD$3&lt;='Gastos Gerais'!$E$4:$E$1003),-('Gastos Gerais'!$C$4:$C$1003)))</f>
        <v>0</v>
      </c>
      <c r="AE12" s="72">
        <f>IF($B12="",0,SUMPRODUCT(-('Gastos Gerais'!$F$4:$F$1003='Gastos das Atividades'!$B12),-('Gastos das Atividades'!AE$3&gt;='Gastos Gerais'!$D$4:$D$1003),-('Gastos das Atividades'!AE$3&lt;='Gastos Gerais'!$E$4:$E$1003),-('Gastos Gerais'!$C$4:$C$1003)))</f>
        <v>0</v>
      </c>
      <c r="AF12" s="72">
        <f>IF($B12="",0,SUMPRODUCT(-('Gastos Gerais'!$F$4:$F$1003='Gastos das Atividades'!$B12),-('Gastos das Atividades'!AF$3&gt;='Gastos Gerais'!$D$4:$D$1003),-('Gastos das Atividades'!AF$3&lt;='Gastos Gerais'!$E$4:$E$1003),-('Gastos Gerais'!$C$4:$C$1003)))</f>
        <v>0</v>
      </c>
      <c r="AG12" s="72">
        <f>IF($B12="",0,SUMPRODUCT(-('Gastos Gerais'!$F$4:$F$1003='Gastos das Atividades'!$B12),-('Gastos das Atividades'!AG$3&gt;='Gastos Gerais'!$D$4:$D$1003),-('Gastos das Atividades'!AG$3&lt;='Gastos Gerais'!$E$4:$E$1003),-('Gastos Gerais'!$C$4:$C$1003)))</f>
        <v>0</v>
      </c>
      <c r="AH12" s="72">
        <f>IF($B12="",0,SUMPRODUCT(-('Gastos Gerais'!$F$4:$F$1003='Gastos das Atividades'!$B12),-('Gastos das Atividades'!AH$3&gt;='Gastos Gerais'!$D$4:$D$1003),-('Gastos das Atividades'!AH$3&lt;='Gastos Gerais'!$E$4:$E$1003),-('Gastos Gerais'!$C$4:$C$1003)))</f>
        <v>0</v>
      </c>
      <c r="AI12" s="72">
        <f>IF($B12="",0,SUMPRODUCT(-('Gastos Gerais'!$F$4:$F$1003='Gastos das Atividades'!$B12),-('Gastos das Atividades'!AI$3&gt;='Gastos Gerais'!$D$4:$D$1003),-('Gastos das Atividades'!AI$3&lt;='Gastos Gerais'!$E$4:$E$1003),-('Gastos Gerais'!$C$4:$C$1003)))</f>
        <v>0</v>
      </c>
      <c r="AJ12" s="72">
        <f>IF($B12="",0,SUMPRODUCT(-('Gastos Gerais'!$F$4:$F$1003='Gastos das Atividades'!$B12),-('Gastos das Atividades'!AJ$3&gt;='Gastos Gerais'!$D$4:$D$1003),-('Gastos das Atividades'!AJ$3&lt;='Gastos Gerais'!$E$4:$E$1003),-('Gastos Gerais'!$C$4:$C$1003)))</f>
        <v>0</v>
      </c>
      <c r="AK12" s="72">
        <f>IF($B12="",0,SUMPRODUCT(-('Gastos Gerais'!$F$4:$F$1003='Gastos das Atividades'!$B12),-('Gastos das Atividades'!AK$3&gt;='Gastos Gerais'!$D$4:$D$1003),-('Gastos das Atividades'!AK$3&lt;='Gastos Gerais'!$E$4:$E$1003),-('Gastos Gerais'!$C$4:$C$1003)))</f>
        <v>0</v>
      </c>
      <c r="AL12" s="72">
        <f>IF($B12="",0,SUMPRODUCT(-('Gastos Gerais'!$F$4:$F$1003='Gastos das Atividades'!$B12),-('Gastos das Atividades'!AL$3&gt;='Gastos Gerais'!$D$4:$D$1003),-('Gastos das Atividades'!AL$3&lt;='Gastos Gerais'!$E$4:$E$1003),-('Gastos Gerais'!$C$4:$C$1003)))</f>
        <v>0</v>
      </c>
      <c r="AM12" s="72">
        <f>IF($B12="",0,SUMPRODUCT(-('Gastos Gerais'!$F$4:$F$1003='Gastos das Atividades'!$B12),-('Gastos das Atividades'!AM$3&gt;='Gastos Gerais'!$D$4:$D$1003),-('Gastos das Atividades'!AM$3&lt;='Gastos Gerais'!$E$4:$E$1003),-('Gastos Gerais'!$C$4:$C$1003)))</f>
        <v>0</v>
      </c>
      <c r="AN12" s="72">
        <f>IF($B12="",0,SUMPRODUCT(-('Gastos Gerais'!$F$4:$F$1003='Gastos das Atividades'!$B12),-('Gastos das Atividades'!AN$3&gt;='Gastos Gerais'!$D$4:$D$1003),-('Gastos das Atividades'!AN$3&lt;='Gastos Gerais'!$E$4:$E$1003),-('Gastos Gerais'!$C$4:$C$1003)))</f>
        <v>0</v>
      </c>
      <c r="AO12" s="72">
        <f>IF($B12="",0,SUMPRODUCT(-('Gastos Gerais'!$F$4:$F$1003='Gastos das Atividades'!$B12),-('Gastos das Atividades'!AO$3&gt;='Gastos Gerais'!$D$4:$D$1003),-('Gastos das Atividades'!AO$3&lt;='Gastos Gerais'!$E$4:$E$1003),-('Gastos Gerais'!$C$4:$C$1003)))</f>
        <v>0</v>
      </c>
      <c r="AP12" s="72">
        <f>IF($B12="",0,SUMPRODUCT(-('Gastos Gerais'!$F$4:$F$1003='Gastos das Atividades'!$B12),-('Gastos das Atividades'!AP$3&gt;='Gastos Gerais'!$D$4:$D$1003),-('Gastos das Atividades'!AP$3&lt;='Gastos Gerais'!$E$4:$E$1003),-('Gastos Gerais'!$C$4:$C$1003)))</f>
        <v>0</v>
      </c>
      <c r="AQ12" s="72">
        <f>IF($B12="",0,SUMPRODUCT(-('Gastos Gerais'!$F$4:$F$1003='Gastos das Atividades'!$B12),-('Gastos das Atividades'!AQ$3&gt;='Gastos Gerais'!$D$4:$D$1003),-('Gastos das Atividades'!AQ$3&lt;='Gastos Gerais'!$E$4:$E$1003),-('Gastos Gerais'!$C$4:$C$1003)))</f>
        <v>0</v>
      </c>
      <c r="AR12" s="72">
        <f>IF($B12="",0,SUMPRODUCT(-('Gastos Gerais'!$F$4:$F$1003='Gastos das Atividades'!$B12),-('Gastos das Atividades'!AR$3&gt;='Gastos Gerais'!$D$4:$D$1003),-('Gastos das Atividades'!AR$3&lt;='Gastos Gerais'!$E$4:$E$1003),-('Gastos Gerais'!$C$4:$C$1003)))</f>
        <v>0</v>
      </c>
      <c r="AS12" s="72">
        <f>IF($B12="",0,SUMPRODUCT(-('Gastos Gerais'!$F$4:$F$1003='Gastos das Atividades'!$B12),-('Gastos das Atividades'!AS$3&gt;='Gastos Gerais'!$D$4:$D$1003),-('Gastos das Atividades'!AS$3&lt;='Gastos Gerais'!$E$4:$E$1003),-('Gastos Gerais'!$C$4:$C$1003)))</f>
        <v>0</v>
      </c>
      <c r="AT12" s="72">
        <f>IF($B12="",0,SUMPRODUCT(-('Gastos Gerais'!$F$4:$F$1003='Gastos das Atividades'!$B12),-('Gastos das Atividades'!AT$3&gt;='Gastos Gerais'!$D$4:$D$1003),-('Gastos das Atividades'!AT$3&lt;='Gastos Gerais'!$E$4:$E$1003),-('Gastos Gerais'!$C$4:$C$1003)))</f>
        <v>0</v>
      </c>
      <c r="AU12" s="72">
        <f>IF($B12="",0,SUMPRODUCT(-('Gastos Gerais'!$F$4:$F$1003='Gastos das Atividades'!$B12),-('Gastos das Atividades'!AU$3&gt;='Gastos Gerais'!$D$4:$D$1003),-('Gastos das Atividades'!AU$3&lt;='Gastos Gerais'!$E$4:$E$1003),-('Gastos Gerais'!$C$4:$C$1003)))</f>
        <v>0</v>
      </c>
      <c r="AV12" s="72">
        <f>IF($B12="",0,SUMPRODUCT(-('Gastos Gerais'!$F$4:$F$1003='Gastos das Atividades'!$B12),-('Gastos das Atividades'!AV$3&gt;='Gastos Gerais'!$D$4:$D$1003),-('Gastos das Atividades'!AV$3&lt;='Gastos Gerais'!$E$4:$E$1003),-('Gastos Gerais'!$C$4:$C$1003)))</f>
        <v>0</v>
      </c>
      <c r="AW12" s="72">
        <f>IF($B12="",0,SUMPRODUCT(-('Gastos Gerais'!$F$4:$F$1003='Gastos das Atividades'!$B12),-('Gastos das Atividades'!AW$3&gt;='Gastos Gerais'!$D$4:$D$1003),-('Gastos das Atividades'!AW$3&lt;='Gastos Gerais'!$E$4:$E$1003),-('Gastos Gerais'!$C$4:$C$1003)))</f>
        <v>0</v>
      </c>
      <c r="AX12" s="72">
        <f>IF($B12="",0,SUMPRODUCT(-('Gastos Gerais'!$F$4:$F$1003='Gastos das Atividades'!$B12),-('Gastos das Atividades'!AX$3&gt;='Gastos Gerais'!$D$4:$D$1003),-('Gastos das Atividades'!AX$3&lt;='Gastos Gerais'!$E$4:$E$1003),-('Gastos Gerais'!$C$4:$C$1003)))</f>
        <v>0</v>
      </c>
      <c r="AY12" s="72">
        <f>IF($B12="",0,SUMPRODUCT(-('Gastos Gerais'!$F$4:$F$1003='Gastos das Atividades'!$B12),-('Gastos das Atividades'!AY$3&gt;='Gastos Gerais'!$D$4:$D$1003),-('Gastos das Atividades'!AY$3&lt;='Gastos Gerais'!$E$4:$E$1003),-('Gastos Gerais'!$C$4:$C$1003)))</f>
        <v>0</v>
      </c>
      <c r="AZ12" s="72">
        <f>IF($B12="",0,SUMPRODUCT(-('Gastos Gerais'!$F$4:$F$1003='Gastos das Atividades'!$B12),-('Gastos das Atividades'!AZ$3&gt;='Gastos Gerais'!$D$4:$D$1003),-('Gastos das Atividades'!AZ$3&lt;='Gastos Gerais'!$E$4:$E$1003),-('Gastos Gerais'!$C$4:$C$1003)))</f>
        <v>0</v>
      </c>
      <c r="BA12" s="72">
        <f>IF($B12="",0,SUMPRODUCT(-('Gastos Gerais'!$F$4:$F$1003='Gastos das Atividades'!$B12),-('Gastos das Atividades'!BA$3&gt;='Gastos Gerais'!$D$4:$D$1003),-('Gastos das Atividades'!BA$3&lt;='Gastos Gerais'!$E$4:$E$1003),-('Gastos Gerais'!$C$4:$C$1003)))</f>
        <v>0</v>
      </c>
      <c r="BB12" s="72">
        <f>IF($B12="",0,SUMPRODUCT(-('Gastos Gerais'!$F$4:$F$1003='Gastos das Atividades'!$B12),-('Gastos das Atividades'!BB$3&gt;='Gastos Gerais'!$D$4:$D$1003),-('Gastos das Atividades'!BB$3&lt;='Gastos Gerais'!$E$4:$E$1003),-('Gastos Gerais'!$C$4:$C$1003)))</f>
        <v>0</v>
      </c>
      <c r="BC12" s="72">
        <f>IF($B12="",0,SUMPRODUCT(-('Gastos Gerais'!$F$4:$F$1003='Gastos das Atividades'!$B12),-('Gastos das Atividades'!BC$3&gt;='Gastos Gerais'!$D$4:$D$1003),-('Gastos das Atividades'!BC$3&lt;='Gastos Gerais'!$E$4:$E$1003),-('Gastos Gerais'!$C$4:$C$1003)))</f>
        <v>0</v>
      </c>
      <c r="BD12" s="72">
        <f>IF($B12="",0,SUMPRODUCT(-('Gastos Gerais'!$F$4:$F$1003='Gastos das Atividades'!$B12),-('Gastos das Atividades'!BD$3&gt;='Gastos Gerais'!$D$4:$D$1003),-('Gastos das Atividades'!BD$3&lt;='Gastos Gerais'!$E$4:$E$1003),-('Gastos Gerais'!$C$4:$C$1003)))</f>
        <v>0</v>
      </c>
      <c r="BE12" s="72">
        <f>IF($B12="",0,SUMPRODUCT(-('Gastos Gerais'!$F$4:$F$1003='Gastos das Atividades'!$B12),-('Gastos das Atividades'!BE$3&gt;='Gastos Gerais'!$D$4:$D$1003),-('Gastos das Atividades'!BE$3&lt;='Gastos Gerais'!$E$4:$E$1003),-('Gastos Gerais'!$C$4:$C$1003)))</f>
        <v>0</v>
      </c>
      <c r="BF12" s="72">
        <f>IF($B12="",0,SUMPRODUCT(-('Gastos Gerais'!$F$4:$F$1003='Gastos das Atividades'!$B12),-('Gastos das Atividades'!BF$3&gt;='Gastos Gerais'!$D$4:$D$1003),-('Gastos das Atividades'!BF$3&lt;='Gastos Gerais'!$E$4:$E$1003),-('Gastos Gerais'!$C$4:$C$1003)))</f>
        <v>0</v>
      </c>
      <c r="BG12" s="72">
        <f>IF($B12="",0,SUMPRODUCT(-('Gastos Gerais'!$F$4:$F$1003='Gastos das Atividades'!$B12),-('Gastos das Atividades'!BG$3&gt;='Gastos Gerais'!$D$4:$D$1003),-('Gastos das Atividades'!BG$3&lt;='Gastos Gerais'!$E$4:$E$1003),-('Gastos Gerais'!$C$4:$C$1003)))</f>
        <v>0</v>
      </c>
      <c r="BH12" s="72">
        <f>IF($B12="",0,SUMPRODUCT(-('Gastos Gerais'!$F$4:$F$1003='Gastos das Atividades'!$B12),-('Gastos das Atividades'!BH$3&gt;='Gastos Gerais'!$D$4:$D$1003),-('Gastos das Atividades'!BH$3&lt;='Gastos Gerais'!$E$4:$E$1003),-('Gastos Gerais'!$C$4:$C$1003)))</f>
        <v>0</v>
      </c>
      <c r="BI12" s="72">
        <f>IF($B12="",0,SUMPRODUCT(-('Gastos Gerais'!$F$4:$F$1003='Gastos das Atividades'!$B12),-('Gastos das Atividades'!BI$3&gt;='Gastos Gerais'!$D$4:$D$1003),-('Gastos das Atividades'!BI$3&lt;='Gastos Gerais'!$E$4:$E$1003),-('Gastos Gerais'!$C$4:$C$1003)))</f>
        <v>0</v>
      </c>
      <c r="BJ12" s="72">
        <f>IF($B12="",0,SUMPRODUCT(-('Gastos Gerais'!$F$4:$F$1003='Gastos das Atividades'!$B12),-('Gastos das Atividades'!BJ$3&gt;='Gastos Gerais'!$D$4:$D$1003),-('Gastos das Atividades'!BJ$3&lt;='Gastos Gerais'!$E$4:$E$1003),-('Gastos Gerais'!$C$4:$C$1003)))</f>
        <v>0</v>
      </c>
      <c r="BK12" s="72">
        <f>IF($B12="",0,SUMPRODUCT(-('Gastos Gerais'!$F$4:$F$1003='Gastos das Atividades'!$B12),-('Gastos das Atividades'!BK$3&gt;='Gastos Gerais'!$D$4:$D$1003),-('Gastos das Atividades'!BK$3&lt;='Gastos Gerais'!$E$4:$E$1003),-('Gastos Gerais'!$C$4:$C$1003)))</f>
        <v>0</v>
      </c>
      <c r="BL12" s="72">
        <f>IF($B12="",0,SUMPRODUCT(-('Gastos Gerais'!$F$4:$F$1003='Gastos das Atividades'!$B12),-('Gastos das Atividades'!BL$3&gt;='Gastos Gerais'!$D$4:$D$1003),-('Gastos das Atividades'!BL$3&lt;='Gastos Gerais'!$E$4:$E$1003),-('Gastos Gerais'!$C$4:$C$1003)))</f>
        <v>0</v>
      </c>
      <c r="BM12" s="72">
        <f>IF($B12="",0,SUMPRODUCT(-('Gastos Gerais'!$F$4:$F$1003='Gastos das Atividades'!$B12),-('Gastos das Atividades'!BM$3&gt;='Gastos Gerais'!$D$4:$D$1003),-('Gastos das Atividades'!BM$3&lt;='Gastos Gerais'!$E$4:$E$1003),-('Gastos Gerais'!$C$4:$C$1003)))</f>
        <v>0</v>
      </c>
      <c r="BN12" s="72">
        <f>IF($B12="",0,SUMPRODUCT(-('Gastos Gerais'!$F$4:$F$1003='Gastos das Atividades'!$B12),-('Gastos das Atividades'!BN$3&gt;='Gastos Gerais'!$D$4:$D$1003),-('Gastos das Atividades'!BN$3&lt;='Gastos Gerais'!$E$4:$E$1003),-('Gastos Gerais'!$C$4:$C$1003)))</f>
        <v>0</v>
      </c>
      <c r="BO12" s="72">
        <f>IF($B12="",0,SUMPRODUCT(-('Gastos Gerais'!$F$4:$F$1003='Gastos das Atividades'!$B12),-('Gastos das Atividades'!BO$3&gt;='Gastos Gerais'!$D$4:$D$1003),-('Gastos das Atividades'!BO$3&lt;='Gastos Gerais'!$E$4:$E$1003),-('Gastos Gerais'!$C$4:$C$1003)))</f>
        <v>0</v>
      </c>
      <c r="BP12" s="72">
        <f>IF($B12="",0,SUMPRODUCT(-('Gastos Gerais'!$F$4:$F$1003='Gastos das Atividades'!$B12),-('Gastos das Atividades'!BP$3&gt;='Gastos Gerais'!$D$4:$D$1003),-('Gastos das Atividades'!BP$3&lt;='Gastos Gerais'!$E$4:$E$1003),-('Gastos Gerais'!$C$4:$C$1003)))</f>
        <v>0</v>
      </c>
      <c r="BQ12" s="72">
        <f>IF($B12="",0,SUMPRODUCT(-('Gastos Gerais'!$F$4:$F$1003='Gastos das Atividades'!$B12),-('Gastos das Atividades'!BQ$3&gt;='Gastos Gerais'!$D$4:$D$1003),-('Gastos das Atividades'!BQ$3&lt;='Gastos Gerais'!$E$4:$E$1003),-('Gastos Gerais'!$C$4:$C$1003)))</f>
        <v>0</v>
      </c>
      <c r="BR12" s="72">
        <f>IF($B12="",0,SUMPRODUCT(-('Gastos Gerais'!$F$4:$F$1003='Gastos das Atividades'!$B12),-('Gastos das Atividades'!BR$3&gt;='Gastos Gerais'!$D$4:$D$1003),-('Gastos das Atividades'!BR$3&lt;='Gastos Gerais'!$E$4:$E$1003),-('Gastos Gerais'!$C$4:$C$1003)))</f>
        <v>0</v>
      </c>
      <c r="BS12" s="72">
        <f>IF($B12="",0,SUMPRODUCT(-('Gastos Gerais'!$F$4:$F$1003='Gastos das Atividades'!$B12),-('Gastos das Atividades'!BS$3&gt;='Gastos Gerais'!$D$4:$D$1003),-('Gastos das Atividades'!BS$3&lt;='Gastos Gerais'!$E$4:$E$1003),-('Gastos Gerais'!$C$4:$C$1003)))</f>
        <v>0</v>
      </c>
      <c r="BT12" s="72">
        <f>IF($B12="",0,SUMPRODUCT(-('Gastos Gerais'!$F$4:$F$1003='Gastos das Atividades'!$B12),-('Gastos das Atividades'!BT$3&gt;='Gastos Gerais'!$D$4:$D$1003),-('Gastos das Atividades'!BT$3&lt;='Gastos Gerais'!$E$4:$E$1003),-('Gastos Gerais'!$C$4:$C$1003)))</f>
        <v>0</v>
      </c>
      <c r="BU12" s="72">
        <f>IF($B12="",0,SUMPRODUCT(-('Gastos Gerais'!$F$4:$F$1003='Gastos das Atividades'!$B12),-('Gastos das Atividades'!BU$3&gt;='Gastos Gerais'!$D$4:$D$1003),-('Gastos das Atividades'!BU$3&lt;='Gastos Gerais'!$E$4:$E$1003),-('Gastos Gerais'!$C$4:$C$1003)))</f>
        <v>0</v>
      </c>
      <c r="BV12" s="72">
        <f>IF($B12="",0,SUMPRODUCT(-('Gastos Gerais'!$F$4:$F$1003='Gastos das Atividades'!$B12),-('Gastos das Atividades'!BV$3&gt;='Gastos Gerais'!$D$4:$D$1003),-('Gastos das Atividades'!BV$3&lt;='Gastos Gerais'!$E$4:$E$1003),-('Gastos Gerais'!$C$4:$C$1003)))</f>
        <v>0</v>
      </c>
      <c r="BW12" s="72">
        <f>IF($B12="",0,SUMPRODUCT(-('Gastos Gerais'!$F$4:$F$1003='Gastos das Atividades'!$B12),-('Gastos das Atividades'!BW$3&gt;='Gastos Gerais'!$D$4:$D$1003),-('Gastos das Atividades'!BW$3&lt;='Gastos Gerais'!$E$4:$E$1003),-('Gastos Gerais'!$C$4:$C$1003)))</f>
        <v>0</v>
      </c>
      <c r="BX12" s="72">
        <f>IF($B12="",0,SUMPRODUCT(-('Gastos Gerais'!$F$4:$F$1003='Gastos das Atividades'!$B12),-('Gastos das Atividades'!BX$3&gt;='Gastos Gerais'!$D$4:$D$1003),-('Gastos das Atividades'!BX$3&lt;='Gastos Gerais'!$E$4:$E$1003),-('Gastos Gerais'!$C$4:$C$1003)))</f>
        <v>0</v>
      </c>
    </row>
    <row r="13" spans="1:77" x14ac:dyDescent="0.2">
      <c r="A13" s="140">
        <v>10</v>
      </c>
      <c r="B13" s="158"/>
      <c r="C13" s="298">
        <v>0</v>
      </c>
      <c r="D13" s="350">
        <f t="shared" si="9"/>
        <v>0</v>
      </c>
      <c r="E13" s="138">
        <f t="shared" si="10"/>
        <v>0</v>
      </c>
      <c r="F13" s="72">
        <f t="shared" si="2"/>
        <v>0</v>
      </c>
      <c r="G13" s="72">
        <f t="shared" si="2"/>
        <v>0</v>
      </c>
      <c r="H13" s="72">
        <f t="shared" si="2"/>
        <v>0</v>
      </c>
      <c r="I13" s="72">
        <f t="shared" si="2"/>
        <v>0</v>
      </c>
      <c r="J13" s="139">
        <f t="shared" si="3"/>
        <v>0</v>
      </c>
      <c r="K13" s="75">
        <f t="shared" si="4"/>
        <v>0</v>
      </c>
      <c r="L13" s="75">
        <f t="shared" si="5"/>
        <v>0</v>
      </c>
      <c r="M13" s="75">
        <f t="shared" si="6"/>
        <v>0</v>
      </c>
      <c r="N13" s="75">
        <f t="shared" si="11"/>
        <v>0</v>
      </c>
      <c r="O13" s="75">
        <f t="shared" si="12"/>
        <v>0</v>
      </c>
      <c r="P13" s="202">
        <f t="shared" si="8"/>
        <v>0</v>
      </c>
      <c r="Q13" s="72">
        <f>IF($B13="",0,SUMPRODUCT(-('Gastos Gerais'!$F$4:$F$1003='Gastos das Atividades'!$B13),-('Gastos das Atividades'!Q$3&gt;='Gastos Gerais'!$D$4:$D$1003),-('Gastos das Atividades'!Q$3&lt;='Gastos Gerais'!$E$4:$E$1003),-('Gastos Gerais'!$C$4:$C$1003)))</f>
        <v>0</v>
      </c>
      <c r="R13" s="72">
        <f>IF($B13="",0,SUMPRODUCT(-('Gastos Gerais'!$F$4:$F$1003='Gastos das Atividades'!$B13),-('Gastos das Atividades'!R$3&gt;='Gastos Gerais'!$D$4:$D$1003),-('Gastos das Atividades'!R$3&lt;='Gastos Gerais'!$E$4:$E$1003),-('Gastos Gerais'!$C$4:$C$1003)))</f>
        <v>0</v>
      </c>
      <c r="S13" s="72">
        <f>IF($B13="",0,SUMPRODUCT(-('Gastos Gerais'!$F$4:$F$1003='Gastos das Atividades'!$B13),-('Gastos das Atividades'!S$3&gt;='Gastos Gerais'!$D$4:$D$1003),-('Gastos das Atividades'!S$3&lt;='Gastos Gerais'!$E$4:$E$1003),-('Gastos Gerais'!$C$4:$C$1003)))</f>
        <v>0</v>
      </c>
      <c r="T13" s="72">
        <f>IF($B13="",0,SUMPRODUCT(-('Gastos Gerais'!$F$4:$F$1003='Gastos das Atividades'!$B13),-('Gastos das Atividades'!T$3&gt;='Gastos Gerais'!$D$4:$D$1003),-('Gastos das Atividades'!T$3&lt;='Gastos Gerais'!$E$4:$E$1003),-('Gastos Gerais'!$C$4:$C$1003)))</f>
        <v>0</v>
      </c>
      <c r="U13" s="72">
        <f>IF($B13="",0,SUMPRODUCT(-('Gastos Gerais'!$F$4:$F$1003='Gastos das Atividades'!$B13),-('Gastos das Atividades'!U$3&gt;='Gastos Gerais'!$D$4:$D$1003),-('Gastos das Atividades'!U$3&lt;='Gastos Gerais'!$E$4:$E$1003),-('Gastos Gerais'!$C$4:$C$1003)))</f>
        <v>0</v>
      </c>
      <c r="V13" s="72">
        <f>IF($B13="",0,SUMPRODUCT(-('Gastos Gerais'!$F$4:$F$1003='Gastos das Atividades'!$B13),-('Gastos das Atividades'!V$3&gt;='Gastos Gerais'!$D$4:$D$1003),-('Gastos das Atividades'!V$3&lt;='Gastos Gerais'!$E$4:$E$1003),-('Gastos Gerais'!$C$4:$C$1003)))</f>
        <v>0</v>
      </c>
      <c r="W13" s="72">
        <f>IF($B13="",0,SUMPRODUCT(-('Gastos Gerais'!$F$4:$F$1003='Gastos das Atividades'!$B13),-('Gastos das Atividades'!W$3&gt;='Gastos Gerais'!$D$4:$D$1003),-('Gastos das Atividades'!W$3&lt;='Gastos Gerais'!$E$4:$E$1003),-('Gastos Gerais'!$C$4:$C$1003)))</f>
        <v>0</v>
      </c>
      <c r="X13" s="72">
        <f>IF($B13="",0,SUMPRODUCT(-('Gastos Gerais'!$F$4:$F$1003='Gastos das Atividades'!$B13),-('Gastos das Atividades'!X$3&gt;='Gastos Gerais'!$D$4:$D$1003),-('Gastos das Atividades'!X$3&lt;='Gastos Gerais'!$E$4:$E$1003),-('Gastos Gerais'!$C$4:$C$1003)))</f>
        <v>0</v>
      </c>
      <c r="Y13" s="72">
        <f>IF($B13="",0,SUMPRODUCT(-('Gastos Gerais'!$F$4:$F$1003='Gastos das Atividades'!$B13),-('Gastos das Atividades'!Y$3&gt;='Gastos Gerais'!$D$4:$D$1003),-('Gastos das Atividades'!Y$3&lt;='Gastos Gerais'!$E$4:$E$1003),-('Gastos Gerais'!$C$4:$C$1003)))</f>
        <v>0</v>
      </c>
      <c r="Z13" s="72">
        <f>IF($B13="",0,SUMPRODUCT(-('Gastos Gerais'!$F$4:$F$1003='Gastos das Atividades'!$B13),-('Gastos das Atividades'!Z$3&gt;='Gastos Gerais'!$D$4:$D$1003),-('Gastos das Atividades'!Z$3&lt;='Gastos Gerais'!$E$4:$E$1003),-('Gastos Gerais'!$C$4:$C$1003)))</f>
        <v>0</v>
      </c>
      <c r="AA13" s="72">
        <f>IF($B13="",0,SUMPRODUCT(-('Gastos Gerais'!$F$4:$F$1003='Gastos das Atividades'!$B13),-('Gastos das Atividades'!AA$3&gt;='Gastos Gerais'!$D$4:$D$1003),-('Gastos das Atividades'!AA$3&lt;='Gastos Gerais'!$E$4:$E$1003),-('Gastos Gerais'!$C$4:$C$1003)))</f>
        <v>0</v>
      </c>
      <c r="AB13" s="72">
        <f>IF($B13="",0,SUMPRODUCT(-('Gastos Gerais'!$F$4:$F$1003='Gastos das Atividades'!$B13),-('Gastos das Atividades'!AB$3&gt;='Gastos Gerais'!$D$4:$D$1003),-('Gastos das Atividades'!AB$3&lt;='Gastos Gerais'!$E$4:$E$1003),-('Gastos Gerais'!$C$4:$C$1003)))</f>
        <v>0</v>
      </c>
      <c r="AC13" s="72">
        <f>IF($B13="",0,SUMPRODUCT(-('Gastos Gerais'!$F$4:$F$1003='Gastos das Atividades'!$B13),-('Gastos das Atividades'!AC$3&gt;='Gastos Gerais'!$D$4:$D$1003),-('Gastos das Atividades'!AC$3&lt;='Gastos Gerais'!$E$4:$E$1003),-('Gastos Gerais'!$C$4:$C$1003)))</f>
        <v>0</v>
      </c>
      <c r="AD13" s="72">
        <f>IF($B13="",0,SUMPRODUCT(-('Gastos Gerais'!$F$4:$F$1003='Gastos das Atividades'!$B13),-('Gastos das Atividades'!AD$3&gt;='Gastos Gerais'!$D$4:$D$1003),-('Gastos das Atividades'!AD$3&lt;='Gastos Gerais'!$E$4:$E$1003),-('Gastos Gerais'!$C$4:$C$1003)))</f>
        <v>0</v>
      </c>
      <c r="AE13" s="72">
        <f>IF($B13="",0,SUMPRODUCT(-('Gastos Gerais'!$F$4:$F$1003='Gastos das Atividades'!$B13),-('Gastos das Atividades'!AE$3&gt;='Gastos Gerais'!$D$4:$D$1003),-('Gastos das Atividades'!AE$3&lt;='Gastos Gerais'!$E$4:$E$1003),-('Gastos Gerais'!$C$4:$C$1003)))</f>
        <v>0</v>
      </c>
      <c r="AF13" s="72">
        <f>IF($B13="",0,SUMPRODUCT(-('Gastos Gerais'!$F$4:$F$1003='Gastos das Atividades'!$B13),-('Gastos das Atividades'!AF$3&gt;='Gastos Gerais'!$D$4:$D$1003),-('Gastos das Atividades'!AF$3&lt;='Gastos Gerais'!$E$4:$E$1003),-('Gastos Gerais'!$C$4:$C$1003)))</f>
        <v>0</v>
      </c>
      <c r="AG13" s="72">
        <f>IF($B13="",0,SUMPRODUCT(-('Gastos Gerais'!$F$4:$F$1003='Gastos das Atividades'!$B13),-('Gastos das Atividades'!AG$3&gt;='Gastos Gerais'!$D$4:$D$1003),-('Gastos das Atividades'!AG$3&lt;='Gastos Gerais'!$E$4:$E$1003),-('Gastos Gerais'!$C$4:$C$1003)))</f>
        <v>0</v>
      </c>
      <c r="AH13" s="72">
        <f>IF($B13="",0,SUMPRODUCT(-('Gastos Gerais'!$F$4:$F$1003='Gastos das Atividades'!$B13),-('Gastos das Atividades'!AH$3&gt;='Gastos Gerais'!$D$4:$D$1003),-('Gastos das Atividades'!AH$3&lt;='Gastos Gerais'!$E$4:$E$1003),-('Gastos Gerais'!$C$4:$C$1003)))</f>
        <v>0</v>
      </c>
      <c r="AI13" s="72">
        <f>IF($B13="",0,SUMPRODUCT(-('Gastos Gerais'!$F$4:$F$1003='Gastos das Atividades'!$B13),-('Gastos das Atividades'!AI$3&gt;='Gastos Gerais'!$D$4:$D$1003),-('Gastos das Atividades'!AI$3&lt;='Gastos Gerais'!$E$4:$E$1003),-('Gastos Gerais'!$C$4:$C$1003)))</f>
        <v>0</v>
      </c>
      <c r="AJ13" s="72">
        <f>IF($B13="",0,SUMPRODUCT(-('Gastos Gerais'!$F$4:$F$1003='Gastos das Atividades'!$B13),-('Gastos das Atividades'!AJ$3&gt;='Gastos Gerais'!$D$4:$D$1003),-('Gastos das Atividades'!AJ$3&lt;='Gastos Gerais'!$E$4:$E$1003),-('Gastos Gerais'!$C$4:$C$1003)))</f>
        <v>0</v>
      </c>
      <c r="AK13" s="72">
        <f>IF($B13="",0,SUMPRODUCT(-('Gastos Gerais'!$F$4:$F$1003='Gastos das Atividades'!$B13),-('Gastos das Atividades'!AK$3&gt;='Gastos Gerais'!$D$4:$D$1003),-('Gastos das Atividades'!AK$3&lt;='Gastos Gerais'!$E$4:$E$1003),-('Gastos Gerais'!$C$4:$C$1003)))</f>
        <v>0</v>
      </c>
      <c r="AL13" s="72">
        <f>IF($B13="",0,SUMPRODUCT(-('Gastos Gerais'!$F$4:$F$1003='Gastos das Atividades'!$B13),-('Gastos das Atividades'!AL$3&gt;='Gastos Gerais'!$D$4:$D$1003),-('Gastos das Atividades'!AL$3&lt;='Gastos Gerais'!$E$4:$E$1003),-('Gastos Gerais'!$C$4:$C$1003)))</f>
        <v>0</v>
      </c>
      <c r="AM13" s="72">
        <f>IF($B13="",0,SUMPRODUCT(-('Gastos Gerais'!$F$4:$F$1003='Gastos das Atividades'!$B13),-('Gastos das Atividades'!AM$3&gt;='Gastos Gerais'!$D$4:$D$1003),-('Gastos das Atividades'!AM$3&lt;='Gastos Gerais'!$E$4:$E$1003),-('Gastos Gerais'!$C$4:$C$1003)))</f>
        <v>0</v>
      </c>
      <c r="AN13" s="72">
        <f>IF($B13="",0,SUMPRODUCT(-('Gastos Gerais'!$F$4:$F$1003='Gastos das Atividades'!$B13),-('Gastos das Atividades'!AN$3&gt;='Gastos Gerais'!$D$4:$D$1003),-('Gastos das Atividades'!AN$3&lt;='Gastos Gerais'!$E$4:$E$1003),-('Gastos Gerais'!$C$4:$C$1003)))</f>
        <v>0</v>
      </c>
      <c r="AO13" s="72">
        <f>IF($B13="",0,SUMPRODUCT(-('Gastos Gerais'!$F$4:$F$1003='Gastos das Atividades'!$B13),-('Gastos das Atividades'!AO$3&gt;='Gastos Gerais'!$D$4:$D$1003),-('Gastos das Atividades'!AO$3&lt;='Gastos Gerais'!$E$4:$E$1003),-('Gastos Gerais'!$C$4:$C$1003)))</f>
        <v>0</v>
      </c>
      <c r="AP13" s="72">
        <f>IF($B13="",0,SUMPRODUCT(-('Gastos Gerais'!$F$4:$F$1003='Gastos das Atividades'!$B13),-('Gastos das Atividades'!AP$3&gt;='Gastos Gerais'!$D$4:$D$1003),-('Gastos das Atividades'!AP$3&lt;='Gastos Gerais'!$E$4:$E$1003),-('Gastos Gerais'!$C$4:$C$1003)))</f>
        <v>0</v>
      </c>
      <c r="AQ13" s="72">
        <f>IF($B13="",0,SUMPRODUCT(-('Gastos Gerais'!$F$4:$F$1003='Gastos das Atividades'!$B13),-('Gastos das Atividades'!AQ$3&gt;='Gastos Gerais'!$D$4:$D$1003),-('Gastos das Atividades'!AQ$3&lt;='Gastos Gerais'!$E$4:$E$1003),-('Gastos Gerais'!$C$4:$C$1003)))</f>
        <v>0</v>
      </c>
      <c r="AR13" s="72">
        <f>IF($B13="",0,SUMPRODUCT(-('Gastos Gerais'!$F$4:$F$1003='Gastos das Atividades'!$B13),-('Gastos das Atividades'!AR$3&gt;='Gastos Gerais'!$D$4:$D$1003),-('Gastos das Atividades'!AR$3&lt;='Gastos Gerais'!$E$4:$E$1003),-('Gastos Gerais'!$C$4:$C$1003)))</f>
        <v>0</v>
      </c>
      <c r="AS13" s="72">
        <f>IF($B13="",0,SUMPRODUCT(-('Gastos Gerais'!$F$4:$F$1003='Gastos das Atividades'!$B13),-('Gastos das Atividades'!AS$3&gt;='Gastos Gerais'!$D$4:$D$1003),-('Gastos das Atividades'!AS$3&lt;='Gastos Gerais'!$E$4:$E$1003),-('Gastos Gerais'!$C$4:$C$1003)))</f>
        <v>0</v>
      </c>
      <c r="AT13" s="72">
        <f>IF($B13="",0,SUMPRODUCT(-('Gastos Gerais'!$F$4:$F$1003='Gastos das Atividades'!$B13),-('Gastos das Atividades'!AT$3&gt;='Gastos Gerais'!$D$4:$D$1003),-('Gastos das Atividades'!AT$3&lt;='Gastos Gerais'!$E$4:$E$1003),-('Gastos Gerais'!$C$4:$C$1003)))</f>
        <v>0</v>
      </c>
      <c r="AU13" s="72">
        <f>IF($B13="",0,SUMPRODUCT(-('Gastos Gerais'!$F$4:$F$1003='Gastos das Atividades'!$B13),-('Gastos das Atividades'!AU$3&gt;='Gastos Gerais'!$D$4:$D$1003),-('Gastos das Atividades'!AU$3&lt;='Gastos Gerais'!$E$4:$E$1003),-('Gastos Gerais'!$C$4:$C$1003)))</f>
        <v>0</v>
      </c>
      <c r="AV13" s="72">
        <f>IF($B13="",0,SUMPRODUCT(-('Gastos Gerais'!$F$4:$F$1003='Gastos das Atividades'!$B13),-('Gastos das Atividades'!AV$3&gt;='Gastos Gerais'!$D$4:$D$1003),-('Gastos das Atividades'!AV$3&lt;='Gastos Gerais'!$E$4:$E$1003),-('Gastos Gerais'!$C$4:$C$1003)))</f>
        <v>0</v>
      </c>
      <c r="AW13" s="72">
        <f>IF($B13="",0,SUMPRODUCT(-('Gastos Gerais'!$F$4:$F$1003='Gastos das Atividades'!$B13),-('Gastos das Atividades'!AW$3&gt;='Gastos Gerais'!$D$4:$D$1003),-('Gastos das Atividades'!AW$3&lt;='Gastos Gerais'!$E$4:$E$1003),-('Gastos Gerais'!$C$4:$C$1003)))</f>
        <v>0</v>
      </c>
      <c r="AX13" s="72">
        <f>IF($B13="",0,SUMPRODUCT(-('Gastos Gerais'!$F$4:$F$1003='Gastos das Atividades'!$B13),-('Gastos das Atividades'!AX$3&gt;='Gastos Gerais'!$D$4:$D$1003),-('Gastos das Atividades'!AX$3&lt;='Gastos Gerais'!$E$4:$E$1003),-('Gastos Gerais'!$C$4:$C$1003)))</f>
        <v>0</v>
      </c>
      <c r="AY13" s="72">
        <f>IF($B13="",0,SUMPRODUCT(-('Gastos Gerais'!$F$4:$F$1003='Gastos das Atividades'!$B13),-('Gastos das Atividades'!AY$3&gt;='Gastos Gerais'!$D$4:$D$1003),-('Gastos das Atividades'!AY$3&lt;='Gastos Gerais'!$E$4:$E$1003),-('Gastos Gerais'!$C$4:$C$1003)))</f>
        <v>0</v>
      </c>
      <c r="AZ13" s="72">
        <f>IF($B13="",0,SUMPRODUCT(-('Gastos Gerais'!$F$4:$F$1003='Gastos das Atividades'!$B13),-('Gastos das Atividades'!AZ$3&gt;='Gastos Gerais'!$D$4:$D$1003),-('Gastos das Atividades'!AZ$3&lt;='Gastos Gerais'!$E$4:$E$1003),-('Gastos Gerais'!$C$4:$C$1003)))</f>
        <v>0</v>
      </c>
      <c r="BA13" s="72">
        <f>IF($B13="",0,SUMPRODUCT(-('Gastos Gerais'!$F$4:$F$1003='Gastos das Atividades'!$B13),-('Gastos das Atividades'!BA$3&gt;='Gastos Gerais'!$D$4:$D$1003),-('Gastos das Atividades'!BA$3&lt;='Gastos Gerais'!$E$4:$E$1003),-('Gastos Gerais'!$C$4:$C$1003)))</f>
        <v>0</v>
      </c>
      <c r="BB13" s="72">
        <f>IF($B13="",0,SUMPRODUCT(-('Gastos Gerais'!$F$4:$F$1003='Gastos das Atividades'!$B13),-('Gastos das Atividades'!BB$3&gt;='Gastos Gerais'!$D$4:$D$1003),-('Gastos das Atividades'!BB$3&lt;='Gastos Gerais'!$E$4:$E$1003),-('Gastos Gerais'!$C$4:$C$1003)))</f>
        <v>0</v>
      </c>
      <c r="BC13" s="72">
        <f>IF($B13="",0,SUMPRODUCT(-('Gastos Gerais'!$F$4:$F$1003='Gastos das Atividades'!$B13),-('Gastos das Atividades'!BC$3&gt;='Gastos Gerais'!$D$4:$D$1003),-('Gastos das Atividades'!BC$3&lt;='Gastos Gerais'!$E$4:$E$1003),-('Gastos Gerais'!$C$4:$C$1003)))</f>
        <v>0</v>
      </c>
      <c r="BD13" s="72">
        <f>IF($B13="",0,SUMPRODUCT(-('Gastos Gerais'!$F$4:$F$1003='Gastos das Atividades'!$B13),-('Gastos das Atividades'!BD$3&gt;='Gastos Gerais'!$D$4:$D$1003),-('Gastos das Atividades'!BD$3&lt;='Gastos Gerais'!$E$4:$E$1003),-('Gastos Gerais'!$C$4:$C$1003)))</f>
        <v>0</v>
      </c>
      <c r="BE13" s="72">
        <f>IF($B13="",0,SUMPRODUCT(-('Gastos Gerais'!$F$4:$F$1003='Gastos das Atividades'!$B13),-('Gastos das Atividades'!BE$3&gt;='Gastos Gerais'!$D$4:$D$1003),-('Gastos das Atividades'!BE$3&lt;='Gastos Gerais'!$E$4:$E$1003),-('Gastos Gerais'!$C$4:$C$1003)))</f>
        <v>0</v>
      </c>
      <c r="BF13" s="72">
        <f>IF($B13="",0,SUMPRODUCT(-('Gastos Gerais'!$F$4:$F$1003='Gastos das Atividades'!$B13),-('Gastos das Atividades'!BF$3&gt;='Gastos Gerais'!$D$4:$D$1003),-('Gastos das Atividades'!BF$3&lt;='Gastos Gerais'!$E$4:$E$1003),-('Gastos Gerais'!$C$4:$C$1003)))</f>
        <v>0</v>
      </c>
      <c r="BG13" s="72">
        <f>IF($B13="",0,SUMPRODUCT(-('Gastos Gerais'!$F$4:$F$1003='Gastos das Atividades'!$B13),-('Gastos das Atividades'!BG$3&gt;='Gastos Gerais'!$D$4:$D$1003),-('Gastos das Atividades'!BG$3&lt;='Gastos Gerais'!$E$4:$E$1003),-('Gastos Gerais'!$C$4:$C$1003)))</f>
        <v>0</v>
      </c>
      <c r="BH13" s="72">
        <f>IF($B13="",0,SUMPRODUCT(-('Gastos Gerais'!$F$4:$F$1003='Gastos das Atividades'!$B13),-('Gastos das Atividades'!BH$3&gt;='Gastos Gerais'!$D$4:$D$1003),-('Gastos das Atividades'!BH$3&lt;='Gastos Gerais'!$E$4:$E$1003),-('Gastos Gerais'!$C$4:$C$1003)))</f>
        <v>0</v>
      </c>
      <c r="BI13" s="72">
        <f>IF($B13="",0,SUMPRODUCT(-('Gastos Gerais'!$F$4:$F$1003='Gastos das Atividades'!$B13),-('Gastos das Atividades'!BI$3&gt;='Gastos Gerais'!$D$4:$D$1003),-('Gastos das Atividades'!BI$3&lt;='Gastos Gerais'!$E$4:$E$1003),-('Gastos Gerais'!$C$4:$C$1003)))</f>
        <v>0</v>
      </c>
      <c r="BJ13" s="72">
        <f>IF($B13="",0,SUMPRODUCT(-('Gastos Gerais'!$F$4:$F$1003='Gastos das Atividades'!$B13),-('Gastos das Atividades'!BJ$3&gt;='Gastos Gerais'!$D$4:$D$1003),-('Gastos das Atividades'!BJ$3&lt;='Gastos Gerais'!$E$4:$E$1003),-('Gastos Gerais'!$C$4:$C$1003)))</f>
        <v>0</v>
      </c>
      <c r="BK13" s="72">
        <f>IF($B13="",0,SUMPRODUCT(-('Gastos Gerais'!$F$4:$F$1003='Gastos das Atividades'!$B13),-('Gastos das Atividades'!BK$3&gt;='Gastos Gerais'!$D$4:$D$1003),-('Gastos das Atividades'!BK$3&lt;='Gastos Gerais'!$E$4:$E$1003),-('Gastos Gerais'!$C$4:$C$1003)))</f>
        <v>0</v>
      </c>
      <c r="BL13" s="72">
        <f>IF($B13="",0,SUMPRODUCT(-('Gastos Gerais'!$F$4:$F$1003='Gastos das Atividades'!$B13),-('Gastos das Atividades'!BL$3&gt;='Gastos Gerais'!$D$4:$D$1003),-('Gastos das Atividades'!BL$3&lt;='Gastos Gerais'!$E$4:$E$1003),-('Gastos Gerais'!$C$4:$C$1003)))</f>
        <v>0</v>
      </c>
      <c r="BM13" s="72">
        <f>IF($B13="",0,SUMPRODUCT(-('Gastos Gerais'!$F$4:$F$1003='Gastos das Atividades'!$B13),-('Gastos das Atividades'!BM$3&gt;='Gastos Gerais'!$D$4:$D$1003),-('Gastos das Atividades'!BM$3&lt;='Gastos Gerais'!$E$4:$E$1003),-('Gastos Gerais'!$C$4:$C$1003)))</f>
        <v>0</v>
      </c>
      <c r="BN13" s="72">
        <f>IF($B13="",0,SUMPRODUCT(-('Gastos Gerais'!$F$4:$F$1003='Gastos das Atividades'!$B13),-('Gastos das Atividades'!BN$3&gt;='Gastos Gerais'!$D$4:$D$1003),-('Gastos das Atividades'!BN$3&lt;='Gastos Gerais'!$E$4:$E$1003),-('Gastos Gerais'!$C$4:$C$1003)))</f>
        <v>0</v>
      </c>
      <c r="BO13" s="72">
        <f>IF($B13="",0,SUMPRODUCT(-('Gastos Gerais'!$F$4:$F$1003='Gastos das Atividades'!$B13),-('Gastos das Atividades'!BO$3&gt;='Gastos Gerais'!$D$4:$D$1003),-('Gastos das Atividades'!BO$3&lt;='Gastos Gerais'!$E$4:$E$1003),-('Gastos Gerais'!$C$4:$C$1003)))</f>
        <v>0</v>
      </c>
      <c r="BP13" s="72">
        <f>IF($B13="",0,SUMPRODUCT(-('Gastos Gerais'!$F$4:$F$1003='Gastos das Atividades'!$B13),-('Gastos das Atividades'!BP$3&gt;='Gastos Gerais'!$D$4:$D$1003),-('Gastos das Atividades'!BP$3&lt;='Gastos Gerais'!$E$4:$E$1003),-('Gastos Gerais'!$C$4:$C$1003)))</f>
        <v>0</v>
      </c>
      <c r="BQ13" s="72">
        <f>IF($B13="",0,SUMPRODUCT(-('Gastos Gerais'!$F$4:$F$1003='Gastos das Atividades'!$B13),-('Gastos das Atividades'!BQ$3&gt;='Gastos Gerais'!$D$4:$D$1003),-('Gastos das Atividades'!BQ$3&lt;='Gastos Gerais'!$E$4:$E$1003),-('Gastos Gerais'!$C$4:$C$1003)))</f>
        <v>0</v>
      </c>
      <c r="BR13" s="72">
        <f>IF($B13="",0,SUMPRODUCT(-('Gastos Gerais'!$F$4:$F$1003='Gastos das Atividades'!$B13),-('Gastos das Atividades'!BR$3&gt;='Gastos Gerais'!$D$4:$D$1003),-('Gastos das Atividades'!BR$3&lt;='Gastos Gerais'!$E$4:$E$1003),-('Gastos Gerais'!$C$4:$C$1003)))</f>
        <v>0</v>
      </c>
      <c r="BS13" s="72">
        <f>IF($B13="",0,SUMPRODUCT(-('Gastos Gerais'!$F$4:$F$1003='Gastos das Atividades'!$B13),-('Gastos das Atividades'!BS$3&gt;='Gastos Gerais'!$D$4:$D$1003),-('Gastos das Atividades'!BS$3&lt;='Gastos Gerais'!$E$4:$E$1003),-('Gastos Gerais'!$C$4:$C$1003)))</f>
        <v>0</v>
      </c>
      <c r="BT13" s="72">
        <f>IF($B13="",0,SUMPRODUCT(-('Gastos Gerais'!$F$4:$F$1003='Gastos das Atividades'!$B13),-('Gastos das Atividades'!BT$3&gt;='Gastos Gerais'!$D$4:$D$1003),-('Gastos das Atividades'!BT$3&lt;='Gastos Gerais'!$E$4:$E$1003),-('Gastos Gerais'!$C$4:$C$1003)))</f>
        <v>0</v>
      </c>
      <c r="BU13" s="72">
        <f>IF($B13="",0,SUMPRODUCT(-('Gastos Gerais'!$F$4:$F$1003='Gastos das Atividades'!$B13),-('Gastos das Atividades'!BU$3&gt;='Gastos Gerais'!$D$4:$D$1003),-('Gastos das Atividades'!BU$3&lt;='Gastos Gerais'!$E$4:$E$1003),-('Gastos Gerais'!$C$4:$C$1003)))</f>
        <v>0</v>
      </c>
      <c r="BV13" s="72">
        <f>IF($B13="",0,SUMPRODUCT(-('Gastos Gerais'!$F$4:$F$1003='Gastos das Atividades'!$B13),-('Gastos das Atividades'!BV$3&gt;='Gastos Gerais'!$D$4:$D$1003),-('Gastos das Atividades'!BV$3&lt;='Gastos Gerais'!$E$4:$E$1003),-('Gastos Gerais'!$C$4:$C$1003)))</f>
        <v>0</v>
      </c>
      <c r="BW13" s="72">
        <f>IF($B13="",0,SUMPRODUCT(-('Gastos Gerais'!$F$4:$F$1003='Gastos das Atividades'!$B13),-('Gastos das Atividades'!BW$3&gt;='Gastos Gerais'!$D$4:$D$1003),-('Gastos das Atividades'!BW$3&lt;='Gastos Gerais'!$E$4:$E$1003),-('Gastos Gerais'!$C$4:$C$1003)))</f>
        <v>0</v>
      </c>
      <c r="BX13" s="72">
        <f>IF($B13="",0,SUMPRODUCT(-('Gastos Gerais'!$F$4:$F$1003='Gastos das Atividades'!$B13),-('Gastos das Atividades'!BX$3&gt;='Gastos Gerais'!$D$4:$D$1003),-('Gastos das Atividades'!BX$3&lt;='Gastos Gerais'!$E$4:$E$1003),-('Gastos Gerais'!$C$4:$C$1003)))</f>
        <v>0</v>
      </c>
    </row>
    <row r="14" spans="1:77" x14ac:dyDescent="0.2">
      <c r="A14" s="140">
        <v>11</v>
      </c>
      <c r="B14" s="158"/>
      <c r="C14" s="298">
        <v>0</v>
      </c>
      <c r="D14" s="350">
        <f t="shared" si="9"/>
        <v>0</v>
      </c>
      <c r="E14" s="138">
        <f t="shared" si="10"/>
        <v>0</v>
      </c>
      <c r="F14" s="72">
        <f t="shared" si="2"/>
        <v>0</v>
      </c>
      <c r="G14" s="72">
        <f t="shared" si="2"/>
        <v>0</v>
      </c>
      <c r="H14" s="72">
        <f t="shared" si="2"/>
        <v>0</v>
      </c>
      <c r="I14" s="72">
        <f t="shared" si="2"/>
        <v>0</v>
      </c>
      <c r="J14" s="139">
        <f t="shared" si="3"/>
        <v>0</v>
      </c>
      <c r="K14" s="75">
        <f t="shared" si="4"/>
        <v>0</v>
      </c>
      <c r="L14" s="75">
        <f t="shared" si="5"/>
        <v>0</v>
      </c>
      <c r="M14" s="75">
        <f t="shared" si="6"/>
        <v>0</v>
      </c>
      <c r="N14" s="75">
        <f t="shared" si="11"/>
        <v>0</v>
      </c>
      <c r="O14" s="75">
        <f t="shared" si="12"/>
        <v>0</v>
      </c>
      <c r="P14" s="202">
        <f t="shared" si="8"/>
        <v>0</v>
      </c>
      <c r="Q14" s="72">
        <f>IF($B14="",0,SUMPRODUCT(-('Gastos Gerais'!$F$4:$F$1003='Gastos das Atividades'!$B14),-('Gastos das Atividades'!Q$3&gt;='Gastos Gerais'!$D$4:$D$1003),-('Gastos das Atividades'!Q$3&lt;='Gastos Gerais'!$E$4:$E$1003),-('Gastos Gerais'!$C$4:$C$1003)))</f>
        <v>0</v>
      </c>
      <c r="R14" s="72">
        <f>IF($B14="",0,SUMPRODUCT(-('Gastos Gerais'!$F$4:$F$1003='Gastos das Atividades'!$B14),-('Gastos das Atividades'!R$3&gt;='Gastos Gerais'!$D$4:$D$1003),-('Gastos das Atividades'!R$3&lt;='Gastos Gerais'!$E$4:$E$1003),-('Gastos Gerais'!$C$4:$C$1003)))</f>
        <v>0</v>
      </c>
      <c r="S14" s="72">
        <f>IF($B14="",0,SUMPRODUCT(-('Gastos Gerais'!$F$4:$F$1003='Gastos das Atividades'!$B14),-('Gastos das Atividades'!S$3&gt;='Gastos Gerais'!$D$4:$D$1003),-('Gastos das Atividades'!S$3&lt;='Gastos Gerais'!$E$4:$E$1003),-('Gastos Gerais'!$C$4:$C$1003)))</f>
        <v>0</v>
      </c>
      <c r="T14" s="72">
        <f>IF($B14="",0,SUMPRODUCT(-('Gastos Gerais'!$F$4:$F$1003='Gastos das Atividades'!$B14),-('Gastos das Atividades'!T$3&gt;='Gastos Gerais'!$D$4:$D$1003),-('Gastos das Atividades'!T$3&lt;='Gastos Gerais'!$E$4:$E$1003),-('Gastos Gerais'!$C$4:$C$1003)))</f>
        <v>0</v>
      </c>
      <c r="U14" s="72">
        <f>IF($B14="",0,SUMPRODUCT(-('Gastos Gerais'!$F$4:$F$1003='Gastos das Atividades'!$B14),-('Gastos das Atividades'!U$3&gt;='Gastos Gerais'!$D$4:$D$1003),-('Gastos das Atividades'!U$3&lt;='Gastos Gerais'!$E$4:$E$1003),-('Gastos Gerais'!$C$4:$C$1003)))</f>
        <v>0</v>
      </c>
      <c r="V14" s="72">
        <f>IF($B14="",0,SUMPRODUCT(-('Gastos Gerais'!$F$4:$F$1003='Gastos das Atividades'!$B14),-('Gastos das Atividades'!V$3&gt;='Gastos Gerais'!$D$4:$D$1003),-('Gastos das Atividades'!V$3&lt;='Gastos Gerais'!$E$4:$E$1003),-('Gastos Gerais'!$C$4:$C$1003)))</f>
        <v>0</v>
      </c>
      <c r="W14" s="72">
        <f>IF($B14="",0,SUMPRODUCT(-('Gastos Gerais'!$F$4:$F$1003='Gastos das Atividades'!$B14),-('Gastos das Atividades'!W$3&gt;='Gastos Gerais'!$D$4:$D$1003),-('Gastos das Atividades'!W$3&lt;='Gastos Gerais'!$E$4:$E$1003),-('Gastos Gerais'!$C$4:$C$1003)))</f>
        <v>0</v>
      </c>
      <c r="X14" s="72">
        <f>IF($B14="",0,SUMPRODUCT(-('Gastos Gerais'!$F$4:$F$1003='Gastos das Atividades'!$B14),-('Gastos das Atividades'!X$3&gt;='Gastos Gerais'!$D$4:$D$1003),-('Gastos das Atividades'!X$3&lt;='Gastos Gerais'!$E$4:$E$1003),-('Gastos Gerais'!$C$4:$C$1003)))</f>
        <v>0</v>
      </c>
      <c r="Y14" s="72">
        <f>IF($B14="",0,SUMPRODUCT(-('Gastos Gerais'!$F$4:$F$1003='Gastos das Atividades'!$B14),-('Gastos das Atividades'!Y$3&gt;='Gastos Gerais'!$D$4:$D$1003),-('Gastos das Atividades'!Y$3&lt;='Gastos Gerais'!$E$4:$E$1003),-('Gastos Gerais'!$C$4:$C$1003)))</f>
        <v>0</v>
      </c>
      <c r="Z14" s="72">
        <f>IF($B14="",0,SUMPRODUCT(-('Gastos Gerais'!$F$4:$F$1003='Gastos das Atividades'!$B14),-('Gastos das Atividades'!Z$3&gt;='Gastos Gerais'!$D$4:$D$1003),-('Gastos das Atividades'!Z$3&lt;='Gastos Gerais'!$E$4:$E$1003),-('Gastos Gerais'!$C$4:$C$1003)))</f>
        <v>0</v>
      </c>
      <c r="AA14" s="72">
        <f>IF($B14="",0,SUMPRODUCT(-('Gastos Gerais'!$F$4:$F$1003='Gastos das Atividades'!$B14),-('Gastos das Atividades'!AA$3&gt;='Gastos Gerais'!$D$4:$D$1003),-('Gastos das Atividades'!AA$3&lt;='Gastos Gerais'!$E$4:$E$1003),-('Gastos Gerais'!$C$4:$C$1003)))</f>
        <v>0</v>
      </c>
      <c r="AB14" s="72">
        <f>IF($B14="",0,SUMPRODUCT(-('Gastos Gerais'!$F$4:$F$1003='Gastos das Atividades'!$B14),-('Gastos das Atividades'!AB$3&gt;='Gastos Gerais'!$D$4:$D$1003),-('Gastos das Atividades'!AB$3&lt;='Gastos Gerais'!$E$4:$E$1003),-('Gastos Gerais'!$C$4:$C$1003)))</f>
        <v>0</v>
      </c>
      <c r="AC14" s="72">
        <f>IF($B14="",0,SUMPRODUCT(-('Gastos Gerais'!$F$4:$F$1003='Gastos das Atividades'!$B14),-('Gastos das Atividades'!AC$3&gt;='Gastos Gerais'!$D$4:$D$1003),-('Gastos das Atividades'!AC$3&lt;='Gastos Gerais'!$E$4:$E$1003),-('Gastos Gerais'!$C$4:$C$1003)))</f>
        <v>0</v>
      </c>
      <c r="AD14" s="72">
        <f>IF($B14="",0,SUMPRODUCT(-('Gastos Gerais'!$F$4:$F$1003='Gastos das Atividades'!$B14),-('Gastos das Atividades'!AD$3&gt;='Gastos Gerais'!$D$4:$D$1003),-('Gastos das Atividades'!AD$3&lt;='Gastos Gerais'!$E$4:$E$1003),-('Gastos Gerais'!$C$4:$C$1003)))</f>
        <v>0</v>
      </c>
      <c r="AE14" s="72">
        <f>IF($B14="",0,SUMPRODUCT(-('Gastos Gerais'!$F$4:$F$1003='Gastos das Atividades'!$B14),-('Gastos das Atividades'!AE$3&gt;='Gastos Gerais'!$D$4:$D$1003),-('Gastos das Atividades'!AE$3&lt;='Gastos Gerais'!$E$4:$E$1003),-('Gastos Gerais'!$C$4:$C$1003)))</f>
        <v>0</v>
      </c>
      <c r="AF14" s="72">
        <f>IF($B14="",0,SUMPRODUCT(-('Gastos Gerais'!$F$4:$F$1003='Gastos das Atividades'!$B14),-('Gastos das Atividades'!AF$3&gt;='Gastos Gerais'!$D$4:$D$1003),-('Gastos das Atividades'!AF$3&lt;='Gastos Gerais'!$E$4:$E$1003),-('Gastos Gerais'!$C$4:$C$1003)))</f>
        <v>0</v>
      </c>
      <c r="AG14" s="72">
        <f>IF($B14="",0,SUMPRODUCT(-('Gastos Gerais'!$F$4:$F$1003='Gastos das Atividades'!$B14),-('Gastos das Atividades'!AG$3&gt;='Gastos Gerais'!$D$4:$D$1003),-('Gastos das Atividades'!AG$3&lt;='Gastos Gerais'!$E$4:$E$1003),-('Gastos Gerais'!$C$4:$C$1003)))</f>
        <v>0</v>
      </c>
      <c r="AH14" s="72">
        <f>IF($B14="",0,SUMPRODUCT(-('Gastos Gerais'!$F$4:$F$1003='Gastos das Atividades'!$B14),-('Gastos das Atividades'!AH$3&gt;='Gastos Gerais'!$D$4:$D$1003),-('Gastos das Atividades'!AH$3&lt;='Gastos Gerais'!$E$4:$E$1003),-('Gastos Gerais'!$C$4:$C$1003)))</f>
        <v>0</v>
      </c>
      <c r="AI14" s="72">
        <f>IF($B14="",0,SUMPRODUCT(-('Gastos Gerais'!$F$4:$F$1003='Gastos das Atividades'!$B14),-('Gastos das Atividades'!AI$3&gt;='Gastos Gerais'!$D$4:$D$1003),-('Gastos das Atividades'!AI$3&lt;='Gastos Gerais'!$E$4:$E$1003),-('Gastos Gerais'!$C$4:$C$1003)))</f>
        <v>0</v>
      </c>
      <c r="AJ14" s="72">
        <f>IF($B14="",0,SUMPRODUCT(-('Gastos Gerais'!$F$4:$F$1003='Gastos das Atividades'!$B14),-('Gastos das Atividades'!AJ$3&gt;='Gastos Gerais'!$D$4:$D$1003),-('Gastos das Atividades'!AJ$3&lt;='Gastos Gerais'!$E$4:$E$1003),-('Gastos Gerais'!$C$4:$C$1003)))</f>
        <v>0</v>
      </c>
      <c r="AK14" s="72">
        <f>IF($B14="",0,SUMPRODUCT(-('Gastos Gerais'!$F$4:$F$1003='Gastos das Atividades'!$B14),-('Gastos das Atividades'!AK$3&gt;='Gastos Gerais'!$D$4:$D$1003),-('Gastos das Atividades'!AK$3&lt;='Gastos Gerais'!$E$4:$E$1003),-('Gastos Gerais'!$C$4:$C$1003)))</f>
        <v>0</v>
      </c>
      <c r="AL14" s="72">
        <f>IF($B14="",0,SUMPRODUCT(-('Gastos Gerais'!$F$4:$F$1003='Gastos das Atividades'!$B14),-('Gastos das Atividades'!AL$3&gt;='Gastos Gerais'!$D$4:$D$1003),-('Gastos das Atividades'!AL$3&lt;='Gastos Gerais'!$E$4:$E$1003),-('Gastos Gerais'!$C$4:$C$1003)))</f>
        <v>0</v>
      </c>
      <c r="AM14" s="72">
        <f>IF($B14="",0,SUMPRODUCT(-('Gastos Gerais'!$F$4:$F$1003='Gastos das Atividades'!$B14),-('Gastos das Atividades'!AM$3&gt;='Gastos Gerais'!$D$4:$D$1003),-('Gastos das Atividades'!AM$3&lt;='Gastos Gerais'!$E$4:$E$1003),-('Gastos Gerais'!$C$4:$C$1003)))</f>
        <v>0</v>
      </c>
      <c r="AN14" s="72">
        <f>IF($B14="",0,SUMPRODUCT(-('Gastos Gerais'!$F$4:$F$1003='Gastos das Atividades'!$B14),-('Gastos das Atividades'!AN$3&gt;='Gastos Gerais'!$D$4:$D$1003),-('Gastos das Atividades'!AN$3&lt;='Gastos Gerais'!$E$4:$E$1003),-('Gastos Gerais'!$C$4:$C$1003)))</f>
        <v>0</v>
      </c>
      <c r="AO14" s="72">
        <f>IF($B14="",0,SUMPRODUCT(-('Gastos Gerais'!$F$4:$F$1003='Gastos das Atividades'!$B14),-('Gastos das Atividades'!AO$3&gt;='Gastos Gerais'!$D$4:$D$1003),-('Gastos das Atividades'!AO$3&lt;='Gastos Gerais'!$E$4:$E$1003),-('Gastos Gerais'!$C$4:$C$1003)))</f>
        <v>0</v>
      </c>
      <c r="AP14" s="72">
        <f>IF($B14="",0,SUMPRODUCT(-('Gastos Gerais'!$F$4:$F$1003='Gastos das Atividades'!$B14),-('Gastos das Atividades'!AP$3&gt;='Gastos Gerais'!$D$4:$D$1003),-('Gastos das Atividades'!AP$3&lt;='Gastos Gerais'!$E$4:$E$1003),-('Gastos Gerais'!$C$4:$C$1003)))</f>
        <v>0</v>
      </c>
      <c r="AQ14" s="72">
        <f>IF($B14="",0,SUMPRODUCT(-('Gastos Gerais'!$F$4:$F$1003='Gastos das Atividades'!$B14),-('Gastos das Atividades'!AQ$3&gt;='Gastos Gerais'!$D$4:$D$1003),-('Gastos das Atividades'!AQ$3&lt;='Gastos Gerais'!$E$4:$E$1003),-('Gastos Gerais'!$C$4:$C$1003)))</f>
        <v>0</v>
      </c>
      <c r="AR14" s="72">
        <f>IF($B14="",0,SUMPRODUCT(-('Gastos Gerais'!$F$4:$F$1003='Gastos das Atividades'!$B14),-('Gastos das Atividades'!AR$3&gt;='Gastos Gerais'!$D$4:$D$1003),-('Gastos das Atividades'!AR$3&lt;='Gastos Gerais'!$E$4:$E$1003),-('Gastos Gerais'!$C$4:$C$1003)))</f>
        <v>0</v>
      </c>
      <c r="AS14" s="72">
        <f>IF($B14="",0,SUMPRODUCT(-('Gastos Gerais'!$F$4:$F$1003='Gastos das Atividades'!$B14),-('Gastos das Atividades'!AS$3&gt;='Gastos Gerais'!$D$4:$D$1003),-('Gastos das Atividades'!AS$3&lt;='Gastos Gerais'!$E$4:$E$1003),-('Gastos Gerais'!$C$4:$C$1003)))</f>
        <v>0</v>
      </c>
      <c r="AT14" s="72">
        <f>IF($B14="",0,SUMPRODUCT(-('Gastos Gerais'!$F$4:$F$1003='Gastos das Atividades'!$B14),-('Gastos das Atividades'!AT$3&gt;='Gastos Gerais'!$D$4:$D$1003),-('Gastos das Atividades'!AT$3&lt;='Gastos Gerais'!$E$4:$E$1003),-('Gastos Gerais'!$C$4:$C$1003)))</f>
        <v>0</v>
      </c>
      <c r="AU14" s="72">
        <f>IF($B14="",0,SUMPRODUCT(-('Gastos Gerais'!$F$4:$F$1003='Gastos das Atividades'!$B14),-('Gastos das Atividades'!AU$3&gt;='Gastos Gerais'!$D$4:$D$1003),-('Gastos das Atividades'!AU$3&lt;='Gastos Gerais'!$E$4:$E$1003),-('Gastos Gerais'!$C$4:$C$1003)))</f>
        <v>0</v>
      </c>
      <c r="AV14" s="72">
        <f>IF($B14="",0,SUMPRODUCT(-('Gastos Gerais'!$F$4:$F$1003='Gastos das Atividades'!$B14),-('Gastos das Atividades'!AV$3&gt;='Gastos Gerais'!$D$4:$D$1003),-('Gastos das Atividades'!AV$3&lt;='Gastos Gerais'!$E$4:$E$1003),-('Gastos Gerais'!$C$4:$C$1003)))</f>
        <v>0</v>
      </c>
      <c r="AW14" s="72">
        <f>IF($B14="",0,SUMPRODUCT(-('Gastos Gerais'!$F$4:$F$1003='Gastos das Atividades'!$B14),-('Gastos das Atividades'!AW$3&gt;='Gastos Gerais'!$D$4:$D$1003),-('Gastos das Atividades'!AW$3&lt;='Gastos Gerais'!$E$4:$E$1003),-('Gastos Gerais'!$C$4:$C$1003)))</f>
        <v>0</v>
      </c>
      <c r="AX14" s="72">
        <f>IF($B14="",0,SUMPRODUCT(-('Gastos Gerais'!$F$4:$F$1003='Gastos das Atividades'!$B14),-('Gastos das Atividades'!AX$3&gt;='Gastos Gerais'!$D$4:$D$1003),-('Gastos das Atividades'!AX$3&lt;='Gastos Gerais'!$E$4:$E$1003),-('Gastos Gerais'!$C$4:$C$1003)))</f>
        <v>0</v>
      </c>
      <c r="AY14" s="72">
        <f>IF($B14="",0,SUMPRODUCT(-('Gastos Gerais'!$F$4:$F$1003='Gastos das Atividades'!$B14),-('Gastos das Atividades'!AY$3&gt;='Gastos Gerais'!$D$4:$D$1003),-('Gastos das Atividades'!AY$3&lt;='Gastos Gerais'!$E$4:$E$1003),-('Gastos Gerais'!$C$4:$C$1003)))</f>
        <v>0</v>
      </c>
      <c r="AZ14" s="72">
        <f>IF($B14="",0,SUMPRODUCT(-('Gastos Gerais'!$F$4:$F$1003='Gastos das Atividades'!$B14),-('Gastos das Atividades'!AZ$3&gt;='Gastos Gerais'!$D$4:$D$1003),-('Gastos das Atividades'!AZ$3&lt;='Gastos Gerais'!$E$4:$E$1003),-('Gastos Gerais'!$C$4:$C$1003)))</f>
        <v>0</v>
      </c>
      <c r="BA14" s="72">
        <f>IF($B14="",0,SUMPRODUCT(-('Gastos Gerais'!$F$4:$F$1003='Gastos das Atividades'!$B14),-('Gastos das Atividades'!BA$3&gt;='Gastos Gerais'!$D$4:$D$1003),-('Gastos das Atividades'!BA$3&lt;='Gastos Gerais'!$E$4:$E$1003),-('Gastos Gerais'!$C$4:$C$1003)))</f>
        <v>0</v>
      </c>
      <c r="BB14" s="72">
        <f>IF($B14="",0,SUMPRODUCT(-('Gastos Gerais'!$F$4:$F$1003='Gastos das Atividades'!$B14),-('Gastos das Atividades'!BB$3&gt;='Gastos Gerais'!$D$4:$D$1003),-('Gastos das Atividades'!BB$3&lt;='Gastos Gerais'!$E$4:$E$1003),-('Gastos Gerais'!$C$4:$C$1003)))</f>
        <v>0</v>
      </c>
      <c r="BC14" s="72">
        <f>IF($B14="",0,SUMPRODUCT(-('Gastos Gerais'!$F$4:$F$1003='Gastos das Atividades'!$B14),-('Gastos das Atividades'!BC$3&gt;='Gastos Gerais'!$D$4:$D$1003),-('Gastos das Atividades'!BC$3&lt;='Gastos Gerais'!$E$4:$E$1003),-('Gastos Gerais'!$C$4:$C$1003)))</f>
        <v>0</v>
      </c>
      <c r="BD14" s="72">
        <f>IF($B14="",0,SUMPRODUCT(-('Gastos Gerais'!$F$4:$F$1003='Gastos das Atividades'!$B14),-('Gastos das Atividades'!BD$3&gt;='Gastos Gerais'!$D$4:$D$1003),-('Gastos das Atividades'!BD$3&lt;='Gastos Gerais'!$E$4:$E$1003),-('Gastos Gerais'!$C$4:$C$1003)))</f>
        <v>0</v>
      </c>
      <c r="BE14" s="72">
        <f>IF($B14="",0,SUMPRODUCT(-('Gastos Gerais'!$F$4:$F$1003='Gastos das Atividades'!$B14),-('Gastos das Atividades'!BE$3&gt;='Gastos Gerais'!$D$4:$D$1003),-('Gastos das Atividades'!BE$3&lt;='Gastos Gerais'!$E$4:$E$1003),-('Gastos Gerais'!$C$4:$C$1003)))</f>
        <v>0</v>
      </c>
      <c r="BF14" s="72">
        <f>IF($B14="",0,SUMPRODUCT(-('Gastos Gerais'!$F$4:$F$1003='Gastos das Atividades'!$B14),-('Gastos das Atividades'!BF$3&gt;='Gastos Gerais'!$D$4:$D$1003),-('Gastos das Atividades'!BF$3&lt;='Gastos Gerais'!$E$4:$E$1003),-('Gastos Gerais'!$C$4:$C$1003)))</f>
        <v>0</v>
      </c>
      <c r="BG14" s="72">
        <f>IF($B14="",0,SUMPRODUCT(-('Gastos Gerais'!$F$4:$F$1003='Gastos das Atividades'!$B14),-('Gastos das Atividades'!BG$3&gt;='Gastos Gerais'!$D$4:$D$1003),-('Gastos das Atividades'!BG$3&lt;='Gastos Gerais'!$E$4:$E$1003),-('Gastos Gerais'!$C$4:$C$1003)))</f>
        <v>0</v>
      </c>
      <c r="BH14" s="72">
        <f>IF($B14="",0,SUMPRODUCT(-('Gastos Gerais'!$F$4:$F$1003='Gastos das Atividades'!$B14),-('Gastos das Atividades'!BH$3&gt;='Gastos Gerais'!$D$4:$D$1003),-('Gastos das Atividades'!BH$3&lt;='Gastos Gerais'!$E$4:$E$1003),-('Gastos Gerais'!$C$4:$C$1003)))</f>
        <v>0</v>
      </c>
      <c r="BI14" s="72">
        <f>IF($B14="",0,SUMPRODUCT(-('Gastos Gerais'!$F$4:$F$1003='Gastos das Atividades'!$B14),-('Gastos das Atividades'!BI$3&gt;='Gastos Gerais'!$D$4:$D$1003),-('Gastos das Atividades'!BI$3&lt;='Gastos Gerais'!$E$4:$E$1003),-('Gastos Gerais'!$C$4:$C$1003)))</f>
        <v>0</v>
      </c>
      <c r="BJ14" s="72">
        <f>IF($B14="",0,SUMPRODUCT(-('Gastos Gerais'!$F$4:$F$1003='Gastos das Atividades'!$B14),-('Gastos das Atividades'!BJ$3&gt;='Gastos Gerais'!$D$4:$D$1003),-('Gastos das Atividades'!BJ$3&lt;='Gastos Gerais'!$E$4:$E$1003),-('Gastos Gerais'!$C$4:$C$1003)))</f>
        <v>0</v>
      </c>
      <c r="BK14" s="72">
        <f>IF($B14="",0,SUMPRODUCT(-('Gastos Gerais'!$F$4:$F$1003='Gastos das Atividades'!$B14),-('Gastos das Atividades'!BK$3&gt;='Gastos Gerais'!$D$4:$D$1003),-('Gastos das Atividades'!BK$3&lt;='Gastos Gerais'!$E$4:$E$1003),-('Gastos Gerais'!$C$4:$C$1003)))</f>
        <v>0</v>
      </c>
      <c r="BL14" s="72">
        <f>IF($B14="",0,SUMPRODUCT(-('Gastos Gerais'!$F$4:$F$1003='Gastos das Atividades'!$B14),-('Gastos das Atividades'!BL$3&gt;='Gastos Gerais'!$D$4:$D$1003),-('Gastos das Atividades'!BL$3&lt;='Gastos Gerais'!$E$4:$E$1003),-('Gastos Gerais'!$C$4:$C$1003)))</f>
        <v>0</v>
      </c>
      <c r="BM14" s="72">
        <f>IF($B14="",0,SUMPRODUCT(-('Gastos Gerais'!$F$4:$F$1003='Gastos das Atividades'!$B14),-('Gastos das Atividades'!BM$3&gt;='Gastos Gerais'!$D$4:$D$1003),-('Gastos das Atividades'!BM$3&lt;='Gastos Gerais'!$E$4:$E$1003),-('Gastos Gerais'!$C$4:$C$1003)))</f>
        <v>0</v>
      </c>
      <c r="BN14" s="72">
        <f>IF($B14="",0,SUMPRODUCT(-('Gastos Gerais'!$F$4:$F$1003='Gastos das Atividades'!$B14),-('Gastos das Atividades'!BN$3&gt;='Gastos Gerais'!$D$4:$D$1003),-('Gastos das Atividades'!BN$3&lt;='Gastos Gerais'!$E$4:$E$1003),-('Gastos Gerais'!$C$4:$C$1003)))</f>
        <v>0</v>
      </c>
      <c r="BO14" s="72">
        <f>IF($B14="",0,SUMPRODUCT(-('Gastos Gerais'!$F$4:$F$1003='Gastos das Atividades'!$B14),-('Gastos das Atividades'!BO$3&gt;='Gastos Gerais'!$D$4:$D$1003),-('Gastos das Atividades'!BO$3&lt;='Gastos Gerais'!$E$4:$E$1003),-('Gastos Gerais'!$C$4:$C$1003)))</f>
        <v>0</v>
      </c>
      <c r="BP14" s="72">
        <f>IF($B14="",0,SUMPRODUCT(-('Gastos Gerais'!$F$4:$F$1003='Gastos das Atividades'!$B14),-('Gastos das Atividades'!BP$3&gt;='Gastos Gerais'!$D$4:$D$1003),-('Gastos das Atividades'!BP$3&lt;='Gastos Gerais'!$E$4:$E$1003),-('Gastos Gerais'!$C$4:$C$1003)))</f>
        <v>0</v>
      </c>
      <c r="BQ14" s="72">
        <f>IF($B14="",0,SUMPRODUCT(-('Gastos Gerais'!$F$4:$F$1003='Gastos das Atividades'!$B14),-('Gastos das Atividades'!BQ$3&gt;='Gastos Gerais'!$D$4:$D$1003),-('Gastos das Atividades'!BQ$3&lt;='Gastos Gerais'!$E$4:$E$1003),-('Gastos Gerais'!$C$4:$C$1003)))</f>
        <v>0</v>
      </c>
      <c r="BR14" s="72">
        <f>IF($B14="",0,SUMPRODUCT(-('Gastos Gerais'!$F$4:$F$1003='Gastos das Atividades'!$B14),-('Gastos das Atividades'!BR$3&gt;='Gastos Gerais'!$D$4:$D$1003),-('Gastos das Atividades'!BR$3&lt;='Gastos Gerais'!$E$4:$E$1003),-('Gastos Gerais'!$C$4:$C$1003)))</f>
        <v>0</v>
      </c>
      <c r="BS14" s="72">
        <f>IF($B14="",0,SUMPRODUCT(-('Gastos Gerais'!$F$4:$F$1003='Gastos das Atividades'!$B14),-('Gastos das Atividades'!BS$3&gt;='Gastos Gerais'!$D$4:$D$1003),-('Gastos das Atividades'!BS$3&lt;='Gastos Gerais'!$E$4:$E$1003),-('Gastos Gerais'!$C$4:$C$1003)))</f>
        <v>0</v>
      </c>
      <c r="BT14" s="72">
        <f>IF($B14="",0,SUMPRODUCT(-('Gastos Gerais'!$F$4:$F$1003='Gastos das Atividades'!$B14),-('Gastos das Atividades'!BT$3&gt;='Gastos Gerais'!$D$4:$D$1003),-('Gastos das Atividades'!BT$3&lt;='Gastos Gerais'!$E$4:$E$1003),-('Gastos Gerais'!$C$4:$C$1003)))</f>
        <v>0</v>
      </c>
      <c r="BU14" s="72">
        <f>IF($B14="",0,SUMPRODUCT(-('Gastos Gerais'!$F$4:$F$1003='Gastos das Atividades'!$B14),-('Gastos das Atividades'!BU$3&gt;='Gastos Gerais'!$D$4:$D$1003),-('Gastos das Atividades'!BU$3&lt;='Gastos Gerais'!$E$4:$E$1003),-('Gastos Gerais'!$C$4:$C$1003)))</f>
        <v>0</v>
      </c>
      <c r="BV14" s="72">
        <f>IF($B14="",0,SUMPRODUCT(-('Gastos Gerais'!$F$4:$F$1003='Gastos das Atividades'!$B14),-('Gastos das Atividades'!BV$3&gt;='Gastos Gerais'!$D$4:$D$1003),-('Gastos das Atividades'!BV$3&lt;='Gastos Gerais'!$E$4:$E$1003),-('Gastos Gerais'!$C$4:$C$1003)))</f>
        <v>0</v>
      </c>
      <c r="BW14" s="72">
        <f>IF($B14="",0,SUMPRODUCT(-('Gastos Gerais'!$F$4:$F$1003='Gastos das Atividades'!$B14),-('Gastos das Atividades'!BW$3&gt;='Gastos Gerais'!$D$4:$D$1003),-('Gastos das Atividades'!BW$3&lt;='Gastos Gerais'!$E$4:$E$1003),-('Gastos Gerais'!$C$4:$C$1003)))</f>
        <v>0</v>
      </c>
      <c r="BX14" s="72">
        <f>IF($B14="",0,SUMPRODUCT(-('Gastos Gerais'!$F$4:$F$1003='Gastos das Atividades'!$B14),-('Gastos das Atividades'!BX$3&gt;='Gastos Gerais'!$D$4:$D$1003),-('Gastos das Atividades'!BX$3&lt;='Gastos Gerais'!$E$4:$E$1003),-('Gastos Gerais'!$C$4:$C$1003)))</f>
        <v>0</v>
      </c>
    </row>
    <row r="15" spans="1:77" x14ac:dyDescent="0.2">
      <c r="A15" s="140">
        <v>12</v>
      </c>
      <c r="B15" s="158"/>
      <c r="C15" s="298">
        <v>0</v>
      </c>
      <c r="D15" s="350">
        <f t="shared" si="9"/>
        <v>0</v>
      </c>
      <c r="E15" s="138">
        <f t="shared" si="10"/>
        <v>0</v>
      </c>
      <c r="F15" s="72">
        <f t="shared" si="2"/>
        <v>0</v>
      </c>
      <c r="G15" s="72">
        <f t="shared" si="2"/>
        <v>0</v>
      </c>
      <c r="H15" s="72">
        <f t="shared" si="2"/>
        <v>0</v>
      </c>
      <c r="I15" s="72">
        <f t="shared" si="2"/>
        <v>0</v>
      </c>
      <c r="J15" s="139">
        <f t="shared" si="3"/>
        <v>0</v>
      </c>
      <c r="K15" s="75">
        <f t="shared" si="4"/>
        <v>0</v>
      </c>
      <c r="L15" s="75">
        <f t="shared" si="5"/>
        <v>0</v>
      </c>
      <c r="M15" s="75">
        <f t="shared" si="6"/>
        <v>0</v>
      </c>
      <c r="N15" s="75">
        <f t="shared" si="11"/>
        <v>0</v>
      </c>
      <c r="O15" s="75">
        <f t="shared" si="12"/>
        <v>0</v>
      </c>
      <c r="P15" s="202">
        <f t="shared" si="8"/>
        <v>0</v>
      </c>
      <c r="Q15" s="72">
        <f>IF($B15="",0,SUMPRODUCT(-('Gastos Gerais'!$F$4:$F$1003='Gastos das Atividades'!$B15),-('Gastos das Atividades'!Q$3&gt;='Gastos Gerais'!$D$4:$D$1003),-('Gastos das Atividades'!Q$3&lt;='Gastos Gerais'!$E$4:$E$1003),-('Gastos Gerais'!$C$4:$C$1003)))</f>
        <v>0</v>
      </c>
      <c r="R15" s="72">
        <f>IF($B15="",0,SUMPRODUCT(-('Gastos Gerais'!$F$4:$F$1003='Gastos das Atividades'!$B15),-('Gastos das Atividades'!R$3&gt;='Gastos Gerais'!$D$4:$D$1003),-('Gastos das Atividades'!R$3&lt;='Gastos Gerais'!$E$4:$E$1003),-('Gastos Gerais'!$C$4:$C$1003)))</f>
        <v>0</v>
      </c>
      <c r="S15" s="72">
        <f>IF($B15="",0,SUMPRODUCT(-('Gastos Gerais'!$F$4:$F$1003='Gastos das Atividades'!$B15),-('Gastos das Atividades'!S$3&gt;='Gastos Gerais'!$D$4:$D$1003),-('Gastos das Atividades'!S$3&lt;='Gastos Gerais'!$E$4:$E$1003),-('Gastos Gerais'!$C$4:$C$1003)))</f>
        <v>0</v>
      </c>
      <c r="T15" s="72">
        <f>IF($B15="",0,SUMPRODUCT(-('Gastos Gerais'!$F$4:$F$1003='Gastos das Atividades'!$B15),-('Gastos das Atividades'!T$3&gt;='Gastos Gerais'!$D$4:$D$1003),-('Gastos das Atividades'!T$3&lt;='Gastos Gerais'!$E$4:$E$1003),-('Gastos Gerais'!$C$4:$C$1003)))</f>
        <v>0</v>
      </c>
      <c r="U15" s="72">
        <f>IF($B15="",0,SUMPRODUCT(-('Gastos Gerais'!$F$4:$F$1003='Gastos das Atividades'!$B15),-('Gastos das Atividades'!U$3&gt;='Gastos Gerais'!$D$4:$D$1003),-('Gastos das Atividades'!U$3&lt;='Gastos Gerais'!$E$4:$E$1003),-('Gastos Gerais'!$C$4:$C$1003)))</f>
        <v>0</v>
      </c>
      <c r="V15" s="72">
        <f>IF($B15="",0,SUMPRODUCT(-('Gastos Gerais'!$F$4:$F$1003='Gastos das Atividades'!$B15),-('Gastos das Atividades'!V$3&gt;='Gastos Gerais'!$D$4:$D$1003),-('Gastos das Atividades'!V$3&lt;='Gastos Gerais'!$E$4:$E$1003),-('Gastos Gerais'!$C$4:$C$1003)))</f>
        <v>0</v>
      </c>
      <c r="W15" s="72">
        <f>IF($B15="",0,SUMPRODUCT(-('Gastos Gerais'!$F$4:$F$1003='Gastos das Atividades'!$B15),-('Gastos das Atividades'!W$3&gt;='Gastos Gerais'!$D$4:$D$1003),-('Gastos das Atividades'!W$3&lt;='Gastos Gerais'!$E$4:$E$1003),-('Gastos Gerais'!$C$4:$C$1003)))</f>
        <v>0</v>
      </c>
      <c r="X15" s="72">
        <f>IF($B15="",0,SUMPRODUCT(-('Gastos Gerais'!$F$4:$F$1003='Gastos das Atividades'!$B15),-('Gastos das Atividades'!X$3&gt;='Gastos Gerais'!$D$4:$D$1003),-('Gastos das Atividades'!X$3&lt;='Gastos Gerais'!$E$4:$E$1003),-('Gastos Gerais'!$C$4:$C$1003)))</f>
        <v>0</v>
      </c>
      <c r="Y15" s="72">
        <f>IF($B15="",0,SUMPRODUCT(-('Gastos Gerais'!$F$4:$F$1003='Gastos das Atividades'!$B15),-('Gastos das Atividades'!Y$3&gt;='Gastos Gerais'!$D$4:$D$1003),-('Gastos das Atividades'!Y$3&lt;='Gastos Gerais'!$E$4:$E$1003),-('Gastos Gerais'!$C$4:$C$1003)))</f>
        <v>0</v>
      </c>
      <c r="Z15" s="72">
        <f>IF($B15="",0,SUMPRODUCT(-('Gastos Gerais'!$F$4:$F$1003='Gastos das Atividades'!$B15),-('Gastos das Atividades'!Z$3&gt;='Gastos Gerais'!$D$4:$D$1003),-('Gastos das Atividades'!Z$3&lt;='Gastos Gerais'!$E$4:$E$1003),-('Gastos Gerais'!$C$4:$C$1003)))</f>
        <v>0</v>
      </c>
      <c r="AA15" s="72">
        <f>IF($B15="",0,SUMPRODUCT(-('Gastos Gerais'!$F$4:$F$1003='Gastos das Atividades'!$B15),-('Gastos das Atividades'!AA$3&gt;='Gastos Gerais'!$D$4:$D$1003),-('Gastos das Atividades'!AA$3&lt;='Gastos Gerais'!$E$4:$E$1003),-('Gastos Gerais'!$C$4:$C$1003)))</f>
        <v>0</v>
      </c>
      <c r="AB15" s="72">
        <f>IF($B15="",0,SUMPRODUCT(-('Gastos Gerais'!$F$4:$F$1003='Gastos das Atividades'!$B15),-('Gastos das Atividades'!AB$3&gt;='Gastos Gerais'!$D$4:$D$1003),-('Gastos das Atividades'!AB$3&lt;='Gastos Gerais'!$E$4:$E$1003),-('Gastos Gerais'!$C$4:$C$1003)))</f>
        <v>0</v>
      </c>
      <c r="AC15" s="72">
        <f>IF($B15="",0,SUMPRODUCT(-('Gastos Gerais'!$F$4:$F$1003='Gastos das Atividades'!$B15),-('Gastos das Atividades'!AC$3&gt;='Gastos Gerais'!$D$4:$D$1003),-('Gastos das Atividades'!AC$3&lt;='Gastos Gerais'!$E$4:$E$1003),-('Gastos Gerais'!$C$4:$C$1003)))</f>
        <v>0</v>
      </c>
      <c r="AD15" s="72">
        <f>IF($B15="",0,SUMPRODUCT(-('Gastos Gerais'!$F$4:$F$1003='Gastos das Atividades'!$B15),-('Gastos das Atividades'!AD$3&gt;='Gastos Gerais'!$D$4:$D$1003),-('Gastos das Atividades'!AD$3&lt;='Gastos Gerais'!$E$4:$E$1003),-('Gastos Gerais'!$C$4:$C$1003)))</f>
        <v>0</v>
      </c>
      <c r="AE15" s="72">
        <f>IF($B15="",0,SUMPRODUCT(-('Gastos Gerais'!$F$4:$F$1003='Gastos das Atividades'!$B15),-('Gastos das Atividades'!AE$3&gt;='Gastos Gerais'!$D$4:$D$1003),-('Gastos das Atividades'!AE$3&lt;='Gastos Gerais'!$E$4:$E$1003),-('Gastos Gerais'!$C$4:$C$1003)))</f>
        <v>0</v>
      </c>
      <c r="AF15" s="72">
        <f>IF($B15="",0,SUMPRODUCT(-('Gastos Gerais'!$F$4:$F$1003='Gastos das Atividades'!$B15),-('Gastos das Atividades'!AF$3&gt;='Gastos Gerais'!$D$4:$D$1003),-('Gastos das Atividades'!AF$3&lt;='Gastos Gerais'!$E$4:$E$1003),-('Gastos Gerais'!$C$4:$C$1003)))</f>
        <v>0</v>
      </c>
      <c r="AG15" s="72">
        <f>IF($B15="",0,SUMPRODUCT(-('Gastos Gerais'!$F$4:$F$1003='Gastos das Atividades'!$B15),-('Gastos das Atividades'!AG$3&gt;='Gastos Gerais'!$D$4:$D$1003),-('Gastos das Atividades'!AG$3&lt;='Gastos Gerais'!$E$4:$E$1003),-('Gastos Gerais'!$C$4:$C$1003)))</f>
        <v>0</v>
      </c>
      <c r="AH15" s="72">
        <f>IF($B15="",0,SUMPRODUCT(-('Gastos Gerais'!$F$4:$F$1003='Gastos das Atividades'!$B15),-('Gastos das Atividades'!AH$3&gt;='Gastos Gerais'!$D$4:$D$1003),-('Gastos das Atividades'!AH$3&lt;='Gastos Gerais'!$E$4:$E$1003),-('Gastos Gerais'!$C$4:$C$1003)))</f>
        <v>0</v>
      </c>
      <c r="AI15" s="72">
        <f>IF($B15="",0,SUMPRODUCT(-('Gastos Gerais'!$F$4:$F$1003='Gastos das Atividades'!$B15),-('Gastos das Atividades'!AI$3&gt;='Gastos Gerais'!$D$4:$D$1003),-('Gastos das Atividades'!AI$3&lt;='Gastos Gerais'!$E$4:$E$1003),-('Gastos Gerais'!$C$4:$C$1003)))</f>
        <v>0</v>
      </c>
      <c r="AJ15" s="72">
        <f>IF($B15="",0,SUMPRODUCT(-('Gastos Gerais'!$F$4:$F$1003='Gastos das Atividades'!$B15),-('Gastos das Atividades'!AJ$3&gt;='Gastos Gerais'!$D$4:$D$1003),-('Gastos das Atividades'!AJ$3&lt;='Gastos Gerais'!$E$4:$E$1003),-('Gastos Gerais'!$C$4:$C$1003)))</f>
        <v>0</v>
      </c>
      <c r="AK15" s="72">
        <f>IF($B15="",0,SUMPRODUCT(-('Gastos Gerais'!$F$4:$F$1003='Gastos das Atividades'!$B15),-('Gastos das Atividades'!AK$3&gt;='Gastos Gerais'!$D$4:$D$1003),-('Gastos das Atividades'!AK$3&lt;='Gastos Gerais'!$E$4:$E$1003),-('Gastos Gerais'!$C$4:$C$1003)))</f>
        <v>0</v>
      </c>
      <c r="AL15" s="72">
        <f>IF($B15="",0,SUMPRODUCT(-('Gastos Gerais'!$F$4:$F$1003='Gastos das Atividades'!$B15),-('Gastos das Atividades'!AL$3&gt;='Gastos Gerais'!$D$4:$D$1003),-('Gastos das Atividades'!AL$3&lt;='Gastos Gerais'!$E$4:$E$1003),-('Gastos Gerais'!$C$4:$C$1003)))</f>
        <v>0</v>
      </c>
      <c r="AM15" s="72">
        <f>IF($B15="",0,SUMPRODUCT(-('Gastos Gerais'!$F$4:$F$1003='Gastos das Atividades'!$B15),-('Gastos das Atividades'!AM$3&gt;='Gastos Gerais'!$D$4:$D$1003),-('Gastos das Atividades'!AM$3&lt;='Gastos Gerais'!$E$4:$E$1003),-('Gastos Gerais'!$C$4:$C$1003)))</f>
        <v>0</v>
      </c>
      <c r="AN15" s="72">
        <f>IF($B15="",0,SUMPRODUCT(-('Gastos Gerais'!$F$4:$F$1003='Gastos das Atividades'!$B15),-('Gastos das Atividades'!AN$3&gt;='Gastos Gerais'!$D$4:$D$1003),-('Gastos das Atividades'!AN$3&lt;='Gastos Gerais'!$E$4:$E$1003),-('Gastos Gerais'!$C$4:$C$1003)))</f>
        <v>0</v>
      </c>
      <c r="AO15" s="72">
        <f>IF($B15="",0,SUMPRODUCT(-('Gastos Gerais'!$F$4:$F$1003='Gastos das Atividades'!$B15),-('Gastos das Atividades'!AO$3&gt;='Gastos Gerais'!$D$4:$D$1003),-('Gastos das Atividades'!AO$3&lt;='Gastos Gerais'!$E$4:$E$1003),-('Gastos Gerais'!$C$4:$C$1003)))</f>
        <v>0</v>
      </c>
      <c r="AP15" s="72">
        <f>IF($B15="",0,SUMPRODUCT(-('Gastos Gerais'!$F$4:$F$1003='Gastos das Atividades'!$B15),-('Gastos das Atividades'!AP$3&gt;='Gastos Gerais'!$D$4:$D$1003),-('Gastos das Atividades'!AP$3&lt;='Gastos Gerais'!$E$4:$E$1003),-('Gastos Gerais'!$C$4:$C$1003)))</f>
        <v>0</v>
      </c>
      <c r="AQ15" s="72">
        <f>IF($B15="",0,SUMPRODUCT(-('Gastos Gerais'!$F$4:$F$1003='Gastos das Atividades'!$B15),-('Gastos das Atividades'!AQ$3&gt;='Gastos Gerais'!$D$4:$D$1003),-('Gastos das Atividades'!AQ$3&lt;='Gastos Gerais'!$E$4:$E$1003),-('Gastos Gerais'!$C$4:$C$1003)))</f>
        <v>0</v>
      </c>
      <c r="AR15" s="72">
        <f>IF($B15="",0,SUMPRODUCT(-('Gastos Gerais'!$F$4:$F$1003='Gastos das Atividades'!$B15),-('Gastos das Atividades'!AR$3&gt;='Gastos Gerais'!$D$4:$D$1003),-('Gastos das Atividades'!AR$3&lt;='Gastos Gerais'!$E$4:$E$1003),-('Gastos Gerais'!$C$4:$C$1003)))</f>
        <v>0</v>
      </c>
      <c r="AS15" s="72">
        <f>IF($B15="",0,SUMPRODUCT(-('Gastos Gerais'!$F$4:$F$1003='Gastos das Atividades'!$B15),-('Gastos das Atividades'!AS$3&gt;='Gastos Gerais'!$D$4:$D$1003),-('Gastos das Atividades'!AS$3&lt;='Gastos Gerais'!$E$4:$E$1003),-('Gastos Gerais'!$C$4:$C$1003)))</f>
        <v>0</v>
      </c>
      <c r="AT15" s="72">
        <f>IF($B15="",0,SUMPRODUCT(-('Gastos Gerais'!$F$4:$F$1003='Gastos das Atividades'!$B15),-('Gastos das Atividades'!AT$3&gt;='Gastos Gerais'!$D$4:$D$1003),-('Gastos das Atividades'!AT$3&lt;='Gastos Gerais'!$E$4:$E$1003),-('Gastos Gerais'!$C$4:$C$1003)))</f>
        <v>0</v>
      </c>
      <c r="AU15" s="72">
        <f>IF($B15="",0,SUMPRODUCT(-('Gastos Gerais'!$F$4:$F$1003='Gastos das Atividades'!$B15),-('Gastos das Atividades'!AU$3&gt;='Gastos Gerais'!$D$4:$D$1003),-('Gastos das Atividades'!AU$3&lt;='Gastos Gerais'!$E$4:$E$1003),-('Gastos Gerais'!$C$4:$C$1003)))</f>
        <v>0</v>
      </c>
      <c r="AV15" s="72">
        <f>IF($B15="",0,SUMPRODUCT(-('Gastos Gerais'!$F$4:$F$1003='Gastos das Atividades'!$B15),-('Gastos das Atividades'!AV$3&gt;='Gastos Gerais'!$D$4:$D$1003),-('Gastos das Atividades'!AV$3&lt;='Gastos Gerais'!$E$4:$E$1003),-('Gastos Gerais'!$C$4:$C$1003)))</f>
        <v>0</v>
      </c>
      <c r="AW15" s="72">
        <f>IF($B15="",0,SUMPRODUCT(-('Gastos Gerais'!$F$4:$F$1003='Gastos das Atividades'!$B15),-('Gastos das Atividades'!AW$3&gt;='Gastos Gerais'!$D$4:$D$1003),-('Gastos das Atividades'!AW$3&lt;='Gastos Gerais'!$E$4:$E$1003),-('Gastos Gerais'!$C$4:$C$1003)))</f>
        <v>0</v>
      </c>
      <c r="AX15" s="72">
        <f>IF($B15="",0,SUMPRODUCT(-('Gastos Gerais'!$F$4:$F$1003='Gastos das Atividades'!$B15),-('Gastos das Atividades'!AX$3&gt;='Gastos Gerais'!$D$4:$D$1003),-('Gastos das Atividades'!AX$3&lt;='Gastos Gerais'!$E$4:$E$1003),-('Gastos Gerais'!$C$4:$C$1003)))</f>
        <v>0</v>
      </c>
      <c r="AY15" s="72">
        <f>IF($B15="",0,SUMPRODUCT(-('Gastos Gerais'!$F$4:$F$1003='Gastos das Atividades'!$B15),-('Gastos das Atividades'!AY$3&gt;='Gastos Gerais'!$D$4:$D$1003),-('Gastos das Atividades'!AY$3&lt;='Gastos Gerais'!$E$4:$E$1003),-('Gastos Gerais'!$C$4:$C$1003)))</f>
        <v>0</v>
      </c>
      <c r="AZ15" s="72">
        <f>IF($B15="",0,SUMPRODUCT(-('Gastos Gerais'!$F$4:$F$1003='Gastos das Atividades'!$B15),-('Gastos das Atividades'!AZ$3&gt;='Gastos Gerais'!$D$4:$D$1003),-('Gastos das Atividades'!AZ$3&lt;='Gastos Gerais'!$E$4:$E$1003),-('Gastos Gerais'!$C$4:$C$1003)))</f>
        <v>0</v>
      </c>
      <c r="BA15" s="72">
        <f>IF($B15="",0,SUMPRODUCT(-('Gastos Gerais'!$F$4:$F$1003='Gastos das Atividades'!$B15),-('Gastos das Atividades'!BA$3&gt;='Gastos Gerais'!$D$4:$D$1003),-('Gastos das Atividades'!BA$3&lt;='Gastos Gerais'!$E$4:$E$1003),-('Gastos Gerais'!$C$4:$C$1003)))</f>
        <v>0</v>
      </c>
      <c r="BB15" s="72">
        <f>IF($B15="",0,SUMPRODUCT(-('Gastos Gerais'!$F$4:$F$1003='Gastos das Atividades'!$B15),-('Gastos das Atividades'!BB$3&gt;='Gastos Gerais'!$D$4:$D$1003),-('Gastos das Atividades'!BB$3&lt;='Gastos Gerais'!$E$4:$E$1003),-('Gastos Gerais'!$C$4:$C$1003)))</f>
        <v>0</v>
      </c>
      <c r="BC15" s="72">
        <f>IF($B15="",0,SUMPRODUCT(-('Gastos Gerais'!$F$4:$F$1003='Gastos das Atividades'!$B15),-('Gastos das Atividades'!BC$3&gt;='Gastos Gerais'!$D$4:$D$1003),-('Gastos das Atividades'!BC$3&lt;='Gastos Gerais'!$E$4:$E$1003),-('Gastos Gerais'!$C$4:$C$1003)))</f>
        <v>0</v>
      </c>
      <c r="BD15" s="72">
        <f>IF($B15="",0,SUMPRODUCT(-('Gastos Gerais'!$F$4:$F$1003='Gastos das Atividades'!$B15),-('Gastos das Atividades'!BD$3&gt;='Gastos Gerais'!$D$4:$D$1003),-('Gastos das Atividades'!BD$3&lt;='Gastos Gerais'!$E$4:$E$1003),-('Gastos Gerais'!$C$4:$C$1003)))</f>
        <v>0</v>
      </c>
      <c r="BE15" s="72">
        <f>IF($B15="",0,SUMPRODUCT(-('Gastos Gerais'!$F$4:$F$1003='Gastos das Atividades'!$B15),-('Gastos das Atividades'!BE$3&gt;='Gastos Gerais'!$D$4:$D$1003),-('Gastos das Atividades'!BE$3&lt;='Gastos Gerais'!$E$4:$E$1003),-('Gastos Gerais'!$C$4:$C$1003)))</f>
        <v>0</v>
      </c>
      <c r="BF15" s="72">
        <f>IF($B15="",0,SUMPRODUCT(-('Gastos Gerais'!$F$4:$F$1003='Gastos das Atividades'!$B15),-('Gastos das Atividades'!BF$3&gt;='Gastos Gerais'!$D$4:$D$1003),-('Gastos das Atividades'!BF$3&lt;='Gastos Gerais'!$E$4:$E$1003),-('Gastos Gerais'!$C$4:$C$1003)))</f>
        <v>0</v>
      </c>
      <c r="BG15" s="72">
        <f>IF($B15="",0,SUMPRODUCT(-('Gastos Gerais'!$F$4:$F$1003='Gastos das Atividades'!$B15),-('Gastos das Atividades'!BG$3&gt;='Gastos Gerais'!$D$4:$D$1003),-('Gastos das Atividades'!BG$3&lt;='Gastos Gerais'!$E$4:$E$1003),-('Gastos Gerais'!$C$4:$C$1003)))</f>
        <v>0</v>
      </c>
      <c r="BH15" s="72">
        <f>IF($B15="",0,SUMPRODUCT(-('Gastos Gerais'!$F$4:$F$1003='Gastos das Atividades'!$B15),-('Gastos das Atividades'!BH$3&gt;='Gastos Gerais'!$D$4:$D$1003),-('Gastos das Atividades'!BH$3&lt;='Gastos Gerais'!$E$4:$E$1003),-('Gastos Gerais'!$C$4:$C$1003)))</f>
        <v>0</v>
      </c>
      <c r="BI15" s="72">
        <f>IF($B15="",0,SUMPRODUCT(-('Gastos Gerais'!$F$4:$F$1003='Gastos das Atividades'!$B15),-('Gastos das Atividades'!BI$3&gt;='Gastos Gerais'!$D$4:$D$1003),-('Gastos das Atividades'!BI$3&lt;='Gastos Gerais'!$E$4:$E$1003),-('Gastos Gerais'!$C$4:$C$1003)))</f>
        <v>0</v>
      </c>
      <c r="BJ15" s="72">
        <f>IF($B15="",0,SUMPRODUCT(-('Gastos Gerais'!$F$4:$F$1003='Gastos das Atividades'!$B15),-('Gastos das Atividades'!BJ$3&gt;='Gastos Gerais'!$D$4:$D$1003),-('Gastos das Atividades'!BJ$3&lt;='Gastos Gerais'!$E$4:$E$1003),-('Gastos Gerais'!$C$4:$C$1003)))</f>
        <v>0</v>
      </c>
      <c r="BK15" s="72">
        <f>IF($B15="",0,SUMPRODUCT(-('Gastos Gerais'!$F$4:$F$1003='Gastos das Atividades'!$B15),-('Gastos das Atividades'!BK$3&gt;='Gastos Gerais'!$D$4:$D$1003),-('Gastos das Atividades'!BK$3&lt;='Gastos Gerais'!$E$4:$E$1003),-('Gastos Gerais'!$C$4:$C$1003)))</f>
        <v>0</v>
      </c>
      <c r="BL15" s="72">
        <f>IF($B15="",0,SUMPRODUCT(-('Gastos Gerais'!$F$4:$F$1003='Gastos das Atividades'!$B15),-('Gastos das Atividades'!BL$3&gt;='Gastos Gerais'!$D$4:$D$1003),-('Gastos das Atividades'!BL$3&lt;='Gastos Gerais'!$E$4:$E$1003),-('Gastos Gerais'!$C$4:$C$1003)))</f>
        <v>0</v>
      </c>
      <c r="BM15" s="72">
        <f>IF($B15="",0,SUMPRODUCT(-('Gastos Gerais'!$F$4:$F$1003='Gastos das Atividades'!$B15),-('Gastos das Atividades'!BM$3&gt;='Gastos Gerais'!$D$4:$D$1003),-('Gastos das Atividades'!BM$3&lt;='Gastos Gerais'!$E$4:$E$1003),-('Gastos Gerais'!$C$4:$C$1003)))</f>
        <v>0</v>
      </c>
      <c r="BN15" s="72">
        <f>IF($B15="",0,SUMPRODUCT(-('Gastos Gerais'!$F$4:$F$1003='Gastos das Atividades'!$B15),-('Gastos das Atividades'!BN$3&gt;='Gastos Gerais'!$D$4:$D$1003),-('Gastos das Atividades'!BN$3&lt;='Gastos Gerais'!$E$4:$E$1003),-('Gastos Gerais'!$C$4:$C$1003)))</f>
        <v>0</v>
      </c>
      <c r="BO15" s="72">
        <f>IF($B15="",0,SUMPRODUCT(-('Gastos Gerais'!$F$4:$F$1003='Gastos das Atividades'!$B15),-('Gastos das Atividades'!BO$3&gt;='Gastos Gerais'!$D$4:$D$1003),-('Gastos das Atividades'!BO$3&lt;='Gastos Gerais'!$E$4:$E$1003),-('Gastos Gerais'!$C$4:$C$1003)))</f>
        <v>0</v>
      </c>
      <c r="BP15" s="72">
        <f>IF($B15="",0,SUMPRODUCT(-('Gastos Gerais'!$F$4:$F$1003='Gastos das Atividades'!$B15),-('Gastos das Atividades'!BP$3&gt;='Gastos Gerais'!$D$4:$D$1003),-('Gastos das Atividades'!BP$3&lt;='Gastos Gerais'!$E$4:$E$1003),-('Gastos Gerais'!$C$4:$C$1003)))</f>
        <v>0</v>
      </c>
      <c r="BQ15" s="72">
        <f>IF($B15="",0,SUMPRODUCT(-('Gastos Gerais'!$F$4:$F$1003='Gastos das Atividades'!$B15),-('Gastos das Atividades'!BQ$3&gt;='Gastos Gerais'!$D$4:$D$1003),-('Gastos das Atividades'!BQ$3&lt;='Gastos Gerais'!$E$4:$E$1003),-('Gastos Gerais'!$C$4:$C$1003)))</f>
        <v>0</v>
      </c>
      <c r="BR15" s="72">
        <f>IF($B15="",0,SUMPRODUCT(-('Gastos Gerais'!$F$4:$F$1003='Gastos das Atividades'!$B15),-('Gastos das Atividades'!BR$3&gt;='Gastos Gerais'!$D$4:$D$1003),-('Gastos das Atividades'!BR$3&lt;='Gastos Gerais'!$E$4:$E$1003),-('Gastos Gerais'!$C$4:$C$1003)))</f>
        <v>0</v>
      </c>
      <c r="BS15" s="72">
        <f>IF($B15="",0,SUMPRODUCT(-('Gastos Gerais'!$F$4:$F$1003='Gastos das Atividades'!$B15),-('Gastos das Atividades'!BS$3&gt;='Gastos Gerais'!$D$4:$D$1003),-('Gastos das Atividades'!BS$3&lt;='Gastos Gerais'!$E$4:$E$1003),-('Gastos Gerais'!$C$4:$C$1003)))</f>
        <v>0</v>
      </c>
      <c r="BT15" s="72">
        <f>IF($B15="",0,SUMPRODUCT(-('Gastos Gerais'!$F$4:$F$1003='Gastos das Atividades'!$B15),-('Gastos das Atividades'!BT$3&gt;='Gastos Gerais'!$D$4:$D$1003),-('Gastos das Atividades'!BT$3&lt;='Gastos Gerais'!$E$4:$E$1003),-('Gastos Gerais'!$C$4:$C$1003)))</f>
        <v>0</v>
      </c>
      <c r="BU15" s="72">
        <f>IF($B15="",0,SUMPRODUCT(-('Gastos Gerais'!$F$4:$F$1003='Gastos das Atividades'!$B15),-('Gastos das Atividades'!BU$3&gt;='Gastos Gerais'!$D$4:$D$1003),-('Gastos das Atividades'!BU$3&lt;='Gastos Gerais'!$E$4:$E$1003),-('Gastos Gerais'!$C$4:$C$1003)))</f>
        <v>0</v>
      </c>
      <c r="BV15" s="72">
        <f>IF($B15="",0,SUMPRODUCT(-('Gastos Gerais'!$F$4:$F$1003='Gastos das Atividades'!$B15),-('Gastos das Atividades'!BV$3&gt;='Gastos Gerais'!$D$4:$D$1003),-('Gastos das Atividades'!BV$3&lt;='Gastos Gerais'!$E$4:$E$1003),-('Gastos Gerais'!$C$4:$C$1003)))</f>
        <v>0</v>
      </c>
      <c r="BW15" s="72">
        <f>IF($B15="",0,SUMPRODUCT(-('Gastos Gerais'!$F$4:$F$1003='Gastos das Atividades'!$B15),-('Gastos das Atividades'!BW$3&gt;='Gastos Gerais'!$D$4:$D$1003),-('Gastos das Atividades'!BW$3&lt;='Gastos Gerais'!$E$4:$E$1003),-('Gastos Gerais'!$C$4:$C$1003)))</f>
        <v>0</v>
      </c>
      <c r="BX15" s="72">
        <f>IF($B15="",0,SUMPRODUCT(-('Gastos Gerais'!$F$4:$F$1003='Gastos das Atividades'!$B15),-('Gastos das Atividades'!BX$3&gt;='Gastos Gerais'!$D$4:$D$1003),-('Gastos das Atividades'!BX$3&lt;='Gastos Gerais'!$E$4:$E$1003),-('Gastos Gerais'!$C$4:$C$1003)))</f>
        <v>0</v>
      </c>
    </row>
    <row r="16" spans="1:77" x14ac:dyDescent="0.2">
      <c r="A16" s="140">
        <v>13</v>
      </c>
      <c r="B16" s="158"/>
      <c r="C16" s="298">
        <v>0</v>
      </c>
      <c r="D16" s="350">
        <f t="shared" si="9"/>
        <v>0</v>
      </c>
      <c r="E16" s="138">
        <f t="shared" si="10"/>
        <v>0</v>
      </c>
      <c r="F16" s="72">
        <f t="shared" si="2"/>
        <v>0</v>
      </c>
      <c r="G16" s="72">
        <f t="shared" si="2"/>
        <v>0</v>
      </c>
      <c r="H16" s="72">
        <f t="shared" si="2"/>
        <v>0</v>
      </c>
      <c r="I16" s="72">
        <f t="shared" si="2"/>
        <v>0</v>
      </c>
      <c r="J16" s="139">
        <f t="shared" si="3"/>
        <v>0</v>
      </c>
      <c r="K16" s="75">
        <f t="shared" si="4"/>
        <v>0</v>
      </c>
      <c r="L16" s="75">
        <f t="shared" si="5"/>
        <v>0</v>
      </c>
      <c r="M16" s="75">
        <f t="shared" si="6"/>
        <v>0</v>
      </c>
      <c r="N16" s="75">
        <f t="shared" si="11"/>
        <v>0</v>
      </c>
      <c r="O16" s="75">
        <f t="shared" si="12"/>
        <v>0</v>
      </c>
      <c r="P16" s="202">
        <f t="shared" si="8"/>
        <v>0</v>
      </c>
      <c r="Q16" s="72">
        <f>IF($B16="",0,SUMPRODUCT(-('Gastos Gerais'!$F$4:$F$1003='Gastos das Atividades'!$B16),-('Gastos das Atividades'!Q$3&gt;='Gastos Gerais'!$D$4:$D$1003),-('Gastos das Atividades'!Q$3&lt;='Gastos Gerais'!$E$4:$E$1003),-('Gastos Gerais'!$C$4:$C$1003)))</f>
        <v>0</v>
      </c>
      <c r="R16" s="72">
        <f>IF($B16="",0,SUMPRODUCT(-('Gastos Gerais'!$F$4:$F$1003='Gastos das Atividades'!$B16),-('Gastos das Atividades'!R$3&gt;='Gastos Gerais'!$D$4:$D$1003),-('Gastos das Atividades'!R$3&lt;='Gastos Gerais'!$E$4:$E$1003),-('Gastos Gerais'!$C$4:$C$1003)))</f>
        <v>0</v>
      </c>
      <c r="S16" s="72">
        <f>IF($B16="",0,SUMPRODUCT(-('Gastos Gerais'!$F$4:$F$1003='Gastos das Atividades'!$B16),-('Gastos das Atividades'!S$3&gt;='Gastos Gerais'!$D$4:$D$1003),-('Gastos das Atividades'!S$3&lt;='Gastos Gerais'!$E$4:$E$1003),-('Gastos Gerais'!$C$4:$C$1003)))</f>
        <v>0</v>
      </c>
      <c r="T16" s="72">
        <f>IF($B16="",0,SUMPRODUCT(-('Gastos Gerais'!$F$4:$F$1003='Gastos das Atividades'!$B16),-('Gastos das Atividades'!T$3&gt;='Gastos Gerais'!$D$4:$D$1003),-('Gastos das Atividades'!T$3&lt;='Gastos Gerais'!$E$4:$E$1003),-('Gastos Gerais'!$C$4:$C$1003)))</f>
        <v>0</v>
      </c>
      <c r="U16" s="72">
        <f>IF($B16="",0,SUMPRODUCT(-('Gastos Gerais'!$F$4:$F$1003='Gastos das Atividades'!$B16),-('Gastos das Atividades'!U$3&gt;='Gastos Gerais'!$D$4:$D$1003),-('Gastos das Atividades'!U$3&lt;='Gastos Gerais'!$E$4:$E$1003),-('Gastos Gerais'!$C$4:$C$1003)))</f>
        <v>0</v>
      </c>
      <c r="V16" s="72">
        <f>IF($B16="",0,SUMPRODUCT(-('Gastos Gerais'!$F$4:$F$1003='Gastos das Atividades'!$B16),-('Gastos das Atividades'!V$3&gt;='Gastos Gerais'!$D$4:$D$1003),-('Gastos das Atividades'!V$3&lt;='Gastos Gerais'!$E$4:$E$1003),-('Gastos Gerais'!$C$4:$C$1003)))</f>
        <v>0</v>
      </c>
      <c r="W16" s="72">
        <f>IF($B16="",0,SUMPRODUCT(-('Gastos Gerais'!$F$4:$F$1003='Gastos das Atividades'!$B16),-('Gastos das Atividades'!W$3&gt;='Gastos Gerais'!$D$4:$D$1003),-('Gastos das Atividades'!W$3&lt;='Gastos Gerais'!$E$4:$E$1003),-('Gastos Gerais'!$C$4:$C$1003)))</f>
        <v>0</v>
      </c>
      <c r="X16" s="72">
        <f>IF($B16="",0,SUMPRODUCT(-('Gastos Gerais'!$F$4:$F$1003='Gastos das Atividades'!$B16),-('Gastos das Atividades'!X$3&gt;='Gastos Gerais'!$D$4:$D$1003),-('Gastos das Atividades'!X$3&lt;='Gastos Gerais'!$E$4:$E$1003),-('Gastos Gerais'!$C$4:$C$1003)))</f>
        <v>0</v>
      </c>
      <c r="Y16" s="72">
        <f>IF($B16="",0,SUMPRODUCT(-('Gastos Gerais'!$F$4:$F$1003='Gastos das Atividades'!$B16),-('Gastos das Atividades'!Y$3&gt;='Gastos Gerais'!$D$4:$D$1003),-('Gastos das Atividades'!Y$3&lt;='Gastos Gerais'!$E$4:$E$1003),-('Gastos Gerais'!$C$4:$C$1003)))</f>
        <v>0</v>
      </c>
      <c r="Z16" s="72">
        <f>IF($B16="",0,SUMPRODUCT(-('Gastos Gerais'!$F$4:$F$1003='Gastos das Atividades'!$B16),-('Gastos das Atividades'!Z$3&gt;='Gastos Gerais'!$D$4:$D$1003),-('Gastos das Atividades'!Z$3&lt;='Gastos Gerais'!$E$4:$E$1003),-('Gastos Gerais'!$C$4:$C$1003)))</f>
        <v>0</v>
      </c>
      <c r="AA16" s="72">
        <f>IF($B16="",0,SUMPRODUCT(-('Gastos Gerais'!$F$4:$F$1003='Gastos das Atividades'!$B16),-('Gastos das Atividades'!AA$3&gt;='Gastos Gerais'!$D$4:$D$1003),-('Gastos das Atividades'!AA$3&lt;='Gastos Gerais'!$E$4:$E$1003),-('Gastos Gerais'!$C$4:$C$1003)))</f>
        <v>0</v>
      </c>
      <c r="AB16" s="72">
        <f>IF($B16="",0,SUMPRODUCT(-('Gastos Gerais'!$F$4:$F$1003='Gastos das Atividades'!$B16),-('Gastos das Atividades'!AB$3&gt;='Gastos Gerais'!$D$4:$D$1003),-('Gastos das Atividades'!AB$3&lt;='Gastos Gerais'!$E$4:$E$1003),-('Gastos Gerais'!$C$4:$C$1003)))</f>
        <v>0</v>
      </c>
      <c r="AC16" s="72">
        <f>IF($B16="",0,SUMPRODUCT(-('Gastos Gerais'!$F$4:$F$1003='Gastos das Atividades'!$B16),-('Gastos das Atividades'!AC$3&gt;='Gastos Gerais'!$D$4:$D$1003),-('Gastos das Atividades'!AC$3&lt;='Gastos Gerais'!$E$4:$E$1003),-('Gastos Gerais'!$C$4:$C$1003)))</f>
        <v>0</v>
      </c>
      <c r="AD16" s="72">
        <f>IF($B16="",0,SUMPRODUCT(-('Gastos Gerais'!$F$4:$F$1003='Gastos das Atividades'!$B16),-('Gastos das Atividades'!AD$3&gt;='Gastos Gerais'!$D$4:$D$1003),-('Gastos das Atividades'!AD$3&lt;='Gastos Gerais'!$E$4:$E$1003),-('Gastos Gerais'!$C$4:$C$1003)))</f>
        <v>0</v>
      </c>
      <c r="AE16" s="72">
        <f>IF($B16="",0,SUMPRODUCT(-('Gastos Gerais'!$F$4:$F$1003='Gastos das Atividades'!$B16),-('Gastos das Atividades'!AE$3&gt;='Gastos Gerais'!$D$4:$D$1003),-('Gastos das Atividades'!AE$3&lt;='Gastos Gerais'!$E$4:$E$1003),-('Gastos Gerais'!$C$4:$C$1003)))</f>
        <v>0</v>
      </c>
      <c r="AF16" s="72">
        <f>IF($B16="",0,SUMPRODUCT(-('Gastos Gerais'!$F$4:$F$1003='Gastos das Atividades'!$B16),-('Gastos das Atividades'!AF$3&gt;='Gastos Gerais'!$D$4:$D$1003),-('Gastos das Atividades'!AF$3&lt;='Gastos Gerais'!$E$4:$E$1003),-('Gastos Gerais'!$C$4:$C$1003)))</f>
        <v>0</v>
      </c>
      <c r="AG16" s="72">
        <f>IF($B16="",0,SUMPRODUCT(-('Gastos Gerais'!$F$4:$F$1003='Gastos das Atividades'!$B16),-('Gastos das Atividades'!AG$3&gt;='Gastos Gerais'!$D$4:$D$1003),-('Gastos das Atividades'!AG$3&lt;='Gastos Gerais'!$E$4:$E$1003),-('Gastos Gerais'!$C$4:$C$1003)))</f>
        <v>0</v>
      </c>
      <c r="AH16" s="72">
        <f>IF($B16="",0,SUMPRODUCT(-('Gastos Gerais'!$F$4:$F$1003='Gastos das Atividades'!$B16),-('Gastos das Atividades'!AH$3&gt;='Gastos Gerais'!$D$4:$D$1003),-('Gastos das Atividades'!AH$3&lt;='Gastos Gerais'!$E$4:$E$1003),-('Gastos Gerais'!$C$4:$C$1003)))</f>
        <v>0</v>
      </c>
      <c r="AI16" s="72">
        <f>IF($B16="",0,SUMPRODUCT(-('Gastos Gerais'!$F$4:$F$1003='Gastos das Atividades'!$B16),-('Gastos das Atividades'!AI$3&gt;='Gastos Gerais'!$D$4:$D$1003),-('Gastos das Atividades'!AI$3&lt;='Gastos Gerais'!$E$4:$E$1003),-('Gastos Gerais'!$C$4:$C$1003)))</f>
        <v>0</v>
      </c>
      <c r="AJ16" s="72">
        <f>IF($B16="",0,SUMPRODUCT(-('Gastos Gerais'!$F$4:$F$1003='Gastos das Atividades'!$B16),-('Gastos das Atividades'!AJ$3&gt;='Gastos Gerais'!$D$4:$D$1003),-('Gastos das Atividades'!AJ$3&lt;='Gastos Gerais'!$E$4:$E$1003),-('Gastos Gerais'!$C$4:$C$1003)))</f>
        <v>0</v>
      </c>
      <c r="AK16" s="72">
        <f>IF($B16="",0,SUMPRODUCT(-('Gastos Gerais'!$F$4:$F$1003='Gastos das Atividades'!$B16),-('Gastos das Atividades'!AK$3&gt;='Gastos Gerais'!$D$4:$D$1003),-('Gastos das Atividades'!AK$3&lt;='Gastos Gerais'!$E$4:$E$1003),-('Gastos Gerais'!$C$4:$C$1003)))</f>
        <v>0</v>
      </c>
      <c r="AL16" s="72">
        <f>IF($B16="",0,SUMPRODUCT(-('Gastos Gerais'!$F$4:$F$1003='Gastos das Atividades'!$B16),-('Gastos das Atividades'!AL$3&gt;='Gastos Gerais'!$D$4:$D$1003),-('Gastos das Atividades'!AL$3&lt;='Gastos Gerais'!$E$4:$E$1003),-('Gastos Gerais'!$C$4:$C$1003)))</f>
        <v>0</v>
      </c>
      <c r="AM16" s="72">
        <f>IF($B16="",0,SUMPRODUCT(-('Gastos Gerais'!$F$4:$F$1003='Gastos das Atividades'!$B16),-('Gastos das Atividades'!AM$3&gt;='Gastos Gerais'!$D$4:$D$1003),-('Gastos das Atividades'!AM$3&lt;='Gastos Gerais'!$E$4:$E$1003),-('Gastos Gerais'!$C$4:$C$1003)))</f>
        <v>0</v>
      </c>
      <c r="AN16" s="72">
        <f>IF($B16="",0,SUMPRODUCT(-('Gastos Gerais'!$F$4:$F$1003='Gastos das Atividades'!$B16),-('Gastos das Atividades'!AN$3&gt;='Gastos Gerais'!$D$4:$D$1003),-('Gastos das Atividades'!AN$3&lt;='Gastos Gerais'!$E$4:$E$1003),-('Gastos Gerais'!$C$4:$C$1003)))</f>
        <v>0</v>
      </c>
      <c r="AO16" s="72">
        <f>IF($B16="",0,SUMPRODUCT(-('Gastos Gerais'!$F$4:$F$1003='Gastos das Atividades'!$B16),-('Gastos das Atividades'!AO$3&gt;='Gastos Gerais'!$D$4:$D$1003),-('Gastos das Atividades'!AO$3&lt;='Gastos Gerais'!$E$4:$E$1003),-('Gastos Gerais'!$C$4:$C$1003)))</f>
        <v>0</v>
      </c>
      <c r="AP16" s="72">
        <f>IF($B16="",0,SUMPRODUCT(-('Gastos Gerais'!$F$4:$F$1003='Gastos das Atividades'!$B16),-('Gastos das Atividades'!AP$3&gt;='Gastos Gerais'!$D$4:$D$1003),-('Gastos das Atividades'!AP$3&lt;='Gastos Gerais'!$E$4:$E$1003),-('Gastos Gerais'!$C$4:$C$1003)))</f>
        <v>0</v>
      </c>
      <c r="AQ16" s="72">
        <f>IF($B16="",0,SUMPRODUCT(-('Gastos Gerais'!$F$4:$F$1003='Gastos das Atividades'!$B16),-('Gastos das Atividades'!AQ$3&gt;='Gastos Gerais'!$D$4:$D$1003),-('Gastos das Atividades'!AQ$3&lt;='Gastos Gerais'!$E$4:$E$1003),-('Gastos Gerais'!$C$4:$C$1003)))</f>
        <v>0</v>
      </c>
      <c r="AR16" s="72">
        <f>IF($B16="",0,SUMPRODUCT(-('Gastos Gerais'!$F$4:$F$1003='Gastos das Atividades'!$B16),-('Gastos das Atividades'!AR$3&gt;='Gastos Gerais'!$D$4:$D$1003),-('Gastos das Atividades'!AR$3&lt;='Gastos Gerais'!$E$4:$E$1003),-('Gastos Gerais'!$C$4:$C$1003)))</f>
        <v>0</v>
      </c>
      <c r="AS16" s="72">
        <f>IF($B16="",0,SUMPRODUCT(-('Gastos Gerais'!$F$4:$F$1003='Gastos das Atividades'!$B16),-('Gastos das Atividades'!AS$3&gt;='Gastos Gerais'!$D$4:$D$1003),-('Gastos das Atividades'!AS$3&lt;='Gastos Gerais'!$E$4:$E$1003),-('Gastos Gerais'!$C$4:$C$1003)))</f>
        <v>0</v>
      </c>
      <c r="AT16" s="72">
        <f>IF($B16="",0,SUMPRODUCT(-('Gastos Gerais'!$F$4:$F$1003='Gastos das Atividades'!$B16),-('Gastos das Atividades'!AT$3&gt;='Gastos Gerais'!$D$4:$D$1003),-('Gastos das Atividades'!AT$3&lt;='Gastos Gerais'!$E$4:$E$1003),-('Gastos Gerais'!$C$4:$C$1003)))</f>
        <v>0</v>
      </c>
      <c r="AU16" s="72">
        <f>IF($B16="",0,SUMPRODUCT(-('Gastos Gerais'!$F$4:$F$1003='Gastos das Atividades'!$B16),-('Gastos das Atividades'!AU$3&gt;='Gastos Gerais'!$D$4:$D$1003),-('Gastos das Atividades'!AU$3&lt;='Gastos Gerais'!$E$4:$E$1003),-('Gastos Gerais'!$C$4:$C$1003)))</f>
        <v>0</v>
      </c>
      <c r="AV16" s="72">
        <f>IF($B16="",0,SUMPRODUCT(-('Gastos Gerais'!$F$4:$F$1003='Gastos das Atividades'!$B16),-('Gastos das Atividades'!AV$3&gt;='Gastos Gerais'!$D$4:$D$1003),-('Gastos das Atividades'!AV$3&lt;='Gastos Gerais'!$E$4:$E$1003),-('Gastos Gerais'!$C$4:$C$1003)))</f>
        <v>0</v>
      </c>
      <c r="AW16" s="72">
        <f>IF($B16="",0,SUMPRODUCT(-('Gastos Gerais'!$F$4:$F$1003='Gastos das Atividades'!$B16),-('Gastos das Atividades'!AW$3&gt;='Gastos Gerais'!$D$4:$D$1003),-('Gastos das Atividades'!AW$3&lt;='Gastos Gerais'!$E$4:$E$1003),-('Gastos Gerais'!$C$4:$C$1003)))</f>
        <v>0</v>
      </c>
      <c r="AX16" s="72">
        <f>IF($B16="",0,SUMPRODUCT(-('Gastos Gerais'!$F$4:$F$1003='Gastos das Atividades'!$B16),-('Gastos das Atividades'!AX$3&gt;='Gastos Gerais'!$D$4:$D$1003),-('Gastos das Atividades'!AX$3&lt;='Gastos Gerais'!$E$4:$E$1003),-('Gastos Gerais'!$C$4:$C$1003)))</f>
        <v>0</v>
      </c>
      <c r="AY16" s="72">
        <f>IF($B16="",0,SUMPRODUCT(-('Gastos Gerais'!$F$4:$F$1003='Gastos das Atividades'!$B16),-('Gastos das Atividades'!AY$3&gt;='Gastos Gerais'!$D$4:$D$1003),-('Gastos das Atividades'!AY$3&lt;='Gastos Gerais'!$E$4:$E$1003),-('Gastos Gerais'!$C$4:$C$1003)))</f>
        <v>0</v>
      </c>
      <c r="AZ16" s="72">
        <f>IF($B16="",0,SUMPRODUCT(-('Gastos Gerais'!$F$4:$F$1003='Gastos das Atividades'!$B16),-('Gastos das Atividades'!AZ$3&gt;='Gastos Gerais'!$D$4:$D$1003),-('Gastos das Atividades'!AZ$3&lt;='Gastos Gerais'!$E$4:$E$1003),-('Gastos Gerais'!$C$4:$C$1003)))</f>
        <v>0</v>
      </c>
      <c r="BA16" s="72">
        <f>IF($B16="",0,SUMPRODUCT(-('Gastos Gerais'!$F$4:$F$1003='Gastos das Atividades'!$B16),-('Gastos das Atividades'!BA$3&gt;='Gastos Gerais'!$D$4:$D$1003),-('Gastos das Atividades'!BA$3&lt;='Gastos Gerais'!$E$4:$E$1003),-('Gastos Gerais'!$C$4:$C$1003)))</f>
        <v>0</v>
      </c>
      <c r="BB16" s="72">
        <f>IF($B16="",0,SUMPRODUCT(-('Gastos Gerais'!$F$4:$F$1003='Gastos das Atividades'!$B16),-('Gastos das Atividades'!BB$3&gt;='Gastos Gerais'!$D$4:$D$1003),-('Gastos das Atividades'!BB$3&lt;='Gastos Gerais'!$E$4:$E$1003),-('Gastos Gerais'!$C$4:$C$1003)))</f>
        <v>0</v>
      </c>
      <c r="BC16" s="72">
        <f>IF($B16="",0,SUMPRODUCT(-('Gastos Gerais'!$F$4:$F$1003='Gastos das Atividades'!$B16),-('Gastos das Atividades'!BC$3&gt;='Gastos Gerais'!$D$4:$D$1003),-('Gastos das Atividades'!BC$3&lt;='Gastos Gerais'!$E$4:$E$1003),-('Gastos Gerais'!$C$4:$C$1003)))</f>
        <v>0</v>
      </c>
      <c r="BD16" s="72">
        <f>IF($B16="",0,SUMPRODUCT(-('Gastos Gerais'!$F$4:$F$1003='Gastos das Atividades'!$B16),-('Gastos das Atividades'!BD$3&gt;='Gastos Gerais'!$D$4:$D$1003),-('Gastos das Atividades'!BD$3&lt;='Gastos Gerais'!$E$4:$E$1003),-('Gastos Gerais'!$C$4:$C$1003)))</f>
        <v>0</v>
      </c>
      <c r="BE16" s="72">
        <f>IF($B16="",0,SUMPRODUCT(-('Gastos Gerais'!$F$4:$F$1003='Gastos das Atividades'!$B16),-('Gastos das Atividades'!BE$3&gt;='Gastos Gerais'!$D$4:$D$1003),-('Gastos das Atividades'!BE$3&lt;='Gastos Gerais'!$E$4:$E$1003),-('Gastos Gerais'!$C$4:$C$1003)))</f>
        <v>0</v>
      </c>
      <c r="BF16" s="72">
        <f>IF($B16="",0,SUMPRODUCT(-('Gastos Gerais'!$F$4:$F$1003='Gastos das Atividades'!$B16),-('Gastos das Atividades'!BF$3&gt;='Gastos Gerais'!$D$4:$D$1003),-('Gastos das Atividades'!BF$3&lt;='Gastos Gerais'!$E$4:$E$1003),-('Gastos Gerais'!$C$4:$C$1003)))</f>
        <v>0</v>
      </c>
      <c r="BG16" s="72">
        <f>IF($B16="",0,SUMPRODUCT(-('Gastos Gerais'!$F$4:$F$1003='Gastos das Atividades'!$B16),-('Gastos das Atividades'!BG$3&gt;='Gastos Gerais'!$D$4:$D$1003),-('Gastos das Atividades'!BG$3&lt;='Gastos Gerais'!$E$4:$E$1003),-('Gastos Gerais'!$C$4:$C$1003)))</f>
        <v>0</v>
      </c>
      <c r="BH16" s="72">
        <f>IF($B16="",0,SUMPRODUCT(-('Gastos Gerais'!$F$4:$F$1003='Gastos das Atividades'!$B16),-('Gastos das Atividades'!BH$3&gt;='Gastos Gerais'!$D$4:$D$1003),-('Gastos das Atividades'!BH$3&lt;='Gastos Gerais'!$E$4:$E$1003),-('Gastos Gerais'!$C$4:$C$1003)))</f>
        <v>0</v>
      </c>
      <c r="BI16" s="72">
        <f>IF($B16="",0,SUMPRODUCT(-('Gastos Gerais'!$F$4:$F$1003='Gastos das Atividades'!$B16),-('Gastos das Atividades'!BI$3&gt;='Gastos Gerais'!$D$4:$D$1003),-('Gastos das Atividades'!BI$3&lt;='Gastos Gerais'!$E$4:$E$1003),-('Gastos Gerais'!$C$4:$C$1003)))</f>
        <v>0</v>
      </c>
      <c r="BJ16" s="72">
        <f>IF($B16="",0,SUMPRODUCT(-('Gastos Gerais'!$F$4:$F$1003='Gastos das Atividades'!$B16),-('Gastos das Atividades'!BJ$3&gt;='Gastos Gerais'!$D$4:$D$1003),-('Gastos das Atividades'!BJ$3&lt;='Gastos Gerais'!$E$4:$E$1003),-('Gastos Gerais'!$C$4:$C$1003)))</f>
        <v>0</v>
      </c>
      <c r="BK16" s="72">
        <f>IF($B16="",0,SUMPRODUCT(-('Gastos Gerais'!$F$4:$F$1003='Gastos das Atividades'!$B16),-('Gastos das Atividades'!BK$3&gt;='Gastos Gerais'!$D$4:$D$1003),-('Gastos das Atividades'!BK$3&lt;='Gastos Gerais'!$E$4:$E$1003),-('Gastos Gerais'!$C$4:$C$1003)))</f>
        <v>0</v>
      </c>
      <c r="BL16" s="72">
        <f>IF($B16="",0,SUMPRODUCT(-('Gastos Gerais'!$F$4:$F$1003='Gastos das Atividades'!$B16),-('Gastos das Atividades'!BL$3&gt;='Gastos Gerais'!$D$4:$D$1003),-('Gastos das Atividades'!BL$3&lt;='Gastos Gerais'!$E$4:$E$1003),-('Gastos Gerais'!$C$4:$C$1003)))</f>
        <v>0</v>
      </c>
      <c r="BM16" s="72">
        <f>IF($B16="",0,SUMPRODUCT(-('Gastos Gerais'!$F$4:$F$1003='Gastos das Atividades'!$B16),-('Gastos das Atividades'!BM$3&gt;='Gastos Gerais'!$D$4:$D$1003),-('Gastos das Atividades'!BM$3&lt;='Gastos Gerais'!$E$4:$E$1003),-('Gastos Gerais'!$C$4:$C$1003)))</f>
        <v>0</v>
      </c>
      <c r="BN16" s="72">
        <f>IF($B16="",0,SUMPRODUCT(-('Gastos Gerais'!$F$4:$F$1003='Gastos das Atividades'!$B16),-('Gastos das Atividades'!BN$3&gt;='Gastos Gerais'!$D$4:$D$1003),-('Gastos das Atividades'!BN$3&lt;='Gastos Gerais'!$E$4:$E$1003),-('Gastos Gerais'!$C$4:$C$1003)))</f>
        <v>0</v>
      </c>
      <c r="BO16" s="72">
        <f>IF($B16="",0,SUMPRODUCT(-('Gastos Gerais'!$F$4:$F$1003='Gastos das Atividades'!$B16),-('Gastos das Atividades'!BO$3&gt;='Gastos Gerais'!$D$4:$D$1003),-('Gastos das Atividades'!BO$3&lt;='Gastos Gerais'!$E$4:$E$1003),-('Gastos Gerais'!$C$4:$C$1003)))</f>
        <v>0</v>
      </c>
      <c r="BP16" s="72">
        <f>IF($B16="",0,SUMPRODUCT(-('Gastos Gerais'!$F$4:$F$1003='Gastos das Atividades'!$B16),-('Gastos das Atividades'!BP$3&gt;='Gastos Gerais'!$D$4:$D$1003),-('Gastos das Atividades'!BP$3&lt;='Gastos Gerais'!$E$4:$E$1003),-('Gastos Gerais'!$C$4:$C$1003)))</f>
        <v>0</v>
      </c>
      <c r="BQ16" s="72">
        <f>IF($B16="",0,SUMPRODUCT(-('Gastos Gerais'!$F$4:$F$1003='Gastos das Atividades'!$B16),-('Gastos das Atividades'!BQ$3&gt;='Gastos Gerais'!$D$4:$D$1003),-('Gastos das Atividades'!BQ$3&lt;='Gastos Gerais'!$E$4:$E$1003),-('Gastos Gerais'!$C$4:$C$1003)))</f>
        <v>0</v>
      </c>
      <c r="BR16" s="72">
        <f>IF($B16="",0,SUMPRODUCT(-('Gastos Gerais'!$F$4:$F$1003='Gastos das Atividades'!$B16),-('Gastos das Atividades'!BR$3&gt;='Gastos Gerais'!$D$4:$D$1003),-('Gastos das Atividades'!BR$3&lt;='Gastos Gerais'!$E$4:$E$1003),-('Gastos Gerais'!$C$4:$C$1003)))</f>
        <v>0</v>
      </c>
      <c r="BS16" s="72">
        <f>IF($B16="",0,SUMPRODUCT(-('Gastos Gerais'!$F$4:$F$1003='Gastos das Atividades'!$B16),-('Gastos das Atividades'!BS$3&gt;='Gastos Gerais'!$D$4:$D$1003),-('Gastos das Atividades'!BS$3&lt;='Gastos Gerais'!$E$4:$E$1003),-('Gastos Gerais'!$C$4:$C$1003)))</f>
        <v>0</v>
      </c>
      <c r="BT16" s="72">
        <f>IF($B16="",0,SUMPRODUCT(-('Gastos Gerais'!$F$4:$F$1003='Gastos das Atividades'!$B16),-('Gastos das Atividades'!BT$3&gt;='Gastos Gerais'!$D$4:$D$1003),-('Gastos das Atividades'!BT$3&lt;='Gastos Gerais'!$E$4:$E$1003),-('Gastos Gerais'!$C$4:$C$1003)))</f>
        <v>0</v>
      </c>
      <c r="BU16" s="72">
        <f>IF($B16="",0,SUMPRODUCT(-('Gastos Gerais'!$F$4:$F$1003='Gastos das Atividades'!$B16),-('Gastos das Atividades'!BU$3&gt;='Gastos Gerais'!$D$4:$D$1003),-('Gastos das Atividades'!BU$3&lt;='Gastos Gerais'!$E$4:$E$1003),-('Gastos Gerais'!$C$4:$C$1003)))</f>
        <v>0</v>
      </c>
      <c r="BV16" s="72">
        <f>IF($B16="",0,SUMPRODUCT(-('Gastos Gerais'!$F$4:$F$1003='Gastos das Atividades'!$B16),-('Gastos das Atividades'!BV$3&gt;='Gastos Gerais'!$D$4:$D$1003),-('Gastos das Atividades'!BV$3&lt;='Gastos Gerais'!$E$4:$E$1003),-('Gastos Gerais'!$C$4:$C$1003)))</f>
        <v>0</v>
      </c>
      <c r="BW16" s="72">
        <f>IF($B16="",0,SUMPRODUCT(-('Gastos Gerais'!$F$4:$F$1003='Gastos das Atividades'!$B16),-('Gastos das Atividades'!BW$3&gt;='Gastos Gerais'!$D$4:$D$1003),-('Gastos das Atividades'!BW$3&lt;='Gastos Gerais'!$E$4:$E$1003),-('Gastos Gerais'!$C$4:$C$1003)))</f>
        <v>0</v>
      </c>
      <c r="BX16" s="72">
        <f>IF($B16="",0,SUMPRODUCT(-('Gastos Gerais'!$F$4:$F$1003='Gastos das Atividades'!$B16),-('Gastos das Atividades'!BX$3&gt;='Gastos Gerais'!$D$4:$D$1003),-('Gastos das Atividades'!BX$3&lt;='Gastos Gerais'!$E$4:$E$1003),-('Gastos Gerais'!$C$4:$C$1003)))</f>
        <v>0</v>
      </c>
    </row>
    <row r="17" spans="1:76" x14ac:dyDescent="0.2">
      <c r="A17" s="140">
        <v>14</v>
      </c>
      <c r="B17" s="158"/>
      <c r="C17" s="298">
        <v>0</v>
      </c>
      <c r="D17" s="350">
        <f t="shared" si="9"/>
        <v>0</v>
      </c>
      <c r="E17" s="138">
        <f t="shared" si="10"/>
        <v>0</v>
      </c>
      <c r="F17" s="72">
        <f t="shared" si="2"/>
        <v>0</v>
      </c>
      <c r="G17" s="72">
        <f t="shared" si="2"/>
        <v>0</v>
      </c>
      <c r="H17" s="72">
        <f t="shared" si="2"/>
        <v>0</v>
      </c>
      <c r="I17" s="72">
        <f t="shared" si="2"/>
        <v>0</v>
      </c>
      <c r="J17" s="139">
        <f t="shared" si="3"/>
        <v>0</v>
      </c>
      <c r="K17" s="75">
        <f t="shared" si="4"/>
        <v>0</v>
      </c>
      <c r="L17" s="75">
        <f t="shared" si="5"/>
        <v>0</v>
      </c>
      <c r="M17" s="75">
        <f t="shared" si="6"/>
        <v>0</v>
      </c>
      <c r="N17" s="75">
        <f t="shared" si="11"/>
        <v>0</v>
      </c>
      <c r="O17" s="75">
        <f t="shared" si="12"/>
        <v>0</v>
      </c>
      <c r="P17" s="202">
        <f t="shared" si="8"/>
        <v>0</v>
      </c>
      <c r="Q17" s="72">
        <f>IF($B17="",0,SUMPRODUCT(-('Gastos Gerais'!$F$4:$F$1003='Gastos das Atividades'!$B17),-('Gastos das Atividades'!Q$3&gt;='Gastos Gerais'!$D$4:$D$1003),-('Gastos das Atividades'!Q$3&lt;='Gastos Gerais'!$E$4:$E$1003),-('Gastos Gerais'!$C$4:$C$1003)))</f>
        <v>0</v>
      </c>
      <c r="R17" s="72">
        <f>IF($B17="",0,SUMPRODUCT(-('Gastos Gerais'!$F$4:$F$1003='Gastos das Atividades'!$B17),-('Gastos das Atividades'!R$3&gt;='Gastos Gerais'!$D$4:$D$1003),-('Gastos das Atividades'!R$3&lt;='Gastos Gerais'!$E$4:$E$1003),-('Gastos Gerais'!$C$4:$C$1003)))</f>
        <v>0</v>
      </c>
      <c r="S17" s="72">
        <f>IF($B17="",0,SUMPRODUCT(-('Gastos Gerais'!$F$4:$F$1003='Gastos das Atividades'!$B17),-('Gastos das Atividades'!S$3&gt;='Gastos Gerais'!$D$4:$D$1003),-('Gastos das Atividades'!S$3&lt;='Gastos Gerais'!$E$4:$E$1003),-('Gastos Gerais'!$C$4:$C$1003)))</f>
        <v>0</v>
      </c>
      <c r="T17" s="72">
        <f>IF($B17="",0,SUMPRODUCT(-('Gastos Gerais'!$F$4:$F$1003='Gastos das Atividades'!$B17),-('Gastos das Atividades'!T$3&gt;='Gastos Gerais'!$D$4:$D$1003),-('Gastos das Atividades'!T$3&lt;='Gastos Gerais'!$E$4:$E$1003),-('Gastos Gerais'!$C$4:$C$1003)))</f>
        <v>0</v>
      </c>
      <c r="U17" s="72">
        <f>IF($B17="",0,SUMPRODUCT(-('Gastos Gerais'!$F$4:$F$1003='Gastos das Atividades'!$B17),-('Gastos das Atividades'!U$3&gt;='Gastos Gerais'!$D$4:$D$1003),-('Gastos das Atividades'!U$3&lt;='Gastos Gerais'!$E$4:$E$1003),-('Gastos Gerais'!$C$4:$C$1003)))</f>
        <v>0</v>
      </c>
      <c r="V17" s="72">
        <f>IF($B17="",0,SUMPRODUCT(-('Gastos Gerais'!$F$4:$F$1003='Gastos das Atividades'!$B17),-('Gastos das Atividades'!V$3&gt;='Gastos Gerais'!$D$4:$D$1003),-('Gastos das Atividades'!V$3&lt;='Gastos Gerais'!$E$4:$E$1003),-('Gastos Gerais'!$C$4:$C$1003)))</f>
        <v>0</v>
      </c>
      <c r="W17" s="72">
        <f>IF($B17="",0,SUMPRODUCT(-('Gastos Gerais'!$F$4:$F$1003='Gastos das Atividades'!$B17),-('Gastos das Atividades'!W$3&gt;='Gastos Gerais'!$D$4:$D$1003),-('Gastos das Atividades'!W$3&lt;='Gastos Gerais'!$E$4:$E$1003),-('Gastos Gerais'!$C$4:$C$1003)))</f>
        <v>0</v>
      </c>
      <c r="X17" s="72">
        <f>IF($B17="",0,SUMPRODUCT(-('Gastos Gerais'!$F$4:$F$1003='Gastos das Atividades'!$B17),-('Gastos das Atividades'!X$3&gt;='Gastos Gerais'!$D$4:$D$1003),-('Gastos das Atividades'!X$3&lt;='Gastos Gerais'!$E$4:$E$1003),-('Gastos Gerais'!$C$4:$C$1003)))</f>
        <v>0</v>
      </c>
      <c r="Y17" s="72">
        <f>IF($B17="",0,SUMPRODUCT(-('Gastos Gerais'!$F$4:$F$1003='Gastos das Atividades'!$B17),-('Gastos das Atividades'!Y$3&gt;='Gastos Gerais'!$D$4:$D$1003),-('Gastos das Atividades'!Y$3&lt;='Gastos Gerais'!$E$4:$E$1003),-('Gastos Gerais'!$C$4:$C$1003)))</f>
        <v>0</v>
      </c>
      <c r="Z17" s="72">
        <f>IF($B17="",0,SUMPRODUCT(-('Gastos Gerais'!$F$4:$F$1003='Gastos das Atividades'!$B17),-('Gastos das Atividades'!Z$3&gt;='Gastos Gerais'!$D$4:$D$1003),-('Gastos das Atividades'!Z$3&lt;='Gastos Gerais'!$E$4:$E$1003),-('Gastos Gerais'!$C$4:$C$1003)))</f>
        <v>0</v>
      </c>
      <c r="AA17" s="72">
        <f>IF($B17="",0,SUMPRODUCT(-('Gastos Gerais'!$F$4:$F$1003='Gastos das Atividades'!$B17),-('Gastos das Atividades'!AA$3&gt;='Gastos Gerais'!$D$4:$D$1003),-('Gastos das Atividades'!AA$3&lt;='Gastos Gerais'!$E$4:$E$1003),-('Gastos Gerais'!$C$4:$C$1003)))</f>
        <v>0</v>
      </c>
      <c r="AB17" s="72">
        <f>IF($B17="",0,SUMPRODUCT(-('Gastos Gerais'!$F$4:$F$1003='Gastos das Atividades'!$B17),-('Gastos das Atividades'!AB$3&gt;='Gastos Gerais'!$D$4:$D$1003),-('Gastos das Atividades'!AB$3&lt;='Gastos Gerais'!$E$4:$E$1003),-('Gastos Gerais'!$C$4:$C$1003)))</f>
        <v>0</v>
      </c>
      <c r="AC17" s="72">
        <f>IF($B17="",0,SUMPRODUCT(-('Gastos Gerais'!$F$4:$F$1003='Gastos das Atividades'!$B17),-('Gastos das Atividades'!AC$3&gt;='Gastos Gerais'!$D$4:$D$1003),-('Gastos das Atividades'!AC$3&lt;='Gastos Gerais'!$E$4:$E$1003),-('Gastos Gerais'!$C$4:$C$1003)))</f>
        <v>0</v>
      </c>
      <c r="AD17" s="72">
        <f>IF($B17="",0,SUMPRODUCT(-('Gastos Gerais'!$F$4:$F$1003='Gastos das Atividades'!$B17),-('Gastos das Atividades'!AD$3&gt;='Gastos Gerais'!$D$4:$D$1003),-('Gastos das Atividades'!AD$3&lt;='Gastos Gerais'!$E$4:$E$1003),-('Gastos Gerais'!$C$4:$C$1003)))</f>
        <v>0</v>
      </c>
      <c r="AE17" s="72">
        <f>IF($B17="",0,SUMPRODUCT(-('Gastos Gerais'!$F$4:$F$1003='Gastos das Atividades'!$B17),-('Gastos das Atividades'!AE$3&gt;='Gastos Gerais'!$D$4:$D$1003),-('Gastos das Atividades'!AE$3&lt;='Gastos Gerais'!$E$4:$E$1003),-('Gastos Gerais'!$C$4:$C$1003)))</f>
        <v>0</v>
      </c>
      <c r="AF17" s="72">
        <f>IF($B17="",0,SUMPRODUCT(-('Gastos Gerais'!$F$4:$F$1003='Gastos das Atividades'!$B17),-('Gastos das Atividades'!AF$3&gt;='Gastos Gerais'!$D$4:$D$1003),-('Gastos das Atividades'!AF$3&lt;='Gastos Gerais'!$E$4:$E$1003),-('Gastos Gerais'!$C$4:$C$1003)))</f>
        <v>0</v>
      </c>
      <c r="AG17" s="72">
        <f>IF($B17="",0,SUMPRODUCT(-('Gastos Gerais'!$F$4:$F$1003='Gastos das Atividades'!$B17),-('Gastos das Atividades'!AG$3&gt;='Gastos Gerais'!$D$4:$D$1003),-('Gastos das Atividades'!AG$3&lt;='Gastos Gerais'!$E$4:$E$1003),-('Gastos Gerais'!$C$4:$C$1003)))</f>
        <v>0</v>
      </c>
      <c r="AH17" s="72">
        <f>IF($B17="",0,SUMPRODUCT(-('Gastos Gerais'!$F$4:$F$1003='Gastos das Atividades'!$B17),-('Gastos das Atividades'!AH$3&gt;='Gastos Gerais'!$D$4:$D$1003),-('Gastos das Atividades'!AH$3&lt;='Gastos Gerais'!$E$4:$E$1003),-('Gastos Gerais'!$C$4:$C$1003)))</f>
        <v>0</v>
      </c>
      <c r="AI17" s="72">
        <f>IF($B17="",0,SUMPRODUCT(-('Gastos Gerais'!$F$4:$F$1003='Gastos das Atividades'!$B17),-('Gastos das Atividades'!AI$3&gt;='Gastos Gerais'!$D$4:$D$1003),-('Gastos das Atividades'!AI$3&lt;='Gastos Gerais'!$E$4:$E$1003),-('Gastos Gerais'!$C$4:$C$1003)))</f>
        <v>0</v>
      </c>
      <c r="AJ17" s="72">
        <f>IF($B17="",0,SUMPRODUCT(-('Gastos Gerais'!$F$4:$F$1003='Gastos das Atividades'!$B17),-('Gastos das Atividades'!AJ$3&gt;='Gastos Gerais'!$D$4:$D$1003),-('Gastos das Atividades'!AJ$3&lt;='Gastos Gerais'!$E$4:$E$1003),-('Gastos Gerais'!$C$4:$C$1003)))</f>
        <v>0</v>
      </c>
      <c r="AK17" s="72">
        <f>IF($B17="",0,SUMPRODUCT(-('Gastos Gerais'!$F$4:$F$1003='Gastos das Atividades'!$B17),-('Gastos das Atividades'!AK$3&gt;='Gastos Gerais'!$D$4:$D$1003),-('Gastos das Atividades'!AK$3&lt;='Gastos Gerais'!$E$4:$E$1003),-('Gastos Gerais'!$C$4:$C$1003)))</f>
        <v>0</v>
      </c>
      <c r="AL17" s="72">
        <f>IF($B17="",0,SUMPRODUCT(-('Gastos Gerais'!$F$4:$F$1003='Gastos das Atividades'!$B17),-('Gastos das Atividades'!AL$3&gt;='Gastos Gerais'!$D$4:$D$1003),-('Gastos das Atividades'!AL$3&lt;='Gastos Gerais'!$E$4:$E$1003),-('Gastos Gerais'!$C$4:$C$1003)))</f>
        <v>0</v>
      </c>
      <c r="AM17" s="72">
        <f>IF($B17="",0,SUMPRODUCT(-('Gastos Gerais'!$F$4:$F$1003='Gastos das Atividades'!$B17),-('Gastos das Atividades'!AM$3&gt;='Gastos Gerais'!$D$4:$D$1003),-('Gastos das Atividades'!AM$3&lt;='Gastos Gerais'!$E$4:$E$1003),-('Gastos Gerais'!$C$4:$C$1003)))</f>
        <v>0</v>
      </c>
      <c r="AN17" s="72">
        <f>IF($B17="",0,SUMPRODUCT(-('Gastos Gerais'!$F$4:$F$1003='Gastos das Atividades'!$B17),-('Gastos das Atividades'!AN$3&gt;='Gastos Gerais'!$D$4:$D$1003),-('Gastos das Atividades'!AN$3&lt;='Gastos Gerais'!$E$4:$E$1003),-('Gastos Gerais'!$C$4:$C$1003)))</f>
        <v>0</v>
      </c>
      <c r="AO17" s="72">
        <f>IF($B17="",0,SUMPRODUCT(-('Gastos Gerais'!$F$4:$F$1003='Gastos das Atividades'!$B17),-('Gastos das Atividades'!AO$3&gt;='Gastos Gerais'!$D$4:$D$1003),-('Gastos das Atividades'!AO$3&lt;='Gastos Gerais'!$E$4:$E$1003),-('Gastos Gerais'!$C$4:$C$1003)))</f>
        <v>0</v>
      </c>
      <c r="AP17" s="72">
        <f>IF($B17="",0,SUMPRODUCT(-('Gastos Gerais'!$F$4:$F$1003='Gastos das Atividades'!$B17),-('Gastos das Atividades'!AP$3&gt;='Gastos Gerais'!$D$4:$D$1003),-('Gastos das Atividades'!AP$3&lt;='Gastos Gerais'!$E$4:$E$1003),-('Gastos Gerais'!$C$4:$C$1003)))</f>
        <v>0</v>
      </c>
      <c r="AQ17" s="72">
        <f>IF($B17="",0,SUMPRODUCT(-('Gastos Gerais'!$F$4:$F$1003='Gastos das Atividades'!$B17),-('Gastos das Atividades'!AQ$3&gt;='Gastos Gerais'!$D$4:$D$1003),-('Gastos das Atividades'!AQ$3&lt;='Gastos Gerais'!$E$4:$E$1003),-('Gastos Gerais'!$C$4:$C$1003)))</f>
        <v>0</v>
      </c>
      <c r="AR17" s="72">
        <f>IF($B17="",0,SUMPRODUCT(-('Gastos Gerais'!$F$4:$F$1003='Gastos das Atividades'!$B17),-('Gastos das Atividades'!AR$3&gt;='Gastos Gerais'!$D$4:$D$1003),-('Gastos das Atividades'!AR$3&lt;='Gastos Gerais'!$E$4:$E$1003),-('Gastos Gerais'!$C$4:$C$1003)))</f>
        <v>0</v>
      </c>
      <c r="AS17" s="72">
        <f>IF($B17="",0,SUMPRODUCT(-('Gastos Gerais'!$F$4:$F$1003='Gastos das Atividades'!$B17),-('Gastos das Atividades'!AS$3&gt;='Gastos Gerais'!$D$4:$D$1003),-('Gastos das Atividades'!AS$3&lt;='Gastos Gerais'!$E$4:$E$1003),-('Gastos Gerais'!$C$4:$C$1003)))</f>
        <v>0</v>
      </c>
      <c r="AT17" s="72">
        <f>IF($B17="",0,SUMPRODUCT(-('Gastos Gerais'!$F$4:$F$1003='Gastos das Atividades'!$B17),-('Gastos das Atividades'!AT$3&gt;='Gastos Gerais'!$D$4:$D$1003),-('Gastos das Atividades'!AT$3&lt;='Gastos Gerais'!$E$4:$E$1003),-('Gastos Gerais'!$C$4:$C$1003)))</f>
        <v>0</v>
      </c>
      <c r="AU17" s="72">
        <f>IF($B17="",0,SUMPRODUCT(-('Gastos Gerais'!$F$4:$F$1003='Gastos das Atividades'!$B17),-('Gastos das Atividades'!AU$3&gt;='Gastos Gerais'!$D$4:$D$1003),-('Gastos das Atividades'!AU$3&lt;='Gastos Gerais'!$E$4:$E$1003),-('Gastos Gerais'!$C$4:$C$1003)))</f>
        <v>0</v>
      </c>
      <c r="AV17" s="72">
        <f>IF($B17="",0,SUMPRODUCT(-('Gastos Gerais'!$F$4:$F$1003='Gastos das Atividades'!$B17),-('Gastos das Atividades'!AV$3&gt;='Gastos Gerais'!$D$4:$D$1003),-('Gastos das Atividades'!AV$3&lt;='Gastos Gerais'!$E$4:$E$1003),-('Gastos Gerais'!$C$4:$C$1003)))</f>
        <v>0</v>
      </c>
      <c r="AW17" s="72">
        <f>IF($B17="",0,SUMPRODUCT(-('Gastos Gerais'!$F$4:$F$1003='Gastos das Atividades'!$B17),-('Gastos das Atividades'!AW$3&gt;='Gastos Gerais'!$D$4:$D$1003),-('Gastos das Atividades'!AW$3&lt;='Gastos Gerais'!$E$4:$E$1003),-('Gastos Gerais'!$C$4:$C$1003)))</f>
        <v>0</v>
      </c>
      <c r="AX17" s="72">
        <f>IF($B17="",0,SUMPRODUCT(-('Gastos Gerais'!$F$4:$F$1003='Gastos das Atividades'!$B17),-('Gastos das Atividades'!AX$3&gt;='Gastos Gerais'!$D$4:$D$1003),-('Gastos das Atividades'!AX$3&lt;='Gastos Gerais'!$E$4:$E$1003),-('Gastos Gerais'!$C$4:$C$1003)))</f>
        <v>0</v>
      </c>
      <c r="AY17" s="72">
        <f>IF($B17="",0,SUMPRODUCT(-('Gastos Gerais'!$F$4:$F$1003='Gastos das Atividades'!$B17),-('Gastos das Atividades'!AY$3&gt;='Gastos Gerais'!$D$4:$D$1003),-('Gastos das Atividades'!AY$3&lt;='Gastos Gerais'!$E$4:$E$1003),-('Gastos Gerais'!$C$4:$C$1003)))</f>
        <v>0</v>
      </c>
      <c r="AZ17" s="72">
        <f>IF($B17="",0,SUMPRODUCT(-('Gastos Gerais'!$F$4:$F$1003='Gastos das Atividades'!$B17),-('Gastos das Atividades'!AZ$3&gt;='Gastos Gerais'!$D$4:$D$1003),-('Gastos das Atividades'!AZ$3&lt;='Gastos Gerais'!$E$4:$E$1003),-('Gastos Gerais'!$C$4:$C$1003)))</f>
        <v>0</v>
      </c>
      <c r="BA17" s="72">
        <f>IF($B17="",0,SUMPRODUCT(-('Gastos Gerais'!$F$4:$F$1003='Gastos das Atividades'!$B17),-('Gastos das Atividades'!BA$3&gt;='Gastos Gerais'!$D$4:$D$1003),-('Gastos das Atividades'!BA$3&lt;='Gastos Gerais'!$E$4:$E$1003),-('Gastos Gerais'!$C$4:$C$1003)))</f>
        <v>0</v>
      </c>
      <c r="BB17" s="72">
        <f>IF($B17="",0,SUMPRODUCT(-('Gastos Gerais'!$F$4:$F$1003='Gastos das Atividades'!$B17),-('Gastos das Atividades'!BB$3&gt;='Gastos Gerais'!$D$4:$D$1003),-('Gastos das Atividades'!BB$3&lt;='Gastos Gerais'!$E$4:$E$1003),-('Gastos Gerais'!$C$4:$C$1003)))</f>
        <v>0</v>
      </c>
      <c r="BC17" s="72">
        <f>IF($B17="",0,SUMPRODUCT(-('Gastos Gerais'!$F$4:$F$1003='Gastos das Atividades'!$B17),-('Gastos das Atividades'!BC$3&gt;='Gastos Gerais'!$D$4:$D$1003),-('Gastos das Atividades'!BC$3&lt;='Gastos Gerais'!$E$4:$E$1003),-('Gastos Gerais'!$C$4:$C$1003)))</f>
        <v>0</v>
      </c>
      <c r="BD17" s="72">
        <f>IF($B17="",0,SUMPRODUCT(-('Gastos Gerais'!$F$4:$F$1003='Gastos das Atividades'!$B17),-('Gastos das Atividades'!BD$3&gt;='Gastos Gerais'!$D$4:$D$1003),-('Gastos das Atividades'!BD$3&lt;='Gastos Gerais'!$E$4:$E$1003),-('Gastos Gerais'!$C$4:$C$1003)))</f>
        <v>0</v>
      </c>
      <c r="BE17" s="72">
        <f>IF($B17="",0,SUMPRODUCT(-('Gastos Gerais'!$F$4:$F$1003='Gastos das Atividades'!$B17),-('Gastos das Atividades'!BE$3&gt;='Gastos Gerais'!$D$4:$D$1003),-('Gastos das Atividades'!BE$3&lt;='Gastos Gerais'!$E$4:$E$1003),-('Gastos Gerais'!$C$4:$C$1003)))</f>
        <v>0</v>
      </c>
      <c r="BF17" s="72">
        <f>IF($B17="",0,SUMPRODUCT(-('Gastos Gerais'!$F$4:$F$1003='Gastos das Atividades'!$B17),-('Gastos das Atividades'!BF$3&gt;='Gastos Gerais'!$D$4:$D$1003),-('Gastos das Atividades'!BF$3&lt;='Gastos Gerais'!$E$4:$E$1003),-('Gastos Gerais'!$C$4:$C$1003)))</f>
        <v>0</v>
      </c>
      <c r="BG17" s="72">
        <f>IF($B17="",0,SUMPRODUCT(-('Gastos Gerais'!$F$4:$F$1003='Gastos das Atividades'!$B17),-('Gastos das Atividades'!BG$3&gt;='Gastos Gerais'!$D$4:$D$1003),-('Gastos das Atividades'!BG$3&lt;='Gastos Gerais'!$E$4:$E$1003),-('Gastos Gerais'!$C$4:$C$1003)))</f>
        <v>0</v>
      </c>
      <c r="BH17" s="72">
        <f>IF($B17="",0,SUMPRODUCT(-('Gastos Gerais'!$F$4:$F$1003='Gastos das Atividades'!$B17),-('Gastos das Atividades'!BH$3&gt;='Gastos Gerais'!$D$4:$D$1003),-('Gastos das Atividades'!BH$3&lt;='Gastos Gerais'!$E$4:$E$1003),-('Gastos Gerais'!$C$4:$C$1003)))</f>
        <v>0</v>
      </c>
      <c r="BI17" s="72">
        <f>IF($B17="",0,SUMPRODUCT(-('Gastos Gerais'!$F$4:$F$1003='Gastos das Atividades'!$B17),-('Gastos das Atividades'!BI$3&gt;='Gastos Gerais'!$D$4:$D$1003),-('Gastos das Atividades'!BI$3&lt;='Gastos Gerais'!$E$4:$E$1003),-('Gastos Gerais'!$C$4:$C$1003)))</f>
        <v>0</v>
      </c>
      <c r="BJ17" s="72">
        <f>IF($B17="",0,SUMPRODUCT(-('Gastos Gerais'!$F$4:$F$1003='Gastos das Atividades'!$B17),-('Gastos das Atividades'!BJ$3&gt;='Gastos Gerais'!$D$4:$D$1003),-('Gastos das Atividades'!BJ$3&lt;='Gastos Gerais'!$E$4:$E$1003),-('Gastos Gerais'!$C$4:$C$1003)))</f>
        <v>0</v>
      </c>
      <c r="BK17" s="72">
        <f>IF($B17="",0,SUMPRODUCT(-('Gastos Gerais'!$F$4:$F$1003='Gastos das Atividades'!$B17),-('Gastos das Atividades'!BK$3&gt;='Gastos Gerais'!$D$4:$D$1003),-('Gastos das Atividades'!BK$3&lt;='Gastos Gerais'!$E$4:$E$1003),-('Gastos Gerais'!$C$4:$C$1003)))</f>
        <v>0</v>
      </c>
      <c r="BL17" s="72">
        <f>IF($B17="",0,SUMPRODUCT(-('Gastos Gerais'!$F$4:$F$1003='Gastos das Atividades'!$B17),-('Gastos das Atividades'!BL$3&gt;='Gastos Gerais'!$D$4:$D$1003),-('Gastos das Atividades'!BL$3&lt;='Gastos Gerais'!$E$4:$E$1003),-('Gastos Gerais'!$C$4:$C$1003)))</f>
        <v>0</v>
      </c>
      <c r="BM17" s="72">
        <f>IF($B17="",0,SUMPRODUCT(-('Gastos Gerais'!$F$4:$F$1003='Gastos das Atividades'!$B17),-('Gastos das Atividades'!BM$3&gt;='Gastos Gerais'!$D$4:$D$1003),-('Gastos das Atividades'!BM$3&lt;='Gastos Gerais'!$E$4:$E$1003),-('Gastos Gerais'!$C$4:$C$1003)))</f>
        <v>0</v>
      </c>
      <c r="BN17" s="72">
        <f>IF($B17="",0,SUMPRODUCT(-('Gastos Gerais'!$F$4:$F$1003='Gastos das Atividades'!$B17),-('Gastos das Atividades'!BN$3&gt;='Gastos Gerais'!$D$4:$D$1003),-('Gastos das Atividades'!BN$3&lt;='Gastos Gerais'!$E$4:$E$1003),-('Gastos Gerais'!$C$4:$C$1003)))</f>
        <v>0</v>
      </c>
      <c r="BO17" s="72">
        <f>IF($B17="",0,SUMPRODUCT(-('Gastos Gerais'!$F$4:$F$1003='Gastos das Atividades'!$B17),-('Gastos das Atividades'!BO$3&gt;='Gastos Gerais'!$D$4:$D$1003),-('Gastos das Atividades'!BO$3&lt;='Gastos Gerais'!$E$4:$E$1003),-('Gastos Gerais'!$C$4:$C$1003)))</f>
        <v>0</v>
      </c>
      <c r="BP17" s="72">
        <f>IF($B17="",0,SUMPRODUCT(-('Gastos Gerais'!$F$4:$F$1003='Gastos das Atividades'!$B17),-('Gastos das Atividades'!BP$3&gt;='Gastos Gerais'!$D$4:$D$1003),-('Gastos das Atividades'!BP$3&lt;='Gastos Gerais'!$E$4:$E$1003),-('Gastos Gerais'!$C$4:$C$1003)))</f>
        <v>0</v>
      </c>
      <c r="BQ17" s="72">
        <f>IF($B17="",0,SUMPRODUCT(-('Gastos Gerais'!$F$4:$F$1003='Gastos das Atividades'!$B17),-('Gastos das Atividades'!BQ$3&gt;='Gastos Gerais'!$D$4:$D$1003),-('Gastos das Atividades'!BQ$3&lt;='Gastos Gerais'!$E$4:$E$1003),-('Gastos Gerais'!$C$4:$C$1003)))</f>
        <v>0</v>
      </c>
      <c r="BR17" s="72">
        <f>IF($B17="",0,SUMPRODUCT(-('Gastos Gerais'!$F$4:$F$1003='Gastos das Atividades'!$B17),-('Gastos das Atividades'!BR$3&gt;='Gastos Gerais'!$D$4:$D$1003),-('Gastos das Atividades'!BR$3&lt;='Gastos Gerais'!$E$4:$E$1003),-('Gastos Gerais'!$C$4:$C$1003)))</f>
        <v>0</v>
      </c>
      <c r="BS17" s="72">
        <f>IF($B17="",0,SUMPRODUCT(-('Gastos Gerais'!$F$4:$F$1003='Gastos das Atividades'!$B17),-('Gastos das Atividades'!BS$3&gt;='Gastos Gerais'!$D$4:$D$1003),-('Gastos das Atividades'!BS$3&lt;='Gastos Gerais'!$E$4:$E$1003),-('Gastos Gerais'!$C$4:$C$1003)))</f>
        <v>0</v>
      </c>
      <c r="BT17" s="72">
        <f>IF($B17="",0,SUMPRODUCT(-('Gastos Gerais'!$F$4:$F$1003='Gastos das Atividades'!$B17),-('Gastos das Atividades'!BT$3&gt;='Gastos Gerais'!$D$4:$D$1003),-('Gastos das Atividades'!BT$3&lt;='Gastos Gerais'!$E$4:$E$1003),-('Gastos Gerais'!$C$4:$C$1003)))</f>
        <v>0</v>
      </c>
      <c r="BU17" s="72">
        <f>IF($B17="",0,SUMPRODUCT(-('Gastos Gerais'!$F$4:$F$1003='Gastos das Atividades'!$B17),-('Gastos das Atividades'!BU$3&gt;='Gastos Gerais'!$D$4:$D$1003),-('Gastos das Atividades'!BU$3&lt;='Gastos Gerais'!$E$4:$E$1003),-('Gastos Gerais'!$C$4:$C$1003)))</f>
        <v>0</v>
      </c>
      <c r="BV17" s="72">
        <f>IF($B17="",0,SUMPRODUCT(-('Gastos Gerais'!$F$4:$F$1003='Gastos das Atividades'!$B17),-('Gastos das Atividades'!BV$3&gt;='Gastos Gerais'!$D$4:$D$1003),-('Gastos das Atividades'!BV$3&lt;='Gastos Gerais'!$E$4:$E$1003),-('Gastos Gerais'!$C$4:$C$1003)))</f>
        <v>0</v>
      </c>
      <c r="BW17" s="72">
        <f>IF($B17="",0,SUMPRODUCT(-('Gastos Gerais'!$F$4:$F$1003='Gastos das Atividades'!$B17),-('Gastos das Atividades'!BW$3&gt;='Gastos Gerais'!$D$4:$D$1003),-('Gastos das Atividades'!BW$3&lt;='Gastos Gerais'!$E$4:$E$1003),-('Gastos Gerais'!$C$4:$C$1003)))</f>
        <v>0</v>
      </c>
      <c r="BX17" s="72">
        <f>IF($B17="",0,SUMPRODUCT(-('Gastos Gerais'!$F$4:$F$1003='Gastos das Atividades'!$B17),-('Gastos das Atividades'!BX$3&gt;='Gastos Gerais'!$D$4:$D$1003),-('Gastos das Atividades'!BX$3&lt;='Gastos Gerais'!$E$4:$E$1003),-('Gastos Gerais'!$C$4:$C$1003)))</f>
        <v>0</v>
      </c>
    </row>
    <row r="18" spans="1:76" x14ac:dyDescent="0.2">
      <c r="A18" s="140">
        <v>15</v>
      </c>
      <c r="B18" s="158"/>
      <c r="C18" s="298">
        <v>0</v>
      </c>
      <c r="D18" s="350">
        <f t="shared" si="9"/>
        <v>0</v>
      </c>
      <c r="E18" s="138">
        <f t="shared" si="10"/>
        <v>0</v>
      </c>
      <c r="F18" s="72">
        <f t="shared" si="2"/>
        <v>0</v>
      </c>
      <c r="G18" s="72">
        <f t="shared" si="2"/>
        <v>0</v>
      </c>
      <c r="H18" s="72">
        <f t="shared" si="2"/>
        <v>0</v>
      </c>
      <c r="I18" s="72">
        <f t="shared" si="2"/>
        <v>0</v>
      </c>
      <c r="J18" s="139">
        <f t="shared" si="3"/>
        <v>0</v>
      </c>
      <c r="K18" s="75">
        <f t="shared" si="4"/>
        <v>0</v>
      </c>
      <c r="L18" s="75">
        <f t="shared" si="5"/>
        <v>0</v>
      </c>
      <c r="M18" s="75">
        <f t="shared" si="6"/>
        <v>0</v>
      </c>
      <c r="N18" s="75">
        <f t="shared" si="11"/>
        <v>0</v>
      </c>
      <c r="O18" s="75">
        <f t="shared" si="12"/>
        <v>0</v>
      </c>
      <c r="P18" s="202">
        <f t="shared" si="8"/>
        <v>0</v>
      </c>
      <c r="Q18" s="72">
        <f>IF($B18="",0,SUMPRODUCT(-('Gastos Gerais'!$F$4:$F$1003='Gastos das Atividades'!$B18),-('Gastos das Atividades'!Q$3&gt;='Gastos Gerais'!$D$4:$D$1003),-('Gastos das Atividades'!Q$3&lt;='Gastos Gerais'!$E$4:$E$1003),-('Gastos Gerais'!$C$4:$C$1003)))</f>
        <v>0</v>
      </c>
      <c r="R18" s="72">
        <f>IF($B18="",0,SUMPRODUCT(-('Gastos Gerais'!$F$4:$F$1003='Gastos das Atividades'!$B18),-('Gastos das Atividades'!R$3&gt;='Gastos Gerais'!$D$4:$D$1003),-('Gastos das Atividades'!R$3&lt;='Gastos Gerais'!$E$4:$E$1003),-('Gastos Gerais'!$C$4:$C$1003)))</f>
        <v>0</v>
      </c>
      <c r="S18" s="72">
        <f>IF($B18="",0,SUMPRODUCT(-('Gastos Gerais'!$F$4:$F$1003='Gastos das Atividades'!$B18),-('Gastos das Atividades'!S$3&gt;='Gastos Gerais'!$D$4:$D$1003),-('Gastos das Atividades'!S$3&lt;='Gastos Gerais'!$E$4:$E$1003),-('Gastos Gerais'!$C$4:$C$1003)))</f>
        <v>0</v>
      </c>
      <c r="T18" s="72">
        <f>IF($B18="",0,SUMPRODUCT(-('Gastos Gerais'!$F$4:$F$1003='Gastos das Atividades'!$B18),-('Gastos das Atividades'!T$3&gt;='Gastos Gerais'!$D$4:$D$1003),-('Gastos das Atividades'!T$3&lt;='Gastos Gerais'!$E$4:$E$1003),-('Gastos Gerais'!$C$4:$C$1003)))</f>
        <v>0</v>
      </c>
      <c r="U18" s="72">
        <f>IF($B18="",0,SUMPRODUCT(-('Gastos Gerais'!$F$4:$F$1003='Gastos das Atividades'!$B18),-('Gastos das Atividades'!U$3&gt;='Gastos Gerais'!$D$4:$D$1003),-('Gastos das Atividades'!U$3&lt;='Gastos Gerais'!$E$4:$E$1003),-('Gastos Gerais'!$C$4:$C$1003)))</f>
        <v>0</v>
      </c>
      <c r="V18" s="72">
        <f>IF($B18="",0,SUMPRODUCT(-('Gastos Gerais'!$F$4:$F$1003='Gastos das Atividades'!$B18),-('Gastos das Atividades'!V$3&gt;='Gastos Gerais'!$D$4:$D$1003),-('Gastos das Atividades'!V$3&lt;='Gastos Gerais'!$E$4:$E$1003),-('Gastos Gerais'!$C$4:$C$1003)))</f>
        <v>0</v>
      </c>
      <c r="W18" s="72">
        <f>IF($B18="",0,SUMPRODUCT(-('Gastos Gerais'!$F$4:$F$1003='Gastos das Atividades'!$B18),-('Gastos das Atividades'!W$3&gt;='Gastos Gerais'!$D$4:$D$1003),-('Gastos das Atividades'!W$3&lt;='Gastos Gerais'!$E$4:$E$1003),-('Gastos Gerais'!$C$4:$C$1003)))</f>
        <v>0</v>
      </c>
      <c r="X18" s="72">
        <f>IF($B18="",0,SUMPRODUCT(-('Gastos Gerais'!$F$4:$F$1003='Gastos das Atividades'!$B18),-('Gastos das Atividades'!X$3&gt;='Gastos Gerais'!$D$4:$D$1003),-('Gastos das Atividades'!X$3&lt;='Gastos Gerais'!$E$4:$E$1003),-('Gastos Gerais'!$C$4:$C$1003)))</f>
        <v>0</v>
      </c>
      <c r="Y18" s="72">
        <f>IF($B18="",0,SUMPRODUCT(-('Gastos Gerais'!$F$4:$F$1003='Gastos das Atividades'!$B18),-('Gastos das Atividades'!Y$3&gt;='Gastos Gerais'!$D$4:$D$1003),-('Gastos das Atividades'!Y$3&lt;='Gastos Gerais'!$E$4:$E$1003),-('Gastos Gerais'!$C$4:$C$1003)))</f>
        <v>0</v>
      </c>
      <c r="Z18" s="72">
        <f>IF($B18="",0,SUMPRODUCT(-('Gastos Gerais'!$F$4:$F$1003='Gastos das Atividades'!$B18),-('Gastos das Atividades'!Z$3&gt;='Gastos Gerais'!$D$4:$D$1003),-('Gastos das Atividades'!Z$3&lt;='Gastos Gerais'!$E$4:$E$1003),-('Gastos Gerais'!$C$4:$C$1003)))</f>
        <v>0</v>
      </c>
      <c r="AA18" s="72">
        <f>IF($B18="",0,SUMPRODUCT(-('Gastos Gerais'!$F$4:$F$1003='Gastos das Atividades'!$B18),-('Gastos das Atividades'!AA$3&gt;='Gastos Gerais'!$D$4:$D$1003),-('Gastos das Atividades'!AA$3&lt;='Gastos Gerais'!$E$4:$E$1003),-('Gastos Gerais'!$C$4:$C$1003)))</f>
        <v>0</v>
      </c>
      <c r="AB18" s="72">
        <f>IF($B18="",0,SUMPRODUCT(-('Gastos Gerais'!$F$4:$F$1003='Gastos das Atividades'!$B18),-('Gastos das Atividades'!AB$3&gt;='Gastos Gerais'!$D$4:$D$1003),-('Gastos das Atividades'!AB$3&lt;='Gastos Gerais'!$E$4:$E$1003),-('Gastos Gerais'!$C$4:$C$1003)))</f>
        <v>0</v>
      </c>
      <c r="AC18" s="72">
        <f>IF($B18="",0,SUMPRODUCT(-('Gastos Gerais'!$F$4:$F$1003='Gastos das Atividades'!$B18),-('Gastos das Atividades'!AC$3&gt;='Gastos Gerais'!$D$4:$D$1003),-('Gastos das Atividades'!AC$3&lt;='Gastos Gerais'!$E$4:$E$1003),-('Gastos Gerais'!$C$4:$C$1003)))</f>
        <v>0</v>
      </c>
      <c r="AD18" s="72">
        <f>IF($B18="",0,SUMPRODUCT(-('Gastos Gerais'!$F$4:$F$1003='Gastos das Atividades'!$B18),-('Gastos das Atividades'!AD$3&gt;='Gastos Gerais'!$D$4:$D$1003),-('Gastos das Atividades'!AD$3&lt;='Gastos Gerais'!$E$4:$E$1003),-('Gastos Gerais'!$C$4:$C$1003)))</f>
        <v>0</v>
      </c>
      <c r="AE18" s="72">
        <f>IF($B18="",0,SUMPRODUCT(-('Gastos Gerais'!$F$4:$F$1003='Gastos das Atividades'!$B18),-('Gastos das Atividades'!AE$3&gt;='Gastos Gerais'!$D$4:$D$1003),-('Gastos das Atividades'!AE$3&lt;='Gastos Gerais'!$E$4:$E$1003),-('Gastos Gerais'!$C$4:$C$1003)))</f>
        <v>0</v>
      </c>
      <c r="AF18" s="72">
        <f>IF($B18="",0,SUMPRODUCT(-('Gastos Gerais'!$F$4:$F$1003='Gastos das Atividades'!$B18),-('Gastos das Atividades'!AF$3&gt;='Gastos Gerais'!$D$4:$D$1003),-('Gastos das Atividades'!AF$3&lt;='Gastos Gerais'!$E$4:$E$1003),-('Gastos Gerais'!$C$4:$C$1003)))</f>
        <v>0</v>
      </c>
      <c r="AG18" s="72">
        <f>IF($B18="",0,SUMPRODUCT(-('Gastos Gerais'!$F$4:$F$1003='Gastos das Atividades'!$B18),-('Gastos das Atividades'!AG$3&gt;='Gastos Gerais'!$D$4:$D$1003),-('Gastos das Atividades'!AG$3&lt;='Gastos Gerais'!$E$4:$E$1003),-('Gastos Gerais'!$C$4:$C$1003)))</f>
        <v>0</v>
      </c>
      <c r="AH18" s="72">
        <f>IF($B18="",0,SUMPRODUCT(-('Gastos Gerais'!$F$4:$F$1003='Gastos das Atividades'!$B18),-('Gastos das Atividades'!AH$3&gt;='Gastos Gerais'!$D$4:$D$1003),-('Gastos das Atividades'!AH$3&lt;='Gastos Gerais'!$E$4:$E$1003),-('Gastos Gerais'!$C$4:$C$1003)))</f>
        <v>0</v>
      </c>
      <c r="AI18" s="72">
        <f>IF($B18="",0,SUMPRODUCT(-('Gastos Gerais'!$F$4:$F$1003='Gastos das Atividades'!$B18),-('Gastos das Atividades'!AI$3&gt;='Gastos Gerais'!$D$4:$D$1003),-('Gastos das Atividades'!AI$3&lt;='Gastos Gerais'!$E$4:$E$1003),-('Gastos Gerais'!$C$4:$C$1003)))</f>
        <v>0</v>
      </c>
      <c r="AJ18" s="72">
        <f>IF($B18="",0,SUMPRODUCT(-('Gastos Gerais'!$F$4:$F$1003='Gastos das Atividades'!$B18),-('Gastos das Atividades'!AJ$3&gt;='Gastos Gerais'!$D$4:$D$1003),-('Gastos das Atividades'!AJ$3&lt;='Gastos Gerais'!$E$4:$E$1003),-('Gastos Gerais'!$C$4:$C$1003)))</f>
        <v>0</v>
      </c>
      <c r="AK18" s="72">
        <f>IF($B18="",0,SUMPRODUCT(-('Gastos Gerais'!$F$4:$F$1003='Gastos das Atividades'!$B18),-('Gastos das Atividades'!AK$3&gt;='Gastos Gerais'!$D$4:$D$1003),-('Gastos das Atividades'!AK$3&lt;='Gastos Gerais'!$E$4:$E$1003),-('Gastos Gerais'!$C$4:$C$1003)))</f>
        <v>0</v>
      </c>
      <c r="AL18" s="72">
        <f>IF($B18="",0,SUMPRODUCT(-('Gastos Gerais'!$F$4:$F$1003='Gastos das Atividades'!$B18),-('Gastos das Atividades'!AL$3&gt;='Gastos Gerais'!$D$4:$D$1003),-('Gastos das Atividades'!AL$3&lt;='Gastos Gerais'!$E$4:$E$1003),-('Gastos Gerais'!$C$4:$C$1003)))</f>
        <v>0</v>
      </c>
      <c r="AM18" s="72">
        <f>IF($B18="",0,SUMPRODUCT(-('Gastos Gerais'!$F$4:$F$1003='Gastos das Atividades'!$B18),-('Gastos das Atividades'!AM$3&gt;='Gastos Gerais'!$D$4:$D$1003),-('Gastos das Atividades'!AM$3&lt;='Gastos Gerais'!$E$4:$E$1003),-('Gastos Gerais'!$C$4:$C$1003)))</f>
        <v>0</v>
      </c>
      <c r="AN18" s="72">
        <f>IF($B18="",0,SUMPRODUCT(-('Gastos Gerais'!$F$4:$F$1003='Gastos das Atividades'!$B18),-('Gastos das Atividades'!AN$3&gt;='Gastos Gerais'!$D$4:$D$1003),-('Gastos das Atividades'!AN$3&lt;='Gastos Gerais'!$E$4:$E$1003),-('Gastos Gerais'!$C$4:$C$1003)))</f>
        <v>0</v>
      </c>
      <c r="AO18" s="72">
        <f>IF($B18="",0,SUMPRODUCT(-('Gastos Gerais'!$F$4:$F$1003='Gastos das Atividades'!$B18),-('Gastos das Atividades'!AO$3&gt;='Gastos Gerais'!$D$4:$D$1003),-('Gastos das Atividades'!AO$3&lt;='Gastos Gerais'!$E$4:$E$1003),-('Gastos Gerais'!$C$4:$C$1003)))</f>
        <v>0</v>
      </c>
      <c r="AP18" s="72">
        <f>IF($B18="",0,SUMPRODUCT(-('Gastos Gerais'!$F$4:$F$1003='Gastos das Atividades'!$B18),-('Gastos das Atividades'!AP$3&gt;='Gastos Gerais'!$D$4:$D$1003),-('Gastos das Atividades'!AP$3&lt;='Gastos Gerais'!$E$4:$E$1003),-('Gastos Gerais'!$C$4:$C$1003)))</f>
        <v>0</v>
      </c>
      <c r="AQ18" s="72">
        <f>IF($B18="",0,SUMPRODUCT(-('Gastos Gerais'!$F$4:$F$1003='Gastos das Atividades'!$B18),-('Gastos das Atividades'!AQ$3&gt;='Gastos Gerais'!$D$4:$D$1003),-('Gastos das Atividades'!AQ$3&lt;='Gastos Gerais'!$E$4:$E$1003),-('Gastos Gerais'!$C$4:$C$1003)))</f>
        <v>0</v>
      </c>
      <c r="AR18" s="72">
        <f>IF($B18="",0,SUMPRODUCT(-('Gastos Gerais'!$F$4:$F$1003='Gastos das Atividades'!$B18),-('Gastos das Atividades'!AR$3&gt;='Gastos Gerais'!$D$4:$D$1003),-('Gastos das Atividades'!AR$3&lt;='Gastos Gerais'!$E$4:$E$1003),-('Gastos Gerais'!$C$4:$C$1003)))</f>
        <v>0</v>
      </c>
      <c r="AS18" s="72">
        <f>IF($B18="",0,SUMPRODUCT(-('Gastos Gerais'!$F$4:$F$1003='Gastos das Atividades'!$B18),-('Gastos das Atividades'!AS$3&gt;='Gastos Gerais'!$D$4:$D$1003),-('Gastos das Atividades'!AS$3&lt;='Gastos Gerais'!$E$4:$E$1003),-('Gastos Gerais'!$C$4:$C$1003)))</f>
        <v>0</v>
      </c>
      <c r="AT18" s="72">
        <f>IF($B18="",0,SUMPRODUCT(-('Gastos Gerais'!$F$4:$F$1003='Gastos das Atividades'!$B18),-('Gastos das Atividades'!AT$3&gt;='Gastos Gerais'!$D$4:$D$1003),-('Gastos das Atividades'!AT$3&lt;='Gastos Gerais'!$E$4:$E$1003),-('Gastos Gerais'!$C$4:$C$1003)))</f>
        <v>0</v>
      </c>
      <c r="AU18" s="72">
        <f>IF($B18="",0,SUMPRODUCT(-('Gastos Gerais'!$F$4:$F$1003='Gastos das Atividades'!$B18),-('Gastos das Atividades'!AU$3&gt;='Gastos Gerais'!$D$4:$D$1003),-('Gastos das Atividades'!AU$3&lt;='Gastos Gerais'!$E$4:$E$1003),-('Gastos Gerais'!$C$4:$C$1003)))</f>
        <v>0</v>
      </c>
      <c r="AV18" s="72">
        <f>IF($B18="",0,SUMPRODUCT(-('Gastos Gerais'!$F$4:$F$1003='Gastos das Atividades'!$B18),-('Gastos das Atividades'!AV$3&gt;='Gastos Gerais'!$D$4:$D$1003),-('Gastos das Atividades'!AV$3&lt;='Gastos Gerais'!$E$4:$E$1003),-('Gastos Gerais'!$C$4:$C$1003)))</f>
        <v>0</v>
      </c>
      <c r="AW18" s="72">
        <f>IF($B18="",0,SUMPRODUCT(-('Gastos Gerais'!$F$4:$F$1003='Gastos das Atividades'!$B18),-('Gastos das Atividades'!AW$3&gt;='Gastos Gerais'!$D$4:$D$1003),-('Gastos das Atividades'!AW$3&lt;='Gastos Gerais'!$E$4:$E$1003),-('Gastos Gerais'!$C$4:$C$1003)))</f>
        <v>0</v>
      </c>
      <c r="AX18" s="72">
        <f>IF($B18="",0,SUMPRODUCT(-('Gastos Gerais'!$F$4:$F$1003='Gastos das Atividades'!$B18),-('Gastos das Atividades'!AX$3&gt;='Gastos Gerais'!$D$4:$D$1003),-('Gastos das Atividades'!AX$3&lt;='Gastos Gerais'!$E$4:$E$1003),-('Gastos Gerais'!$C$4:$C$1003)))</f>
        <v>0</v>
      </c>
      <c r="AY18" s="72">
        <f>IF($B18="",0,SUMPRODUCT(-('Gastos Gerais'!$F$4:$F$1003='Gastos das Atividades'!$B18),-('Gastos das Atividades'!AY$3&gt;='Gastos Gerais'!$D$4:$D$1003),-('Gastos das Atividades'!AY$3&lt;='Gastos Gerais'!$E$4:$E$1003),-('Gastos Gerais'!$C$4:$C$1003)))</f>
        <v>0</v>
      </c>
      <c r="AZ18" s="72">
        <f>IF($B18="",0,SUMPRODUCT(-('Gastos Gerais'!$F$4:$F$1003='Gastos das Atividades'!$B18),-('Gastos das Atividades'!AZ$3&gt;='Gastos Gerais'!$D$4:$D$1003),-('Gastos das Atividades'!AZ$3&lt;='Gastos Gerais'!$E$4:$E$1003),-('Gastos Gerais'!$C$4:$C$1003)))</f>
        <v>0</v>
      </c>
      <c r="BA18" s="72">
        <f>IF($B18="",0,SUMPRODUCT(-('Gastos Gerais'!$F$4:$F$1003='Gastos das Atividades'!$B18),-('Gastos das Atividades'!BA$3&gt;='Gastos Gerais'!$D$4:$D$1003),-('Gastos das Atividades'!BA$3&lt;='Gastos Gerais'!$E$4:$E$1003),-('Gastos Gerais'!$C$4:$C$1003)))</f>
        <v>0</v>
      </c>
      <c r="BB18" s="72">
        <f>IF($B18="",0,SUMPRODUCT(-('Gastos Gerais'!$F$4:$F$1003='Gastos das Atividades'!$B18),-('Gastos das Atividades'!BB$3&gt;='Gastos Gerais'!$D$4:$D$1003),-('Gastos das Atividades'!BB$3&lt;='Gastos Gerais'!$E$4:$E$1003),-('Gastos Gerais'!$C$4:$C$1003)))</f>
        <v>0</v>
      </c>
      <c r="BC18" s="72">
        <f>IF($B18="",0,SUMPRODUCT(-('Gastos Gerais'!$F$4:$F$1003='Gastos das Atividades'!$B18),-('Gastos das Atividades'!BC$3&gt;='Gastos Gerais'!$D$4:$D$1003),-('Gastos das Atividades'!BC$3&lt;='Gastos Gerais'!$E$4:$E$1003),-('Gastos Gerais'!$C$4:$C$1003)))</f>
        <v>0</v>
      </c>
      <c r="BD18" s="72">
        <f>IF($B18="",0,SUMPRODUCT(-('Gastos Gerais'!$F$4:$F$1003='Gastos das Atividades'!$B18),-('Gastos das Atividades'!BD$3&gt;='Gastos Gerais'!$D$4:$D$1003),-('Gastos das Atividades'!BD$3&lt;='Gastos Gerais'!$E$4:$E$1003),-('Gastos Gerais'!$C$4:$C$1003)))</f>
        <v>0</v>
      </c>
      <c r="BE18" s="72">
        <f>IF($B18="",0,SUMPRODUCT(-('Gastos Gerais'!$F$4:$F$1003='Gastos das Atividades'!$B18),-('Gastos das Atividades'!BE$3&gt;='Gastos Gerais'!$D$4:$D$1003),-('Gastos das Atividades'!BE$3&lt;='Gastos Gerais'!$E$4:$E$1003),-('Gastos Gerais'!$C$4:$C$1003)))</f>
        <v>0</v>
      </c>
      <c r="BF18" s="72">
        <f>IF($B18="",0,SUMPRODUCT(-('Gastos Gerais'!$F$4:$F$1003='Gastos das Atividades'!$B18),-('Gastos das Atividades'!BF$3&gt;='Gastos Gerais'!$D$4:$D$1003),-('Gastos das Atividades'!BF$3&lt;='Gastos Gerais'!$E$4:$E$1003),-('Gastos Gerais'!$C$4:$C$1003)))</f>
        <v>0</v>
      </c>
      <c r="BG18" s="72">
        <f>IF($B18="",0,SUMPRODUCT(-('Gastos Gerais'!$F$4:$F$1003='Gastos das Atividades'!$B18),-('Gastos das Atividades'!BG$3&gt;='Gastos Gerais'!$D$4:$D$1003),-('Gastos das Atividades'!BG$3&lt;='Gastos Gerais'!$E$4:$E$1003),-('Gastos Gerais'!$C$4:$C$1003)))</f>
        <v>0</v>
      </c>
      <c r="BH18" s="72">
        <f>IF($B18="",0,SUMPRODUCT(-('Gastos Gerais'!$F$4:$F$1003='Gastos das Atividades'!$B18),-('Gastos das Atividades'!BH$3&gt;='Gastos Gerais'!$D$4:$D$1003),-('Gastos das Atividades'!BH$3&lt;='Gastos Gerais'!$E$4:$E$1003),-('Gastos Gerais'!$C$4:$C$1003)))</f>
        <v>0</v>
      </c>
      <c r="BI18" s="72">
        <f>IF($B18="",0,SUMPRODUCT(-('Gastos Gerais'!$F$4:$F$1003='Gastos das Atividades'!$B18),-('Gastos das Atividades'!BI$3&gt;='Gastos Gerais'!$D$4:$D$1003),-('Gastos das Atividades'!BI$3&lt;='Gastos Gerais'!$E$4:$E$1003),-('Gastos Gerais'!$C$4:$C$1003)))</f>
        <v>0</v>
      </c>
      <c r="BJ18" s="72">
        <f>IF($B18="",0,SUMPRODUCT(-('Gastos Gerais'!$F$4:$F$1003='Gastos das Atividades'!$B18),-('Gastos das Atividades'!BJ$3&gt;='Gastos Gerais'!$D$4:$D$1003),-('Gastos das Atividades'!BJ$3&lt;='Gastos Gerais'!$E$4:$E$1003),-('Gastos Gerais'!$C$4:$C$1003)))</f>
        <v>0</v>
      </c>
      <c r="BK18" s="72">
        <f>IF($B18="",0,SUMPRODUCT(-('Gastos Gerais'!$F$4:$F$1003='Gastos das Atividades'!$B18),-('Gastos das Atividades'!BK$3&gt;='Gastos Gerais'!$D$4:$D$1003),-('Gastos das Atividades'!BK$3&lt;='Gastos Gerais'!$E$4:$E$1003),-('Gastos Gerais'!$C$4:$C$1003)))</f>
        <v>0</v>
      </c>
      <c r="BL18" s="72">
        <f>IF($B18="",0,SUMPRODUCT(-('Gastos Gerais'!$F$4:$F$1003='Gastos das Atividades'!$B18),-('Gastos das Atividades'!BL$3&gt;='Gastos Gerais'!$D$4:$D$1003),-('Gastos das Atividades'!BL$3&lt;='Gastos Gerais'!$E$4:$E$1003),-('Gastos Gerais'!$C$4:$C$1003)))</f>
        <v>0</v>
      </c>
      <c r="BM18" s="72">
        <f>IF($B18="",0,SUMPRODUCT(-('Gastos Gerais'!$F$4:$F$1003='Gastos das Atividades'!$B18),-('Gastos das Atividades'!BM$3&gt;='Gastos Gerais'!$D$4:$D$1003),-('Gastos das Atividades'!BM$3&lt;='Gastos Gerais'!$E$4:$E$1003),-('Gastos Gerais'!$C$4:$C$1003)))</f>
        <v>0</v>
      </c>
      <c r="BN18" s="72">
        <f>IF($B18="",0,SUMPRODUCT(-('Gastos Gerais'!$F$4:$F$1003='Gastos das Atividades'!$B18),-('Gastos das Atividades'!BN$3&gt;='Gastos Gerais'!$D$4:$D$1003),-('Gastos das Atividades'!BN$3&lt;='Gastos Gerais'!$E$4:$E$1003),-('Gastos Gerais'!$C$4:$C$1003)))</f>
        <v>0</v>
      </c>
      <c r="BO18" s="72">
        <f>IF($B18="",0,SUMPRODUCT(-('Gastos Gerais'!$F$4:$F$1003='Gastos das Atividades'!$B18),-('Gastos das Atividades'!BO$3&gt;='Gastos Gerais'!$D$4:$D$1003),-('Gastos das Atividades'!BO$3&lt;='Gastos Gerais'!$E$4:$E$1003),-('Gastos Gerais'!$C$4:$C$1003)))</f>
        <v>0</v>
      </c>
      <c r="BP18" s="72">
        <f>IF($B18="",0,SUMPRODUCT(-('Gastos Gerais'!$F$4:$F$1003='Gastos das Atividades'!$B18),-('Gastos das Atividades'!BP$3&gt;='Gastos Gerais'!$D$4:$D$1003),-('Gastos das Atividades'!BP$3&lt;='Gastos Gerais'!$E$4:$E$1003),-('Gastos Gerais'!$C$4:$C$1003)))</f>
        <v>0</v>
      </c>
      <c r="BQ18" s="72">
        <f>IF($B18="",0,SUMPRODUCT(-('Gastos Gerais'!$F$4:$F$1003='Gastos das Atividades'!$B18),-('Gastos das Atividades'!BQ$3&gt;='Gastos Gerais'!$D$4:$D$1003),-('Gastos das Atividades'!BQ$3&lt;='Gastos Gerais'!$E$4:$E$1003),-('Gastos Gerais'!$C$4:$C$1003)))</f>
        <v>0</v>
      </c>
      <c r="BR18" s="72">
        <f>IF($B18="",0,SUMPRODUCT(-('Gastos Gerais'!$F$4:$F$1003='Gastos das Atividades'!$B18),-('Gastos das Atividades'!BR$3&gt;='Gastos Gerais'!$D$4:$D$1003),-('Gastos das Atividades'!BR$3&lt;='Gastos Gerais'!$E$4:$E$1003),-('Gastos Gerais'!$C$4:$C$1003)))</f>
        <v>0</v>
      </c>
      <c r="BS18" s="72">
        <f>IF($B18="",0,SUMPRODUCT(-('Gastos Gerais'!$F$4:$F$1003='Gastos das Atividades'!$B18),-('Gastos das Atividades'!BS$3&gt;='Gastos Gerais'!$D$4:$D$1003),-('Gastos das Atividades'!BS$3&lt;='Gastos Gerais'!$E$4:$E$1003),-('Gastos Gerais'!$C$4:$C$1003)))</f>
        <v>0</v>
      </c>
      <c r="BT18" s="72">
        <f>IF($B18="",0,SUMPRODUCT(-('Gastos Gerais'!$F$4:$F$1003='Gastos das Atividades'!$B18),-('Gastos das Atividades'!BT$3&gt;='Gastos Gerais'!$D$4:$D$1003),-('Gastos das Atividades'!BT$3&lt;='Gastos Gerais'!$E$4:$E$1003),-('Gastos Gerais'!$C$4:$C$1003)))</f>
        <v>0</v>
      </c>
      <c r="BU18" s="72">
        <f>IF($B18="",0,SUMPRODUCT(-('Gastos Gerais'!$F$4:$F$1003='Gastos das Atividades'!$B18),-('Gastos das Atividades'!BU$3&gt;='Gastos Gerais'!$D$4:$D$1003),-('Gastos das Atividades'!BU$3&lt;='Gastos Gerais'!$E$4:$E$1003),-('Gastos Gerais'!$C$4:$C$1003)))</f>
        <v>0</v>
      </c>
      <c r="BV18" s="72">
        <f>IF($B18="",0,SUMPRODUCT(-('Gastos Gerais'!$F$4:$F$1003='Gastos das Atividades'!$B18),-('Gastos das Atividades'!BV$3&gt;='Gastos Gerais'!$D$4:$D$1003),-('Gastos das Atividades'!BV$3&lt;='Gastos Gerais'!$E$4:$E$1003),-('Gastos Gerais'!$C$4:$C$1003)))</f>
        <v>0</v>
      </c>
      <c r="BW18" s="72">
        <f>IF($B18="",0,SUMPRODUCT(-('Gastos Gerais'!$F$4:$F$1003='Gastos das Atividades'!$B18),-('Gastos das Atividades'!BW$3&gt;='Gastos Gerais'!$D$4:$D$1003),-('Gastos das Atividades'!BW$3&lt;='Gastos Gerais'!$E$4:$E$1003),-('Gastos Gerais'!$C$4:$C$1003)))</f>
        <v>0</v>
      </c>
      <c r="BX18" s="72">
        <f>IF($B18="",0,SUMPRODUCT(-('Gastos Gerais'!$F$4:$F$1003='Gastos das Atividades'!$B18),-('Gastos das Atividades'!BX$3&gt;='Gastos Gerais'!$D$4:$D$1003),-('Gastos das Atividades'!BX$3&lt;='Gastos Gerais'!$E$4:$E$1003),-('Gastos Gerais'!$C$4:$C$1003)))</f>
        <v>0</v>
      </c>
    </row>
    <row r="19" spans="1:76" x14ac:dyDescent="0.2">
      <c r="A19" s="140">
        <v>16</v>
      </c>
      <c r="B19" s="158"/>
      <c r="C19" s="298">
        <v>0</v>
      </c>
      <c r="D19" s="350">
        <f t="shared" si="9"/>
        <v>0</v>
      </c>
      <c r="E19" s="138">
        <f t="shared" si="10"/>
        <v>0</v>
      </c>
      <c r="F19" s="72">
        <f t="shared" si="2"/>
        <v>0</v>
      </c>
      <c r="G19" s="72">
        <f t="shared" si="2"/>
        <v>0</v>
      </c>
      <c r="H19" s="72">
        <f t="shared" si="2"/>
        <v>0</v>
      </c>
      <c r="I19" s="72">
        <f t="shared" si="2"/>
        <v>0</v>
      </c>
      <c r="J19" s="139">
        <f t="shared" si="3"/>
        <v>0</v>
      </c>
      <c r="K19" s="75">
        <f t="shared" si="4"/>
        <v>0</v>
      </c>
      <c r="L19" s="75">
        <f t="shared" si="5"/>
        <v>0</v>
      </c>
      <c r="M19" s="75">
        <f t="shared" si="6"/>
        <v>0</v>
      </c>
      <c r="N19" s="75">
        <f t="shared" si="11"/>
        <v>0</v>
      </c>
      <c r="O19" s="75">
        <f t="shared" si="12"/>
        <v>0</v>
      </c>
      <c r="P19" s="202">
        <f t="shared" si="8"/>
        <v>0</v>
      </c>
      <c r="Q19" s="72">
        <f>IF($B19="",0,SUMPRODUCT(-('Gastos Gerais'!$F$4:$F$1003='Gastos das Atividades'!$B19),-('Gastos das Atividades'!Q$3&gt;='Gastos Gerais'!$D$4:$D$1003),-('Gastos das Atividades'!Q$3&lt;='Gastos Gerais'!$E$4:$E$1003),-('Gastos Gerais'!$C$4:$C$1003)))</f>
        <v>0</v>
      </c>
      <c r="R19" s="72">
        <f>IF($B19="",0,SUMPRODUCT(-('Gastos Gerais'!$F$4:$F$1003='Gastos das Atividades'!$B19),-('Gastos das Atividades'!R$3&gt;='Gastos Gerais'!$D$4:$D$1003),-('Gastos das Atividades'!R$3&lt;='Gastos Gerais'!$E$4:$E$1003),-('Gastos Gerais'!$C$4:$C$1003)))</f>
        <v>0</v>
      </c>
      <c r="S19" s="72">
        <f>IF($B19="",0,SUMPRODUCT(-('Gastos Gerais'!$F$4:$F$1003='Gastos das Atividades'!$B19),-('Gastos das Atividades'!S$3&gt;='Gastos Gerais'!$D$4:$D$1003),-('Gastos das Atividades'!S$3&lt;='Gastos Gerais'!$E$4:$E$1003),-('Gastos Gerais'!$C$4:$C$1003)))</f>
        <v>0</v>
      </c>
      <c r="T19" s="72">
        <f>IF($B19="",0,SUMPRODUCT(-('Gastos Gerais'!$F$4:$F$1003='Gastos das Atividades'!$B19),-('Gastos das Atividades'!T$3&gt;='Gastos Gerais'!$D$4:$D$1003),-('Gastos das Atividades'!T$3&lt;='Gastos Gerais'!$E$4:$E$1003),-('Gastos Gerais'!$C$4:$C$1003)))</f>
        <v>0</v>
      </c>
      <c r="U19" s="72">
        <f>IF($B19="",0,SUMPRODUCT(-('Gastos Gerais'!$F$4:$F$1003='Gastos das Atividades'!$B19),-('Gastos das Atividades'!U$3&gt;='Gastos Gerais'!$D$4:$D$1003),-('Gastos das Atividades'!U$3&lt;='Gastos Gerais'!$E$4:$E$1003),-('Gastos Gerais'!$C$4:$C$1003)))</f>
        <v>0</v>
      </c>
      <c r="V19" s="72">
        <f>IF($B19="",0,SUMPRODUCT(-('Gastos Gerais'!$F$4:$F$1003='Gastos das Atividades'!$B19),-('Gastos das Atividades'!V$3&gt;='Gastos Gerais'!$D$4:$D$1003),-('Gastos das Atividades'!V$3&lt;='Gastos Gerais'!$E$4:$E$1003),-('Gastos Gerais'!$C$4:$C$1003)))</f>
        <v>0</v>
      </c>
      <c r="W19" s="72">
        <f>IF($B19="",0,SUMPRODUCT(-('Gastos Gerais'!$F$4:$F$1003='Gastos das Atividades'!$B19),-('Gastos das Atividades'!W$3&gt;='Gastos Gerais'!$D$4:$D$1003),-('Gastos das Atividades'!W$3&lt;='Gastos Gerais'!$E$4:$E$1003),-('Gastos Gerais'!$C$4:$C$1003)))</f>
        <v>0</v>
      </c>
      <c r="X19" s="72">
        <f>IF($B19="",0,SUMPRODUCT(-('Gastos Gerais'!$F$4:$F$1003='Gastos das Atividades'!$B19),-('Gastos das Atividades'!X$3&gt;='Gastos Gerais'!$D$4:$D$1003),-('Gastos das Atividades'!X$3&lt;='Gastos Gerais'!$E$4:$E$1003),-('Gastos Gerais'!$C$4:$C$1003)))</f>
        <v>0</v>
      </c>
      <c r="Y19" s="72">
        <f>IF($B19="",0,SUMPRODUCT(-('Gastos Gerais'!$F$4:$F$1003='Gastos das Atividades'!$B19),-('Gastos das Atividades'!Y$3&gt;='Gastos Gerais'!$D$4:$D$1003),-('Gastos das Atividades'!Y$3&lt;='Gastos Gerais'!$E$4:$E$1003),-('Gastos Gerais'!$C$4:$C$1003)))</f>
        <v>0</v>
      </c>
      <c r="Z19" s="72">
        <f>IF($B19="",0,SUMPRODUCT(-('Gastos Gerais'!$F$4:$F$1003='Gastos das Atividades'!$B19),-('Gastos das Atividades'!Z$3&gt;='Gastos Gerais'!$D$4:$D$1003),-('Gastos das Atividades'!Z$3&lt;='Gastos Gerais'!$E$4:$E$1003),-('Gastos Gerais'!$C$4:$C$1003)))</f>
        <v>0</v>
      </c>
      <c r="AA19" s="72">
        <f>IF($B19="",0,SUMPRODUCT(-('Gastos Gerais'!$F$4:$F$1003='Gastos das Atividades'!$B19),-('Gastos das Atividades'!AA$3&gt;='Gastos Gerais'!$D$4:$D$1003),-('Gastos das Atividades'!AA$3&lt;='Gastos Gerais'!$E$4:$E$1003),-('Gastos Gerais'!$C$4:$C$1003)))</f>
        <v>0</v>
      </c>
      <c r="AB19" s="72">
        <f>IF($B19="",0,SUMPRODUCT(-('Gastos Gerais'!$F$4:$F$1003='Gastos das Atividades'!$B19),-('Gastos das Atividades'!AB$3&gt;='Gastos Gerais'!$D$4:$D$1003),-('Gastos das Atividades'!AB$3&lt;='Gastos Gerais'!$E$4:$E$1003),-('Gastos Gerais'!$C$4:$C$1003)))</f>
        <v>0</v>
      </c>
      <c r="AC19" s="72">
        <f>IF($B19="",0,SUMPRODUCT(-('Gastos Gerais'!$F$4:$F$1003='Gastos das Atividades'!$B19),-('Gastos das Atividades'!AC$3&gt;='Gastos Gerais'!$D$4:$D$1003),-('Gastos das Atividades'!AC$3&lt;='Gastos Gerais'!$E$4:$E$1003),-('Gastos Gerais'!$C$4:$C$1003)))</f>
        <v>0</v>
      </c>
      <c r="AD19" s="72">
        <f>IF($B19="",0,SUMPRODUCT(-('Gastos Gerais'!$F$4:$F$1003='Gastos das Atividades'!$B19),-('Gastos das Atividades'!AD$3&gt;='Gastos Gerais'!$D$4:$D$1003),-('Gastos das Atividades'!AD$3&lt;='Gastos Gerais'!$E$4:$E$1003),-('Gastos Gerais'!$C$4:$C$1003)))</f>
        <v>0</v>
      </c>
      <c r="AE19" s="72">
        <f>IF($B19="",0,SUMPRODUCT(-('Gastos Gerais'!$F$4:$F$1003='Gastos das Atividades'!$B19),-('Gastos das Atividades'!AE$3&gt;='Gastos Gerais'!$D$4:$D$1003),-('Gastos das Atividades'!AE$3&lt;='Gastos Gerais'!$E$4:$E$1003),-('Gastos Gerais'!$C$4:$C$1003)))</f>
        <v>0</v>
      </c>
      <c r="AF19" s="72">
        <f>IF($B19="",0,SUMPRODUCT(-('Gastos Gerais'!$F$4:$F$1003='Gastos das Atividades'!$B19),-('Gastos das Atividades'!AF$3&gt;='Gastos Gerais'!$D$4:$D$1003),-('Gastos das Atividades'!AF$3&lt;='Gastos Gerais'!$E$4:$E$1003),-('Gastos Gerais'!$C$4:$C$1003)))</f>
        <v>0</v>
      </c>
      <c r="AG19" s="72">
        <f>IF($B19="",0,SUMPRODUCT(-('Gastos Gerais'!$F$4:$F$1003='Gastos das Atividades'!$B19),-('Gastos das Atividades'!AG$3&gt;='Gastos Gerais'!$D$4:$D$1003),-('Gastos das Atividades'!AG$3&lt;='Gastos Gerais'!$E$4:$E$1003),-('Gastos Gerais'!$C$4:$C$1003)))</f>
        <v>0</v>
      </c>
      <c r="AH19" s="72">
        <f>IF($B19="",0,SUMPRODUCT(-('Gastos Gerais'!$F$4:$F$1003='Gastos das Atividades'!$B19),-('Gastos das Atividades'!AH$3&gt;='Gastos Gerais'!$D$4:$D$1003),-('Gastos das Atividades'!AH$3&lt;='Gastos Gerais'!$E$4:$E$1003),-('Gastos Gerais'!$C$4:$C$1003)))</f>
        <v>0</v>
      </c>
      <c r="AI19" s="72">
        <f>IF($B19="",0,SUMPRODUCT(-('Gastos Gerais'!$F$4:$F$1003='Gastos das Atividades'!$B19),-('Gastos das Atividades'!AI$3&gt;='Gastos Gerais'!$D$4:$D$1003),-('Gastos das Atividades'!AI$3&lt;='Gastos Gerais'!$E$4:$E$1003),-('Gastos Gerais'!$C$4:$C$1003)))</f>
        <v>0</v>
      </c>
      <c r="AJ19" s="72">
        <f>IF($B19="",0,SUMPRODUCT(-('Gastos Gerais'!$F$4:$F$1003='Gastos das Atividades'!$B19),-('Gastos das Atividades'!AJ$3&gt;='Gastos Gerais'!$D$4:$D$1003),-('Gastos das Atividades'!AJ$3&lt;='Gastos Gerais'!$E$4:$E$1003),-('Gastos Gerais'!$C$4:$C$1003)))</f>
        <v>0</v>
      </c>
      <c r="AK19" s="72">
        <f>IF($B19="",0,SUMPRODUCT(-('Gastos Gerais'!$F$4:$F$1003='Gastos das Atividades'!$B19),-('Gastos das Atividades'!AK$3&gt;='Gastos Gerais'!$D$4:$D$1003),-('Gastos das Atividades'!AK$3&lt;='Gastos Gerais'!$E$4:$E$1003),-('Gastos Gerais'!$C$4:$C$1003)))</f>
        <v>0</v>
      </c>
      <c r="AL19" s="72">
        <f>IF($B19="",0,SUMPRODUCT(-('Gastos Gerais'!$F$4:$F$1003='Gastos das Atividades'!$B19),-('Gastos das Atividades'!AL$3&gt;='Gastos Gerais'!$D$4:$D$1003),-('Gastos das Atividades'!AL$3&lt;='Gastos Gerais'!$E$4:$E$1003),-('Gastos Gerais'!$C$4:$C$1003)))</f>
        <v>0</v>
      </c>
      <c r="AM19" s="72">
        <f>IF($B19="",0,SUMPRODUCT(-('Gastos Gerais'!$F$4:$F$1003='Gastos das Atividades'!$B19),-('Gastos das Atividades'!AM$3&gt;='Gastos Gerais'!$D$4:$D$1003),-('Gastos das Atividades'!AM$3&lt;='Gastos Gerais'!$E$4:$E$1003),-('Gastos Gerais'!$C$4:$C$1003)))</f>
        <v>0</v>
      </c>
      <c r="AN19" s="72">
        <f>IF($B19="",0,SUMPRODUCT(-('Gastos Gerais'!$F$4:$F$1003='Gastos das Atividades'!$B19),-('Gastos das Atividades'!AN$3&gt;='Gastos Gerais'!$D$4:$D$1003),-('Gastos das Atividades'!AN$3&lt;='Gastos Gerais'!$E$4:$E$1003),-('Gastos Gerais'!$C$4:$C$1003)))</f>
        <v>0</v>
      </c>
      <c r="AO19" s="72">
        <f>IF($B19="",0,SUMPRODUCT(-('Gastos Gerais'!$F$4:$F$1003='Gastos das Atividades'!$B19),-('Gastos das Atividades'!AO$3&gt;='Gastos Gerais'!$D$4:$D$1003),-('Gastos das Atividades'!AO$3&lt;='Gastos Gerais'!$E$4:$E$1003),-('Gastos Gerais'!$C$4:$C$1003)))</f>
        <v>0</v>
      </c>
      <c r="AP19" s="72">
        <f>IF($B19="",0,SUMPRODUCT(-('Gastos Gerais'!$F$4:$F$1003='Gastos das Atividades'!$B19),-('Gastos das Atividades'!AP$3&gt;='Gastos Gerais'!$D$4:$D$1003),-('Gastos das Atividades'!AP$3&lt;='Gastos Gerais'!$E$4:$E$1003),-('Gastos Gerais'!$C$4:$C$1003)))</f>
        <v>0</v>
      </c>
      <c r="AQ19" s="72">
        <f>IF($B19="",0,SUMPRODUCT(-('Gastos Gerais'!$F$4:$F$1003='Gastos das Atividades'!$B19),-('Gastos das Atividades'!AQ$3&gt;='Gastos Gerais'!$D$4:$D$1003),-('Gastos das Atividades'!AQ$3&lt;='Gastos Gerais'!$E$4:$E$1003),-('Gastos Gerais'!$C$4:$C$1003)))</f>
        <v>0</v>
      </c>
      <c r="AR19" s="72">
        <f>IF($B19="",0,SUMPRODUCT(-('Gastos Gerais'!$F$4:$F$1003='Gastos das Atividades'!$B19),-('Gastos das Atividades'!AR$3&gt;='Gastos Gerais'!$D$4:$D$1003),-('Gastos das Atividades'!AR$3&lt;='Gastos Gerais'!$E$4:$E$1003),-('Gastos Gerais'!$C$4:$C$1003)))</f>
        <v>0</v>
      </c>
      <c r="AS19" s="72">
        <f>IF($B19="",0,SUMPRODUCT(-('Gastos Gerais'!$F$4:$F$1003='Gastos das Atividades'!$B19),-('Gastos das Atividades'!AS$3&gt;='Gastos Gerais'!$D$4:$D$1003),-('Gastos das Atividades'!AS$3&lt;='Gastos Gerais'!$E$4:$E$1003),-('Gastos Gerais'!$C$4:$C$1003)))</f>
        <v>0</v>
      </c>
      <c r="AT19" s="72">
        <f>IF($B19="",0,SUMPRODUCT(-('Gastos Gerais'!$F$4:$F$1003='Gastos das Atividades'!$B19),-('Gastos das Atividades'!AT$3&gt;='Gastos Gerais'!$D$4:$D$1003),-('Gastos das Atividades'!AT$3&lt;='Gastos Gerais'!$E$4:$E$1003),-('Gastos Gerais'!$C$4:$C$1003)))</f>
        <v>0</v>
      </c>
      <c r="AU19" s="72">
        <f>IF($B19="",0,SUMPRODUCT(-('Gastos Gerais'!$F$4:$F$1003='Gastos das Atividades'!$B19),-('Gastos das Atividades'!AU$3&gt;='Gastos Gerais'!$D$4:$D$1003),-('Gastos das Atividades'!AU$3&lt;='Gastos Gerais'!$E$4:$E$1003),-('Gastos Gerais'!$C$4:$C$1003)))</f>
        <v>0</v>
      </c>
      <c r="AV19" s="72">
        <f>IF($B19="",0,SUMPRODUCT(-('Gastos Gerais'!$F$4:$F$1003='Gastos das Atividades'!$B19),-('Gastos das Atividades'!AV$3&gt;='Gastos Gerais'!$D$4:$D$1003),-('Gastos das Atividades'!AV$3&lt;='Gastos Gerais'!$E$4:$E$1003),-('Gastos Gerais'!$C$4:$C$1003)))</f>
        <v>0</v>
      </c>
      <c r="AW19" s="72">
        <f>IF($B19="",0,SUMPRODUCT(-('Gastos Gerais'!$F$4:$F$1003='Gastos das Atividades'!$B19),-('Gastos das Atividades'!AW$3&gt;='Gastos Gerais'!$D$4:$D$1003),-('Gastos das Atividades'!AW$3&lt;='Gastos Gerais'!$E$4:$E$1003),-('Gastos Gerais'!$C$4:$C$1003)))</f>
        <v>0</v>
      </c>
      <c r="AX19" s="72">
        <f>IF($B19="",0,SUMPRODUCT(-('Gastos Gerais'!$F$4:$F$1003='Gastos das Atividades'!$B19),-('Gastos das Atividades'!AX$3&gt;='Gastos Gerais'!$D$4:$D$1003),-('Gastos das Atividades'!AX$3&lt;='Gastos Gerais'!$E$4:$E$1003),-('Gastos Gerais'!$C$4:$C$1003)))</f>
        <v>0</v>
      </c>
      <c r="AY19" s="72">
        <f>IF($B19="",0,SUMPRODUCT(-('Gastos Gerais'!$F$4:$F$1003='Gastos das Atividades'!$B19),-('Gastos das Atividades'!AY$3&gt;='Gastos Gerais'!$D$4:$D$1003),-('Gastos das Atividades'!AY$3&lt;='Gastos Gerais'!$E$4:$E$1003),-('Gastos Gerais'!$C$4:$C$1003)))</f>
        <v>0</v>
      </c>
      <c r="AZ19" s="72">
        <f>IF($B19="",0,SUMPRODUCT(-('Gastos Gerais'!$F$4:$F$1003='Gastos das Atividades'!$B19),-('Gastos das Atividades'!AZ$3&gt;='Gastos Gerais'!$D$4:$D$1003),-('Gastos das Atividades'!AZ$3&lt;='Gastos Gerais'!$E$4:$E$1003),-('Gastos Gerais'!$C$4:$C$1003)))</f>
        <v>0</v>
      </c>
      <c r="BA19" s="72">
        <f>IF($B19="",0,SUMPRODUCT(-('Gastos Gerais'!$F$4:$F$1003='Gastos das Atividades'!$B19),-('Gastos das Atividades'!BA$3&gt;='Gastos Gerais'!$D$4:$D$1003),-('Gastos das Atividades'!BA$3&lt;='Gastos Gerais'!$E$4:$E$1003),-('Gastos Gerais'!$C$4:$C$1003)))</f>
        <v>0</v>
      </c>
      <c r="BB19" s="72">
        <f>IF($B19="",0,SUMPRODUCT(-('Gastos Gerais'!$F$4:$F$1003='Gastos das Atividades'!$B19),-('Gastos das Atividades'!BB$3&gt;='Gastos Gerais'!$D$4:$D$1003),-('Gastos das Atividades'!BB$3&lt;='Gastos Gerais'!$E$4:$E$1003),-('Gastos Gerais'!$C$4:$C$1003)))</f>
        <v>0</v>
      </c>
      <c r="BC19" s="72">
        <f>IF($B19="",0,SUMPRODUCT(-('Gastos Gerais'!$F$4:$F$1003='Gastos das Atividades'!$B19),-('Gastos das Atividades'!BC$3&gt;='Gastos Gerais'!$D$4:$D$1003),-('Gastos das Atividades'!BC$3&lt;='Gastos Gerais'!$E$4:$E$1003),-('Gastos Gerais'!$C$4:$C$1003)))</f>
        <v>0</v>
      </c>
      <c r="BD19" s="72">
        <f>IF($B19="",0,SUMPRODUCT(-('Gastos Gerais'!$F$4:$F$1003='Gastos das Atividades'!$B19),-('Gastos das Atividades'!BD$3&gt;='Gastos Gerais'!$D$4:$D$1003),-('Gastos das Atividades'!BD$3&lt;='Gastos Gerais'!$E$4:$E$1003),-('Gastos Gerais'!$C$4:$C$1003)))</f>
        <v>0</v>
      </c>
      <c r="BE19" s="72">
        <f>IF($B19="",0,SUMPRODUCT(-('Gastos Gerais'!$F$4:$F$1003='Gastos das Atividades'!$B19),-('Gastos das Atividades'!BE$3&gt;='Gastos Gerais'!$D$4:$D$1003),-('Gastos das Atividades'!BE$3&lt;='Gastos Gerais'!$E$4:$E$1003),-('Gastos Gerais'!$C$4:$C$1003)))</f>
        <v>0</v>
      </c>
      <c r="BF19" s="72">
        <f>IF($B19="",0,SUMPRODUCT(-('Gastos Gerais'!$F$4:$F$1003='Gastos das Atividades'!$B19),-('Gastos das Atividades'!BF$3&gt;='Gastos Gerais'!$D$4:$D$1003),-('Gastos das Atividades'!BF$3&lt;='Gastos Gerais'!$E$4:$E$1003),-('Gastos Gerais'!$C$4:$C$1003)))</f>
        <v>0</v>
      </c>
      <c r="BG19" s="72">
        <f>IF($B19="",0,SUMPRODUCT(-('Gastos Gerais'!$F$4:$F$1003='Gastos das Atividades'!$B19),-('Gastos das Atividades'!BG$3&gt;='Gastos Gerais'!$D$4:$D$1003),-('Gastos das Atividades'!BG$3&lt;='Gastos Gerais'!$E$4:$E$1003),-('Gastos Gerais'!$C$4:$C$1003)))</f>
        <v>0</v>
      </c>
      <c r="BH19" s="72">
        <f>IF($B19="",0,SUMPRODUCT(-('Gastos Gerais'!$F$4:$F$1003='Gastos das Atividades'!$B19),-('Gastos das Atividades'!BH$3&gt;='Gastos Gerais'!$D$4:$D$1003),-('Gastos das Atividades'!BH$3&lt;='Gastos Gerais'!$E$4:$E$1003),-('Gastos Gerais'!$C$4:$C$1003)))</f>
        <v>0</v>
      </c>
      <c r="BI19" s="72">
        <f>IF($B19="",0,SUMPRODUCT(-('Gastos Gerais'!$F$4:$F$1003='Gastos das Atividades'!$B19),-('Gastos das Atividades'!BI$3&gt;='Gastos Gerais'!$D$4:$D$1003),-('Gastos das Atividades'!BI$3&lt;='Gastos Gerais'!$E$4:$E$1003),-('Gastos Gerais'!$C$4:$C$1003)))</f>
        <v>0</v>
      </c>
      <c r="BJ19" s="72">
        <f>IF($B19="",0,SUMPRODUCT(-('Gastos Gerais'!$F$4:$F$1003='Gastos das Atividades'!$B19),-('Gastos das Atividades'!BJ$3&gt;='Gastos Gerais'!$D$4:$D$1003),-('Gastos das Atividades'!BJ$3&lt;='Gastos Gerais'!$E$4:$E$1003),-('Gastos Gerais'!$C$4:$C$1003)))</f>
        <v>0</v>
      </c>
      <c r="BK19" s="72">
        <f>IF($B19="",0,SUMPRODUCT(-('Gastos Gerais'!$F$4:$F$1003='Gastos das Atividades'!$B19),-('Gastos das Atividades'!BK$3&gt;='Gastos Gerais'!$D$4:$D$1003),-('Gastos das Atividades'!BK$3&lt;='Gastos Gerais'!$E$4:$E$1003),-('Gastos Gerais'!$C$4:$C$1003)))</f>
        <v>0</v>
      </c>
      <c r="BL19" s="72">
        <f>IF($B19="",0,SUMPRODUCT(-('Gastos Gerais'!$F$4:$F$1003='Gastos das Atividades'!$B19),-('Gastos das Atividades'!BL$3&gt;='Gastos Gerais'!$D$4:$D$1003),-('Gastos das Atividades'!BL$3&lt;='Gastos Gerais'!$E$4:$E$1003),-('Gastos Gerais'!$C$4:$C$1003)))</f>
        <v>0</v>
      </c>
      <c r="BM19" s="72">
        <f>IF($B19="",0,SUMPRODUCT(-('Gastos Gerais'!$F$4:$F$1003='Gastos das Atividades'!$B19),-('Gastos das Atividades'!BM$3&gt;='Gastos Gerais'!$D$4:$D$1003),-('Gastos das Atividades'!BM$3&lt;='Gastos Gerais'!$E$4:$E$1003),-('Gastos Gerais'!$C$4:$C$1003)))</f>
        <v>0</v>
      </c>
      <c r="BN19" s="72">
        <f>IF($B19="",0,SUMPRODUCT(-('Gastos Gerais'!$F$4:$F$1003='Gastos das Atividades'!$B19),-('Gastos das Atividades'!BN$3&gt;='Gastos Gerais'!$D$4:$D$1003),-('Gastos das Atividades'!BN$3&lt;='Gastos Gerais'!$E$4:$E$1003),-('Gastos Gerais'!$C$4:$C$1003)))</f>
        <v>0</v>
      </c>
      <c r="BO19" s="72">
        <f>IF($B19="",0,SUMPRODUCT(-('Gastos Gerais'!$F$4:$F$1003='Gastos das Atividades'!$B19),-('Gastos das Atividades'!BO$3&gt;='Gastos Gerais'!$D$4:$D$1003),-('Gastos das Atividades'!BO$3&lt;='Gastos Gerais'!$E$4:$E$1003),-('Gastos Gerais'!$C$4:$C$1003)))</f>
        <v>0</v>
      </c>
      <c r="BP19" s="72">
        <f>IF($B19="",0,SUMPRODUCT(-('Gastos Gerais'!$F$4:$F$1003='Gastos das Atividades'!$B19),-('Gastos das Atividades'!BP$3&gt;='Gastos Gerais'!$D$4:$D$1003),-('Gastos das Atividades'!BP$3&lt;='Gastos Gerais'!$E$4:$E$1003),-('Gastos Gerais'!$C$4:$C$1003)))</f>
        <v>0</v>
      </c>
      <c r="BQ19" s="72">
        <f>IF($B19="",0,SUMPRODUCT(-('Gastos Gerais'!$F$4:$F$1003='Gastos das Atividades'!$B19),-('Gastos das Atividades'!BQ$3&gt;='Gastos Gerais'!$D$4:$D$1003),-('Gastos das Atividades'!BQ$3&lt;='Gastos Gerais'!$E$4:$E$1003),-('Gastos Gerais'!$C$4:$C$1003)))</f>
        <v>0</v>
      </c>
      <c r="BR19" s="72">
        <f>IF($B19="",0,SUMPRODUCT(-('Gastos Gerais'!$F$4:$F$1003='Gastos das Atividades'!$B19),-('Gastos das Atividades'!BR$3&gt;='Gastos Gerais'!$D$4:$D$1003),-('Gastos das Atividades'!BR$3&lt;='Gastos Gerais'!$E$4:$E$1003),-('Gastos Gerais'!$C$4:$C$1003)))</f>
        <v>0</v>
      </c>
      <c r="BS19" s="72">
        <f>IF($B19="",0,SUMPRODUCT(-('Gastos Gerais'!$F$4:$F$1003='Gastos das Atividades'!$B19),-('Gastos das Atividades'!BS$3&gt;='Gastos Gerais'!$D$4:$D$1003),-('Gastos das Atividades'!BS$3&lt;='Gastos Gerais'!$E$4:$E$1003),-('Gastos Gerais'!$C$4:$C$1003)))</f>
        <v>0</v>
      </c>
      <c r="BT19" s="72">
        <f>IF($B19="",0,SUMPRODUCT(-('Gastos Gerais'!$F$4:$F$1003='Gastos das Atividades'!$B19),-('Gastos das Atividades'!BT$3&gt;='Gastos Gerais'!$D$4:$D$1003),-('Gastos das Atividades'!BT$3&lt;='Gastos Gerais'!$E$4:$E$1003),-('Gastos Gerais'!$C$4:$C$1003)))</f>
        <v>0</v>
      </c>
      <c r="BU19" s="72">
        <f>IF($B19="",0,SUMPRODUCT(-('Gastos Gerais'!$F$4:$F$1003='Gastos das Atividades'!$B19),-('Gastos das Atividades'!BU$3&gt;='Gastos Gerais'!$D$4:$D$1003),-('Gastos das Atividades'!BU$3&lt;='Gastos Gerais'!$E$4:$E$1003),-('Gastos Gerais'!$C$4:$C$1003)))</f>
        <v>0</v>
      </c>
      <c r="BV19" s="72">
        <f>IF($B19="",0,SUMPRODUCT(-('Gastos Gerais'!$F$4:$F$1003='Gastos das Atividades'!$B19),-('Gastos das Atividades'!BV$3&gt;='Gastos Gerais'!$D$4:$D$1003),-('Gastos das Atividades'!BV$3&lt;='Gastos Gerais'!$E$4:$E$1003),-('Gastos Gerais'!$C$4:$C$1003)))</f>
        <v>0</v>
      </c>
      <c r="BW19" s="72">
        <f>IF($B19="",0,SUMPRODUCT(-('Gastos Gerais'!$F$4:$F$1003='Gastos das Atividades'!$B19),-('Gastos das Atividades'!BW$3&gt;='Gastos Gerais'!$D$4:$D$1003),-('Gastos das Atividades'!BW$3&lt;='Gastos Gerais'!$E$4:$E$1003),-('Gastos Gerais'!$C$4:$C$1003)))</f>
        <v>0</v>
      </c>
      <c r="BX19" s="72">
        <f>IF($B19="",0,SUMPRODUCT(-('Gastos Gerais'!$F$4:$F$1003='Gastos das Atividades'!$B19),-('Gastos das Atividades'!BX$3&gt;='Gastos Gerais'!$D$4:$D$1003),-('Gastos das Atividades'!BX$3&lt;='Gastos Gerais'!$E$4:$E$1003),-('Gastos Gerais'!$C$4:$C$1003)))</f>
        <v>0</v>
      </c>
    </row>
    <row r="20" spans="1:76" x14ac:dyDescent="0.2">
      <c r="A20" s="140">
        <v>17</v>
      </c>
      <c r="B20" s="158"/>
      <c r="C20" s="298">
        <v>0</v>
      </c>
      <c r="D20" s="350">
        <f t="shared" si="9"/>
        <v>0</v>
      </c>
      <c r="E20" s="138">
        <f t="shared" si="10"/>
        <v>0</v>
      </c>
      <c r="F20" s="72">
        <f t="shared" si="2"/>
        <v>0</v>
      </c>
      <c r="G20" s="72">
        <f t="shared" si="2"/>
        <v>0</v>
      </c>
      <c r="H20" s="72">
        <f t="shared" si="2"/>
        <v>0</v>
      </c>
      <c r="I20" s="72">
        <f t="shared" si="2"/>
        <v>0</v>
      </c>
      <c r="J20" s="139">
        <f t="shared" si="3"/>
        <v>0</v>
      </c>
      <c r="K20" s="75">
        <f t="shared" si="4"/>
        <v>0</v>
      </c>
      <c r="L20" s="75">
        <f t="shared" si="5"/>
        <v>0</v>
      </c>
      <c r="M20" s="75">
        <f t="shared" si="6"/>
        <v>0</v>
      </c>
      <c r="N20" s="75">
        <f t="shared" si="11"/>
        <v>0</v>
      </c>
      <c r="O20" s="75">
        <f t="shared" si="12"/>
        <v>0</v>
      </c>
      <c r="P20" s="202">
        <f t="shared" si="8"/>
        <v>0</v>
      </c>
      <c r="Q20" s="72">
        <f>IF($B20="",0,SUMPRODUCT(-('Gastos Gerais'!$F$4:$F$1003='Gastos das Atividades'!$B20),-('Gastos das Atividades'!Q$3&gt;='Gastos Gerais'!$D$4:$D$1003),-('Gastos das Atividades'!Q$3&lt;='Gastos Gerais'!$E$4:$E$1003),-('Gastos Gerais'!$C$4:$C$1003)))</f>
        <v>0</v>
      </c>
      <c r="R20" s="72">
        <f>IF($B20="",0,SUMPRODUCT(-('Gastos Gerais'!$F$4:$F$1003='Gastos das Atividades'!$B20),-('Gastos das Atividades'!R$3&gt;='Gastos Gerais'!$D$4:$D$1003),-('Gastos das Atividades'!R$3&lt;='Gastos Gerais'!$E$4:$E$1003),-('Gastos Gerais'!$C$4:$C$1003)))</f>
        <v>0</v>
      </c>
      <c r="S20" s="72">
        <f>IF($B20="",0,SUMPRODUCT(-('Gastos Gerais'!$F$4:$F$1003='Gastos das Atividades'!$B20),-('Gastos das Atividades'!S$3&gt;='Gastos Gerais'!$D$4:$D$1003),-('Gastos das Atividades'!S$3&lt;='Gastos Gerais'!$E$4:$E$1003),-('Gastos Gerais'!$C$4:$C$1003)))</f>
        <v>0</v>
      </c>
      <c r="T20" s="72">
        <f>IF($B20="",0,SUMPRODUCT(-('Gastos Gerais'!$F$4:$F$1003='Gastos das Atividades'!$B20),-('Gastos das Atividades'!T$3&gt;='Gastos Gerais'!$D$4:$D$1003),-('Gastos das Atividades'!T$3&lt;='Gastos Gerais'!$E$4:$E$1003),-('Gastos Gerais'!$C$4:$C$1003)))</f>
        <v>0</v>
      </c>
      <c r="U20" s="72">
        <f>IF($B20="",0,SUMPRODUCT(-('Gastos Gerais'!$F$4:$F$1003='Gastos das Atividades'!$B20),-('Gastos das Atividades'!U$3&gt;='Gastos Gerais'!$D$4:$D$1003),-('Gastos das Atividades'!U$3&lt;='Gastos Gerais'!$E$4:$E$1003),-('Gastos Gerais'!$C$4:$C$1003)))</f>
        <v>0</v>
      </c>
      <c r="V20" s="72">
        <f>IF($B20="",0,SUMPRODUCT(-('Gastos Gerais'!$F$4:$F$1003='Gastos das Atividades'!$B20),-('Gastos das Atividades'!V$3&gt;='Gastos Gerais'!$D$4:$D$1003),-('Gastos das Atividades'!V$3&lt;='Gastos Gerais'!$E$4:$E$1003),-('Gastos Gerais'!$C$4:$C$1003)))</f>
        <v>0</v>
      </c>
      <c r="W20" s="72">
        <f>IF($B20="",0,SUMPRODUCT(-('Gastos Gerais'!$F$4:$F$1003='Gastos das Atividades'!$B20),-('Gastos das Atividades'!W$3&gt;='Gastos Gerais'!$D$4:$D$1003),-('Gastos das Atividades'!W$3&lt;='Gastos Gerais'!$E$4:$E$1003),-('Gastos Gerais'!$C$4:$C$1003)))</f>
        <v>0</v>
      </c>
      <c r="X20" s="72">
        <f>IF($B20="",0,SUMPRODUCT(-('Gastos Gerais'!$F$4:$F$1003='Gastos das Atividades'!$B20),-('Gastos das Atividades'!X$3&gt;='Gastos Gerais'!$D$4:$D$1003),-('Gastos das Atividades'!X$3&lt;='Gastos Gerais'!$E$4:$E$1003),-('Gastos Gerais'!$C$4:$C$1003)))</f>
        <v>0</v>
      </c>
      <c r="Y20" s="72">
        <f>IF($B20="",0,SUMPRODUCT(-('Gastos Gerais'!$F$4:$F$1003='Gastos das Atividades'!$B20),-('Gastos das Atividades'!Y$3&gt;='Gastos Gerais'!$D$4:$D$1003),-('Gastos das Atividades'!Y$3&lt;='Gastos Gerais'!$E$4:$E$1003),-('Gastos Gerais'!$C$4:$C$1003)))</f>
        <v>0</v>
      </c>
      <c r="Z20" s="72">
        <f>IF($B20="",0,SUMPRODUCT(-('Gastos Gerais'!$F$4:$F$1003='Gastos das Atividades'!$B20),-('Gastos das Atividades'!Z$3&gt;='Gastos Gerais'!$D$4:$D$1003),-('Gastos das Atividades'!Z$3&lt;='Gastos Gerais'!$E$4:$E$1003),-('Gastos Gerais'!$C$4:$C$1003)))</f>
        <v>0</v>
      </c>
      <c r="AA20" s="72">
        <f>IF($B20="",0,SUMPRODUCT(-('Gastos Gerais'!$F$4:$F$1003='Gastos das Atividades'!$B20),-('Gastos das Atividades'!AA$3&gt;='Gastos Gerais'!$D$4:$D$1003),-('Gastos das Atividades'!AA$3&lt;='Gastos Gerais'!$E$4:$E$1003),-('Gastos Gerais'!$C$4:$C$1003)))</f>
        <v>0</v>
      </c>
      <c r="AB20" s="72">
        <f>IF($B20="",0,SUMPRODUCT(-('Gastos Gerais'!$F$4:$F$1003='Gastos das Atividades'!$B20),-('Gastos das Atividades'!AB$3&gt;='Gastos Gerais'!$D$4:$D$1003),-('Gastos das Atividades'!AB$3&lt;='Gastos Gerais'!$E$4:$E$1003),-('Gastos Gerais'!$C$4:$C$1003)))</f>
        <v>0</v>
      </c>
      <c r="AC20" s="72">
        <f>IF($B20="",0,SUMPRODUCT(-('Gastos Gerais'!$F$4:$F$1003='Gastos das Atividades'!$B20),-('Gastos das Atividades'!AC$3&gt;='Gastos Gerais'!$D$4:$D$1003),-('Gastos das Atividades'!AC$3&lt;='Gastos Gerais'!$E$4:$E$1003),-('Gastos Gerais'!$C$4:$C$1003)))</f>
        <v>0</v>
      </c>
      <c r="AD20" s="72">
        <f>IF($B20="",0,SUMPRODUCT(-('Gastos Gerais'!$F$4:$F$1003='Gastos das Atividades'!$B20),-('Gastos das Atividades'!AD$3&gt;='Gastos Gerais'!$D$4:$D$1003),-('Gastos das Atividades'!AD$3&lt;='Gastos Gerais'!$E$4:$E$1003),-('Gastos Gerais'!$C$4:$C$1003)))</f>
        <v>0</v>
      </c>
      <c r="AE20" s="72">
        <f>IF($B20="",0,SUMPRODUCT(-('Gastos Gerais'!$F$4:$F$1003='Gastos das Atividades'!$B20),-('Gastos das Atividades'!AE$3&gt;='Gastos Gerais'!$D$4:$D$1003),-('Gastos das Atividades'!AE$3&lt;='Gastos Gerais'!$E$4:$E$1003),-('Gastos Gerais'!$C$4:$C$1003)))</f>
        <v>0</v>
      </c>
      <c r="AF20" s="72">
        <f>IF($B20="",0,SUMPRODUCT(-('Gastos Gerais'!$F$4:$F$1003='Gastos das Atividades'!$B20),-('Gastos das Atividades'!AF$3&gt;='Gastos Gerais'!$D$4:$D$1003),-('Gastos das Atividades'!AF$3&lt;='Gastos Gerais'!$E$4:$E$1003),-('Gastos Gerais'!$C$4:$C$1003)))</f>
        <v>0</v>
      </c>
      <c r="AG20" s="72">
        <f>IF($B20="",0,SUMPRODUCT(-('Gastos Gerais'!$F$4:$F$1003='Gastos das Atividades'!$B20),-('Gastos das Atividades'!AG$3&gt;='Gastos Gerais'!$D$4:$D$1003),-('Gastos das Atividades'!AG$3&lt;='Gastos Gerais'!$E$4:$E$1003),-('Gastos Gerais'!$C$4:$C$1003)))</f>
        <v>0</v>
      </c>
      <c r="AH20" s="72">
        <f>IF($B20="",0,SUMPRODUCT(-('Gastos Gerais'!$F$4:$F$1003='Gastos das Atividades'!$B20),-('Gastos das Atividades'!AH$3&gt;='Gastos Gerais'!$D$4:$D$1003),-('Gastos das Atividades'!AH$3&lt;='Gastos Gerais'!$E$4:$E$1003),-('Gastos Gerais'!$C$4:$C$1003)))</f>
        <v>0</v>
      </c>
      <c r="AI20" s="72">
        <f>IF($B20="",0,SUMPRODUCT(-('Gastos Gerais'!$F$4:$F$1003='Gastos das Atividades'!$B20),-('Gastos das Atividades'!AI$3&gt;='Gastos Gerais'!$D$4:$D$1003),-('Gastos das Atividades'!AI$3&lt;='Gastos Gerais'!$E$4:$E$1003),-('Gastos Gerais'!$C$4:$C$1003)))</f>
        <v>0</v>
      </c>
      <c r="AJ20" s="72">
        <f>IF($B20="",0,SUMPRODUCT(-('Gastos Gerais'!$F$4:$F$1003='Gastos das Atividades'!$B20),-('Gastos das Atividades'!AJ$3&gt;='Gastos Gerais'!$D$4:$D$1003),-('Gastos das Atividades'!AJ$3&lt;='Gastos Gerais'!$E$4:$E$1003),-('Gastos Gerais'!$C$4:$C$1003)))</f>
        <v>0</v>
      </c>
      <c r="AK20" s="72">
        <f>IF($B20="",0,SUMPRODUCT(-('Gastos Gerais'!$F$4:$F$1003='Gastos das Atividades'!$B20),-('Gastos das Atividades'!AK$3&gt;='Gastos Gerais'!$D$4:$D$1003),-('Gastos das Atividades'!AK$3&lt;='Gastos Gerais'!$E$4:$E$1003),-('Gastos Gerais'!$C$4:$C$1003)))</f>
        <v>0</v>
      </c>
      <c r="AL20" s="72">
        <f>IF($B20="",0,SUMPRODUCT(-('Gastos Gerais'!$F$4:$F$1003='Gastos das Atividades'!$B20),-('Gastos das Atividades'!AL$3&gt;='Gastos Gerais'!$D$4:$D$1003),-('Gastos das Atividades'!AL$3&lt;='Gastos Gerais'!$E$4:$E$1003),-('Gastos Gerais'!$C$4:$C$1003)))</f>
        <v>0</v>
      </c>
      <c r="AM20" s="72">
        <f>IF($B20="",0,SUMPRODUCT(-('Gastos Gerais'!$F$4:$F$1003='Gastos das Atividades'!$B20),-('Gastos das Atividades'!AM$3&gt;='Gastos Gerais'!$D$4:$D$1003),-('Gastos das Atividades'!AM$3&lt;='Gastos Gerais'!$E$4:$E$1003),-('Gastos Gerais'!$C$4:$C$1003)))</f>
        <v>0</v>
      </c>
      <c r="AN20" s="72">
        <f>IF($B20="",0,SUMPRODUCT(-('Gastos Gerais'!$F$4:$F$1003='Gastos das Atividades'!$B20),-('Gastos das Atividades'!AN$3&gt;='Gastos Gerais'!$D$4:$D$1003),-('Gastos das Atividades'!AN$3&lt;='Gastos Gerais'!$E$4:$E$1003),-('Gastos Gerais'!$C$4:$C$1003)))</f>
        <v>0</v>
      </c>
      <c r="AO20" s="72">
        <f>IF($B20="",0,SUMPRODUCT(-('Gastos Gerais'!$F$4:$F$1003='Gastos das Atividades'!$B20),-('Gastos das Atividades'!AO$3&gt;='Gastos Gerais'!$D$4:$D$1003),-('Gastos das Atividades'!AO$3&lt;='Gastos Gerais'!$E$4:$E$1003),-('Gastos Gerais'!$C$4:$C$1003)))</f>
        <v>0</v>
      </c>
      <c r="AP20" s="72">
        <f>IF($B20="",0,SUMPRODUCT(-('Gastos Gerais'!$F$4:$F$1003='Gastos das Atividades'!$B20),-('Gastos das Atividades'!AP$3&gt;='Gastos Gerais'!$D$4:$D$1003),-('Gastos das Atividades'!AP$3&lt;='Gastos Gerais'!$E$4:$E$1003),-('Gastos Gerais'!$C$4:$C$1003)))</f>
        <v>0</v>
      </c>
      <c r="AQ20" s="72">
        <f>IF($B20="",0,SUMPRODUCT(-('Gastos Gerais'!$F$4:$F$1003='Gastos das Atividades'!$B20),-('Gastos das Atividades'!AQ$3&gt;='Gastos Gerais'!$D$4:$D$1003),-('Gastos das Atividades'!AQ$3&lt;='Gastos Gerais'!$E$4:$E$1003),-('Gastos Gerais'!$C$4:$C$1003)))</f>
        <v>0</v>
      </c>
      <c r="AR20" s="72">
        <f>IF($B20="",0,SUMPRODUCT(-('Gastos Gerais'!$F$4:$F$1003='Gastos das Atividades'!$B20),-('Gastos das Atividades'!AR$3&gt;='Gastos Gerais'!$D$4:$D$1003),-('Gastos das Atividades'!AR$3&lt;='Gastos Gerais'!$E$4:$E$1003),-('Gastos Gerais'!$C$4:$C$1003)))</f>
        <v>0</v>
      </c>
      <c r="AS20" s="72">
        <f>IF($B20="",0,SUMPRODUCT(-('Gastos Gerais'!$F$4:$F$1003='Gastos das Atividades'!$B20),-('Gastos das Atividades'!AS$3&gt;='Gastos Gerais'!$D$4:$D$1003),-('Gastos das Atividades'!AS$3&lt;='Gastos Gerais'!$E$4:$E$1003),-('Gastos Gerais'!$C$4:$C$1003)))</f>
        <v>0</v>
      </c>
      <c r="AT20" s="72">
        <f>IF($B20="",0,SUMPRODUCT(-('Gastos Gerais'!$F$4:$F$1003='Gastos das Atividades'!$B20),-('Gastos das Atividades'!AT$3&gt;='Gastos Gerais'!$D$4:$D$1003),-('Gastos das Atividades'!AT$3&lt;='Gastos Gerais'!$E$4:$E$1003),-('Gastos Gerais'!$C$4:$C$1003)))</f>
        <v>0</v>
      </c>
      <c r="AU20" s="72">
        <f>IF($B20="",0,SUMPRODUCT(-('Gastos Gerais'!$F$4:$F$1003='Gastos das Atividades'!$B20),-('Gastos das Atividades'!AU$3&gt;='Gastos Gerais'!$D$4:$D$1003),-('Gastos das Atividades'!AU$3&lt;='Gastos Gerais'!$E$4:$E$1003),-('Gastos Gerais'!$C$4:$C$1003)))</f>
        <v>0</v>
      </c>
      <c r="AV20" s="72">
        <f>IF($B20="",0,SUMPRODUCT(-('Gastos Gerais'!$F$4:$F$1003='Gastos das Atividades'!$B20),-('Gastos das Atividades'!AV$3&gt;='Gastos Gerais'!$D$4:$D$1003),-('Gastos das Atividades'!AV$3&lt;='Gastos Gerais'!$E$4:$E$1003),-('Gastos Gerais'!$C$4:$C$1003)))</f>
        <v>0</v>
      </c>
      <c r="AW20" s="72">
        <f>IF($B20="",0,SUMPRODUCT(-('Gastos Gerais'!$F$4:$F$1003='Gastos das Atividades'!$B20),-('Gastos das Atividades'!AW$3&gt;='Gastos Gerais'!$D$4:$D$1003),-('Gastos das Atividades'!AW$3&lt;='Gastos Gerais'!$E$4:$E$1003),-('Gastos Gerais'!$C$4:$C$1003)))</f>
        <v>0</v>
      </c>
      <c r="AX20" s="72">
        <f>IF($B20="",0,SUMPRODUCT(-('Gastos Gerais'!$F$4:$F$1003='Gastos das Atividades'!$B20),-('Gastos das Atividades'!AX$3&gt;='Gastos Gerais'!$D$4:$D$1003),-('Gastos das Atividades'!AX$3&lt;='Gastos Gerais'!$E$4:$E$1003),-('Gastos Gerais'!$C$4:$C$1003)))</f>
        <v>0</v>
      </c>
      <c r="AY20" s="72">
        <f>IF($B20="",0,SUMPRODUCT(-('Gastos Gerais'!$F$4:$F$1003='Gastos das Atividades'!$B20),-('Gastos das Atividades'!AY$3&gt;='Gastos Gerais'!$D$4:$D$1003),-('Gastos das Atividades'!AY$3&lt;='Gastos Gerais'!$E$4:$E$1003),-('Gastos Gerais'!$C$4:$C$1003)))</f>
        <v>0</v>
      </c>
      <c r="AZ20" s="72">
        <f>IF($B20="",0,SUMPRODUCT(-('Gastos Gerais'!$F$4:$F$1003='Gastos das Atividades'!$B20),-('Gastos das Atividades'!AZ$3&gt;='Gastos Gerais'!$D$4:$D$1003),-('Gastos das Atividades'!AZ$3&lt;='Gastos Gerais'!$E$4:$E$1003),-('Gastos Gerais'!$C$4:$C$1003)))</f>
        <v>0</v>
      </c>
      <c r="BA20" s="72">
        <f>IF($B20="",0,SUMPRODUCT(-('Gastos Gerais'!$F$4:$F$1003='Gastos das Atividades'!$B20),-('Gastos das Atividades'!BA$3&gt;='Gastos Gerais'!$D$4:$D$1003),-('Gastos das Atividades'!BA$3&lt;='Gastos Gerais'!$E$4:$E$1003),-('Gastos Gerais'!$C$4:$C$1003)))</f>
        <v>0</v>
      </c>
      <c r="BB20" s="72">
        <f>IF($B20="",0,SUMPRODUCT(-('Gastos Gerais'!$F$4:$F$1003='Gastos das Atividades'!$B20),-('Gastos das Atividades'!BB$3&gt;='Gastos Gerais'!$D$4:$D$1003),-('Gastos das Atividades'!BB$3&lt;='Gastos Gerais'!$E$4:$E$1003),-('Gastos Gerais'!$C$4:$C$1003)))</f>
        <v>0</v>
      </c>
      <c r="BC20" s="72">
        <f>IF($B20="",0,SUMPRODUCT(-('Gastos Gerais'!$F$4:$F$1003='Gastos das Atividades'!$B20),-('Gastos das Atividades'!BC$3&gt;='Gastos Gerais'!$D$4:$D$1003),-('Gastos das Atividades'!BC$3&lt;='Gastos Gerais'!$E$4:$E$1003),-('Gastos Gerais'!$C$4:$C$1003)))</f>
        <v>0</v>
      </c>
      <c r="BD20" s="72">
        <f>IF($B20="",0,SUMPRODUCT(-('Gastos Gerais'!$F$4:$F$1003='Gastos das Atividades'!$B20),-('Gastos das Atividades'!BD$3&gt;='Gastos Gerais'!$D$4:$D$1003),-('Gastos das Atividades'!BD$3&lt;='Gastos Gerais'!$E$4:$E$1003),-('Gastos Gerais'!$C$4:$C$1003)))</f>
        <v>0</v>
      </c>
      <c r="BE20" s="72">
        <f>IF($B20="",0,SUMPRODUCT(-('Gastos Gerais'!$F$4:$F$1003='Gastos das Atividades'!$B20),-('Gastos das Atividades'!BE$3&gt;='Gastos Gerais'!$D$4:$D$1003),-('Gastos das Atividades'!BE$3&lt;='Gastos Gerais'!$E$4:$E$1003),-('Gastos Gerais'!$C$4:$C$1003)))</f>
        <v>0</v>
      </c>
      <c r="BF20" s="72">
        <f>IF($B20="",0,SUMPRODUCT(-('Gastos Gerais'!$F$4:$F$1003='Gastos das Atividades'!$B20),-('Gastos das Atividades'!BF$3&gt;='Gastos Gerais'!$D$4:$D$1003),-('Gastos das Atividades'!BF$3&lt;='Gastos Gerais'!$E$4:$E$1003),-('Gastos Gerais'!$C$4:$C$1003)))</f>
        <v>0</v>
      </c>
      <c r="BG20" s="72">
        <f>IF($B20="",0,SUMPRODUCT(-('Gastos Gerais'!$F$4:$F$1003='Gastos das Atividades'!$B20),-('Gastos das Atividades'!BG$3&gt;='Gastos Gerais'!$D$4:$D$1003),-('Gastos das Atividades'!BG$3&lt;='Gastos Gerais'!$E$4:$E$1003),-('Gastos Gerais'!$C$4:$C$1003)))</f>
        <v>0</v>
      </c>
      <c r="BH20" s="72">
        <f>IF($B20="",0,SUMPRODUCT(-('Gastos Gerais'!$F$4:$F$1003='Gastos das Atividades'!$B20),-('Gastos das Atividades'!BH$3&gt;='Gastos Gerais'!$D$4:$D$1003),-('Gastos das Atividades'!BH$3&lt;='Gastos Gerais'!$E$4:$E$1003),-('Gastos Gerais'!$C$4:$C$1003)))</f>
        <v>0</v>
      </c>
      <c r="BI20" s="72">
        <f>IF($B20="",0,SUMPRODUCT(-('Gastos Gerais'!$F$4:$F$1003='Gastos das Atividades'!$B20),-('Gastos das Atividades'!BI$3&gt;='Gastos Gerais'!$D$4:$D$1003),-('Gastos das Atividades'!BI$3&lt;='Gastos Gerais'!$E$4:$E$1003),-('Gastos Gerais'!$C$4:$C$1003)))</f>
        <v>0</v>
      </c>
      <c r="BJ20" s="72">
        <f>IF($B20="",0,SUMPRODUCT(-('Gastos Gerais'!$F$4:$F$1003='Gastos das Atividades'!$B20),-('Gastos das Atividades'!BJ$3&gt;='Gastos Gerais'!$D$4:$D$1003),-('Gastos das Atividades'!BJ$3&lt;='Gastos Gerais'!$E$4:$E$1003),-('Gastos Gerais'!$C$4:$C$1003)))</f>
        <v>0</v>
      </c>
      <c r="BK20" s="72">
        <f>IF($B20="",0,SUMPRODUCT(-('Gastos Gerais'!$F$4:$F$1003='Gastos das Atividades'!$B20),-('Gastos das Atividades'!BK$3&gt;='Gastos Gerais'!$D$4:$D$1003),-('Gastos das Atividades'!BK$3&lt;='Gastos Gerais'!$E$4:$E$1003),-('Gastos Gerais'!$C$4:$C$1003)))</f>
        <v>0</v>
      </c>
      <c r="BL20" s="72">
        <f>IF($B20="",0,SUMPRODUCT(-('Gastos Gerais'!$F$4:$F$1003='Gastos das Atividades'!$B20),-('Gastos das Atividades'!BL$3&gt;='Gastos Gerais'!$D$4:$D$1003),-('Gastos das Atividades'!BL$3&lt;='Gastos Gerais'!$E$4:$E$1003),-('Gastos Gerais'!$C$4:$C$1003)))</f>
        <v>0</v>
      </c>
      <c r="BM20" s="72">
        <f>IF($B20="",0,SUMPRODUCT(-('Gastos Gerais'!$F$4:$F$1003='Gastos das Atividades'!$B20),-('Gastos das Atividades'!BM$3&gt;='Gastos Gerais'!$D$4:$D$1003),-('Gastos das Atividades'!BM$3&lt;='Gastos Gerais'!$E$4:$E$1003),-('Gastos Gerais'!$C$4:$C$1003)))</f>
        <v>0</v>
      </c>
      <c r="BN20" s="72">
        <f>IF($B20="",0,SUMPRODUCT(-('Gastos Gerais'!$F$4:$F$1003='Gastos das Atividades'!$B20),-('Gastos das Atividades'!BN$3&gt;='Gastos Gerais'!$D$4:$D$1003),-('Gastos das Atividades'!BN$3&lt;='Gastos Gerais'!$E$4:$E$1003),-('Gastos Gerais'!$C$4:$C$1003)))</f>
        <v>0</v>
      </c>
      <c r="BO20" s="72">
        <f>IF($B20="",0,SUMPRODUCT(-('Gastos Gerais'!$F$4:$F$1003='Gastos das Atividades'!$B20),-('Gastos das Atividades'!BO$3&gt;='Gastos Gerais'!$D$4:$D$1003),-('Gastos das Atividades'!BO$3&lt;='Gastos Gerais'!$E$4:$E$1003),-('Gastos Gerais'!$C$4:$C$1003)))</f>
        <v>0</v>
      </c>
      <c r="BP20" s="72">
        <f>IF($B20="",0,SUMPRODUCT(-('Gastos Gerais'!$F$4:$F$1003='Gastos das Atividades'!$B20),-('Gastos das Atividades'!BP$3&gt;='Gastos Gerais'!$D$4:$D$1003),-('Gastos das Atividades'!BP$3&lt;='Gastos Gerais'!$E$4:$E$1003),-('Gastos Gerais'!$C$4:$C$1003)))</f>
        <v>0</v>
      </c>
      <c r="BQ20" s="72">
        <f>IF($B20="",0,SUMPRODUCT(-('Gastos Gerais'!$F$4:$F$1003='Gastos das Atividades'!$B20),-('Gastos das Atividades'!BQ$3&gt;='Gastos Gerais'!$D$4:$D$1003),-('Gastos das Atividades'!BQ$3&lt;='Gastos Gerais'!$E$4:$E$1003),-('Gastos Gerais'!$C$4:$C$1003)))</f>
        <v>0</v>
      </c>
      <c r="BR20" s="72">
        <f>IF($B20="",0,SUMPRODUCT(-('Gastos Gerais'!$F$4:$F$1003='Gastos das Atividades'!$B20),-('Gastos das Atividades'!BR$3&gt;='Gastos Gerais'!$D$4:$D$1003),-('Gastos das Atividades'!BR$3&lt;='Gastos Gerais'!$E$4:$E$1003),-('Gastos Gerais'!$C$4:$C$1003)))</f>
        <v>0</v>
      </c>
      <c r="BS20" s="72">
        <f>IF($B20="",0,SUMPRODUCT(-('Gastos Gerais'!$F$4:$F$1003='Gastos das Atividades'!$B20),-('Gastos das Atividades'!BS$3&gt;='Gastos Gerais'!$D$4:$D$1003),-('Gastos das Atividades'!BS$3&lt;='Gastos Gerais'!$E$4:$E$1003),-('Gastos Gerais'!$C$4:$C$1003)))</f>
        <v>0</v>
      </c>
      <c r="BT20" s="72">
        <f>IF($B20="",0,SUMPRODUCT(-('Gastos Gerais'!$F$4:$F$1003='Gastos das Atividades'!$B20),-('Gastos das Atividades'!BT$3&gt;='Gastos Gerais'!$D$4:$D$1003),-('Gastos das Atividades'!BT$3&lt;='Gastos Gerais'!$E$4:$E$1003),-('Gastos Gerais'!$C$4:$C$1003)))</f>
        <v>0</v>
      </c>
      <c r="BU20" s="72">
        <f>IF($B20="",0,SUMPRODUCT(-('Gastos Gerais'!$F$4:$F$1003='Gastos das Atividades'!$B20),-('Gastos das Atividades'!BU$3&gt;='Gastos Gerais'!$D$4:$D$1003),-('Gastos das Atividades'!BU$3&lt;='Gastos Gerais'!$E$4:$E$1003),-('Gastos Gerais'!$C$4:$C$1003)))</f>
        <v>0</v>
      </c>
      <c r="BV20" s="72">
        <f>IF($B20="",0,SUMPRODUCT(-('Gastos Gerais'!$F$4:$F$1003='Gastos das Atividades'!$B20),-('Gastos das Atividades'!BV$3&gt;='Gastos Gerais'!$D$4:$D$1003),-('Gastos das Atividades'!BV$3&lt;='Gastos Gerais'!$E$4:$E$1003),-('Gastos Gerais'!$C$4:$C$1003)))</f>
        <v>0</v>
      </c>
      <c r="BW20" s="72">
        <f>IF($B20="",0,SUMPRODUCT(-('Gastos Gerais'!$F$4:$F$1003='Gastos das Atividades'!$B20),-('Gastos das Atividades'!BW$3&gt;='Gastos Gerais'!$D$4:$D$1003),-('Gastos das Atividades'!BW$3&lt;='Gastos Gerais'!$E$4:$E$1003),-('Gastos Gerais'!$C$4:$C$1003)))</f>
        <v>0</v>
      </c>
      <c r="BX20" s="72">
        <f>IF($B20="",0,SUMPRODUCT(-('Gastos Gerais'!$F$4:$F$1003='Gastos das Atividades'!$B20),-('Gastos das Atividades'!BX$3&gt;='Gastos Gerais'!$D$4:$D$1003),-('Gastos das Atividades'!BX$3&lt;='Gastos Gerais'!$E$4:$E$1003),-('Gastos Gerais'!$C$4:$C$1003)))</f>
        <v>0</v>
      </c>
    </row>
    <row r="21" spans="1:76" x14ac:dyDescent="0.2">
      <c r="A21" s="140">
        <v>18</v>
      </c>
      <c r="B21" s="158"/>
      <c r="C21" s="298">
        <v>0</v>
      </c>
      <c r="D21" s="350">
        <f t="shared" si="9"/>
        <v>0</v>
      </c>
      <c r="E21" s="138">
        <f t="shared" si="10"/>
        <v>0</v>
      </c>
      <c r="F21" s="72">
        <f t="shared" si="2"/>
        <v>0</v>
      </c>
      <c r="G21" s="72">
        <f t="shared" si="2"/>
        <v>0</v>
      </c>
      <c r="H21" s="72">
        <f t="shared" si="2"/>
        <v>0</v>
      </c>
      <c r="I21" s="72">
        <f t="shared" si="2"/>
        <v>0</v>
      </c>
      <c r="J21" s="139">
        <f t="shared" si="3"/>
        <v>0</v>
      </c>
      <c r="K21" s="75">
        <f t="shared" si="4"/>
        <v>0</v>
      </c>
      <c r="L21" s="75">
        <f t="shared" si="5"/>
        <v>0</v>
      </c>
      <c r="M21" s="75">
        <f t="shared" si="6"/>
        <v>0</v>
      </c>
      <c r="N21" s="75">
        <f t="shared" si="11"/>
        <v>0</v>
      </c>
      <c r="O21" s="75">
        <f t="shared" si="12"/>
        <v>0</v>
      </c>
      <c r="P21" s="202">
        <f t="shared" si="8"/>
        <v>0</v>
      </c>
      <c r="Q21" s="72">
        <f>IF($B21="",0,SUMPRODUCT(-('Gastos Gerais'!$F$4:$F$1003='Gastos das Atividades'!$B21),-('Gastos das Atividades'!Q$3&gt;='Gastos Gerais'!$D$4:$D$1003),-('Gastos das Atividades'!Q$3&lt;='Gastos Gerais'!$E$4:$E$1003),-('Gastos Gerais'!$C$4:$C$1003)))</f>
        <v>0</v>
      </c>
      <c r="R21" s="72">
        <f>IF($B21="",0,SUMPRODUCT(-('Gastos Gerais'!$F$4:$F$1003='Gastos das Atividades'!$B21),-('Gastos das Atividades'!R$3&gt;='Gastos Gerais'!$D$4:$D$1003),-('Gastos das Atividades'!R$3&lt;='Gastos Gerais'!$E$4:$E$1003),-('Gastos Gerais'!$C$4:$C$1003)))</f>
        <v>0</v>
      </c>
      <c r="S21" s="72">
        <f>IF($B21="",0,SUMPRODUCT(-('Gastos Gerais'!$F$4:$F$1003='Gastos das Atividades'!$B21),-('Gastos das Atividades'!S$3&gt;='Gastos Gerais'!$D$4:$D$1003),-('Gastos das Atividades'!S$3&lt;='Gastos Gerais'!$E$4:$E$1003),-('Gastos Gerais'!$C$4:$C$1003)))</f>
        <v>0</v>
      </c>
      <c r="T21" s="72">
        <f>IF($B21="",0,SUMPRODUCT(-('Gastos Gerais'!$F$4:$F$1003='Gastos das Atividades'!$B21),-('Gastos das Atividades'!T$3&gt;='Gastos Gerais'!$D$4:$D$1003),-('Gastos das Atividades'!T$3&lt;='Gastos Gerais'!$E$4:$E$1003),-('Gastos Gerais'!$C$4:$C$1003)))</f>
        <v>0</v>
      </c>
      <c r="U21" s="72">
        <f>IF($B21="",0,SUMPRODUCT(-('Gastos Gerais'!$F$4:$F$1003='Gastos das Atividades'!$B21),-('Gastos das Atividades'!U$3&gt;='Gastos Gerais'!$D$4:$D$1003),-('Gastos das Atividades'!U$3&lt;='Gastos Gerais'!$E$4:$E$1003),-('Gastos Gerais'!$C$4:$C$1003)))</f>
        <v>0</v>
      </c>
      <c r="V21" s="72">
        <f>IF($B21="",0,SUMPRODUCT(-('Gastos Gerais'!$F$4:$F$1003='Gastos das Atividades'!$B21),-('Gastos das Atividades'!V$3&gt;='Gastos Gerais'!$D$4:$D$1003),-('Gastos das Atividades'!V$3&lt;='Gastos Gerais'!$E$4:$E$1003),-('Gastos Gerais'!$C$4:$C$1003)))</f>
        <v>0</v>
      </c>
      <c r="W21" s="72">
        <f>IF($B21="",0,SUMPRODUCT(-('Gastos Gerais'!$F$4:$F$1003='Gastos das Atividades'!$B21),-('Gastos das Atividades'!W$3&gt;='Gastos Gerais'!$D$4:$D$1003),-('Gastos das Atividades'!W$3&lt;='Gastos Gerais'!$E$4:$E$1003),-('Gastos Gerais'!$C$4:$C$1003)))</f>
        <v>0</v>
      </c>
      <c r="X21" s="72">
        <f>IF($B21="",0,SUMPRODUCT(-('Gastos Gerais'!$F$4:$F$1003='Gastos das Atividades'!$B21),-('Gastos das Atividades'!X$3&gt;='Gastos Gerais'!$D$4:$D$1003),-('Gastos das Atividades'!X$3&lt;='Gastos Gerais'!$E$4:$E$1003),-('Gastos Gerais'!$C$4:$C$1003)))</f>
        <v>0</v>
      </c>
      <c r="Y21" s="72">
        <f>IF($B21="",0,SUMPRODUCT(-('Gastos Gerais'!$F$4:$F$1003='Gastos das Atividades'!$B21),-('Gastos das Atividades'!Y$3&gt;='Gastos Gerais'!$D$4:$D$1003),-('Gastos das Atividades'!Y$3&lt;='Gastos Gerais'!$E$4:$E$1003),-('Gastos Gerais'!$C$4:$C$1003)))</f>
        <v>0</v>
      </c>
      <c r="Z21" s="72">
        <f>IF($B21="",0,SUMPRODUCT(-('Gastos Gerais'!$F$4:$F$1003='Gastos das Atividades'!$B21),-('Gastos das Atividades'!Z$3&gt;='Gastos Gerais'!$D$4:$D$1003),-('Gastos das Atividades'!Z$3&lt;='Gastos Gerais'!$E$4:$E$1003),-('Gastos Gerais'!$C$4:$C$1003)))</f>
        <v>0</v>
      </c>
      <c r="AA21" s="72">
        <f>IF($B21="",0,SUMPRODUCT(-('Gastos Gerais'!$F$4:$F$1003='Gastos das Atividades'!$B21),-('Gastos das Atividades'!AA$3&gt;='Gastos Gerais'!$D$4:$D$1003),-('Gastos das Atividades'!AA$3&lt;='Gastos Gerais'!$E$4:$E$1003),-('Gastos Gerais'!$C$4:$C$1003)))</f>
        <v>0</v>
      </c>
      <c r="AB21" s="72">
        <f>IF($B21="",0,SUMPRODUCT(-('Gastos Gerais'!$F$4:$F$1003='Gastos das Atividades'!$B21),-('Gastos das Atividades'!AB$3&gt;='Gastos Gerais'!$D$4:$D$1003),-('Gastos das Atividades'!AB$3&lt;='Gastos Gerais'!$E$4:$E$1003),-('Gastos Gerais'!$C$4:$C$1003)))</f>
        <v>0</v>
      </c>
      <c r="AC21" s="72">
        <f>IF($B21="",0,SUMPRODUCT(-('Gastos Gerais'!$F$4:$F$1003='Gastos das Atividades'!$B21),-('Gastos das Atividades'!AC$3&gt;='Gastos Gerais'!$D$4:$D$1003),-('Gastos das Atividades'!AC$3&lt;='Gastos Gerais'!$E$4:$E$1003),-('Gastos Gerais'!$C$4:$C$1003)))</f>
        <v>0</v>
      </c>
      <c r="AD21" s="72">
        <f>IF($B21="",0,SUMPRODUCT(-('Gastos Gerais'!$F$4:$F$1003='Gastos das Atividades'!$B21),-('Gastos das Atividades'!AD$3&gt;='Gastos Gerais'!$D$4:$D$1003),-('Gastos das Atividades'!AD$3&lt;='Gastos Gerais'!$E$4:$E$1003),-('Gastos Gerais'!$C$4:$C$1003)))</f>
        <v>0</v>
      </c>
      <c r="AE21" s="72">
        <f>IF($B21="",0,SUMPRODUCT(-('Gastos Gerais'!$F$4:$F$1003='Gastos das Atividades'!$B21),-('Gastos das Atividades'!AE$3&gt;='Gastos Gerais'!$D$4:$D$1003),-('Gastos das Atividades'!AE$3&lt;='Gastos Gerais'!$E$4:$E$1003),-('Gastos Gerais'!$C$4:$C$1003)))</f>
        <v>0</v>
      </c>
      <c r="AF21" s="72">
        <f>IF($B21="",0,SUMPRODUCT(-('Gastos Gerais'!$F$4:$F$1003='Gastos das Atividades'!$B21),-('Gastos das Atividades'!AF$3&gt;='Gastos Gerais'!$D$4:$D$1003),-('Gastos das Atividades'!AF$3&lt;='Gastos Gerais'!$E$4:$E$1003),-('Gastos Gerais'!$C$4:$C$1003)))</f>
        <v>0</v>
      </c>
      <c r="AG21" s="72">
        <f>IF($B21="",0,SUMPRODUCT(-('Gastos Gerais'!$F$4:$F$1003='Gastos das Atividades'!$B21),-('Gastos das Atividades'!AG$3&gt;='Gastos Gerais'!$D$4:$D$1003),-('Gastos das Atividades'!AG$3&lt;='Gastos Gerais'!$E$4:$E$1003),-('Gastos Gerais'!$C$4:$C$1003)))</f>
        <v>0</v>
      </c>
      <c r="AH21" s="72">
        <f>IF($B21="",0,SUMPRODUCT(-('Gastos Gerais'!$F$4:$F$1003='Gastos das Atividades'!$B21),-('Gastos das Atividades'!AH$3&gt;='Gastos Gerais'!$D$4:$D$1003),-('Gastos das Atividades'!AH$3&lt;='Gastos Gerais'!$E$4:$E$1003),-('Gastos Gerais'!$C$4:$C$1003)))</f>
        <v>0</v>
      </c>
      <c r="AI21" s="72">
        <f>IF($B21="",0,SUMPRODUCT(-('Gastos Gerais'!$F$4:$F$1003='Gastos das Atividades'!$B21),-('Gastos das Atividades'!AI$3&gt;='Gastos Gerais'!$D$4:$D$1003),-('Gastos das Atividades'!AI$3&lt;='Gastos Gerais'!$E$4:$E$1003),-('Gastos Gerais'!$C$4:$C$1003)))</f>
        <v>0</v>
      </c>
      <c r="AJ21" s="72">
        <f>IF($B21="",0,SUMPRODUCT(-('Gastos Gerais'!$F$4:$F$1003='Gastos das Atividades'!$B21),-('Gastos das Atividades'!AJ$3&gt;='Gastos Gerais'!$D$4:$D$1003),-('Gastos das Atividades'!AJ$3&lt;='Gastos Gerais'!$E$4:$E$1003),-('Gastos Gerais'!$C$4:$C$1003)))</f>
        <v>0</v>
      </c>
      <c r="AK21" s="72">
        <f>IF($B21="",0,SUMPRODUCT(-('Gastos Gerais'!$F$4:$F$1003='Gastos das Atividades'!$B21),-('Gastos das Atividades'!AK$3&gt;='Gastos Gerais'!$D$4:$D$1003),-('Gastos das Atividades'!AK$3&lt;='Gastos Gerais'!$E$4:$E$1003),-('Gastos Gerais'!$C$4:$C$1003)))</f>
        <v>0</v>
      </c>
      <c r="AL21" s="72">
        <f>IF($B21="",0,SUMPRODUCT(-('Gastos Gerais'!$F$4:$F$1003='Gastos das Atividades'!$B21),-('Gastos das Atividades'!AL$3&gt;='Gastos Gerais'!$D$4:$D$1003),-('Gastos das Atividades'!AL$3&lt;='Gastos Gerais'!$E$4:$E$1003),-('Gastos Gerais'!$C$4:$C$1003)))</f>
        <v>0</v>
      </c>
      <c r="AM21" s="72">
        <f>IF($B21="",0,SUMPRODUCT(-('Gastos Gerais'!$F$4:$F$1003='Gastos das Atividades'!$B21),-('Gastos das Atividades'!AM$3&gt;='Gastos Gerais'!$D$4:$D$1003),-('Gastos das Atividades'!AM$3&lt;='Gastos Gerais'!$E$4:$E$1003),-('Gastos Gerais'!$C$4:$C$1003)))</f>
        <v>0</v>
      </c>
      <c r="AN21" s="72">
        <f>IF($B21="",0,SUMPRODUCT(-('Gastos Gerais'!$F$4:$F$1003='Gastos das Atividades'!$B21),-('Gastos das Atividades'!AN$3&gt;='Gastos Gerais'!$D$4:$D$1003),-('Gastos das Atividades'!AN$3&lt;='Gastos Gerais'!$E$4:$E$1003),-('Gastos Gerais'!$C$4:$C$1003)))</f>
        <v>0</v>
      </c>
      <c r="AO21" s="72">
        <f>IF($B21="",0,SUMPRODUCT(-('Gastos Gerais'!$F$4:$F$1003='Gastos das Atividades'!$B21),-('Gastos das Atividades'!AO$3&gt;='Gastos Gerais'!$D$4:$D$1003),-('Gastos das Atividades'!AO$3&lt;='Gastos Gerais'!$E$4:$E$1003),-('Gastos Gerais'!$C$4:$C$1003)))</f>
        <v>0</v>
      </c>
      <c r="AP21" s="72">
        <f>IF($B21="",0,SUMPRODUCT(-('Gastos Gerais'!$F$4:$F$1003='Gastos das Atividades'!$B21),-('Gastos das Atividades'!AP$3&gt;='Gastos Gerais'!$D$4:$D$1003),-('Gastos das Atividades'!AP$3&lt;='Gastos Gerais'!$E$4:$E$1003),-('Gastos Gerais'!$C$4:$C$1003)))</f>
        <v>0</v>
      </c>
      <c r="AQ21" s="72">
        <f>IF($B21="",0,SUMPRODUCT(-('Gastos Gerais'!$F$4:$F$1003='Gastos das Atividades'!$B21),-('Gastos das Atividades'!AQ$3&gt;='Gastos Gerais'!$D$4:$D$1003),-('Gastos das Atividades'!AQ$3&lt;='Gastos Gerais'!$E$4:$E$1003),-('Gastos Gerais'!$C$4:$C$1003)))</f>
        <v>0</v>
      </c>
      <c r="AR21" s="72">
        <f>IF($B21="",0,SUMPRODUCT(-('Gastos Gerais'!$F$4:$F$1003='Gastos das Atividades'!$B21),-('Gastos das Atividades'!AR$3&gt;='Gastos Gerais'!$D$4:$D$1003),-('Gastos das Atividades'!AR$3&lt;='Gastos Gerais'!$E$4:$E$1003),-('Gastos Gerais'!$C$4:$C$1003)))</f>
        <v>0</v>
      </c>
      <c r="AS21" s="72">
        <f>IF($B21="",0,SUMPRODUCT(-('Gastos Gerais'!$F$4:$F$1003='Gastos das Atividades'!$B21),-('Gastos das Atividades'!AS$3&gt;='Gastos Gerais'!$D$4:$D$1003),-('Gastos das Atividades'!AS$3&lt;='Gastos Gerais'!$E$4:$E$1003),-('Gastos Gerais'!$C$4:$C$1003)))</f>
        <v>0</v>
      </c>
      <c r="AT21" s="72">
        <f>IF($B21="",0,SUMPRODUCT(-('Gastos Gerais'!$F$4:$F$1003='Gastos das Atividades'!$B21),-('Gastos das Atividades'!AT$3&gt;='Gastos Gerais'!$D$4:$D$1003),-('Gastos das Atividades'!AT$3&lt;='Gastos Gerais'!$E$4:$E$1003),-('Gastos Gerais'!$C$4:$C$1003)))</f>
        <v>0</v>
      </c>
      <c r="AU21" s="72">
        <f>IF($B21="",0,SUMPRODUCT(-('Gastos Gerais'!$F$4:$F$1003='Gastos das Atividades'!$B21),-('Gastos das Atividades'!AU$3&gt;='Gastos Gerais'!$D$4:$D$1003),-('Gastos das Atividades'!AU$3&lt;='Gastos Gerais'!$E$4:$E$1003),-('Gastos Gerais'!$C$4:$C$1003)))</f>
        <v>0</v>
      </c>
      <c r="AV21" s="72">
        <f>IF($B21="",0,SUMPRODUCT(-('Gastos Gerais'!$F$4:$F$1003='Gastos das Atividades'!$B21),-('Gastos das Atividades'!AV$3&gt;='Gastos Gerais'!$D$4:$D$1003),-('Gastos das Atividades'!AV$3&lt;='Gastos Gerais'!$E$4:$E$1003),-('Gastos Gerais'!$C$4:$C$1003)))</f>
        <v>0</v>
      </c>
      <c r="AW21" s="72">
        <f>IF($B21="",0,SUMPRODUCT(-('Gastos Gerais'!$F$4:$F$1003='Gastos das Atividades'!$B21),-('Gastos das Atividades'!AW$3&gt;='Gastos Gerais'!$D$4:$D$1003),-('Gastos das Atividades'!AW$3&lt;='Gastos Gerais'!$E$4:$E$1003),-('Gastos Gerais'!$C$4:$C$1003)))</f>
        <v>0</v>
      </c>
      <c r="AX21" s="72">
        <f>IF($B21="",0,SUMPRODUCT(-('Gastos Gerais'!$F$4:$F$1003='Gastos das Atividades'!$B21),-('Gastos das Atividades'!AX$3&gt;='Gastos Gerais'!$D$4:$D$1003),-('Gastos das Atividades'!AX$3&lt;='Gastos Gerais'!$E$4:$E$1003),-('Gastos Gerais'!$C$4:$C$1003)))</f>
        <v>0</v>
      </c>
      <c r="AY21" s="72">
        <f>IF($B21="",0,SUMPRODUCT(-('Gastos Gerais'!$F$4:$F$1003='Gastos das Atividades'!$B21),-('Gastos das Atividades'!AY$3&gt;='Gastos Gerais'!$D$4:$D$1003),-('Gastos das Atividades'!AY$3&lt;='Gastos Gerais'!$E$4:$E$1003),-('Gastos Gerais'!$C$4:$C$1003)))</f>
        <v>0</v>
      </c>
      <c r="AZ21" s="72">
        <f>IF($B21="",0,SUMPRODUCT(-('Gastos Gerais'!$F$4:$F$1003='Gastos das Atividades'!$B21),-('Gastos das Atividades'!AZ$3&gt;='Gastos Gerais'!$D$4:$D$1003),-('Gastos das Atividades'!AZ$3&lt;='Gastos Gerais'!$E$4:$E$1003),-('Gastos Gerais'!$C$4:$C$1003)))</f>
        <v>0</v>
      </c>
      <c r="BA21" s="72">
        <f>IF($B21="",0,SUMPRODUCT(-('Gastos Gerais'!$F$4:$F$1003='Gastos das Atividades'!$B21),-('Gastos das Atividades'!BA$3&gt;='Gastos Gerais'!$D$4:$D$1003),-('Gastos das Atividades'!BA$3&lt;='Gastos Gerais'!$E$4:$E$1003),-('Gastos Gerais'!$C$4:$C$1003)))</f>
        <v>0</v>
      </c>
      <c r="BB21" s="72">
        <f>IF($B21="",0,SUMPRODUCT(-('Gastos Gerais'!$F$4:$F$1003='Gastos das Atividades'!$B21),-('Gastos das Atividades'!BB$3&gt;='Gastos Gerais'!$D$4:$D$1003),-('Gastos das Atividades'!BB$3&lt;='Gastos Gerais'!$E$4:$E$1003),-('Gastos Gerais'!$C$4:$C$1003)))</f>
        <v>0</v>
      </c>
      <c r="BC21" s="72">
        <f>IF($B21="",0,SUMPRODUCT(-('Gastos Gerais'!$F$4:$F$1003='Gastos das Atividades'!$B21),-('Gastos das Atividades'!BC$3&gt;='Gastos Gerais'!$D$4:$D$1003),-('Gastos das Atividades'!BC$3&lt;='Gastos Gerais'!$E$4:$E$1003),-('Gastos Gerais'!$C$4:$C$1003)))</f>
        <v>0</v>
      </c>
      <c r="BD21" s="72">
        <f>IF($B21="",0,SUMPRODUCT(-('Gastos Gerais'!$F$4:$F$1003='Gastos das Atividades'!$B21),-('Gastos das Atividades'!BD$3&gt;='Gastos Gerais'!$D$4:$D$1003),-('Gastos das Atividades'!BD$3&lt;='Gastos Gerais'!$E$4:$E$1003),-('Gastos Gerais'!$C$4:$C$1003)))</f>
        <v>0</v>
      </c>
      <c r="BE21" s="72">
        <f>IF($B21="",0,SUMPRODUCT(-('Gastos Gerais'!$F$4:$F$1003='Gastos das Atividades'!$B21),-('Gastos das Atividades'!BE$3&gt;='Gastos Gerais'!$D$4:$D$1003),-('Gastos das Atividades'!BE$3&lt;='Gastos Gerais'!$E$4:$E$1003),-('Gastos Gerais'!$C$4:$C$1003)))</f>
        <v>0</v>
      </c>
      <c r="BF21" s="72">
        <f>IF($B21="",0,SUMPRODUCT(-('Gastos Gerais'!$F$4:$F$1003='Gastos das Atividades'!$B21),-('Gastos das Atividades'!BF$3&gt;='Gastos Gerais'!$D$4:$D$1003),-('Gastos das Atividades'!BF$3&lt;='Gastos Gerais'!$E$4:$E$1003),-('Gastos Gerais'!$C$4:$C$1003)))</f>
        <v>0</v>
      </c>
      <c r="BG21" s="72">
        <f>IF($B21="",0,SUMPRODUCT(-('Gastos Gerais'!$F$4:$F$1003='Gastos das Atividades'!$B21),-('Gastos das Atividades'!BG$3&gt;='Gastos Gerais'!$D$4:$D$1003),-('Gastos das Atividades'!BG$3&lt;='Gastos Gerais'!$E$4:$E$1003),-('Gastos Gerais'!$C$4:$C$1003)))</f>
        <v>0</v>
      </c>
      <c r="BH21" s="72">
        <f>IF($B21="",0,SUMPRODUCT(-('Gastos Gerais'!$F$4:$F$1003='Gastos das Atividades'!$B21),-('Gastos das Atividades'!BH$3&gt;='Gastos Gerais'!$D$4:$D$1003),-('Gastos das Atividades'!BH$3&lt;='Gastos Gerais'!$E$4:$E$1003),-('Gastos Gerais'!$C$4:$C$1003)))</f>
        <v>0</v>
      </c>
      <c r="BI21" s="72">
        <f>IF($B21="",0,SUMPRODUCT(-('Gastos Gerais'!$F$4:$F$1003='Gastos das Atividades'!$B21),-('Gastos das Atividades'!BI$3&gt;='Gastos Gerais'!$D$4:$D$1003),-('Gastos das Atividades'!BI$3&lt;='Gastos Gerais'!$E$4:$E$1003),-('Gastos Gerais'!$C$4:$C$1003)))</f>
        <v>0</v>
      </c>
      <c r="BJ21" s="72">
        <f>IF($B21="",0,SUMPRODUCT(-('Gastos Gerais'!$F$4:$F$1003='Gastos das Atividades'!$B21),-('Gastos das Atividades'!BJ$3&gt;='Gastos Gerais'!$D$4:$D$1003),-('Gastos das Atividades'!BJ$3&lt;='Gastos Gerais'!$E$4:$E$1003),-('Gastos Gerais'!$C$4:$C$1003)))</f>
        <v>0</v>
      </c>
      <c r="BK21" s="72">
        <f>IF($B21="",0,SUMPRODUCT(-('Gastos Gerais'!$F$4:$F$1003='Gastos das Atividades'!$B21),-('Gastos das Atividades'!BK$3&gt;='Gastos Gerais'!$D$4:$D$1003),-('Gastos das Atividades'!BK$3&lt;='Gastos Gerais'!$E$4:$E$1003),-('Gastos Gerais'!$C$4:$C$1003)))</f>
        <v>0</v>
      </c>
      <c r="BL21" s="72">
        <f>IF($B21="",0,SUMPRODUCT(-('Gastos Gerais'!$F$4:$F$1003='Gastos das Atividades'!$B21),-('Gastos das Atividades'!BL$3&gt;='Gastos Gerais'!$D$4:$D$1003),-('Gastos das Atividades'!BL$3&lt;='Gastos Gerais'!$E$4:$E$1003),-('Gastos Gerais'!$C$4:$C$1003)))</f>
        <v>0</v>
      </c>
      <c r="BM21" s="72">
        <f>IF($B21="",0,SUMPRODUCT(-('Gastos Gerais'!$F$4:$F$1003='Gastos das Atividades'!$B21),-('Gastos das Atividades'!BM$3&gt;='Gastos Gerais'!$D$4:$D$1003),-('Gastos das Atividades'!BM$3&lt;='Gastos Gerais'!$E$4:$E$1003),-('Gastos Gerais'!$C$4:$C$1003)))</f>
        <v>0</v>
      </c>
      <c r="BN21" s="72">
        <f>IF($B21="",0,SUMPRODUCT(-('Gastos Gerais'!$F$4:$F$1003='Gastos das Atividades'!$B21),-('Gastos das Atividades'!BN$3&gt;='Gastos Gerais'!$D$4:$D$1003),-('Gastos das Atividades'!BN$3&lt;='Gastos Gerais'!$E$4:$E$1003),-('Gastos Gerais'!$C$4:$C$1003)))</f>
        <v>0</v>
      </c>
      <c r="BO21" s="72">
        <f>IF($B21="",0,SUMPRODUCT(-('Gastos Gerais'!$F$4:$F$1003='Gastos das Atividades'!$B21),-('Gastos das Atividades'!BO$3&gt;='Gastos Gerais'!$D$4:$D$1003),-('Gastos das Atividades'!BO$3&lt;='Gastos Gerais'!$E$4:$E$1003),-('Gastos Gerais'!$C$4:$C$1003)))</f>
        <v>0</v>
      </c>
      <c r="BP21" s="72">
        <f>IF($B21="",0,SUMPRODUCT(-('Gastos Gerais'!$F$4:$F$1003='Gastos das Atividades'!$B21),-('Gastos das Atividades'!BP$3&gt;='Gastos Gerais'!$D$4:$D$1003),-('Gastos das Atividades'!BP$3&lt;='Gastos Gerais'!$E$4:$E$1003),-('Gastos Gerais'!$C$4:$C$1003)))</f>
        <v>0</v>
      </c>
      <c r="BQ21" s="72">
        <f>IF($B21="",0,SUMPRODUCT(-('Gastos Gerais'!$F$4:$F$1003='Gastos das Atividades'!$B21),-('Gastos das Atividades'!BQ$3&gt;='Gastos Gerais'!$D$4:$D$1003),-('Gastos das Atividades'!BQ$3&lt;='Gastos Gerais'!$E$4:$E$1003),-('Gastos Gerais'!$C$4:$C$1003)))</f>
        <v>0</v>
      </c>
      <c r="BR21" s="72">
        <f>IF($B21="",0,SUMPRODUCT(-('Gastos Gerais'!$F$4:$F$1003='Gastos das Atividades'!$B21),-('Gastos das Atividades'!BR$3&gt;='Gastos Gerais'!$D$4:$D$1003),-('Gastos das Atividades'!BR$3&lt;='Gastos Gerais'!$E$4:$E$1003),-('Gastos Gerais'!$C$4:$C$1003)))</f>
        <v>0</v>
      </c>
      <c r="BS21" s="72">
        <f>IF($B21="",0,SUMPRODUCT(-('Gastos Gerais'!$F$4:$F$1003='Gastos das Atividades'!$B21),-('Gastos das Atividades'!BS$3&gt;='Gastos Gerais'!$D$4:$D$1003),-('Gastos das Atividades'!BS$3&lt;='Gastos Gerais'!$E$4:$E$1003),-('Gastos Gerais'!$C$4:$C$1003)))</f>
        <v>0</v>
      </c>
      <c r="BT21" s="72">
        <f>IF($B21="",0,SUMPRODUCT(-('Gastos Gerais'!$F$4:$F$1003='Gastos das Atividades'!$B21),-('Gastos das Atividades'!BT$3&gt;='Gastos Gerais'!$D$4:$D$1003),-('Gastos das Atividades'!BT$3&lt;='Gastos Gerais'!$E$4:$E$1003),-('Gastos Gerais'!$C$4:$C$1003)))</f>
        <v>0</v>
      </c>
      <c r="BU21" s="72">
        <f>IF($B21="",0,SUMPRODUCT(-('Gastos Gerais'!$F$4:$F$1003='Gastos das Atividades'!$B21),-('Gastos das Atividades'!BU$3&gt;='Gastos Gerais'!$D$4:$D$1003),-('Gastos das Atividades'!BU$3&lt;='Gastos Gerais'!$E$4:$E$1003),-('Gastos Gerais'!$C$4:$C$1003)))</f>
        <v>0</v>
      </c>
      <c r="BV21" s="72">
        <f>IF($B21="",0,SUMPRODUCT(-('Gastos Gerais'!$F$4:$F$1003='Gastos das Atividades'!$B21),-('Gastos das Atividades'!BV$3&gt;='Gastos Gerais'!$D$4:$D$1003),-('Gastos das Atividades'!BV$3&lt;='Gastos Gerais'!$E$4:$E$1003),-('Gastos Gerais'!$C$4:$C$1003)))</f>
        <v>0</v>
      </c>
      <c r="BW21" s="72">
        <f>IF($B21="",0,SUMPRODUCT(-('Gastos Gerais'!$F$4:$F$1003='Gastos das Atividades'!$B21),-('Gastos das Atividades'!BW$3&gt;='Gastos Gerais'!$D$4:$D$1003),-('Gastos das Atividades'!BW$3&lt;='Gastos Gerais'!$E$4:$E$1003),-('Gastos Gerais'!$C$4:$C$1003)))</f>
        <v>0</v>
      </c>
      <c r="BX21" s="72">
        <f>IF($B21="",0,SUMPRODUCT(-('Gastos Gerais'!$F$4:$F$1003='Gastos das Atividades'!$B21),-('Gastos das Atividades'!BX$3&gt;='Gastos Gerais'!$D$4:$D$1003),-('Gastos das Atividades'!BX$3&lt;='Gastos Gerais'!$E$4:$E$1003),-('Gastos Gerais'!$C$4:$C$1003)))</f>
        <v>0</v>
      </c>
    </row>
    <row r="22" spans="1:76" x14ac:dyDescent="0.2">
      <c r="A22" s="140">
        <v>19</v>
      </c>
      <c r="B22" s="158"/>
      <c r="C22" s="298">
        <v>0</v>
      </c>
      <c r="D22" s="350">
        <f t="shared" si="9"/>
        <v>0</v>
      </c>
      <c r="E22" s="138">
        <f t="shared" si="10"/>
        <v>0</v>
      </c>
      <c r="F22" s="72">
        <f t="shared" si="2"/>
        <v>0</v>
      </c>
      <c r="G22" s="72">
        <f t="shared" si="2"/>
        <v>0</v>
      </c>
      <c r="H22" s="72">
        <f t="shared" si="2"/>
        <v>0</v>
      </c>
      <c r="I22" s="72">
        <f t="shared" si="2"/>
        <v>0</v>
      </c>
      <c r="J22" s="139">
        <f t="shared" si="3"/>
        <v>0</v>
      </c>
      <c r="K22" s="75">
        <f t="shared" si="4"/>
        <v>0</v>
      </c>
      <c r="L22" s="75">
        <f t="shared" si="5"/>
        <v>0</v>
      </c>
      <c r="M22" s="75">
        <f t="shared" si="6"/>
        <v>0</v>
      </c>
      <c r="N22" s="75">
        <f t="shared" si="11"/>
        <v>0</v>
      </c>
      <c r="O22" s="75">
        <f t="shared" si="12"/>
        <v>0</v>
      </c>
      <c r="P22" s="202">
        <f t="shared" si="8"/>
        <v>0</v>
      </c>
      <c r="Q22" s="72">
        <f>IF($B22="",0,SUMPRODUCT(-('Gastos Gerais'!$F$4:$F$1003='Gastos das Atividades'!$B22),-('Gastos das Atividades'!Q$3&gt;='Gastos Gerais'!$D$4:$D$1003),-('Gastos das Atividades'!Q$3&lt;='Gastos Gerais'!$E$4:$E$1003),-('Gastos Gerais'!$C$4:$C$1003)))</f>
        <v>0</v>
      </c>
      <c r="R22" s="72">
        <f>IF($B22="",0,SUMPRODUCT(-('Gastos Gerais'!$F$4:$F$1003='Gastos das Atividades'!$B22),-('Gastos das Atividades'!R$3&gt;='Gastos Gerais'!$D$4:$D$1003),-('Gastos das Atividades'!R$3&lt;='Gastos Gerais'!$E$4:$E$1003),-('Gastos Gerais'!$C$4:$C$1003)))</f>
        <v>0</v>
      </c>
      <c r="S22" s="72">
        <f>IF($B22="",0,SUMPRODUCT(-('Gastos Gerais'!$F$4:$F$1003='Gastos das Atividades'!$B22),-('Gastos das Atividades'!S$3&gt;='Gastos Gerais'!$D$4:$D$1003),-('Gastos das Atividades'!S$3&lt;='Gastos Gerais'!$E$4:$E$1003),-('Gastos Gerais'!$C$4:$C$1003)))</f>
        <v>0</v>
      </c>
      <c r="T22" s="72">
        <f>IF($B22="",0,SUMPRODUCT(-('Gastos Gerais'!$F$4:$F$1003='Gastos das Atividades'!$B22),-('Gastos das Atividades'!T$3&gt;='Gastos Gerais'!$D$4:$D$1003),-('Gastos das Atividades'!T$3&lt;='Gastos Gerais'!$E$4:$E$1003),-('Gastos Gerais'!$C$4:$C$1003)))</f>
        <v>0</v>
      </c>
      <c r="U22" s="72">
        <f>IF($B22="",0,SUMPRODUCT(-('Gastos Gerais'!$F$4:$F$1003='Gastos das Atividades'!$B22),-('Gastos das Atividades'!U$3&gt;='Gastos Gerais'!$D$4:$D$1003),-('Gastos das Atividades'!U$3&lt;='Gastos Gerais'!$E$4:$E$1003),-('Gastos Gerais'!$C$4:$C$1003)))</f>
        <v>0</v>
      </c>
      <c r="V22" s="72">
        <f>IF($B22="",0,SUMPRODUCT(-('Gastos Gerais'!$F$4:$F$1003='Gastos das Atividades'!$B22),-('Gastos das Atividades'!V$3&gt;='Gastos Gerais'!$D$4:$D$1003),-('Gastos das Atividades'!V$3&lt;='Gastos Gerais'!$E$4:$E$1003),-('Gastos Gerais'!$C$4:$C$1003)))</f>
        <v>0</v>
      </c>
      <c r="W22" s="72">
        <f>IF($B22="",0,SUMPRODUCT(-('Gastos Gerais'!$F$4:$F$1003='Gastos das Atividades'!$B22),-('Gastos das Atividades'!W$3&gt;='Gastos Gerais'!$D$4:$D$1003),-('Gastos das Atividades'!W$3&lt;='Gastos Gerais'!$E$4:$E$1003),-('Gastos Gerais'!$C$4:$C$1003)))</f>
        <v>0</v>
      </c>
      <c r="X22" s="72">
        <f>IF($B22="",0,SUMPRODUCT(-('Gastos Gerais'!$F$4:$F$1003='Gastos das Atividades'!$B22),-('Gastos das Atividades'!X$3&gt;='Gastos Gerais'!$D$4:$D$1003),-('Gastos das Atividades'!X$3&lt;='Gastos Gerais'!$E$4:$E$1003),-('Gastos Gerais'!$C$4:$C$1003)))</f>
        <v>0</v>
      </c>
      <c r="Y22" s="72">
        <f>IF($B22="",0,SUMPRODUCT(-('Gastos Gerais'!$F$4:$F$1003='Gastos das Atividades'!$B22),-('Gastos das Atividades'!Y$3&gt;='Gastos Gerais'!$D$4:$D$1003),-('Gastos das Atividades'!Y$3&lt;='Gastos Gerais'!$E$4:$E$1003),-('Gastos Gerais'!$C$4:$C$1003)))</f>
        <v>0</v>
      </c>
      <c r="Z22" s="72">
        <f>IF($B22="",0,SUMPRODUCT(-('Gastos Gerais'!$F$4:$F$1003='Gastos das Atividades'!$B22),-('Gastos das Atividades'!Z$3&gt;='Gastos Gerais'!$D$4:$D$1003),-('Gastos das Atividades'!Z$3&lt;='Gastos Gerais'!$E$4:$E$1003),-('Gastos Gerais'!$C$4:$C$1003)))</f>
        <v>0</v>
      </c>
      <c r="AA22" s="72">
        <f>IF($B22="",0,SUMPRODUCT(-('Gastos Gerais'!$F$4:$F$1003='Gastos das Atividades'!$B22),-('Gastos das Atividades'!AA$3&gt;='Gastos Gerais'!$D$4:$D$1003),-('Gastos das Atividades'!AA$3&lt;='Gastos Gerais'!$E$4:$E$1003),-('Gastos Gerais'!$C$4:$C$1003)))</f>
        <v>0</v>
      </c>
      <c r="AB22" s="72">
        <f>IF($B22="",0,SUMPRODUCT(-('Gastos Gerais'!$F$4:$F$1003='Gastos das Atividades'!$B22),-('Gastos das Atividades'!AB$3&gt;='Gastos Gerais'!$D$4:$D$1003),-('Gastos das Atividades'!AB$3&lt;='Gastos Gerais'!$E$4:$E$1003),-('Gastos Gerais'!$C$4:$C$1003)))</f>
        <v>0</v>
      </c>
      <c r="AC22" s="72">
        <f>IF($B22="",0,SUMPRODUCT(-('Gastos Gerais'!$F$4:$F$1003='Gastos das Atividades'!$B22),-('Gastos das Atividades'!AC$3&gt;='Gastos Gerais'!$D$4:$D$1003),-('Gastos das Atividades'!AC$3&lt;='Gastos Gerais'!$E$4:$E$1003),-('Gastos Gerais'!$C$4:$C$1003)))</f>
        <v>0</v>
      </c>
      <c r="AD22" s="72">
        <f>IF($B22="",0,SUMPRODUCT(-('Gastos Gerais'!$F$4:$F$1003='Gastos das Atividades'!$B22),-('Gastos das Atividades'!AD$3&gt;='Gastos Gerais'!$D$4:$D$1003),-('Gastos das Atividades'!AD$3&lt;='Gastos Gerais'!$E$4:$E$1003),-('Gastos Gerais'!$C$4:$C$1003)))</f>
        <v>0</v>
      </c>
      <c r="AE22" s="72">
        <f>IF($B22="",0,SUMPRODUCT(-('Gastos Gerais'!$F$4:$F$1003='Gastos das Atividades'!$B22),-('Gastos das Atividades'!AE$3&gt;='Gastos Gerais'!$D$4:$D$1003),-('Gastos das Atividades'!AE$3&lt;='Gastos Gerais'!$E$4:$E$1003),-('Gastos Gerais'!$C$4:$C$1003)))</f>
        <v>0</v>
      </c>
      <c r="AF22" s="72">
        <f>IF($B22="",0,SUMPRODUCT(-('Gastos Gerais'!$F$4:$F$1003='Gastos das Atividades'!$B22),-('Gastos das Atividades'!AF$3&gt;='Gastos Gerais'!$D$4:$D$1003),-('Gastos das Atividades'!AF$3&lt;='Gastos Gerais'!$E$4:$E$1003),-('Gastos Gerais'!$C$4:$C$1003)))</f>
        <v>0</v>
      </c>
      <c r="AG22" s="72">
        <f>IF($B22="",0,SUMPRODUCT(-('Gastos Gerais'!$F$4:$F$1003='Gastos das Atividades'!$B22),-('Gastos das Atividades'!AG$3&gt;='Gastos Gerais'!$D$4:$D$1003),-('Gastos das Atividades'!AG$3&lt;='Gastos Gerais'!$E$4:$E$1003),-('Gastos Gerais'!$C$4:$C$1003)))</f>
        <v>0</v>
      </c>
      <c r="AH22" s="72">
        <f>IF($B22="",0,SUMPRODUCT(-('Gastos Gerais'!$F$4:$F$1003='Gastos das Atividades'!$B22),-('Gastos das Atividades'!AH$3&gt;='Gastos Gerais'!$D$4:$D$1003),-('Gastos das Atividades'!AH$3&lt;='Gastos Gerais'!$E$4:$E$1003),-('Gastos Gerais'!$C$4:$C$1003)))</f>
        <v>0</v>
      </c>
      <c r="AI22" s="72">
        <f>IF($B22="",0,SUMPRODUCT(-('Gastos Gerais'!$F$4:$F$1003='Gastos das Atividades'!$B22),-('Gastos das Atividades'!AI$3&gt;='Gastos Gerais'!$D$4:$D$1003),-('Gastos das Atividades'!AI$3&lt;='Gastos Gerais'!$E$4:$E$1003),-('Gastos Gerais'!$C$4:$C$1003)))</f>
        <v>0</v>
      </c>
      <c r="AJ22" s="72">
        <f>IF($B22="",0,SUMPRODUCT(-('Gastos Gerais'!$F$4:$F$1003='Gastos das Atividades'!$B22),-('Gastos das Atividades'!AJ$3&gt;='Gastos Gerais'!$D$4:$D$1003),-('Gastos das Atividades'!AJ$3&lt;='Gastos Gerais'!$E$4:$E$1003),-('Gastos Gerais'!$C$4:$C$1003)))</f>
        <v>0</v>
      </c>
      <c r="AK22" s="72">
        <f>IF($B22="",0,SUMPRODUCT(-('Gastos Gerais'!$F$4:$F$1003='Gastos das Atividades'!$B22),-('Gastos das Atividades'!AK$3&gt;='Gastos Gerais'!$D$4:$D$1003),-('Gastos das Atividades'!AK$3&lt;='Gastos Gerais'!$E$4:$E$1003),-('Gastos Gerais'!$C$4:$C$1003)))</f>
        <v>0</v>
      </c>
      <c r="AL22" s="72">
        <f>IF($B22="",0,SUMPRODUCT(-('Gastos Gerais'!$F$4:$F$1003='Gastos das Atividades'!$B22),-('Gastos das Atividades'!AL$3&gt;='Gastos Gerais'!$D$4:$D$1003),-('Gastos das Atividades'!AL$3&lt;='Gastos Gerais'!$E$4:$E$1003),-('Gastos Gerais'!$C$4:$C$1003)))</f>
        <v>0</v>
      </c>
      <c r="AM22" s="72">
        <f>IF($B22="",0,SUMPRODUCT(-('Gastos Gerais'!$F$4:$F$1003='Gastos das Atividades'!$B22),-('Gastos das Atividades'!AM$3&gt;='Gastos Gerais'!$D$4:$D$1003),-('Gastos das Atividades'!AM$3&lt;='Gastos Gerais'!$E$4:$E$1003),-('Gastos Gerais'!$C$4:$C$1003)))</f>
        <v>0</v>
      </c>
      <c r="AN22" s="72">
        <f>IF($B22="",0,SUMPRODUCT(-('Gastos Gerais'!$F$4:$F$1003='Gastos das Atividades'!$B22),-('Gastos das Atividades'!AN$3&gt;='Gastos Gerais'!$D$4:$D$1003),-('Gastos das Atividades'!AN$3&lt;='Gastos Gerais'!$E$4:$E$1003),-('Gastos Gerais'!$C$4:$C$1003)))</f>
        <v>0</v>
      </c>
      <c r="AO22" s="72">
        <f>IF($B22="",0,SUMPRODUCT(-('Gastos Gerais'!$F$4:$F$1003='Gastos das Atividades'!$B22),-('Gastos das Atividades'!AO$3&gt;='Gastos Gerais'!$D$4:$D$1003),-('Gastos das Atividades'!AO$3&lt;='Gastos Gerais'!$E$4:$E$1003),-('Gastos Gerais'!$C$4:$C$1003)))</f>
        <v>0</v>
      </c>
      <c r="AP22" s="72">
        <f>IF($B22="",0,SUMPRODUCT(-('Gastos Gerais'!$F$4:$F$1003='Gastos das Atividades'!$B22),-('Gastos das Atividades'!AP$3&gt;='Gastos Gerais'!$D$4:$D$1003),-('Gastos das Atividades'!AP$3&lt;='Gastos Gerais'!$E$4:$E$1003),-('Gastos Gerais'!$C$4:$C$1003)))</f>
        <v>0</v>
      </c>
      <c r="AQ22" s="72">
        <f>IF($B22="",0,SUMPRODUCT(-('Gastos Gerais'!$F$4:$F$1003='Gastos das Atividades'!$B22),-('Gastos das Atividades'!AQ$3&gt;='Gastos Gerais'!$D$4:$D$1003),-('Gastos das Atividades'!AQ$3&lt;='Gastos Gerais'!$E$4:$E$1003),-('Gastos Gerais'!$C$4:$C$1003)))</f>
        <v>0</v>
      </c>
      <c r="AR22" s="72">
        <f>IF($B22="",0,SUMPRODUCT(-('Gastos Gerais'!$F$4:$F$1003='Gastos das Atividades'!$B22),-('Gastos das Atividades'!AR$3&gt;='Gastos Gerais'!$D$4:$D$1003),-('Gastos das Atividades'!AR$3&lt;='Gastos Gerais'!$E$4:$E$1003),-('Gastos Gerais'!$C$4:$C$1003)))</f>
        <v>0</v>
      </c>
      <c r="AS22" s="72">
        <f>IF($B22="",0,SUMPRODUCT(-('Gastos Gerais'!$F$4:$F$1003='Gastos das Atividades'!$B22),-('Gastos das Atividades'!AS$3&gt;='Gastos Gerais'!$D$4:$D$1003),-('Gastos das Atividades'!AS$3&lt;='Gastos Gerais'!$E$4:$E$1003),-('Gastos Gerais'!$C$4:$C$1003)))</f>
        <v>0</v>
      </c>
      <c r="AT22" s="72">
        <f>IF($B22="",0,SUMPRODUCT(-('Gastos Gerais'!$F$4:$F$1003='Gastos das Atividades'!$B22),-('Gastos das Atividades'!AT$3&gt;='Gastos Gerais'!$D$4:$D$1003),-('Gastos das Atividades'!AT$3&lt;='Gastos Gerais'!$E$4:$E$1003),-('Gastos Gerais'!$C$4:$C$1003)))</f>
        <v>0</v>
      </c>
      <c r="AU22" s="72">
        <f>IF($B22="",0,SUMPRODUCT(-('Gastos Gerais'!$F$4:$F$1003='Gastos das Atividades'!$B22),-('Gastos das Atividades'!AU$3&gt;='Gastos Gerais'!$D$4:$D$1003),-('Gastos das Atividades'!AU$3&lt;='Gastos Gerais'!$E$4:$E$1003),-('Gastos Gerais'!$C$4:$C$1003)))</f>
        <v>0</v>
      </c>
      <c r="AV22" s="72">
        <f>IF($B22="",0,SUMPRODUCT(-('Gastos Gerais'!$F$4:$F$1003='Gastos das Atividades'!$B22),-('Gastos das Atividades'!AV$3&gt;='Gastos Gerais'!$D$4:$D$1003),-('Gastos das Atividades'!AV$3&lt;='Gastos Gerais'!$E$4:$E$1003),-('Gastos Gerais'!$C$4:$C$1003)))</f>
        <v>0</v>
      </c>
      <c r="AW22" s="72">
        <f>IF($B22="",0,SUMPRODUCT(-('Gastos Gerais'!$F$4:$F$1003='Gastos das Atividades'!$B22),-('Gastos das Atividades'!AW$3&gt;='Gastos Gerais'!$D$4:$D$1003),-('Gastos das Atividades'!AW$3&lt;='Gastos Gerais'!$E$4:$E$1003),-('Gastos Gerais'!$C$4:$C$1003)))</f>
        <v>0</v>
      </c>
      <c r="AX22" s="72">
        <f>IF($B22="",0,SUMPRODUCT(-('Gastos Gerais'!$F$4:$F$1003='Gastos das Atividades'!$B22),-('Gastos das Atividades'!AX$3&gt;='Gastos Gerais'!$D$4:$D$1003),-('Gastos das Atividades'!AX$3&lt;='Gastos Gerais'!$E$4:$E$1003),-('Gastos Gerais'!$C$4:$C$1003)))</f>
        <v>0</v>
      </c>
      <c r="AY22" s="72">
        <f>IF($B22="",0,SUMPRODUCT(-('Gastos Gerais'!$F$4:$F$1003='Gastos das Atividades'!$B22),-('Gastos das Atividades'!AY$3&gt;='Gastos Gerais'!$D$4:$D$1003),-('Gastos das Atividades'!AY$3&lt;='Gastos Gerais'!$E$4:$E$1003),-('Gastos Gerais'!$C$4:$C$1003)))</f>
        <v>0</v>
      </c>
      <c r="AZ22" s="72">
        <f>IF($B22="",0,SUMPRODUCT(-('Gastos Gerais'!$F$4:$F$1003='Gastos das Atividades'!$B22),-('Gastos das Atividades'!AZ$3&gt;='Gastos Gerais'!$D$4:$D$1003),-('Gastos das Atividades'!AZ$3&lt;='Gastos Gerais'!$E$4:$E$1003),-('Gastos Gerais'!$C$4:$C$1003)))</f>
        <v>0</v>
      </c>
      <c r="BA22" s="72">
        <f>IF($B22="",0,SUMPRODUCT(-('Gastos Gerais'!$F$4:$F$1003='Gastos das Atividades'!$B22),-('Gastos das Atividades'!BA$3&gt;='Gastos Gerais'!$D$4:$D$1003),-('Gastos das Atividades'!BA$3&lt;='Gastos Gerais'!$E$4:$E$1003),-('Gastos Gerais'!$C$4:$C$1003)))</f>
        <v>0</v>
      </c>
      <c r="BB22" s="72">
        <f>IF($B22="",0,SUMPRODUCT(-('Gastos Gerais'!$F$4:$F$1003='Gastos das Atividades'!$B22),-('Gastos das Atividades'!BB$3&gt;='Gastos Gerais'!$D$4:$D$1003),-('Gastos das Atividades'!BB$3&lt;='Gastos Gerais'!$E$4:$E$1003),-('Gastos Gerais'!$C$4:$C$1003)))</f>
        <v>0</v>
      </c>
      <c r="BC22" s="72">
        <f>IF($B22="",0,SUMPRODUCT(-('Gastos Gerais'!$F$4:$F$1003='Gastos das Atividades'!$B22),-('Gastos das Atividades'!BC$3&gt;='Gastos Gerais'!$D$4:$D$1003),-('Gastos das Atividades'!BC$3&lt;='Gastos Gerais'!$E$4:$E$1003),-('Gastos Gerais'!$C$4:$C$1003)))</f>
        <v>0</v>
      </c>
      <c r="BD22" s="72">
        <f>IF($B22="",0,SUMPRODUCT(-('Gastos Gerais'!$F$4:$F$1003='Gastos das Atividades'!$B22),-('Gastos das Atividades'!BD$3&gt;='Gastos Gerais'!$D$4:$D$1003),-('Gastos das Atividades'!BD$3&lt;='Gastos Gerais'!$E$4:$E$1003),-('Gastos Gerais'!$C$4:$C$1003)))</f>
        <v>0</v>
      </c>
      <c r="BE22" s="72">
        <f>IF($B22="",0,SUMPRODUCT(-('Gastos Gerais'!$F$4:$F$1003='Gastos das Atividades'!$B22),-('Gastos das Atividades'!BE$3&gt;='Gastos Gerais'!$D$4:$D$1003),-('Gastos das Atividades'!BE$3&lt;='Gastos Gerais'!$E$4:$E$1003),-('Gastos Gerais'!$C$4:$C$1003)))</f>
        <v>0</v>
      </c>
      <c r="BF22" s="72">
        <f>IF($B22="",0,SUMPRODUCT(-('Gastos Gerais'!$F$4:$F$1003='Gastos das Atividades'!$B22),-('Gastos das Atividades'!BF$3&gt;='Gastos Gerais'!$D$4:$D$1003),-('Gastos das Atividades'!BF$3&lt;='Gastos Gerais'!$E$4:$E$1003),-('Gastos Gerais'!$C$4:$C$1003)))</f>
        <v>0</v>
      </c>
      <c r="BG22" s="72">
        <f>IF($B22="",0,SUMPRODUCT(-('Gastos Gerais'!$F$4:$F$1003='Gastos das Atividades'!$B22),-('Gastos das Atividades'!BG$3&gt;='Gastos Gerais'!$D$4:$D$1003),-('Gastos das Atividades'!BG$3&lt;='Gastos Gerais'!$E$4:$E$1003),-('Gastos Gerais'!$C$4:$C$1003)))</f>
        <v>0</v>
      </c>
      <c r="BH22" s="72">
        <f>IF($B22="",0,SUMPRODUCT(-('Gastos Gerais'!$F$4:$F$1003='Gastos das Atividades'!$B22),-('Gastos das Atividades'!BH$3&gt;='Gastos Gerais'!$D$4:$D$1003),-('Gastos das Atividades'!BH$3&lt;='Gastos Gerais'!$E$4:$E$1003),-('Gastos Gerais'!$C$4:$C$1003)))</f>
        <v>0</v>
      </c>
      <c r="BI22" s="72">
        <f>IF($B22="",0,SUMPRODUCT(-('Gastos Gerais'!$F$4:$F$1003='Gastos das Atividades'!$B22),-('Gastos das Atividades'!BI$3&gt;='Gastos Gerais'!$D$4:$D$1003),-('Gastos das Atividades'!BI$3&lt;='Gastos Gerais'!$E$4:$E$1003),-('Gastos Gerais'!$C$4:$C$1003)))</f>
        <v>0</v>
      </c>
      <c r="BJ22" s="72">
        <f>IF($B22="",0,SUMPRODUCT(-('Gastos Gerais'!$F$4:$F$1003='Gastos das Atividades'!$B22),-('Gastos das Atividades'!BJ$3&gt;='Gastos Gerais'!$D$4:$D$1003),-('Gastos das Atividades'!BJ$3&lt;='Gastos Gerais'!$E$4:$E$1003),-('Gastos Gerais'!$C$4:$C$1003)))</f>
        <v>0</v>
      </c>
      <c r="BK22" s="72">
        <f>IF($B22="",0,SUMPRODUCT(-('Gastos Gerais'!$F$4:$F$1003='Gastos das Atividades'!$B22),-('Gastos das Atividades'!BK$3&gt;='Gastos Gerais'!$D$4:$D$1003),-('Gastos das Atividades'!BK$3&lt;='Gastos Gerais'!$E$4:$E$1003),-('Gastos Gerais'!$C$4:$C$1003)))</f>
        <v>0</v>
      </c>
      <c r="BL22" s="72">
        <f>IF($B22="",0,SUMPRODUCT(-('Gastos Gerais'!$F$4:$F$1003='Gastos das Atividades'!$B22),-('Gastos das Atividades'!BL$3&gt;='Gastos Gerais'!$D$4:$D$1003),-('Gastos das Atividades'!BL$3&lt;='Gastos Gerais'!$E$4:$E$1003),-('Gastos Gerais'!$C$4:$C$1003)))</f>
        <v>0</v>
      </c>
      <c r="BM22" s="72">
        <f>IF($B22="",0,SUMPRODUCT(-('Gastos Gerais'!$F$4:$F$1003='Gastos das Atividades'!$B22),-('Gastos das Atividades'!BM$3&gt;='Gastos Gerais'!$D$4:$D$1003),-('Gastos das Atividades'!BM$3&lt;='Gastos Gerais'!$E$4:$E$1003),-('Gastos Gerais'!$C$4:$C$1003)))</f>
        <v>0</v>
      </c>
      <c r="BN22" s="72">
        <f>IF($B22="",0,SUMPRODUCT(-('Gastos Gerais'!$F$4:$F$1003='Gastos das Atividades'!$B22),-('Gastos das Atividades'!BN$3&gt;='Gastos Gerais'!$D$4:$D$1003),-('Gastos das Atividades'!BN$3&lt;='Gastos Gerais'!$E$4:$E$1003),-('Gastos Gerais'!$C$4:$C$1003)))</f>
        <v>0</v>
      </c>
      <c r="BO22" s="72">
        <f>IF($B22="",0,SUMPRODUCT(-('Gastos Gerais'!$F$4:$F$1003='Gastos das Atividades'!$B22),-('Gastos das Atividades'!BO$3&gt;='Gastos Gerais'!$D$4:$D$1003),-('Gastos das Atividades'!BO$3&lt;='Gastos Gerais'!$E$4:$E$1003),-('Gastos Gerais'!$C$4:$C$1003)))</f>
        <v>0</v>
      </c>
      <c r="BP22" s="72">
        <f>IF($B22="",0,SUMPRODUCT(-('Gastos Gerais'!$F$4:$F$1003='Gastos das Atividades'!$B22),-('Gastos das Atividades'!BP$3&gt;='Gastos Gerais'!$D$4:$D$1003),-('Gastos das Atividades'!BP$3&lt;='Gastos Gerais'!$E$4:$E$1003),-('Gastos Gerais'!$C$4:$C$1003)))</f>
        <v>0</v>
      </c>
      <c r="BQ22" s="72">
        <f>IF($B22="",0,SUMPRODUCT(-('Gastos Gerais'!$F$4:$F$1003='Gastos das Atividades'!$B22),-('Gastos das Atividades'!BQ$3&gt;='Gastos Gerais'!$D$4:$D$1003),-('Gastos das Atividades'!BQ$3&lt;='Gastos Gerais'!$E$4:$E$1003),-('Gastos Gerais'!$C$4:$C$1003)))</f>
        <v>0</v>
      </c>
      <c r="BR22" s="72">
        <f>IF($B22="",0,SUMPRODUCT(-('Gastos Gerais'!$F$4:$F$1003='Gastos das Atividades'!$B22),-('Gastos das Atividades'!BR$3&gt;='Gastos Gerais'!$D$4:$D$1003),-('Gastos das Atividades'!BR$3&lt;='Gastos Gerais'!$E$4:$E$1003),-('Gastos Gerais'!$C$4:$C$1003)))</f>
        <v>0</v>
      </c>
      <c r="BS22" s="72">
        <f>IF($B22="",0,SUMPRODUCT(-('Gastos Gerais'!$F$4:$F$1003='Gastos das Atividades'!$B22),-('Gastos das Atividades'!BS$3&gt;='Gastos Gerais'!$D$4:$D$1003),-('Gastos das Atividades'!BS$3&lt;='Gastos Gerais'!$E$4:$E$1003),-('Gastos Gerais'!$C$4:$C$1003)))</f>
        <v>0</v>
      </c>
      <c r="BT22" s="72">
        <f>IF($B22="",0,SUMPRODUCT(-('Gastos Gerais'!$F$4:$F$1003='Gastos das Atividades'!$B22),-('Gastos das Atividades'!BT$3&gt;='Gastos Gerais'!$D$4:$D$1003),-('Gastos das Atividades'!BT$3&lt;='Gastos Gerais'!$E$4:$E$1003),-('Gastos Gerais'!$C$4:$C$1003)))</f>
        <v>0</v>
      </c>
      <c r="BU22" s="72">
        <f>IF($B22="",0,SUMPRODUCT(-('Gastos Gerais'!$F$4:$F$1003='Gastos das Atividades'!$B22),-('Gastos das Atividades'!BU$3&gt;='Gastos Gerais'!$D$4:$D$1003),-('Gastos das Atividades'!BU$3&lt;='Gastos Gerais'!$E$4:$E$1003),-('Gastos Gerais'!$C$4:$C$1003)))</f>
        <v>0</v>
      </c>
      <c r="BV22" s="72">
        <f>IF($B22="",0,SUMPRODUCT(-('Gastos Gerais'!$F$4:$F$1003='Gastos das Atividades'!$B22),-('Gastos das Atividades'!BV$3&gt;='Gastos Gerais'!$D$4:$D$1003),-('Gastos das Atividades'!BV$3&lt;='Gastos Gerais'!$E$4:$E$1003),-('Gastos Gerais'!$C$4:$C$1003)))</f>
        <v>0</v>
      </c>
      <c r="BW22" s="72">
        <f>IF($B22="",0,SUMPRODUCT(-('Gastos Gerais'!$F$4:$F$1003='Gastos das Atividades'!$B22),-('Gastos das Atividades'!BW$3&gt;='Gastos Gerais'!$D$4:$D$1003),-('Gastos das Atividades'!BW$3&lt;='Gastos Gerais'!$E$4:$E$1003),-('Gastos Gerais'!$C$4:$C$1003)))</f>
        <v>0</v>
      </c>
      <c r="BX22" s="72">
        <f>IF($B22="",0,SUMPRODUCT(-('Gastos Gerais'!$F$4:$F$1003='Gastos das Atividades'!$B22),-('Gastos das Atividades'!BX$3&gt;='Gastos Gerais'!$D$4:$D$1003),-('Gastos das Atividades'!BX$3&lt;='Gastos Gerais'!$E$4:$E$1003),-('Gastos Gerais'!$C$4:$C$1003)))</f>
        <v>0</v>
      </c>
    </row>
    <row r="23" spans="1:76" x14ac:dyDescent="0.2">
      <c r="A23" s="140">
        <v>20</v>
      </c>
      <c r="B23" s="158"/>
      <c r="C23" s="298">
        <v>0</v>
      </c>
      <c r="D23" s="350">
        <f t="shared" si="9"/>
        <v>0</v>
      </c>
      <c r="E23" s="138">
        <f t="shared" si="10"/>
        <v>0</v>
      </c>
      <c r="F23" s="72">
        <f t="shared" si="2"/>
        <v>0</v>
      </c>
      <c r="G23" s="72">
        <f t="shared" si="2"/>
        <v>0</v>
      </c>
      <c r="H23" s="72">
        <f t="shared" si="2"/>
        <v>0</v>
      </c>
      <c r="I23" s="72">
        <f t="shared" si="2"/>
        <v>0</v>
      </c>
      <c r="J23" s="139">
        <f t="shared" si="3"/>
        <v>0</v>
      </c>
      <c r="K23" s="75">
        <f t="shared" si="4"/>
        <v>0</v>
      </c>
      <c r="L23" s="75">
        <f t="shared" si="5"/>
        <v>0</v>
      </c>
      <c r="M23" s="75">
        <f t="shared" si="6"/>
        <v>0</v>
      </c>
      <c r="N23" s="75">
        <f t="shared" si="11"/>
        <v>0</v>
      </c>
      <c r="O23" s="75">
        <f t="shared" si="12"/>
        <v>0</v>
      </c>
      <c r="P23" s="202">
        <f t="shared" si="8"/>
        <v>0</v>
      </c>
      <c r="Q23" s="72">
        <f>IF($B23="",0,SUMPRODUCT(-('Gastos Gerais'!$F$4:$F$1003='Gastos das Atividades'!$B23),-('Gastos das Atividades'!Q$3&gt;='Gastos Gerais'!$D$4:$D$1003),-('Gastos das Atividades'!Q$3&lt;='Gastos Gerais'!$E$4:$E$1003),-('Gastos Gerais'!$C$4:$C$1003)))</f>
        <v>0</v>
      </c>
      <c r="R23" s="72">
        <f>IF($B23="",0,SUMPRODUCT(-('Gastos Gerais'!$F$4:$F$1003='Gastos das Atividades'!$B23),-('Gastos das Atividades'!R$3&gt;='Gastos Gerais'!$D$4:$D$1003),-('Gastos das Atividades'!R$3&lt;='Gastos Gerais'!$E$4:$E$1003),-('Gastos Gerais'!$C$4:$C$1003)))</f>
        <v>0</v>
      </c>
      <c r="S23" s="72">
        <f>IF($B23="",0,SUMPRODUCT(-('Gastos Gerais'!$F$4:$F$1003='Gastos das Atividades'!$B23),-('Gastos das Atividades'!S$3&gt;='Gastos Gerais'!$D$4:$D$1003),-('Gastos das Atividades'!S$3&lt;='Gastos Gerais'!$E$4:$E$1003),-('Gastos Gerais'!$C$4:$C$1003)))</f>
        <v>0</v>
      </c>
      <c r="T23" s="72">
        <f>IF($B23="",0,SUMPRODUCT(-('Gastos Gerais'!$F$4:$F$1003='Gastos das Atividades'!$B23),-('Gastos das Atividades'!T$3&gt;='Gastos Gerais'!$D$4:$D$1003),-('Gastos das Atividades'!T$3&lt;='Gastos Gerais'!$E$4:$E$1003),-('Gastos Gerais'!$C$4:$C$1003)))</f>
        <v>0</v>
      </c>
      <c r="U23" s="72">
        <f>IF($B23="",0,SUMPRODUCT(-('Gastos Gerais'!$F$4:$F$1003='Gastos das Atividades'!$B23),-('Gastos das Atividades'!U$3&gt;='Gastos Gerais'!$D$4:$D$1003),-('Gastos das Atividades'!U$3&lt;='Gastos Gerais'!$E$4:$E$1003),-('Gastos Gerais'!$C$4:$C$1003)))</f>
        <v>0</v>
      </c>
      <c r="V23" s="72">
        <f>IF($B23="",0,SUMPRODUCT(-('Gastos Gerais'!$F$4:$F$1003='Gastos das Atividades'!$B23),-('Gastos das Atividades'!V$3&gt;='Gastos Gerais'!$D$4:$D$1003),-('Gastos das Atividades'!V$3&lt;='Gastos Gerais'!$E$4:$E$1003),-('Gastos Gerais'!$C$4:$C$1003)))</f>
        <v>0</v>
      </c>
      <c r="W23" s="72">
        <f>IF($B23="",0,SUMPRODUCT(-('Gastos Gerais'!$F$4:$F$1003='Gastos das Atividades'!$B23),-('Gastos das Atividades'!W$3&gt;='Gastos Gerais'!$D$4:$D$1003),-('Gastos das Atividades'!W$3&lt;='Gastos Gerais'!$E$4:$E$1003),-('Gastos Gerais'!$C$4:$C$1003)))</f>
        <v>0</v>
      </c>
      <c r="X23" s="72">
        <f>IF($B23="",0,SUMPRODUCT(-('Gastos Gerais'!$F$4:$F$1003='Gastos das Atividades'!$B23),-('Gastos das Atividades'!X$3&gt;='Gastos Gerais'!$D$4:$D$1003),-('Gastos das Atividades'!X$3&lt;='Gastos Gerais'!$E$4:$E$1003),-('Gastos Gerais'!$C$4:$C$1003)))</f>
        <v>0</v>
      </c>
      <c r="Y23" s="72">
        <f>IF($B23="",0,SUMPRODUCT(-('Gastos Gerais'!$F$4:$F$1003='Gastos das Atividades'!$B23),-('Gastos das Atividades'!Y$3&gt;='Gastos Gerais'!$D$4:$D$1003),-('Gastos das Atividades'!Y$3&lt;='Gastos Gerais'!$E$4:$E$1003),-('Gastos Gerais'!$C$4:$C$1003)))</f>
        <v>0</v>
      </c>
      <c r="Z23" s="72">
        <f>IF($B23="",0,SUMPRODUCT(-('Gastos Gerais'!$F$4:$F$1003='Gastos das Atividades'!$B23),-('Gastos das Atividades'!Z$3&gt;='Gastos Gerais'!$D$4:$D$1003),-('Gastos das Atividades'!Z$3&lt;='Gastos Gerais'!$E$4:$E$1003),-('Gastos Gerais'!$C$4:$C$1003)))</f>
        <v>0</v>
      </c>
      <c r="AA23" s="72">
        <f>IF($B23="",0,SUMPRODUCT(-('Gastos Gerais'!$F$4:$F$1003='Gastos das Atividades'!$B23),-('Gastos das Atividades'!AA$3&gt;='Gastos Gerais'!$D$4:$D$1003),-('Gastos das Atividades'!AA$3&lt;='Gastos Gerais'!$E$4:$E$1003),-('Gastos Gerais'!$C$4:$C$1003)))</f>
        <v>0</v>
      </c>
      <c r="AB23" s="72">
        <f>IF($B23="",0,SUMPRODUCT(-('Gastos Gerais'!$F$4:$F$1003='Gastos das Atividades'!$B23),-('Gastos das Atividades'!AB$3&gt;='Gastos Gerais'!$D$4:$D$1003),-('Gastos das Atividades'!AB$3&lt;='Gastos Gerais'!$E$4:$E$1003),-('Gastos Gerais'!$C$4:$C$1003)))</f>
        <v>0</v>
      </c>
      <c r="AC23" s="72">
        <f>IF($B23="",0,SUMPRODUCT(-('Gastos Gerais'!$F$4:$F$1003='Gastos das Atividades'!$B23),-('Gastos das Atividades'!AC$3&gt;='Gastos Gerais'!$D$4:$D$1003),-('Gastos das Atividades'!AC$3&lt;='Gastos Gerais'!$E$4:$E$1003),-('Gastos Gerais'!$C$4:$C$1003)))</f>
        <v>0</v>
      </c>
      <c r="AD23" s="72">
        <f>IF($B23="",0,SUMPRODUCT(-('Gastos Gerais'!$F$4:$F$1003='Gastos das Atividades'!$B23),-('Gastos das Atividades'!AD$3&gt;='Gastos Gerais'!$D$4:$D$1003),-('Gastos das Atividades'!AD$3&lt;='Gastos Gerais'!$E$4:$E$1003),-('Gastos Gerais'!$C$4:$C$1003)))</f>
        <v>0</v>
      </c>
      <c r="AE23" s="72">
        <f>IF($B23="",0,SUMPRODUCT(-('Gastos Gerais'!$F$4:$F$1003='Gastos das Atividades'!$B23),-('Gastos das Atividades'!AE$3&gt;='Gastos Gerais'!$D$4:$D$1003),-('Gastos das Atividades'!AE$3&lt;='Gastos Gerais'!$E$4:$E$1003),-('Gastos Gerais'!$C$4:$C$1003)))</f>
        <v>0</v>
      </c>
      <c r="AF23" s="72">
        <f>IF($B23="",0,SUMPRODUCT(-('Gastos Gerais'!$F$4:$F$1003='Gastos das Atividades'!$B23),-('Gastos das Atividades'!AF$3&gt;='Gastos Gerais'!$D$4:$D$1003),-('Gastos das Atividades'!AF$3&lt;='Gastos Gerais'!$E$4:$E$1003),-('Gastos Gerais'!$C$4:$C$1003)))</f>
        <v>0</v>
      </c>
      <c r="AG23" s="72">
        <f>IF($B23="",0,SUMPRODUCT(-('Gastos Gerais'!$F$4:$F$1003='Gastos das Atividades'!$B23),-('Gastos das Atividades'!AG$3&gt;='Gastos Gerais'!$D$4:$D$1003),-('Gastos das Atividades'!AG$3&lt;='Gastos Gerais'!$E$4:$E$1003),-('Gastos Gerais'!$C$4:$C$1003)))</f>
        <v>0</v>
      </c>
      <c r="AH23" s="72">
        <f>IF($B23="",0,SUMPRODUCT(-('Gastos Gerais'!$F$4:$F$1003='Gastos das Atividades'!$B23),-('Gastos das Atividades'!AH$3&gt;='Gastos Gerais'!$D$4:$D$1003),-('Gastos das Atividades'!AH$3&lt;='Gastos Gerais'!$E$4:$E$1003),-('Gastos Gerais'!$C$4:$C$1003)))</f>
        <v>0</v>
      </c>
      <c r="AI23" s="72">
        <f>IF($B23="",0,SUMPRODUCT(-('Gastos Gerais'!$F$4:$F$1003='Gastos das Atividades'!$B23),-('Gastos das Atividades'!AI$3&gt;='Gastos Gerais'!$D$4:$D$1003),-('Gastos das Atividades'!AI$3&lt;='Gastos Gerais'!$E$4:$E$1003),-('Gastos Gerais'!$C$4:$C$1003)))</f>
        <v>0</v>
      </c>
      <c r="AJ23" s="72">
        <f>IF($B23="",0,SUMPRODUCT(-('Gastos Gerais'!$F$4:$F$1003='Gastos das Atividades'!$B23),-('Gastos das Atividades'!AJ$3&gt;='Gastos Gerais'!$D$4:$D$1003),-('Gastos das Atividades'!AJ$3&lt;='Gastos Gerais'!$E$4:$E$1003),-('Gastos Gerais'!$C$4:$C$1003)))</f>
        <v>0</v>
      </c>
      <c r="AK23" s="72">
        <f>IF($B23="",0,SUMPRODUCT(-('Gastos Gerais'!$F$4:$F$1003='Gastos das Atividades'!$B23),-('Gastos das Atividades'!AK$3&gt;='Gastos Gerais'!$D$4:$D$1003),-('Gastos das Atividades'!AK$3&lt;='Gastos Gerais'!$E$4:$E$1003),-('Gastos Gerais'!$C$4:$C$1003)))</f>
        <v>0</v>
      </c>
      <c r="AL23" s="72">
        <f>IF($B23="",0,SUMPRODUCT(-('Gastos Gerais'!$F$4:$F$1003='Gastos das Atividades'!$B23),-('Gastos das Atividades'!AL$3&gt;='Gastos Gerais'!$D$4:$D$1003),-('Gastos das Atividades'!AL$3&lt;='Gastos Gerais'!$E$4:$E$1003),-('Gastos Gerais'!$C$4:$C$1003)))</f>
        <v>0</v>
      </c>
      <c r="AM23" s="72">
        <f>IF($B23="",0,SUMPRODUCT(-('Gastos Gerais'!$F$4:$F$1003='Gastos das Atividades'!$B23),-('Gastos das Atividades'!AM$3&gt;='Gastos Gerais'!$D$4:$D$1003),-('Gastos das Atividades'!AM$3&lt;='Gastos Gerais'!$E$4:$E$1003),-('Gastos Gerais'!$C$4:$C$1003)))</f>
        <v>0</v>
      </c>
      <c r="AN23" s="72">
        <f>IF($B23="",0,SUMPRODUCT(-('Gastos Gerais'!$F$4:$F$1003='Gastos das Atividades'!$B23),-('Gastos das Atividades'!AN$3&gt;='Gastos Gerais'!$D$4:$D$1003),-('Gastos das Atividades'!AN$3&lt;='Gastos Gerais'!$E$4:$E$1003),-('Gastos Gerais'!$C$4:$C$1003)))</f>
        <v>0</v>
      </c>
      <c r="AO23" s="72">
        <f>IF($B23="",0,SUMPRODUCT(-('Gastos Gerais'!$F$4:$F$1003='Gastos das Atividades'!$B23),-('Gastos das Atividades'!AO$3&gt;='Gastos Gerais'!$D$4:$D$1003),-('Gastos das Atividades'!AO$3&lt;='Gastos Gerais'!$E$4:$E$1003),-('Gastos Gerais'!$C$4:$C$1003)))</f>
        <v>0</v>
      </c>
      <c r="AP23" s="72">
        <f>IF($B23="",0,SUMPRODUCT(-('Gastos Gerais'!$F$4:$F$1003='Gastos das Atividades'!$B23),-('Gastos das Atividades'!AP$3&gt;='Gastos Gerais'!$D$4:$D$1003),-('Gastos das Atividades'!AP$3&lt;='Gastos Gerais'!$E$4:$E$1003),-('Gastos Gerais'!$C$4:$C$1003)))</f>
        <v>0</v>
      </c>
      <c r="AQ23" s="72">
        <f>IF($B23="",0,SUMPRODUCT(-('Gastos Gerais'!$F$4:$F$1003='Gastos das Atividades'!$B23),-('Gastos das Atividades'!AQ$3&gt;='Gastos Gerais'!$D$4:$D$1003),-('Gastos das Atividades'!AQ$3&lt;='Gastos Gerais'!$E$4:$E$1003),-('Gastos Gerais'!$C$4:$C$1003)))</f>
        <v>0</v>
      </c>
      <c r="AR23" s="72">
        <f>IF($B23="",0,SUMPRODUCT(-('Gastos Gerais'!$F$4:$F$1003='Gastos das Atividades'!$B23),-('Gastos das Atividades'!AR$3&gt;='Gastos Gerais'!$D$4:$D$1003),-('Gastos das Atividades'!AR$3&lt;='Gastos Gerais'!$E$4:$E$1003),-('Gastos Gerais'!$C$4:$C$1003)))</f>
        <v>0</v>
      </c>
      <c r="AS23" s="72">
        <f>IF($B23="",0,SUMPRODUCT(-('Gastos Gerais'!$F$4:$F$1003='Gastos das Atividades'!$B23),-('Gastos das Atividades'!AS$3&gt;='Gastos Gerais'!$D$4:$D$1003),-('Gastos das Atividades'!AS$3&lt;='Gastos Gerais'!$E$4:$E$1003),-('Gastos Gerais'!$C$4:$C$1003)))</f>
        <v>0</v>
      </c>
      <c r="AT23" s="72">
        <f>IF($B23="",0,SUMPRODUCT(-('Gastos Gerais'!$F$4:$F$1003='Gastos das Atividades'!$B23),-('Gastos das Atividades'!AT$3&gt;='Gastos Gerais'!$D$4:$D$1003),-('Gastos das Atividades'!AT$3&lt;='Gastos Gerais'!$E$4:$E$1003),-('Gastos Gerais'!$C$4:$C$1003)))</f>
        <v>0</v>
      </c>
      <c r="AU23" s="72">
        <f>IF($B23="",0,SUMPRODUCT(-('Gastos Gerais'!$F$4:$F$1003='Gastos das Atividades'!$B23),-('Gastos das Atividades'!AU$3&gt;='Gastos Gerais'!$D$4:$D$1003),-('Gastos das Atividades'!AU$3&lt;='Gastos Gerais'!$E$4:$E$1003),-('Gastos Gerais'!$C$4:$C$1003)))</f>
        <v>0</v>
      </c>
      <c r="AV23" s="72">
        <f>IF($B23="",0,SUMPRODUCT(-('Gastos Gerais'!$F$4:$F$1003='Gastos das Atividades'!$B23),-('Gastos das Atividades'!AV$3&gt;='Gastos Gerais'!$D$4:$D$1003),-('Gastos das Atividades'!AV$3&lt;='Gastos Gerais'!$E$4:$E$1003),-('Gastos Gerais'!$C$4:$C$1003)))</f>
        <v>0</v>
      </c>
      <c r="AW23" s="72">
        <f>IF($B23="",0,SUMPRODUCT(-('Gastos Gerais'!$F$4:$F$1003='Gastos das Atividades'!$B23),-('Gastos das Atividades'!AW$3&gt;='Gastos Gerais'!$D$4:$D$1003),-('Gastos das Atividades'!AW$3&lt;='Gastos Gerais'!$E$4:$E$1003),-('Gastos Gerais'!$C$4:$C$1003)))</f>
        <v>0</v>
      </c>
      <c r="AX23" s="72">
        <f>IF($B23="",0,SUMPRODUCT(-('Gastos Gerais'!$F$4:$F$1003='Gastos das Atividades'!$B23),-('Gastos das Atividades'!AX$3&gt;='Gastos Gerais'!$D$4:$D$1003),-('Gastos das Atividades'!AX$3&lt;='Gastos Gerais'!$E$4:$E$1003),-('Gastos Gerais'!$C$4:$C$1003)))</f>
        <v>0</v>
      </c>
      <c r="AY23" s="72">
        <f>IF($B23="",0,SUMPRODUCT(-('Gastos Gerais'!$F$4:$F$1003='Gastos das Atividades'!$B23),-('Gastos das Atividades'!AY$3&gt;='Gastos Gerais'!$D$4:$D$1003),-('Gastos das Atividades'!AY$3&lt;='Gastos Gerais'!$E$4:$E$1003),-('Gastos Gerais'!$C$4:$C$1003)))</f>
        <v>0</v>
      </c>
      <c r="AZ23" s="72">
        <f>IF($B23="",0,SUMPRODUCT(-('Gastos Gerais'!$F$4:$F$1003='Gastos das Atividades'!$B23),-('Gastos das Atividades'!AZ$3&gt;='Gastos Gerais'!$D$4:$D$1003),-('Gastos das Atividades'!AZ$3&lt;='Gastos Gerais'!$E$4:$E$1003),-('Gastos Gerais'!$C$4:$C$1003)))</f>
        <v>0</v>
      </c>
      <c r="BA23" s="72">
        <f>IF($B23="",0,SUMPRODUCT(-('Gastos Gerais'!$F$4:$F$1003='Gastos das Atividades'!$B23),-('Gastos das Atividades'!BA$3&gt;='Gastos Gerais'!$D$4:$D$1003),-('Gastos das Atividades'!BA$3&lt;='Gastos Gerais'!$E$4:$E$1003),-('Gastos Gerais'!$C$4:$C$1003)))</f>
        <v>0</v>
      </c>
      <c r="BB23" s="72">
        <f>IF($B23="",0,SUMPRODUCT(-('Gastos Gerais'!$F$4:$F$1003='Gastos das Atividades'!$B23),-('Gastos das Atividades'!BB$3&gt;='Gastos Gerais'!$D$4:$D$1003),-('Gastos das Atividades'!BB$3&lt;='Gastos Gerais'!$E$4:$E$1003),-('Gastos Gerais'!$C$4:$C$1003)))</f>
        <v>0</v>
      </c>
      <c r="BC23" s="72">
        <f>IF($B23="",0,SUMPRODUCT(-('Gastos Gerais'!$F$4:$F$1003='Gastos das Atividades'!$B23),-('Gastos das Atividades'!BC$3&gt;='Gastos Gerais'!$D$4:$D$1003),-('Gastos das Atividades'!BC$3&lt;='Gastos Gerais'!$E$4:$E$1003),-('Gastos Gerais'!$C$4:$C$1003)))</f>
        <v>0</v>
      </c>
      <c r="BD23" s="72">
        <f>IF($B23="",0,SUMPRODUCT(-('Gastos Gerais'!$F$4:$F$1003='Gastos das Atividades'!$B23),-('Gastos das Atividades'!BD$3&gt;='Gastos Gerais'!$D$4:$D$1003),-('Gastos das Atividades'!BD$3&lt;='Gastos Gerais'!$E$4:$E$1003),-('Gastos Gerais'!$C$4:$C$1003)))</f>
        <v>0</v>
      </c>
      <c r="BE23" s="72">
        <f>IF($B23="",0,SUMPRODUCT(-('Gastos Gerais'!$F$4:$F$1003='Gastos das Atividades'!$B23),-('Gastos das Atividades'!BE$3&gt;='Gastos Gerais'!$D$4:$D$1003),-('Gastos das Atividades'!BE$3&lt;='Gastos Gerais'!$E$4:$E$1003),-('Gastos Gerais'!$C$4:$C$1003)))</f>
        <v>0</v>
      </c>
      <c r="BF23" s="72">
        <f>IF($B23="",0,SUMPRODUCT(-('Gastos Gerais'!$F$4:$F$1003='Gastos das Atividades'!$B23),-('Gastos das Atividades'!BF$3&gt;='Gastos Gerais'!$D$4:$D$1003),-('Gastos das Atividades'!BF$3&lt;='Gastos Gerais'!$E$4:$E$1003),-('Gastos Gerais'!$C$4:$C$1003)))</f>
        <v>0</v>
      </c>
      <c r="BG23" s="72">
        <f>IF($B23="",0,SUMPRODUCT(-('Gastos Gerais'!$F$4:$F$1003='Gastos das Atividades'!$B23),-('Gastos das Atividades'!BG$3&gt;='Gastos Gerais'!$D$4:$D$1003),-('Gastos das Atividades'!BG$3&lt;='Gastos Gerais'!$E$4:$E$1003),-('Gastos Gerais'!$C$4:$C$1003)))</f>
        <v>0</v>
      </c>
      <c r="BH23" s="72">
        <f>IF($B23="",0,SUMPRODUCT(-('Gastos Gerais'!$F$4:$F$1003='Gastos das Atividades'!$B23),-('Gastos das Atividades'!BH$3&gt;='Gastos Gerais'!$D$4:$D$1003),-('Gastos das Atividades'!BH$3&lt;='Gastos Gerais'!$E$4:$E$1003),-('Gastos Gerais'!$C$4:$C$1003)))</f>
        <v>0</v>
      </c>
      <c r="BI23" s="72">
        <f>IF($B23="",0,SUMPRODUCT(-('Gastos Gerais'!$F$4:$F$1003='Gastos das Atividades'!$B23),-('Gastos das Atividades'!BI$3&gt;='Gastos Gerais'!$D$4:$D$1003),-('Gastos das Atividades'!BI$3&lt;='Gastos Gerais'!$E$4:$E$1003),-('Gastos Gerais'!$C$4:$C$1003)))</f>
        <v>0</v>
      </c>
      <c r="BJ23" s="72">
        <f>IF($B23="",0,SUMPRODUCT(-('Gastos Gerais'!$F$4:$F$1003='Gastos das Atividades'!$B23),-('Gastos das Atividades'!BJ$3&gt;='Gastos Gerais'!$D$4:$D$1003),-('Gastos das Atividades'!BJ$3&lt;='Gastos Gerais'!$E$4:$E$1003),-('Gastos Gerais'!$C$4:$C$1003)))</f>
        <v>0</v>
      </c>
      <c r="BK23" s="72">
        <f>IF($B23="",0,SUMPRODUCT(-('Gastos Gerais'!$F$4:$F$1003='Gastos das Atividades'!$B23),-('Gastos das Atividades'!BK$3&gt;='Gastos Gerais'!$D$4:$D$1003),-('Gastos das Atividades'!BK$3&lt;='Gastos Gerais'!$E$4:$E$1003),-('Gastos Gerais'!$C$4:$C$1003)))</f>
        <v>0</v>
      </c>
      <c r="BL23" s="72">
        <f>IF($B23="",0,SUMPRODUCT(-('Gastos Gerais'!$F$4:$F$1003='Gastos das Atividades'!$B23),-('Gastos das Atividades'!BL$3&gt;='Gastos Gerais'!$D$4:$D$1003),-('Gastos das Atividades'!BL$3&lt;='Gastos Gerais'!$E$4:$E$1003),-('Gastos Gerais'!$C$4:$C$1003)))</f>
        <v>0</v>
      </c>
      <c r="BM23" s="72">
        <f>IF($B23="",0,SUMPRODUCT(-('Gastos Gerais'!$F$4:$F$1003='Gastos das Atividades'!$B23),-('Gastos das Atividades'!BM$3&gt;='Gastos Gerais'!$D$4:$D$1003),-('Gastos das Atividades'!BM$3&lt;='Gastos Gerais'!$E$4:$E$1003),-('Gastos Gerais'!$C$4:$C$1003)))</f>
        <v>0</v>
      </c>
      <c r="BN23" s="72">
        <f>IF($B23="",0,SUMPRODUCT(-('Gastos Gerais'!$F$4:$F$1003='Gastos das Atividades'!$B23),-('Gastos das Atividades'!BN$3&gt;='Gastos Gerais'!$D$4:$D$1003),-('Gastos das Atividades'!BN$3&lt;='Gastos Gerais'!$E$4:$E$1003),-('Gastos Gerais'!$C$4:$C$1003)))</f>
        <v>0</v>
      </c>
      <c r="BO23" s="72">
        <f>IF($B23="",0,SUMPRODUCT(-('Gastos Gerais'!$F$4:$F$1003='Gastos das Atividades'!$B23),-('Gastos das Atividades'!BO$3&gt;='Gastos Gerais'!$D$4:$D$1003),-('Gastos das Atividades'!BO$3&lt;='Gastos Gerais'!$E$4:$E$1003),-('Gastos Gerais'!$C$4:$C$1003)))</f>
        <v>0</v>
      </c>
      <c r="BP23" s="72">
        <f>IF($B23="",0,SUMPRODUCT(-('Gastos Gerais'!$F$4:$F$1003='Gastos das Atividades'!$B23),-('Gastos das Atividades'!BP$3&gt;='Gastos Gerais'!$D$4:$D$1003),-('Gastos das Atividades'!BP$3&lt;='Gastos Gerais'!$E$4:$E$1003),-('Gastos Gerais'!$C$4:$C$1003)))</f>
        <v>0</v>
      </c>
      <c r="BQ23" s="72">
        <f>IF($B23="",0,SUMPRODUCT(-('Gastos Gerais'!$F$4:$F$1003='Gastos das Atividades'!$B23),-('Gastos das Atividades'!BQ$3&gt;='Gastos Gerais'!$D$4:$D$1003),-('Gastos das Atividades'!BQ$3&lt;='Gastos Gerais'!$E$4:$E$1003),-('Gastos Gerais'!$C$4:$C$1003)))</f>
        <v>0</v>
      </c>
      <c r="BR23" s="72">
        <f>IF($B23="",0,SUMPRODUCT(-('Gastos Gerais'!$F$4:$F$1003='Gastos das Atividades'!$B23),-('Gastos das Atividades'!BR$3&gt;='Gastos Gerais'!$D$4:$D$1003),-('Gastos das Atividades'!BR$3&lt;='Gastos Gerais'!$E$4:$E$1003),-('Gastos Gerais'!$C$4:$C$1003)))</f>
        <v>0</v>
      </c>
      <c r="BS23" s="72">
        <f>IF($B23="",0,SUMPRODUCT(-('Gastos Gerais'!$F$4:$F$1003='Gastos das Atividades'!$B23),-('Gastos das Atividades'!BS$3&gt;='Gastos Gerais'!$D$4:$D$1003),-('Gastos das Atividades'!BS$3&lt;='Gastos Gerais'!$E$4:$E$1003),-('Gastos Gerais'!$C$4:$C$1003)))</f>
        <v>0</v>
      </c>
      <c r="BT23" s="72">
        <f>IF($B23="",0,SUMPRODUCT(-('Gastos Gerais'!$F$4:$F$1003='Gastos das Atividades'!$B23),-('Gastos das Atividades'!BT$3&gt;='Gastos Gerais'!$D$4:$D$1003),-('Gastos das Atividades'!BT$3&lt;='Gastos Gerais'!$E$4:$E$1003),-('Gastos Gerais'!$C$4:$C$1003)))</f>
        <v>0</v>
      </c>
      <c r="BU23" s="72">
        <f>IF($B23="",0,SUMPRODUCT(-('Gastos Gerais'!$F$4:$F$1003='Gastos das Atividades'!$B23),-('Gastos das Atividades'!BU$3&gt;='Gastos Gerais'!$D$4:$D$1003),-('Gastos das Atividades'!BU$3&lt;='Gastos Gerais'!$E$4:$E$1003),-('Gastos Gerais'!$C$4:$C$1003)))</f>
        <v>0</v>
      </c>
      <c r="BV23" s="72">
        <f>IF($B23="",0,SUMPRODUCT(-('Gastos Gerais'!$F$4:$F$1003='Gastos das Atividades'!$B23),-('Gastos das Atividades'!BV$3&gt;='Gastos Gerais'!$D$4:$D$1003),-('Gastos das Atividades'!BV$3&lt;='Gastos Gerais'!$E$4:$E$1003),-('Gastos Gerais'!$C$4:$C$1003)))</f>
        <v>0</v>
      </c>
      <c r="BW23" s="72">
        <f>IF($B23="",0,SUMPRODUCT(-('Gastos Gerais'!$F$4:$F$1003='Gastos das Atividades'!$B23),-('Gastos das Atividades'!BW$3&gt;='Gastos Gerais'!$D$4:$D$1003),-('Gastos das Atividades'!BW$3&lt;='Gastos Gerais'!$E$4:$E$1003),-('Gastos Gerais'!$C$4:$C$1003)))</f>
        <v>0</v>
      </c>
      <c r="BX23" s="72">
        <f>IF($B23="",0,SUMPRODUCT(-('Gastos Gerais'!$F$4:$F$1003='Gastos das Atividades'!$B23),-('Gastos das Atividades'!BX$3&gt;='Gastos Gerais'!$D$4:$D$1003),-('Gastos das Atividades'!BX$3&lt;='Gastos Gerais'!$E$4:$E$1003),-('Gastos Gerais'!$C$4:$C$1003)))</f>
        <v>0</v>
      </c>
    </row>
    <row r="24" spans="1:76" x14ac:dyDescent="0.2">
      <c r="A24" s="140">
        <v>21</v>
      </c>
      <c r="B24" s="158"/>
      <c r="C24" s="298">
        <v>0</v>
      </c>
      <c r="D24" s="350">
        <f t="shared" si="9"/>
        <v>0</v>
      </c>
      <c r="E24" s="138">
        <f t="shared" si="10"/>
        <v>0</v>
      </c>
      <c r="F24" s="72">
        <f t="shared" si="2"/>
        <v>0</v>
      </c>
      <c r="G24" s="72">
        <f t="shared" si="2"/>
        <v>0</v>
      </c>
      <c r="H24" s="72">
        <f t="shared" si="2"/>
        <v>0</v>
      </c>
      <c r="I24" s="72">
        <f t="shared" si="2"/>
        <v>0</v>
      </c>
      <c r="J24" s="139">
        <f t="shared" si="3"/>
        <v>0</v>
      </c>
      <c r="K24" s="75">
        <f t="shared" si="4"/>
        <v>0</v>
      </c>
      <c r="L24" s="75">
        <f t="shared" si="5"/>
        <v>0</v>
      </c>
      <c r="M24" s="75">
        <f t="shared" si="6"/>
        <v>0</v>
      </c>
      <c r="N24" s="75">
        <f t="shared" si="11"/>
        <v>0</v>
      </c>
      <c r="O24" s="75">
        <f t="shared" si="12"/>
        <v>0</v>
      </c>
      <c r="P24" s="202">
        <f t="shared" si="8"/>
        <v>0</v>
      </c>
      <c r="Q24" s="72">
        <f>IF($B24="",0,SUMPRODUCT(-('Gastos Gerais'!$F$4:$F$1003='Gastos das Atividades'!$B24),-('Gastos das Atividades'!Q$3&gt;='Gastos Gerais'!$D$4:$D$1003),-('Gastos das Atividades'!Q$3&lt;='Gastos Gerais'!$E$4:$E$1003),-('Gastos Gerais'!$C$4:$C$1003)))</f>
        <v>0</v>
      </c>
      <c r="R24" s="72">
        <f>IF($B24="",0,SUMPRODUCT(-('Gastos Gerais'!$F$4:$F$1003='Gastos das Atividades'!$B24),-('Gastos das Atividades'!R$3&gt;='Gastos Gerais'!$D$4:$D$1003),-('Gastos das Atividades'!R$3&lt;='Gastos Gerais'!$E$4:$E$1003),-('Gastos Gerais'!$C$4:$C$1003)))</f>
        <v>0</v>
      </c>
      <c r="S24" s="72">
        <f>IF($B24="",0,SUMPRODUCT(-('Gastos Gerais'!$F$4:$F$1003='Gastos das Atividades'!$B24),-('Gastos das Atividades'!S$3&gt;='Gastos Gerais'!$D$4:$D$1003),-('Gastos das Atividades'!S$3&lt;='Gastos Gerais'!$E$4:$E$1003),-('Gastos Gerais'!$C$4:$C$1003)))</f>
        <v>0</v>
      </c>
      <c r="T24" s="72">
        <f>IF($B24="",0,SUMPRODUCT(-('Gastos Gerais'!$F$4:$F$1003='Gastos das Atividades'!$B24),-('Gastos das Atividades'!T$3&gt;='Gastos Gerais'!$D$4:$D$1003),-('Gastos das Atividades'!T$3&lt;='Gastos Gerais'!$E$4:$E$1003),-('Gastos Gerais'!$C$4:$C$1003)))</f>
        <v>0</v>
      </c>
      <c r="U24" s="72">
        <f>IF($B24="",0,SUMPRODUCT(-('Gastos Gerais'!$F$4:$F$1003='Gastos das Atividades'!$B24),-('Gastos das Atividades'!U$3&gt;='Gastos Gerais'!$D$4:$D$1003),-('Gastos das Atividades'!U$3&lt;='Gastos Gerais'!$E$4:$E$1003),-('Gastos Gerais'!$C$4:$C$1003)))</f>
        <v>0</v>
      </c>
      <c r="V24" s="72">
        <f>IF($B24="",0,SUMPRODUCT(-('Gastos Gerais'!$F$4:$F$1003='Gastos das Atividades'!$B24),-('Gastos das Atividades'!V$3&gt;='Gastos Gerais'!$D$4:$D$1003),-('Gastos das Atividades'!V$3&lt;='Gastos Gerais'!$E$4:$E$1003),-('Gastos Gerais'!$C$4:$C$1003)))</f>
        <v>0</v>
      </c>
      <c r="W24" s="72">
        <f>IF($B24="",0,SUMPRODUCT(-('Gastos Gerais'!$F$4:$F$1003='Gastos das Atividades'!$B24),-('Gastos das Atividades'!W$3&gt;='Gastos Gerais'!$D$4:$D$1003),-('Gastos das Atividades'!W$3&lt;='Gastos Gerais'!$E$4:$E$1003),-('Gastos Gerais'!$C$4:$C$1003)))</f>
        <v>0</v>
      </c>
      <c r="X24" s="72">
        <f>IF($B24="",0,SUMPRODUCT(-('Gastos Gerais'!$F$4:$F$1003='Gastos das Atividades'!$B24),-('Gastos das Atividades'!X$3&gt;='Gastos Gerais'!$D$4:$D$1003),-('Gastos das Atividades'!X$3&lt;='Gastos Gerais'!$E$4:$E$1003),-('Gastos Gerais'!$C$4:$C$1003)))</f>
        <v>0</v>
      </c>
      <c r="Y24" s="72">
        <f>IF($B24="",0,SUMPRODUCT(-('Gastos Gerais'!$F$4:$F$1003='Gastos das Atividades'!$B24),-('Gastos das Atividades'!Y$3&gt;='Gastos Gerais'!$D$4:$D$1003),-('Gastos das Atividades'!Y$3&lt;='Gastos Gerais'!$E$4:$E$1003),-('Gastos Gerais'!$C$4:$C$1003)))</f>
        <v>0</v>
      </c>
      <c r="Z24" s="72">
        <f>IF($B24="",0,SUMPRODUCT(-('Gastos Gerais'!$F$4:$F$1003='Gastos das Atividades'!$B24),-('Gastos das Atividades'!Z$3&gt;='Gastos Gerais'!$D$4:$D$1003),-('Gastos das Atividades'!Z$3&lt;='Gastos Gerais'!$E$4:$E$1003),-('Gastos Gerais'!$C$4:$C$1003)))</f>
        <v>0</v>
      </c>
      <c r="AA24" s="72">
        <f>IF($B24="",0,SUMPRODUCT(-('Gastos Gerais'!$F$4:$F$1003='Gastos das Atividades'!$B24),-('Gastos das Atividades'!AA$3&gt;='Gastos Gerais'!$D$4:$D$1003),-('Gastos das Atividades'!AA$3&lt;='Gastos Gerais'!$E$4:$E$1003),-('Gastos Gerais'!$C$4:$C$1003)))</f>
        <v>0</v>
      </c>
      <c r="AB24" s="72">
        <f>IF($B24="",0,SUMPRODUCT(-('Gastos Gerais'!$F$4:$F$1003='Gastos das Atividades'!$B24),-('Gastos das Atividades'!AB$3&gt;='Gastos Gerais'!$D$4:$D$1003),-('Gastos das Atividades'!AB$3&lt;='Gastos Gerais'!$E$4:$E$1003),-('Gastos Gerais'!$C$4:$C$1003)))</f>
        <v>0</v>
      </c>
      <c r="AC24" s="72">
        <f>IF($B24="",0,SUMPRODUCT(-('Gastos Gerais'!$F$4:$F$1003='Gastos das Atividades'!$B24),-('Gastos das Atividades'!AC$3&gt;='Gastos Gerais'!$D$4:$D$1003),-('Gastos das Atividades'!AC$3&lt;='Gastos Gerais'!$E$4:$E$1003),-('Gastos Gerais'!$C$4:$C$1003)))</f>
        <v>0</v>
      </c>
      <c r="AD24" s="72">
        <f>IF($B24="",0,SUMPRODUCT(-('Gastos Gerais'!$F$4:$F$1003='Gastos das Atividades'!$B24),-('Gastos das Atividades'!AD$3&gt;='Gastos Gerais'!$D$4:$D$1003),-('Gastos das Atividades'!AD$3&lt;='Gastos Gerais'!$E$4:$E$1003),-('Gastos Gerais'!$C$4:$C$1003)))</f>
        <v>0</v>
      </c>
      <c r="AE24" s="72">
        <f>IF($B24="",0,SUMPRODUCT(-('Gastos Gerais'!$F$4:$F$1003='Gastos das Atividades'!$B24),-('Gastos das Atividades'!AE$3&gt;='Gastos Gerais'!$D$4:$D$1003),-('Gastos das Atividades'!AE$3&lt;='Gastos Gerais'!$E$4:$E$1003),-('Gastos Gerais'!$C$4:$C$1003)))</f>
        <v>0</v>
      </c>
      <c r="AF24" s="72">
        <f>IF($B24="",0,SUMPRODUCT(-('Gastos Gerais'!$F$4:$F$1003='Gastos das Atividades'!$B24),-('Gastos das Atividades'!AF$3&gt;='Gastos Gerais'!$D$4:$D$1003),-('Gastos das Atividades'!AF$3&lt;='Gastos Gerais'!$E$4:$E$1003),-('Gastos Gerais'!$C$4:$C$1003)))</f>
        <v>0</v>
      </c>
      <c r="AG24" s="72">
        <f>IF($B24="",0,SUMPRODUCT(-('Gastos Gerais'!$F$4:$F$1003='Gastos das Atividades'!$B24),-('Gastos das Atividades'!AG$3&gt;='Gastos Gerais'!$D$4:$D$1003),-('Gastos das Atividades'!AG$3&lt;='Gastos Gerais'!$E$4:$E$1003),-('Gastos Gerais'!$C$4:$C$1003)))</f>
        <v>0</v>
      </c>
      <c r="AH24" s="72">
        <f>IF($B24="",0,SUMPRODUCT(-('Gastos Gerais'!$F$4:$F$1003='Gastos das Atividades'!$B24),-('Gastos das Atividades'!AH$3&gt;='Gastos Gerais'!$D$4:$D$1003),-('Gastos das Atividades'!AH$3&lt;='Gastos Gerais'!$E$4:$E$1003),-('Gastos Gerais'!$C$4:$C$1003)))</f>
        <v>0</v>
      </c>
      <c r="AI24" s="72">
        <f>IF($B24="",0,SUMPRODUCT(-('Gastos Gerais'!$F$4:$F$1003='Gastos das Atividades'!$B24),-('Gastos das Atividades'!AI$3&gt;='Gastos Gerais'!$D$4:$D$1003),-('Gastos das Atividades'!AI$3&lt;='Gastos Gerais'!$E$4:$E$1003),-('Gastos Gerais'!$C$4:$C$1003)))</f>
        <v>0</v>
      </c>
      <c r="AJ24" s="72">
        <f>IF($B24="",0,SUMPRODUCT(-('Gastos Gerais'!$F$4:$F$1003='Gastos das Atividades'!$B24),-('Gastos das Atividades'!AJ$3&gt;='Gastos Gerais'!$D$4:$D$1003),-('Gastos das Atividades'!AJ$3&lt;='Gastos Gerais'!$E$4:$E$1003),-('Gastos Gerais'!$C$4:$C$1003)))</f>
        <v>0</v>
      </c>
      <c r="AK24" s="72">
        <f>IF($B24="",0,SUMPRODUCT(-('Gastos Gerais'!$F$4:$F$1003='Gastos das Atividades'!$B24),-('Gastos das Atividades'!AK$3&gt;='Gastos Gerais'!$D$4:$D$1003),-('Gastos das Atividades'!AK$3&lt;='Gastos Gerais'!$E$4:$E$1003),-('Gastos Gerais'!$C$4:$C$1003)))</f>
        <v>0</v>
      </c>
      <c r="AL24" s="72">
        <f>IF($B24="",0,SUMPRODUCT(-('Gastos Gerais'!$F$4:$F$1003='Gastos das Atividades'!$B24),-('Gastos das Atividades'!AL$3&gt;='Gastos Gerais'!$D$4:$D$1003),-('Gastos das Atividades'!AL$3&lt;='Gastos Gerais'!$E$4:$E$1003),-('Gastos Gerais'!$C$4:$C$1003)))</f>
        <v>0</v>
      </c>
      <c r="AM24" s="72">
        <f>IF($B24="",0,SUMPRODUCT(-('Gastos Gerais'!$F$4:$F$1003='Gastos das Atividades'!$B24),-('Gastos das Atividades'!AM$3&gt;='Gastos Gerais'!$D$4:$D$1003),-('Gastos das Atividades'!AM$3&lt;='Gastos Gerais'!$E$4:$E$1003),-('Gastos Gerais'!$C$4:$C$1003)))</f>
        <v>0</v>
      </c>
      <c r="AN24" s="72">
        <f>IF($B24="",0,SUMPRODUCT(-('Gastos Gerais'!$F$4:$F$1003='Gastos das Atividades'!$B24),-('Gastos das Atividades'!AN$3&gt;='Gastos Gerais'!$D$4:$D$1003),-('Gastos das Atividades'!AN$3&lt;='Gastos Gerais'!$E$4:$E$1003),-('Gastos Gerais'!$C$4:$C$1003)))</f>
        <v>0</v>
      </c>
      <c r="AO24" s="72">
        <f>IF($B24="",0,SUMPRODUCT(-('Gastos Gerais'!$F$4:$F$1003='Gastos das Atividades'!$B24),-('Gastos das Atividades'!AO$3&gt;='Gastos Gerais'!$D$4:$D$1003),-('Gastos das Atividades'!AO$3&lt;='Gastos Gerais'!$E$4:$E$1003),-('Gastos Gerais'!$C$4:$C$1003)))</f>
        <v>0</v>
      </c>
      <c r="AP24" s="72">
        <f>IF($B24="",0,SUMPRODUCT(-('Gastos Gerais'!$F$4:$F$1003='Gastos das Atividades'!$B24),-('Gastos das Atividades'!AP$3&gt;='Gastos Gerais'!$D$4:$D$1003),-('Gastos das Atividades'!AP$3&lt;='Gastos Gerais'!$E$4:$E$1003),-('Gastos Gerais'!$C$4:$C$1003)))</f>
        <v>0</v>
      </c>
      <c r="AQ24" s="72">
        <f>IF($B24="",0,SUMPRODUCT(-('Gastos Gerais'!$F$4:$F$1003='Gastos das Atividades'!$B24),-('Gastos das Atividades'!AQ$3&gt;='Gastos Gerais'!$D$4:$D$1003),-('Gastos das Atividades'!AQ$3&lt;='Gastos Gerais'!$E$4:$E$1003),-('Gastos Gerais'!$C$4:$C$1003)))</f>
        <v>0</v>
      </c>
      <c r="AR24" s="72">
        <f>IF($B24="",0,SUMPRODUCT(-('Gastos Gerais'!$F$4:$F$1003='Gastos das Atividades'!$B24),-('Gastos das Atividades'!AR$3&gt;='Gastos Gerais'!$D$4:$D$1003),-('Gastos das Atividades'!AR$3&lt;='Gastos Gerais'!$E$4:$E$1003),-('Gastos Gerais'!$C$4:$C$1003)))</f>
        <v>0</v>
      </c>
      <c r="AS24" s="72">
        <f>IF($B24="",0,SUMPRODUCT(-('Gastos Gerais'!$F$4:$F$1003='Gastos das Atividades'!$B24),-('Gastos das Atividades'!AS$3&gt;='Gastos Gerais'!$D$4:$D$1003),-('Gastos das Atividades'!AS$3&lt;='Gastos Gerais'!$E$4:$E$1003),-('Gastos Gerais'!$C$4:$C$1003)))</f>
        <v>0</v>
      </c>
      <c r="AT24" s="72">
        <f>IF($B24="",0,SUMPRODUCT(-('Gastos Gerais'!$F$4:$F$1003='Gastos das Atividades'!$B24),-('Gastos das Atividades'!AT$3&gt;='Gastos Gerais'!$D$4:$D$1003),-('Gastos das Atividades'!AT$3&lt;='Gastos Gerais'!$E$4:$E$1003),-('Gastos Gerais'!$C$4:$C$1003)))</f>
        <v>0</v>
      </c>
      <c r="AU24" s="72">
        <f>IF($B24="",0,SUMPRODUCT(-('Gastos Gerais'!$F$4:$F$1003='Gastos das Atividades'!$B24),-('Gastos das Atividades'!AU$3&gt;='Gastos Gerais'!$D$4:$D$1003),-('Gastos das Atividades'!AU$3&lt;='Gastos Gerais'!$E$4:$E$1003),-('Gastos Gerais'!$C$4:$C$1003)))</f>
        <v>0</v>
      </c>
      <c r="AV24" s="72">
        <f>IF($B24="",0,SUMPRODUCT(-('Gastos Gerais'!$F$4:$F$1003='Gastos das Atividades'!$B24),-('Gastos das Atividades'!AV$3&gt;='Gastos Gerais'!$D$4:$D$1003),-('Gastos das Atividades'!AV$3&lt;='Gastos Gerais'!$E$4:$E$1003),-('Gastos Gerais'!$C$4:$C$1003)))</f>
        <v>0</v>
      </c>
      <c r="AW24" s="72">
        <f>IF($B24="",0,SUMPRODUCT(-('Gastos Gerais'!$F$4:$F$1003='Gastos das Atividades'!$B24),-('Gastos das Atividades'!AW$3&gt;='Gastos Gerais'!$D$4:$D$1003),-('Gastos das Atividades'!AW$3&lt;='Gastos Gerais'!$E$4:$E$1003),-('Gastos Gerais'!$C$4:$C$1003)))</f>
        <v>0</v>
      </c>
      <c r="AX24" s="72">
        <f>IF($B24="",0,SUMPRODUCT(-('Gastos Gerais'!$F$4:$F$1003='Gastos das Atividades'!$B24),-('Gastos das Atividades'!AX$3&gt;='Gastos Gerais'!$D$4:$D$1003),-('Gastos das Atividades'!AX$3&lt;='Gastos Gerais'!$E$4:$E$1003),-('Gastos Gerais'!$C$4:$C$1003)))</f>
        <v>0</v>
      </c>
      <c r="AY24" s="72">
        <f>IF($B24="",0,SUMPRODUCT(-('Gastos Gerais'!$F$4:$F$1003='Gastos das Atividades'!$B24),-('Gastos das Atividades'!AY$3&gt;='Gastos Gerais'!$D$4:$D$1003),-('Gastos das Atividades'!AY$3&lt;='Gastos Gerais'!$E$4:$E$1003),-('Gastos Gerais'!$C$4:$C$1003)))</f>
        <v>0</v>
      </c>
      <c r="AZ24" s="72">
        <f>IF($B24="",0,SUMPRODUCT(-('Gastos Gerais'!$F$4:$F$1003='Gastos das Atividades'!$B24),-('Gastos das Atividades'!AZ$3&gt;='Gastos Gerais'!$D$4:$D$1003),-('Gastos das Atividades'!AZ$3&lt;='Gastos Gerais'!$E$4:$E$1003),-('Gastos Gerais'!$C$4:$C$1003)))</f>
        <v>0</v>
      </c>
      <c r="BA24" s="72">
        <f>IF($B24="",0,SUMPRODUCT(-('Gastos Gerais'!$F$4:$F$1003='Gastos das Atividades'!$B24),-('Gastos das Atividades'!BA$3&gt;='Gastos Gerais'!$D$4:$D$1003),-('Gastos das Atividades'!BA$3&lt;='Gastos Gerais'!$E$4:$E$1003),-('Gastos Gerais'!$C$4:$C$1003)))</f>
        <v>0</v>
      </c>
      <c r="BB24" s="72">
        <f>IF($B24="",0,SUMPRODUCT(-('Gastos Gerais'!$F$4:$F$1003='Gastos das Atividades'!$B24),-('Gastos das Atividades'!BB$3&gt;='Gastos Gerais'!$D$4:$D$1003),-('Gastos das Atividades'!BB$3&lt;='Gastos Gerais'!$E$4:$E$1003),-('Gastos Gerais'!$C$4:$C$1003)))</f>
        <v>0</v>
      </c>
      <c r="BC24" s="72">
        <f>IF($B24="",0,SUMPRODUCT(-('Gastos Gerais'!$F$4:$F$1003='Gastos das Atividades'!$B24),-('Gastos das Atividades'!BC$3&gt;='Gastos Gerais'!$D$4:$D$1003),-('Gastos das Atividades'!BC$3&lt;='Gastos Gerais'!$E$4:$E$1003),-('Gastos Gerais'!$C$4:$C$1003)))</f>
        <v>0</v>
      </c>
      <c r="BD24" s="72">
        <f>IF($B24="",0,SUMPRODUCT(-('Gastos Gerais'!$F$4:$F$1003='Gastos das Atividades'!$B24),-('Gastos das Atividades'!BD$3&gt;='Gastos Gerais'!$D$4:$D$1003),-('Gastos das Atividades'!BD$3&lt;='Gastos Gerais'!$E$4:$E$1003),-('Gastos Gerais'!$C$4:$C$1003)))</f>
        <v>0</v>
      </c>
      <c r="BE24" s="72">
        <f>IF($B24="",0,SUMPRODUCT(-('Gastos Gerais'!$F$4:$F$1003='Gastos das Atividades'!$B24),-('Gastos das Atividades'!BE$3&gt;='Gastos Gerais'!$D$4:$D$1003),-('Gastos das Atividades'!BE$3&lt;='Gastos Gerais'!$E$4:$E$1003),-('Gastos Gerais'!$C$4:$C$1003)))</f>
        <v>0</v>
      </c>
      <c r="BF24" s="72">
        <f>IF($B24="",0,SUMPRODUCT(-('Gastos Gerais'!$F$4:$F$1003='Gastos das Atividades'!$B24),-('Gastos das Atividades'!BF$3&gt;='Gastos Gerais'!$D$4:$D$1003),-('Gastos das Atividades'!BF$3&lt;='Gastos Gerais'!$E$4:$E$1003),-('Gastos Gerais'!$C$4:$C$1003)))</f>
        <v>0</v>
      </c>
      <c r="BG24" s="72">
        <f>IF($B24="",0,SUMPRODUCT(-('Gastos Gerais'!$F$4:$F$1003='Gastos das Atividades'!$B24),-('Gastos das Atividades'!BG$3&gt;='Gastos Gerais'!$D$4:$D$1003),-('Gastos das Atividades'!BG$3&lt;='Gastos Gerais'!$E$4:$E$1003),-('Gastos Gerais'!$C$4:$C$1003)))</f>
        <v>0</v>
      </c>
      <c r="BH24" s="72">
        <f>IF($B24="",0,SUMPRODUCT(-('Gastos Gerais'!$F$4:$F$1003='Gastos das Atividades'!$B24),-('Gastos das Atividades'!BH$3&gt;='Gastos Gerais'!$D$4:$D$1003),-('Gastos das Atividades'!BH$3&lt;='Gastos Gerais'!$E$4:$E$1003),-('Gastos Gerais'!$C$4:$C$1003)))</f>
        <v>0</v>
      </c>
      <c r="BI24" s="72">
        <f>IF($B24="",0,SUMPRODUCT(-('Gastos Gerais'!$F$4:$F$1003='Gastos das Atividades'!$B24),-('Gastos das Atividades'!BI$3&gt;='Gastos Gerais'!$D$4:$D$1003),-('Gastos das Atividades'!BI$3&lt;='Gastos Gerais'!$E$4:$E$1003),-('Gastos Gerais'!$C$4:$C$1003)))</f>
        <v>0</v>
      </c>
      <c r="BJ24" s="72">
        <f>IF($B24="",0,SUMPRODUCT(-('Gastos Gerais'!$F$4:$F$1003='Gastos das Atividades'!$B24),-('Gastos das Atividades'!BJ$3&gt;='Gastos Gerais'!$D$4:$D$1003),-('Gastos das Atividades'!BJ$3&lt;='Gastos Gerais'!$E$4:$E$1003),-('Gastos Gerais'!$C$4:$C$1003)))</f>
        <v>0</v>
      </c>
      <c r="BK24" s="72">
        <f>IF($B24="",0,SUMPRODUCT(-('Gastos Gerais'!$F$4:$F$1003='Gastos das Atividades'!$B24),-('Gastos das Atividades'!BK$3&gt;='Gastos Gerais'!$D$4:$D$1003),-('Gastos das Atividades'!BK$3&lt;='Gastos Gerais'!$E$4:$E$1003),-('Gastos Gerais'!$C$4:$C$1003)))</f>
        <v>0</v>
      </c>
      <c r="BL24" s="72">
        <f>IF($B24="",0,SUMPRODUCT(-('Gastos Gerais'!$F$4:$F$1003='Gastos das Atividades'!$B24),-('Gastos das Atividades'!BL$3&gt;='Gastos Gerais'!$D$4:$D$1003),-('Gastos das Atividades'!BL$3&lt;='Gastos Gerais'!$E$4:$E$1003),-('Gastos Gerais'!$C$4:$C$1003)))</f>
        <v>0</v>
      </c>
      <c r="BM24" s="72">
        <f>IF($B24="",0,SUMPRODUCT(-('Gastos Gerais'!$F$4:$F$1003='Gastos das Atividades'!$B24),-('Gastos das Atividades'!BM$3&gt;='Gastos Gerais'!$D$4:$D$1003),-('Gastos das Atividades'!BM$3&lt;='Gastos Gerais'!$E$4:$E$1003),-('Gastos Gerais'!$C$4:$C$1003)))</f>
        <v>0</v>
      </c>
      <c r="BN24" s="72">
        <f>IF($B24="",0,SUMPRODUCT(-('Gastos Gerais'!$F$4:$F$1003='Gastos das Atividades'!$B24),-('Gastos das Atividades'!BN$3&gt;='Gastos Gerais'!$D$4:$D$1003),-('Gastos das Atividades'!BN$3&lt;='Gastos Gerais'!$E$4:$E$1003),-('Gastos Gerais'!$C$4:$C$1003)))</f>
        <v>0</v>
      </c>
      <c r="BO24" s="72">
        <f>IF($B24="",0,SUMPRODUCT(-('Gastos Gerais'!$F$4:$F$1003='Gastos das Atividades'!$B24),-('Gastos das Atividades'!BO$3&gt;='Gastos Gerais'!$D$4:$D$1003),-('Gastos das Atividades'!BO$3&lt;='Gastos Gerais'!$E$4:$E$1003),-('Gastos Gerais'!$C$4:$C$1003)))</f>
        <v>0</v>
      </c>
      <c r="BP24" s="72">
        <f>IF($B24="",0,SUMPRODUCT(-('Gastos Gerais'!$F$4:$F$1003='Gastos das Atividades'!$B24),-('Gastos das Atividades'!BP$3&gt;='Gastos Gerais'!$D$4:$D$1003),-('Gastos das Atividades'!BP$3&lt;='Gastos Gerais'!$E$4:$E$1003),-('Gastos Gerais'!$C$4:$C$1003)))</f>
        <v>0</v>
      </c>
      <c r="BQ24" s="72">
        <f>IF($B24="",0,SUMPRODUCT(-('Gastos Gerais'!$F$4:$F$1003='Gastos das Atividades'!$B24),-('Gastos das Atividades'!BQ$3&gt;='Gastos Gerais'!$D$4:$D$1003),-('Gastos das Atividades'!BQ$3&lt;='Gastos Gerais'!$E$4:$E$1003),-('Gastos Gerais'!$C$4:$C$1003)))</f>
        <v>0</v>
      </c>
      <c r="BR24" s="72">
        <f>IF($B24="",0,SUMPRODUCT(-('Gastos Gerais'!$F$4:$F$1003='Gastos das Atividades'!$B24),-('Gastos das Atividades'!BR$3&gt;='Gastos Gerais'!$D$4:$D$1003),-('Gastos das Atividades'!BR$3&lt;='Gastos Gerais'!$E$4:$E$1003),-('Gastos Gerais'!$C$4:$C$1003)))</f>
        <v>0</v>
      </c>
      <c r="BS24" s="72">
        <f>IF($B24="",0,SUMPRODUCT(-('Gastos Gerais'!$F$4:$F$1003='Gastos das Atividades'!$B24),-('Gastos das Atividades'!BS$3&gt;='Gastos Gerais'!$D$4:$D$1003),-('Gastos das Atividades'!BS$3&lt;='Gastos Gerais'!$E$4:$E$1003),-('Gastos Gerais'!$C$4:$C$1003)))</f>
        <v>0</v>
      </c>
      <c r="BT24" s="72">
        <f>IF($B24="",0,SUMPRODUCT(-('Gastos Gerais'!$F$4:$F$1003='Gastos das Atividades'!$B24),-('Gastos das Atividades'!BT$3&gt;='Gastos Gerais'!$D$4:$D$1003),-('Gastos das Atividades'!BT$3&lt;='Gastos Gerais'!$E$4:$E$1003),-('Gastos Gerais'!$C$4:$C$1003)))</f>
        <v>0</v>
      </c>
      <c r="BU24" s="72">
        <f>IF($B24="",0,SUMPRODUCT(-('Gastos Gerais'!$F$4:$F$1003='Gastos das Atividades'!$B24),-('Gastos das Atividades'!BU$3&gt;='Gastos Gerais'!$D$4:$D$1003),-('Gastos das Atividades'!BU$3&lt;='Gastos Gerais'!$E$4:$E$1003),-('Gastos Gerais'!$C$4:$C$1003)))</f>
        <v>0</v>
      </c>
      <c r="BV24" s="72">
        <f>IF($B24="",0,SUMPRODUCT(-('Gastos Gerais'!$F$4:$F$1003='Gastos das Atividades'!$B24),-('Gastos das Atividades'!BV$3&gt;='Gastos Gerais'!$D$4:$D$1003),-('Gastos das Atividades'!BV$3&lt;='Gastos Gerais'!$E$4:$E$1003),-('Gastos Gerais'!$C$4:$C$1003)))</f>
        <v>0</v>
      </c>
      <c r="BW24" s="72">
        <f>IF($B24="",0,SUMPRODUCT(-('Gastos Gerais'!$F$4:$F$1003='Gastos das Atividades'!$B24),-('Gastos das Atividades'!BW$3&gt;='Gastos Gerais'!$D$4:$D$1003),-('Gastos das Atividades'!BW$3&lt;='Gastos Gerais'!$E$4:$E$1003),-('Gastos Gerais'!$C$4:$C$1003)))</f>
        <v>0</v>
      </c>
      <c r="BX24" s="72">
        <f>IF($B24="",0,SUMPRODUCT(-('Gastos Gerais'!$F$4:$F$1003='Gastos das Atividades'!$B24),-('Gastos das Atividades'!BX$3&gt;='Gastos Gerais'!$D$4:$D$1003),-('Gastos das Atividades'!BX$3&lt;='Gastos Gerais'!$E$4:$E$1003),-('Gastos Gerais'!$C$4:$C$1003)))</f>
        <v>0</v>
      </c>
    </row>
    <row r="25" spans="1:76" x14ac:dyDescent="0.2">
      <c r="A25" s="140">
        <v>22</v>
      </c>
      <c r="B25" s="158"/>
      <c r="C25" s="298">
        <v>0</v>
      </c>
      <c r="D25" s="350">
        <f t="shared" si="9"/>
        <v>0</v>
      </c>
      <c r="E25" s="138">
        <f t="shared" si="10"/>
        <v>0</v>
      </c>
      <c r="F25" s="72">
        <f t="shared" si="2"/>
        <v>0</v>
      </c>
      <c r="G25" s="72">
        <f t="shared" si="2"/>
        <v>0</v>
      </c>
      <c r="H25" s="72">
        <f t="shared" si="2"/>
        <v>0</v>
      </c>
      <c r="I25" s="72">
        <f t="shared" si="2"/>
        <v>0</v>
      </c>
      <c r="J25" s="139">
        <f t="shared" si="3"/>
        <v>0</v>
      </c>
      <c r="K25" s="75">
        <f t="shared" si="4"/>
        <v>0</v>
      </c>
      <c r="L25" s="75">
        <f t="shared" si="5"/>
        <v>0</v>
      </c>
      <c r="M25" s="75">
        <f t="shared" si="6"/>
        <v>0</v>
      </c>
      <c r="N25" s="75">
        <f t="shared" si="11"/>
        <v>0</v>
      </c>
      <c r="O25" s="75">
        <f t="shared" si="12"/>
        <v>0</v>
      </c>
      <c r="P25" s="202">
        <f t="shared" si="8"/>
        <v>0</v>
      </c>
      <c r="Q25" s="72">
        <f>IF($B25="",0,SUMPRODUCT(-('Gastos Gerais'!$F$4:$F$1003='Gastos das Atividades'!$B25),-('Gastos das Atividades'!Q$3&gt;='Gastos Gerais'!$D$4:$D$1003),-('Gastos das Atividades'!Q$3&lt;='Gastos Gerais'!$E$4:$E$1003),-('Gastos Gerais'!$C$4:$C$1003)))</f>
        <v>0</v>
      </c>
      <c r="R25" s="72">
        <f>IF($B25="",0,SUMPRODUCT(-('Gastos Gerais'!$F$4:$F$1003='Gastos das Atividades'!$B25),-('Gastos das Atividades'!R$3&gt;='Gastos Gerais'!$D$4:$D$1003),-('Gastos das Atividades'!R$3&lt;='Gastos Gerais'!$E$4:$E$1003),-('Gastos Gerais'!$C$4:$C$1003)))</f>
        <v>0</v>
      </c>
      <c r="S25" s="72">
        <f>IF($B25="",0,SUMPRODUCT(-('Gastos Gerais'!$F$4:$F$1003='Gastos das Atividades'!$B25),-('Gastos das Atividades'!S$3&gt;='Gastos Gerais'!$D$4:$D$1003),-('Gastos das Atividades'!S$3&lt;='Gastos Gerais'!$E$4:$E$1003),-('Gastos Gerais'!$C$4:$C$1003)))</f>
        <v>0</v>
      </c>
      <c r="T25" s="72">
        <f>IF($B25="",0,SUMPRODUCT(-('Gastos Gerais'!$F$4:$F$1003='Gastos das Atividades'!$B25),-('Gastos das Atividades'!T$3&gt;='Gastos Gerais'!$D$4:$D$1003),-('Gastos das Atividades'!T$3&lt;='Gastos Gerais'!$E$4:$E$1003),-('Gastos Gerais'!$C$4:$C$1003)))</f>
        <v>0</v>
      </c>
      <c r="U25" s="72">
        <f>IF($B25="",0,SUMPRODUCT(-('Gastos Gerais'!$F$4:$F$1003='Gastos das Atividades'!$B25),-('Gastos das Atividades'!U$3&gt;='Gastos Gerais'!$D$4:$D$1003),-('Gastos das Atividades'!U$3&lt;='Gastos Gerais'!$E$4:$E$1003),-('Gastos Gerais'!$C$4:$C$1003)))</f>
        <v>0</v>
      </c>
      <c r="V25" s="72">
        <f>IF($B25="",0,SUMPRODUCT(-('Gastos Gerais'!$F$4:$F$1003='Gastos das Atividades'!$B25),-('Gastos das Atividades'!V$3&gt;='Gastos Gerais'!$D$4:$D$1003),-('Gastos das Atividades'!V$3&lt;='Gastos Gerais'!$E$4:$E$1003),-('Gastos Gerais'!$C$4:$C$1003)))</f>
        <v>0</v>
      </c>
      <c r="W25" s="72">
        <f>IF($B25="",0,SUMPRODUCT(-('Gastos Gerais'!$F$4:$F$1003='Gastos das Atividades'!$B25),-('Gastos das Atividades'!W$3&gt;='Gastos Gerais'!$D$4:$D$1003),-('Gastos das Atividades'!W$3&lt;='Gastos Gerais'!$E$4:$E$1003),-('Gastos Gerais'!$C$4:$C$1003)))</f>
        <v>0</v>
      </c>
      <c r="X25" s="72">
        <f>IF($B25="",0,SUMPRODUCT(-('Gastos Gerais'!$F$4:$F$1003='Gastos das Atividades'!$B25),-('Gastos das Atividades'!X$3&gt;='Gastos Gerais'!$D$4:$D$1003),-('Gastos das Atividades'!X$3&lt;='Gastos Gerais'!$E$4:$E$1003),-('Gastos Gerais'!$C$4:$C$1003)))</f>
        <v>0</v>
      </c>
      <c r="Y25" s="72">
        <f>IF($B25="",0,SUMPRODUCT(-('Gastos Gerais'!$F$4:$F$1003='Gastos das Atividades'!$B25),-('Gastos das Atividades'!Y$3&gt;='Gastos Gerais'!$D$4:$D$1003),-('Gastos das Atividades'!Y$3&lt;='Gastos Gerais'!$E$4:$E$1003),-('Gastos Gerais'!$C$4:$C$1003)))</f>
        <v>0</v>
      </c>
      <c r="Z25" s="72">
        <f>IF($B25="",0,SUMPRODUCT(-('Gastos Gerais'!$F$4:$F$1003='Gastos das Atividades'!$B25),-('Gastos das Atividades'!Z$3&gt;='Gastos Gerais'!$D$4:$D$1003),-('Gastos das Atividades'!Z$3&lt;='Gastos Gerais'!$E$4:$E$1003),-('Gastos Gerais'!$C$4:$C$1003)))</f>
        <v>0</v>
      </c>
      <c r="AA25" s="72">
        <f>IF($B25="",0,SUMPRODUCT(-('Gastos Gerais'!$F$4:$F$1003='Gastos das Atividades'!$B25),-('Gastos das Atividades'!AA$3&gt;='Gastos Gerais'!$D$4:$D$1003),-('Gastos das Atividades'!AA$3&lt;='Gastos Gerais'!$E$4:$E$1003),-('Gastos Gerais'!$C$4:$C$1003)))</f>
        <v>0</v>
      </c>
      <c r="AB25" s="72">
        <f>IF($B25="",0,SUMPRODUCT(-('Gastos Gerais'!$F$4:$F$1003='Gastos das Atividades'!$B25),-('Gastos das Atividades'!AB$3&gt;='Gastos Gerais'!$D$4:$D$1003),-('Gastos das Atividades'!AB$3&lt;='Gastos Gerais'!$E$4:$E$1003),-('Gastos Gerais'!$C$4:$C$1003)))</f>
        <v>0</v>
      </c>
      <c r="AC25" s="72">
        <f>IF($B25="",0,SUMPRODUCT(-('Gastos Gerais'!$F$4:$F$1003='Gastos das Atividades'!$B25),-('Gastos das Atividades'!AC$3&gt;='Gastos Gerais'!$D$4:$D$1003),-('Gastos das Atividades'!AC$3&lt;='Gastos Gerais'!$E$4:$E$1003),-('Gastos Gerais'!$C$4:$C$1003)))</f>
        <v>0</v>
      </c>
      <c r="AD25" s="72">
        <f>IF($B25="",0,SUMPRODUCT(-('Gastos Gerais'!$F$4:$F$1003='Gastos das Atividades'!$B25),-('Gastos das Atividades'!AD$3&gt;='Gastos Gerais'!$D$4:$D$1003),-('Gastos das Atividades'!AD$3&lt;='Gastos Gerais'!$E$4:$E$1003),-('Gastos Gerais'!$C$4:$C$1003)))</f>
        <v>0</v>
      </c>
      <c r="AE25" s="72">
        <f>IF($B25="",0,SUMPRODUCT(-('Gastos Gerais'!$F$4:$F$1003='Gastos das Atividades'!$B25),-('Gastos das Atividades'!AE$3&gt;='Gastos Gerais'!$D$4:$D$1003),-('Gastos das Atividades'!AE$3&lt;='Gastos Gerais'!$E$4:$E$1003),-('Gastos Gerais'!$C$4:$C$1003)))</f>
        <v>0</v>
      </c>
      <c r="AF25" s="72">
        <f>IF($B25="",0,SUMPRODUCT(-('Gastos Gerais'!$F$4:$F$1003='Gastos das Atividades'!$B25),-('Gastos das Atividades'!AF$3&gt;='Gastos Gerais'!$D$4:$D$1003),-('Gastos das Atividades'!AF$3&lt;='Gastos Gerais'!$E$4:$E$1003),-('Gastos Gerais'!$C$4:$C$1003)))</f>
        <v>0</v>
      </c>
      <c r="AG25" s="72">
        <f>IF($B25="",0,SUMPRODUCT(-('Gastos Gerais'!$F$4:$F$1003='Gastos das Atividades'!$B25),-('Gastos das Atividades'!AG$3&gt;='Gastos Gerais'!$D$4:$D$1003),-('Gastos das Atividades'!AG$3&lt;='Gastos Gerais'!$E$4:$E$1003),-('Gastos Gerais'!$C$4:$C$1003)))</f>
        <v>0</v>
      </c>
      <c r="AH25" s="72">
        <f>IF($B25="",0,SUMPRODUCT(-('Gastos Gerais'!$F$4:$F$1003='Gastos das Atividades'!$B25),-('Gastos das Atividades'!AH$3&gt;='Gastos Gerais'!$D$4:$D$1003),-('Gastos das Atividades'!AH$3&lt;='Gastos Gerais'!$E$4:$E$1003),-('Gastos Gerais'!$C$4:$C$1003)))</f>
        <v>0</v>
      </c>
      <c r="AI25" s="72">
        <f>IF($B25="",0,SUMPRODUCT(-('Gastos Gerais'!$F$4:$F$1003='Gastos das Atividades'!$B25),-('Gastos das Atividades'!AI$3&gt;='Gastos Gerais'!$D$4:$D$1003),-('Gastos das Atividades'!AI$3&lt;='Gastos Gerais'!$E$4:$E$1003),-('Gastos Gerais'!$C$4:$C$1003)))</f>
        <v>0</v>
      </c>
      <c r="AJ25" s="72">
        <f>IF($B25="",0,SUMPRODUCT(-('Gastos Gerais'!$F$4:$F$1003='Gastos das Atividades'!$B25),-('Gastos das Atividades'!AJ$3&gt;='Gastos Gerais'!$D$4:$D$1003),-('Gastos das Atividades'!AJ$3&lt;='Gastos Gerais'!$E$4:$E$1003),-('Gastos Gerais'!$C$4:$C$1003)))</f>
        <v>0</v>
      </c>
      <c r="AK25" s="72">
        <f>IF($B25="",0,SUMPRODUCT(-('Gastos Gerais'!$F$4:$F$1003='Gastos das Atividades'!$B25),-('Gastos das Atividades'!AK$3&gt;='Gastos Gerais'!$D$4:$D$1003),-('Gastos das Atividades'!AK$3&lt;='Gastos Gerais'!$E$4:$E$1003),-('Gastos Gerais'!$C$4:$C$1003)))</f>
        <v>0</v>
      </c>
      <c r="AL25" s="72">
        <f>IF($B25="",0,SUMPRODUCT(-('Gastos Gerais'!$F$4:$F$1003='Gastos das Atividades'!$B25),-('Gastos das Atividades'!AL$3&gt;='Gastos Gerais'!$D$4:$D$1003),-('Gastos das Atividades'!AL$3&lt;='Gastos Gerais'!$E$4:$E$1003),-('Gastos Gerais'!$C$4:$C$1003)))</f>
        <v>0</v>
      </c>
      <c r="AM25" s="72">
        <f>IF($B25="",0,SUMPRODUCT(-('Gastos Gerais'!$F$4:$F$1003='Gastos das Atividades'!$B25),-('Gastos das Atividades'!AM$3&gt;='Gastos Gerais'!$D$4:$D$1003),-('Gastos das Atividades'!AM$3&lt;='Gastos Gerais'!$E$4:$E$1003),-('Gastos Gerais'!$C$4:$C$1003)))</f>
        <v>0</v>
      </c>
      <c r="AN25" s="72">
        <f>IF($B25="",0,SUMPRODUCT(-('Gastos Gerais'!$F$4:$F$1003='Gastos das Atividades'!$B25),-('Gastos das Atividades'!AN$3&gt;='Gastos Gerais'!$D$4:$D$1003),-('Gastos das Atividades'!AN$3&lt;='Gastos Gerais'!$E$4:$E$1003),-('Gastos Gerais'!$C$4:$C$1003)))</f>
        <v>0</v>
      </c>
      <c r="AO25" s="72">
        <f>IF($B25="",0,SUMPRODUCT(-('Gastos Gerais'!$F$4:$F$1003='Gastos das Atividades'!$B25),-('Gastos das Atividades'!AO$3&gt;='Gastos Gerais'!$D$4:$D$1003),-('Gastos das Atividades'!AO$3&lt;='Gastos Gerais'!$E$4:$E$1003),-('Gastos Gerais'!$C$4:$C$1003)))</f>
        <v>0</v>
      </c>
      <c r="AP25" s="72">
        <f>IF($B25="",0,SUMPRODUCT(-('Gastos Gerais'!$F$4:$F$1003='Gastos das Atividades'!$B25),-('Gastos das Atividades'!AP$3&gt;='Gastos Gerais'!$D$4:$D$1003),-('Gastos das Atividades'!AP$3&lt;='Gastos Gerais'!$E$4:$E$1003),-('Gastos Gerais'!$C$4:$C$1003)))</f>
        <v>0</v>
      </c>
      <c r="AQ25" s="72">
        <f>IF($B25="",0,SUMPRODUCT(-('Gastos Gerais'!$F$4:$F$1003='Gastos das Atividades'!$B25),-('Gastos das Atividades'!AQ$3&gt;='Gastos Gerais'!$D$4:$D$1003),-('Gastos das Atividades'!AQ$3&lt;='Gastos Gerais'!$E$4:$E$1003),-('Gastos Gerais'!$C$4:$C$1003)))</f>
        <v>0</v>
      </c>
      <c r="AR25" s="72">
        <f>IF($B25="",0,SUMPRODUCT(-('Gastos Gerais'!$F$4:$F$1003='Gastos das Atividades'!$B25),-('Gastos das Atividades'!AR$3&gt;='Gastos Gerais'!$D$4:$D$1003),-('Gastos das Atividades'!AR$3&lt;='Gastos Gerais'!$E$4:$E$1003),-('Gastos Gerais'!$C$4:$C$1003)))</f>
        <v>0</v>
      </c>
      <c r="AS25" s="72">
        <f>IF($B25="",0,SUMPRODUCT(-('Gastos Gerais'!$F$4:$F$1003='Gastos das Atividades'!$B25),-('Gastos das Atividades'!AS$3&gt;='Gastos Gerais'!$D$4:$D$1003),-('Gastos das Atividades'!AS$3&lt;='Gastos Gerais'!$E$4:$E$1003),-('Gastos Gerais'!$C$4:$C$1003)))</f>
        <v>0</v>
      </c>
      <c r="AT25" s="72">
        <f>IF($B25="",0,SUMPRODUCT(-('Gastos Gerais'!$F$4:$F$1003='Gastos das Atividades'!$B25),-('Gastos das Atividades'!AT$3&gt;='Gastos Gerais'!$D$4:$D$1003),-('Gastos das Atividades'!AT$3&lt;='Gastos Gerais'!$E$4:$E$1003),-('Gastos Gerais'!$C$4:$C$1003)))</f>
        <v>0</v>
      </c>
      <c r="AU25" s="72">
        <f>IF($B25="",0,SUMPRODUCT(-('Gastos Gerais'!$F$4:$F$1003='Gastos das Atividades'!$B25),-('Gastos das Atividades'!AU$3&gt;='Gastos Gerais'!$D$4:$D$1003),-('Gastos das Atividades'!AU$3&lt;='Gastos Gerais'!$E$4:$E$1003),-('Gastos Gerais'!$C$4:$C$1003)))</f>
        <v>0</v>
      </c>
      <c r="AV25" s="72">
        <f>IF($B25="",0,SUMPRODUCT(-('Gastos Gerais'!$F$4:$F$1003='Gastos das Atividades'!$B25),-('Gastos das Atividades'!AV$3&gt;='Gastos Gerais'!$D$4:$D$1003),-('Gastos das Atividades'!AV$3&lt;='Gastos Gerais'!$E$4:$E$1003),-('Gastos Gerais'!$C$4:$C$1003)))</f>
        <v>0</v>
      </c>
      <c r="AW25" s="72">
        <f>IF($B25="",0,SUMPRODUCT(-('Gastos Gerais'!$F$4:$F$1003='Gastos das Atividades'!$B25),-('Gastos das Atividades'!AW$3&gt;='Gastos Gerais'!$D$4:$D$1003),-('Gastos das Atividades'!AW$3&lt;='Gastos Gerais'!$E$4:$E$1003),-('Gastos Gerais'!$C$4:$C$1003)))</f>
        <v>0</v>
      </c>
      <c r="AX25" s="72">
        <f>IF($B25="",0,SUMPRODUCT(-('Gastos Gerais'!$F$4:$F$1003='Gastos das Atividades'!$B25),-('Gastos das Atividades'!AX$3&gt;='Gastos Gerais'!$D$4:$D$1003),-('Gastos das Atividades'!AX$3&lt;='Gastos Gerais'!$E$4:$E$1003),-('Gastos Gerais'!$C$4:$C$1003)))</f>
        <v>0</v>
      </c>
      <c r="AY25" s="72">
        <f>IF($B25="",0,SUMPRODUCT(-('Gastos Gerais'!$F$4:$F$1003='Gastos das Atividades'!$B25),-('Gastos das Atividades'!AY$3&gt;='Gastos Gerais'!$D$4:$D$1003),-('Gastos das Atividades'!AY$3&lt;='Gastos Gerais'!$E$4:$E$1003),-('Gastos Gerais'!$C$4:$C$1003)))</f>
        <v>0</v>
      </c>
      <c r="AZ25" s="72">
        <f>IF($B25="",0,SUMPRODUCT(-('Gastos Gerais'!$F$4:$F$1003='Gastos das Atividades'!$B25),-('Gastos das Atividades'!AZ$3&gt;='Gastos Gerais'!$D$4:$D$1003),-('Gastos das Atividades'!AZ$3&lt;='Gastos Gerais'!$E$4:$E$1003),-('Gastos Gerais'!$C$4:$C$1003)))</f>
        <v>0</v>
      </c>
      <c r="BA25" s="72">
        <f>IF($B25="",0,SUMPRODUCT(-('Gastos Gerais'!$F$4:$F$1003='Gastos das Atividades'!$B25),-('Gastos das Atividades'!BA$3&gt;='Gastos Gerais'!$D$4:$D$1003),-('Gastos das Atividades'!BA$3&lt;='Gastos Gerais'!$E$4:$E$1003),-('Gastos Gerais'!$C$4:$C$1003)))</f>
        <v>0</v>
      </c>
      <c r="BB25" s="72">
        <f>IF($B25="",0,SUMPRODUCT(-('Gastos Gerais'!$F$4:$F$1003='Gastos das Atividades'!$B25),-('Gastos das Atividades'!BB$3&gt;='Gastos Gerais'!$D$4:$D$1003),-('Gastos das Atividades'!BB$3&lt;='Gastos Gerais'!$E$4:$E$1003),-('Gastos Gerais'!$C$4:$C$1003)))</f>
        <v>0</v>
      </c>
      <c r="BC25" s="72">
        <f>IF($B25="",0,SUMPRODUCT(-('Gastos Gerais'!$F$4:$F$1003='Gastos das Atividades'!$B25),-('Gastos das Atividades'!BC$3&gt;='Gastos Gerais'!$D$4:$D$1003),-('Gastos das Atividades'!BC$3&lt;='Gastos Gerais'!$E$4:$E$1003),-('Gastos Gerais'!$C$4:$C$1003)))</f>
        <v>0</v>
      </c>
      <c r="BD25" s="72">
        <f>IF($B25="",0,SUMPRODUCT(-('Gastos Gerais'!$F$4:$F$1003='Gastos das Atividades'!$B25),-('Gastos das Atividades'!BD$3&gt;='Gastos Gerais'!$D$4:$D$1003),-('Gastos das Atividades'!BD$3&lt;='Gastos Gerais'!$E$4:$E$1003),-('Gastos Gerais'!$C$4:$C$1003)))</f>
        <v>0</v>
      </c>
      <c r="BE25" s="72">
        <f>IF($B25="",0,SUMPRODUCT(-('Gastos Gerais'!$F$4:$F$1003='Gastos das Atividades'!$B25),-('Gastos das Atividades'!BE$3&gt;='Gastos Gerais'!$D$4:$D$1003),-('Gastos das Atividades'!BE$3&lt;='Gastos Gerais'!$E$4:$E$1003),-('Gastos Gerais'!$C$4:$C$1003)))</f>
        <v>0</v>
      </c>
      <c r="BF25" s="72">
        <f>IF($B25="",0,SUMPRODUCT(-('Gastos Gerais'!$F$4:$F$1003='Gastos das Atividades'!$B25),-('Gastos das Atividades'!BF$3&gt;='Gastos Gerais'!$D$4:$D$1003),-('Gastos das Atividades'!BF$3&lt;='Gastos Gerais'!$E$4:$E$1003),-('Gastos Gerais'!$C$4:$C$1003)))</f>
        <v>0</v>
      </c>
      <c r="BG25" s="72">
        <f>IF($B25="",0,SUMPRODUCT(-('Gastos Gerais'!$F$4:$F$1003='Gastos das Atividades'!$B25),-('Gastos das Atividades'!BG$3&gt;='Gastos Gerais'!$D$4:$D$1003),-('Gastos das Atividades'!BG$3&lt;='Gastos Gerais'!$E$4:$E$1003),-('Gastos Gerais'!$C$4:$C$1003)))</f>
        <v>0</v>
      </c>
      <c r="BH25" s="72">
        <f>IF($B25="",0,SUMPRODUCT(-('Gastos Gerais'!$F$4:$F$1003='Gastos das Atividades'!$B25),-('Gastos das Atividades'!BH$3&gt;='Gastos Gerais'!$D$4:$D$1003),-('Gastos das Atividades'!BH$3&lt;='Gastos Gerais'!$E$4:$E$1003),-('Gastos Gerais'!$C$4:$C$1003)))</f>
        <v>0</v>
      </c>
      <c r="BI25" s="72">
        <f>IF($B25="",0,SUMPRODUCT(-('Gastos Gerais'!$F$4:$F$1003='Gastos das Atividades'!$B25),-('Gastos das Atividades'!BI$3&gt;='Gastos Gerais'!$D$4:$D$1003),-('Gastos das Atividades'!BI$3&lt;='Gastos Gerais'!$E$4:$E$1003),-('Gastos Gerais'!$C$4:$C$1003)))</f>
        <v>0</v>
      </c>
      <c r="BJ25" s="72">
        <f>IF($B25="",0,SUMPRODUCT(-('Gastos Gerais'!$F$4:$F$1003='Gastos das Atividades'!$B25),-('Gastos das Atividades'!BJ$3&gt;='Gastos Gerais'!$D$4:$D$1003),-('Gastos das Atividades'!BJ$3&lt;='Gastos Gerais'!$E$4:$E$1003),-('Gastos Gerais'!$C$4:$C$1003)))</f>
        <v>0</v>
      </c>
      <c r="BK25" s="72">
        <f>IF($B25="",0,SUMPRODUCT(-('Gastos Gerais'!$F$4:$F$1003='Gastos das Atividades'!$B25),-('Gastos das Atividades'!BK$3&gt;='Gastos Gerais'!$D$4:$D$1003),-('Gastos das Atividades'!BK$3&lt;='Gastos Gerais'!$E$4:$E$1003),-('Gastos Gerais'!$C$4:$C$1003)))</f>
        <v>0</v>
      </c>
      <c r="BL25" s="72">
        <f>IF($B25="",0,SUMPRODUCT(-('Gastos Gerais'!$F$4:$F$1003='Gastos das Atividades'!$B25),-('Gastos das Atividades'!BL$3&gt;='Gastos Gerais'!$D$4:$D$1003),-('Gastos das Atividades'!BL$3&lt;='Gastos Gerais'!$E$4:$E$1003),-('Gastos Gerais'!$C$4:$C$1003)))</f>
        <v>0</v>
      </c>
      <c r="BM25" s="72">
        <f>IF($B25="",0,SUMPRODUCT(-('Gastos Gerais'!$F$4:$F$1003='Gastos das Atividades'!$B25),-('Gastos das Atividades'!BM$3&gt;='Gastos Gerais'!$D$4:$D$1003),-('Gastos das Atividades'!BM$3&lt;='Gastos Gerais'!$E$4:$E$1003),-('Gastos Gerais'!$C$4:$C$1003)))</f>
        <v>0</v>
      </c>
      <c r="BN25" s="72">
        <f>IF($B25="",0,SUMPRODUCT(-('Gastos Gerais'!$F$4:$F$1003='Gastos das Atividades'!$B25),-('Gastos das Atividades'!BN$3&gt;='Gastos Gerais'!$D$4:$D$1003),-('Gastos das Atividades'!BN$3&lt;='Gastos Gerais'!$E$4:$E$1003),-('Gastos Gerais'!$C$4:$C$1003)))</f>
        <v>0</v>
      </c>
      <c r="BO25" s="72">
        <f>IF($B25="",0,SUMPRODUCT(-('Gastos Gerais'!$F$4:$F$1003='Gastos das Atividades'!$B25),-('Gastos das Atividades'!BO$3&gt;='Gastos Gerais'!$D$4:$D$1003),-('Gastos das Atividades'!BO$3&lt;='Gastos Gerais'!$E$4:$E$1003),-('Gastos Gerais'!$C$4:$C$1003)))</f>
        <v>0</v>
      </c>
      <c r="BP25" s="72">
        <f>IF($B25="",0,SUMPRODUCT(-('Gastos Gerais'!$F$4:$F$1003='Gastos das Atividades'!$B25),-('Gastos das Atividades'!BP$3&gt;='Gastos Gerais'!$D$4:$D$1003),-('Gastos das Atividades'!BP$3&lt;='Gastos Gerais'!$E$4:$E$1003),-('Gastos Gerais'!$C$4:$C$1003)))</f>
        <v>0</v>
      </c>
      <c r="BQ25" s="72">
        <f>IF($B25="",0,SUMPRODUCT(-('Gastos Gerais'!$F$4:$F$1003='Gastos das Atividades'!$B25),-('Gastos das Atividades'!BQ$3&gt;='Gastos Gerais'!$D$4:$D$1003),-('Gastos das Atividades'!BQ$3&lt;='Gastos Gerais'!$E$4:$E$1003),-('Gastos Gerais'!$C$4:$C$1003)))</f>
        <v>0</v>
      </c>
      <c r="BR25" s="72">
        <f>IF($B25="",0,SUMPRODUCT(-('Gastos Gerais'!$F$4:$F$1003='Gastos das Atividades'!$B25),-('Gastos das Atividades'!BR$3&gt;='Gastos Gerais'!$D$4:$D$1003),-('Gastos das Atividades'!BR$3&lt;='Gastos Gerais'!$E$4:$E$1003),-('Gastos Gerais'!$C$4:$C$1003)))</f>
        <v>0</v>
      </c>
      <c r="BS25" s="72">
        <f>IF($B25="",0,SUMPRODUCT(-('Gastos Gerais'!$F$4:$F$1003='Gastos das Atividades'!$B25),-('Gastos das Atividades'!BS$3&gt;='Gastos Gerais'!$D$4:$D$1003),-('Gastos das Atividades'!BS$3&lt;='Gastos Gerais'!$E$4:$E$1003),-('Gastos Gerais'!$C$4:$C$1003)))</f>
        <v>0</v>
      </c>
      <c r="BT25" s="72">
        <f>IF($B25="",0,SUMPRODUCT(-('Gastos Gerais'!$F$4:$F$1003='Gastos das Atividades'!$B25),-('Gastos das Atividades'!BT$3&gt;='Gastos Gerais'!$D$4:$D$1003),-('Gastos das Atividades'!BT$3&lt;='Gastos Gerais'!$E$4:$E$1003),-('Gastos Gerais'!$C$4:$C$1003)))</f>
        <v>0</v>
      </c>
      <c r="BU25" s="72">
        <f>IF($B25="",0,SUMPRODUCT(-('Gastos Gerais'!$F$4:$F$1003='Gastos das Atividades'!$B25),-('Gastos das Atividades'!BU$3&gt;='Gastos Gerais'!$D$4:$D$1003),-('Gastos das Atividades'!BU$3&lt;='Gastos Gerais'!$E$4:$E$1003),-('Gastos Gerais'!$C$4:$C$1003)))</f>
        <v>0</v>
      </c>
      <c r="BV25" s="72">
        <f>IF($B25="",0,SUMPRODUCT(-('Gastos Gerais'!$F$4:$F$1003='Gastos das Atividades'!$B25),-('Gastos das Atividades'!BV$3&gt;='Gastos Gerais'!$D$4:$D$1003),-('Gastos das Atividades'!BV$3&lt;='Gastos Gerais'!$E$4:$E$1003),-('Gastos Gerais'!$C$4:$C$1003)))</f>
        <v>0</v>
      </c>
      <c r="BW25" s="72">
        <f>IF($B25="",0,SUMPRODUCT(-('Gastos Gerais'!$F$4:$F$1003='Gastos das Atividades'!$B25),-('Gastos das Atividades'!BW$3&gt;='Gastos Gerais'!$D$4:$D$1003),-('Gastos das Atividades'!BW$3&lt;='Gastos Gerais'!$E$4:$E$1003),-('Gastos Gerais'!$C$4:$C$1003)))</f>
        <v>0</v>
      </c>
      <c r="BX25" s="72">
        <f>IF($B25="",0,SUMPRODUCT(-('Gastos Gerais'!$F$4:$F$1003='Gastos das Atividades'!$B25),-('Gastos das Atividades'!BX$3&gt;='Gastos Gerais'!$D$4:$D$1003),-('Gastos das Atividades'!BX$3&lt;='Gastos Gerais'!$E$4:$E$1003),-('Gastos Gerais'!$C$4:$C$1003)))</f>
        <v>0</v>
      </c>
    </row>
    <row r="26" spans="1:76" x14ac:dyDescent="0.2">
      <c r="A26" s="140">
        <v>23</v>
      </c>
      <c r="B26" s="158"/>
      <c r="C26" s="298">
        <v>0</v>
      </c>
      <c r="D26" s="350">
        <f t="shared" si="9"/>
        <v>0</v>
      </c>
      <c r="E26" s="138">
        <f t="shared" si="10"/>
        <v>0</v>
      </c>
      <c r="F26" s="72">
        <f t="shared" si="2"/>
        <v>0</v>
      </c>
      <c r="G26" s="72">
        <f t="shared" si="2"/>
        <v>0</v>
      </c>
      <c r="H26" s="72">
        <f t="shared" si="2"/>
        <v>0</v>
      </c>
      <c r="I26" s="72">
        <f t="shared" si="2"/>
        <v>0</v>
      </c>
      <c r="J26" s="139">
        <f t="shared" si="3"/>
        <v>0</v>
      </c>
      <c r="K26" s="75">
        <f t="shared" si="4"/>
        <v>0</v>
      </c>
      <c r="L26" s="75">
        <f t="shared" si="5"/>
        <v>0</v>
      </c>
      <c r="M26" s="75">
        <f t="shared" si="6"/>
        <v>0</v>
      </c>
      <c r="N26" s="75">
        <f t="shared" si="11"/>
        <v>0</v>
      </c>
      <c r="O26" s="75">
        <f t="shared" si="12"/>
        <v>0</v>
      </c>
      <c r="P26" s="202">
        <f t="shared" si="8"/>
        <v>0</v>
      </c>
      <c r="Q26" s="72">
        <f>IF($B26="",0,SUMPRODUCT(-('Gastos Gerais'!$F$4:$F$1003='Gastos das Atividades'!$B26),-('Gastos das Atividades'!Q$3&gt;='Gastos Gerais'!$D$4:$D$1003),-('Gastos das Atividades'!Q$3&lt;='Gastos Gerais'!$E$4:$E$1003),-('Gastos Gerais'!$C$4:$C$1003)))</f>
        <v>0</v>
      </c>
      <c r="R26" s="72">
        <f>IF($B26="",0,SUMPRODUCT(-('Gastos Gerais'!$F$4:$F$1003='Gastos das Atividades'!$B26),-('Gastos das Atividades'!R$3&gt;='Gastos Gerais'!$D$4:$D$1003),-('Gastos das Atividades'!R$3&lt;='Gastos Gerais'!$E$4:$E$1003),-('Gastos Gerais'!$C$4:$C$1003)))</f>
        <v>0</v>
      </c>
      <c r="S26" s="72">
        <f>IF($B26="",0,SUMPRODUCT(-('Gastos Gerais'!$F$4:$F$1003='Gastos das Atividades'!$B26),-('Gastos das Atividades'!S$3&gt;='Gastos Gerais'!$D$4:$D$1003),-('Gastos das Atividades'!S$3&lt;='Gastos Gerais'!$E$4:$E$1003),-('Gastos Gerais'!$C$4:$C$1003)))</f>
        <v>0</v>
      </c>
      <c r="T26" s="72">
        <f>IF($B26="",0,SUMPRODUCT(-('Gastos Gerais'!$F$4:$F$1003='Gastos das Atividades'!$B26),-('Gastos das Atividades'!T$3&gt;='Gastos Gerais'!$D$4:$D$1003),-('Gastos das Atividades'!T$3&lt;='Gastos Gerais'!$E$4:$E$1003),-('Gastos Gerais'!$C$4:$C$1003)))</f>
        <v>0</v>
      </c>
      <c r="U26" s="72">
        <f>IF($B26="",0,SUMPRODUCT(-('Gastos Gerais'!$F$4:$F$1003='Gastos das Atividades'!$B26),-('Gastos das Atividades'!U$3&gt;='Gastos Gerais'!$D$4:$D$1003),-('Gastos das Atividades'!U$3&lt;='Gastos Gerais'!$E$4:$E$1003),-('Gastos Gerais'!$C$4:$C$1003)))</f>
        <v>0</v>
      </c>
      <c r="V26" s="72">
        <f>IF($B26="",0,SUMPRODUCT(-('Gastos Gerais'!$F$4:$F$1003='Gastos das Atividades'!$B26),-('Gastos das Atividades'!V$3&gt;='Gastos Gerais'!$D$4:$D$1003),-('Gastos das Atividades'!V$3&lt;='Gastos Gerais'!$E$4:$E$1003),-('Gastos Gerais'!$C$4:$C$1003)))</f>
        <v>0</v>
      </c>
      <c r="W26" s="72">
        <f>IF($B26="",0,SUMPRODUCT(-('Gastos Gerais'!$F$4:$F$1003='Gastos das Atividades'!$B26),-('Gastos das Atividades'!W$3&gt;='Gastos Gerais'!$D$4:$D$1003),-('Gastos das Atividades'!W$3&lt;='Gastos Gerais'!$E$4:$E$1003),-('Gastos Gerais'!$C$4:$C$1003)))</f>
        <v>0</v>
      </c>
      <c r="X26" s="72">
        <f>IF($B26="",0,SUMPRODUCT(-('Gastos Gerais'!$F$4:$F$1003='Gastos das Atividades'!$B26),-('Gastos das Atividades'!X$3&gt;='Gastos Gerais'!$D$4:$D$1003),-('Gastos das Atividades'!X$3&lt;='Gastos Gerais'!$E$4:$E$1003),-('Gastos Gerais'!$C$4:$C$1003)))</f>
        <v>0</v>
      </c>
      <c r="Y26" s="72">
        <f>IF($B26="",0,SUMPRODUCT(-('Gastos Gerais'!$F$4:$F$1003='Gastos das Atividades'!$B26),-('Gastos das Atividades'!Y$3&gt;='Gastos Gerais'!$D$4:$D$1003),-('Gastos das Atividades'!Y$3&lt;='Gastos Gerais'!$E$4:$E$1003),-('Gastos Gerais'!$C$4:$C$1003)))</f>
        <v>0</v>
      </c>
      <c r="Z26" s="72">
        <f>IF($B26="",0,SUMPRODUCT(-('Gastos Gerais'!$F$4:$F$1003='Gastos das Atividades'!$B26),-('Gastos das Atividades'!Z$3&gt;='Gastos Gerais'!$D$4:$D$1003),-('Gastos das Atividades'!Z$3&lt;='Gastos Gerais'!$E$4:$E$1003),-('Gastos Gerais'!$C$4:$C$1003)))</f>
        <v>0</v>
      </c>
      <c r="AA26" s="72">
        <f>IF($B26="",0,SUMPRODUCT(-('Gastos Gerais'!$F$4:$F$1003='Gastos das Atividades'!$B26),-('Gastos das Atividades'!AA$3&gt;='Gastos Gerais'!$D$4:$D$1003),-('Gastos das Atividades'!AA$3&lt;='Gastos Gerais'!$E$4:$E$1003),-('Gastos Gerais'!$C$4:$C$1003)))</f>
        <v>0</v>
      </c>
      <c r="AB26" s="72">
        <f>IF($B26="",0,SUMPRODUCT(-('Gastos Gerais'!$F$4:$F$1003='Gastos das Atividades'!$B26),-('Gastos das Atividades'!AB$3&gt;='Gastos Gerais'!$D$4:$D$1003),-('Gastos das Atividades'!AB$3&lt;='Gastos Gerais'!$E$4:$E$1003),-('Gastos Gerais'!$C$4:$C$1003)))</f>
        <v>0</v>
      </c>
      <c r="AC26" s="72">
        <f>IF($B26="",0,SUMPRODUCT(-('Gastos Gerais'!$F$4:$F$1003='Gastos das Atividades'!$B26),-('Gastos das Atividades'!AC$3&gt;='Gastos Gerais'!$D$4:$D$1003),-('Gastos das Atividades'!AC$3&lt;='Gastos Gerais'!$E$4:$E$1003),-('Gastos Gerais'!$C$4:$C$1003)))</f>
        <v>0</v>
      </c>
      <c r="AD26" s="72">
        <f>IF($B26="",0,SUMPRODUCT(-('Gastos Gerais'!$F$4:$F$1003='Gastos das Atividades'!$B26),-('Gastos das Atividades'!AD$3&gt;='Gastos Gerais'!$D$4:$D$1003),-('Gastos das Atividades'!AD$3&lt;='Gastos Gerais'!$E$4:$E$1003),-('Gastos Gerais'!$C$4:$C$1003)))</f>
        <v>0</v>
      </c>
      <c r="AE26" s="72">
        <f>IF($B26="",0,SUMPRODUCT(-('Gastos Gerais'!$F$4:$F$1003='Gastos das Atividades'!$B26),-('Gastos das Atividades'!AE$3&gt;='Gastos Gerais'!$D$4:$D$1003),-('Gastos das Atividades'!AE$3&lt;='Gastos Gerais'!$E$4:$E$1003),-('Gastos Gerais'!$C$4:$C$1003)))</f>
        <v>0</v>
      </c>
      <c r="AF26" s="72">
        <f>IF($B26="",0,SUMPRODUCT(-('Gastos Gerais'!$F$4:$F$1003='Gastos das Atividades'!$B26),-('Gastos das Atividades'!AF$3&gt;='Gastos Gerais'!$D$4:$D$1003),-('Gastos das Atividades'!AF$3&lt;='Gastos Gerais'!$E$4:$E$1003),-('Gastos Gerais'!$C$4:$C$1003)))</f>
        <v>0</v>
      </c>
      <c r="AG26" s="72">
        <f>IF($B26="",0,SUMPRODUCT(-('Gastos Gerais'!$F$4:$F$1003='Gastos das Atividades'!$B26),-('Gastos das Atividades'!AG$3&gt;='Gastos Gerais'!$D$4:$D$1003),-('Gastos das Atividades'!AG$3&lt;='Gastos Gerais'!$E$4:$E$1003),-('Gastos Gerais'!$C$4:$C$1003)))</f>
        <v>0</v>
      </c>
      <c r="AH26" s="72">
        <f>IF($B26="",0,SUMPRODUCT(-('Gastos Gerais'!$F$4:$F$1003='Gastos das Atividades'!$B26),-('Gastos das Atividades'!AH$3&gt;='Gastos Gerais'!$D$4:$D$1003),-('Gastos das Atividades'!AH$3&lt;='Gastos Gerais'!$E$4:$E$1003),-('Gastos Gerais'!$C$4:$C$1003)))</f>
        <v>0</v>
      </c>
      <c r="AI26" s="72">
        <f>IF($B26="",0,SUMPRODUCT(-('Gastos Gerais'!$F$4:$F$1003='Gastos das Atividades'!$B26),-('Gastos das Atividades'!AI$3&gt;='Gastos Gerais'!$D$4:$D$1003),-('Gastos das Atividades'!AI$3&lt;='Gastos Gerais'!$E$4:$E$1003),-('Gastos Gerais'!$C$4:$C$1003)))</f>
        <v>0</v>
      </c>
      <c r="AJ26" s="72">
        <f>IF($B26="",0,SUMPRODUCT(-('Gastos Gerais'!$F$4:$F$1003='Gastos das Atividades'!$B26),-('Gastos das Atividades'!AJ$3&gt;='Gastos Gerais'!$D$4:$D$1003),-('Gastos das Atividades'!AJ$3&lt;='Gastos Gerais'!$E$4:$E$1003),-('Gastos Gerais'!$C$4:$C$1003)))</f>
        <v>0</v>
      </c>
      <c r="AK26" s="72">
        <f>IF($B26="",0,SUMPRODUCT(-('Gastos Gerais'!$F$4:$F$1003='Gastos das Atividades'!$B26),-('Gastos das Atividades'!AK$3&gt;='Gastos Gerais'!$D$4:$D$1003),-('Gastos das Atividades'!AK$3&lt;='Gastos Gerais'!$E$4:$E$1003),-('Gastos Gerais'!$C$4:$C$1003)))</f>
        <v>0</v>
      </c>
      <c r="AL26" s="72">
        <f>IF($B26="",0,SUMPRODUCT(-('Gastos Gerais'!$F$4:$F$1003='Gastos das Atividades'!$B26),-('Gastos das Atividades'!AL$3&gt;='Gastos Gerais'!$D$4:$D$1003),-('Gastos das Atividades'!AL$3&lt;='Gastos Gerais'!$E$4:$E$1003),-('Gastos Gerais'!$C$4:$C$1003)))</f>
        <v>0</v>
      </c>
      <c r="AM26" s="72">
        <f>IF($B26="",0,SUMPRODUCT(-('Gastos Gerais'!$F$4:$F$1003='Gastos das Atividades'!$B26),-('Gastos das Atividades'!AM$3&gt;='Gastos Gerais'!$D$4:$D$1003),-('Gastos das Atividades'!AM$3&lt;='Gastos Gerais'!$E$4:$E$1003),-('Gastos Gerais'!$C$4:$C$1003)))</f>
        <v>0</v>
      </c>
      <c r="AN26" s="72">
        <f>IF($B26="",0,SUMPRODUCT(-('Gastos Gerais'!$F$4:$F$1003='Gastos das Atividades'!$B26),-('Gastos das Atividades'!AN$3&gt;='Gastos Gerais'!$D$4:$D$1003),-('Gastos das Atividades'!AN$3&lt;='Gastos Gerais'!$E$4:$E$1003),-('Gastos Gerais'!$C$4:$C$1003)))</f>
        <v>0</v>
      </c>
      <c r="AO26" s="72">
        <f>IF($B26="",0,SUMPRODUCT(-('Gastos Gerais'!$F$4:$F$1003='Gastos das Atividades'!$B26),-('Gastos das Atividades'!AO$3&gt;='Gastos Gerais'!$D$4:$D$1003),-('Gastos das Atividades'!AO$3&lt;='Gastos Gerais'!$E$4:$E$1003),-('Gastos Gerais'!$C$4:$C$1003)))</f>
        <v>0</v>
      </c>
      <c r="AP26" s="72">
        <f>IF($B26="",0,SUMPRODUCT(-('Gastos Gerais'!$F$4:$F$1003='Gastos das Atividades'!$B26),-('Gastos das Atividades'!AP$3&gt;='Gastos Gerais'!$D$4:$D$1003),-('Gastos das Atividades'!AP$3&lt;='Gastos Gerais'!$E$4:$E$1003),-('Gastos Gerais'!$C$4:$C$1003)))</f>
        <v>0</v>
      </c>
      <c r="AQ26" s="72">
        <f>IF($B26="",0,SUMPRODUCT(-('Gastos Gerais'!$F$4:$F$1003='Gastos das Atividades'!$B26),-('Gastos das Atividades'!AQ$3&gt;='Gastos Gerais'!$D$4:$D$1003),-('Gastos das Atividades'!AQ$3&lt;='Gastos Gerais'!$E$4:$E$1003),-('Gastos Gerais'!$C$4:$C$1003)))</f>
        <v>0</v>
      </c>
      <c r="AR26" s="72">
        <f>IF($B26="",0,SUMPRODUCT(-('Gastos Gerais'!$F$4:$F$1003='Gastos das Atividades'!$B26),-('Gastos das Atividades'!AR$3&gt;='Gastos Gerais'!$D$4:$D$1003),-('Gastos das Atividades'!AR$3&lt;='Gastos Gerais'!$E$4:$E$1003),-('Gastos Gerais'!$C$4:$C$1003)))</f>
        <v>0</v>
      </c>
      <c r="AS26" s="72">
        <f>IF($B26="",0,SUMPRODUCT(-('Gastos Gerais'!$F$4:$F$1003='Gastos das Atividades'!$B26),-('Gastos das Atividades'!AS$3&gt;='Gastos Gerais'!$D$4:$D$1003),-('Gastos das Atividades'!AS$3&lt;='Gastos Gerais'!$E$4:$E$1003),-('Gastos Gerais'!$C$4:$C$1003)))</f>
        <v>0</v>
      </c>
      <c r="AT26" s="72">
        <f>IF($B26="",0,SUMPRODUCT(-('Gastos Gerais'!$F$4:$F$1003='Gastos das Atividades'!$B26),-('Gastos das Atividades'!AT$3&gt;='Gastos Gerais'!$D$4:$D$1003),-('Gastos das Atividades'!AT$3&lt;='Gastos Gerais'!$E$4:$E$1003),-('Gastos Gerais'!$C$4:$C$1003)))</f>
        <v>0</v>
      </c>
      <c r="AU26" s="72">
        <f>IF($B26="",0,SUMPRODUCT(-('Gastos Gerais'!$F$4:$F$1003='Gastos das Atividades'!$B26),-('Gastos das Atividades'!AU$3&gt;='Gastos Gerais'!$D$4:$D$1003),-('Gastos das Atividades'!AU$3&lt;='Gastos Gerais'!$E$4:$E$1003),-('Gastos Gerais'!$C$4:$C$1003)))</f>
        <v>0</v>
      </c>
      <c r="AV26" s="72">
        <f>IF($B26="",0,SUMPRODUCT(-('Gastos Gerais'!$F$4:$F$1003='Gastos das Atividades'!$B26),-('Gastos das Atividades'!AV$3&gt;='Gastos Gerais'!$D$4:$D$1003),-('Gastos das Atividades'!AV$3&lt;='Gastos Gerais'!$E$4:$E$1003),-('Gastos Gerais'!$C$4:$C$1003)))</f>
        <v>0</v>
      </c>
      <c r="AW26" s="72">
        <f>IF($B26="",0,SUMPRODUCT(-('Gastos Gerais'!$F$4:$F$1003='Gastos das Atividades'!$B26),-('Gastos das Atividades'!AW$3&gt;='Gastos Gerais'!$D$4:$D$1003),-('Gastos das Atividades'!AW$3&lt;='Gastos Gerais'!$E$4:$E$1003),-('Gastos Gerais'!$C$4:$C$1003)))</f>
        <v>0</v>
      </c>
      <c r="AX26" s="72">
        <f>IF($B26="",0,SUMPRODUCT(-('Gastos Gerais'!$F$4:$F$1003='Gastos das Atividades'!$B26),-('Gastos das Atividades'!AX$3&gt;='Gastos Gerais'!$D$4:$D$1003),-('Gastos das Atividades'!AX$3&lt;='Gastos Gerais'!$E$4:$E$1003),-('Gastos Gerais'!$C$4:$C$1003)))</f>
        <v>0</v>
      </c>
      <c r="AY26" s="72">
        <f>IF($B26="",0,SUMPRODUCT(-('Gastos Gerais'!$F$4:$F$1003='Gastos das Atividades'!$B26),-('Gastos das Atividades'!AY$3&gt;='Gastos Gerais'!$D$4:$D$1003),-('Gastos das Atividades'!AY$3&lt;='Gastos Gerais'!$E$4:$E$1003),-('Gastos Gerais'!$C$4:$C$1003)))</f>
        <v>0</v>
      </c>
      <c r="AZ26" s="72">
        <f>IF($B26="",0,SUMPRODUCT(-('Gastos Gerais'!$F$4:$F$1003='Gastos das Atividades'!$B26),-('Gastos das Atividades'!AZ$3&gt;='Gastos Gerais'!$D$4:$D$1003),-('Gastos das Atividades'!AZ$3&lt;='Gastos Gerais'!$E$4:$E$1003),-('Gastos Gerais'!$C$4:$C$1003)))</f>
        <v>0</v>
      </c>
      <c r="BA26" s="72">
        <f>IF($B26="",0,SUMPRODUCT(-('Gastos Gerais'!$F$4:$F$1003='Gastos das Atividades'!$B26),-('Gastos das Atividades'!BA$3&gt;='Gastos Gerais'!$D$4:$D$1003),-('Gastos das Atividades'!BA$3&lt;='Gastos Gerais'!$E$4:$E$1003),-('Gastos Gerais'!$C$4:$C$1003)))</f>
        <v>0</v>
      </c>
      <c r="BB26" s="72">
        <f>IF($B26="",0,SUMPRODUCT(-('Gastos Gerais'!$F$4:$F$1003='Gastos das Atividades'!$B26),-('Gastos das Atividades'!BB$3&gt;='Gastos Gerais'!$D$4:$D$1003),-('Gastos das Atividades'!BB$3&lt;='Gastos Gerais'!$E$4:$E$1003),-('Gastos Gerais'!$C$4:$C$1003)))</f>
        <v>0</v>
      </c>
      <c r="BC26" s="72">
        <f>IF($B26="",0,SUMPRODUCT(-('Gastos Gerais'!$F$4:$F$1003='Gastos das Atividades'!$B26),-('Gastos das Atividades'!BC$3&gt;='Gastos Gerais'!$D$4:$D$1003),-('Gastos das Atividades'!BC$3&lt;='Gastos Gerais'!$E$4:$E$1003),-('Gastos Gerais'!$C$4:$C$1003)))</f>
        <v>0</v>
      </c>
      <c r="BD26" s="72">
        <f>IF($B26="",0,SUMPRODUCT(-('Gastos Gerais'!$F$4:$F$1003='Gastos das Atividades'!$B26),-('Gastos das Atividades'!BD$3&gt;='Gastos Gerais'!$D$4:$D$1003),-('Gastos das Atividades'!BD$3&lt;='Gastos Gerais'!$E$4:$E$1003),-('Gastos Gerais'!$C$4:$C$1003)))</f>
        <v>0</v>
      </c>
      <c r="BE26" s="72">
        <f>IF($B26="",0,SUMPRODUCT(-('Gastos Gerais'!$F$4:$F$1003='Gastos das Atividades'!$B26),-('Gastos das Atividades'!BE$3&gt;='Gastos Gerais'!$D$4:$D$1003),-('Gastos das Atividades'!BE$3&lt;='Gastos Gerais'!$E$4:$E$1003),-('Gastos Gerais'!$C$4:$C$1003)))</f>
        <v>0</v>
      </c>
      <c r="BF26" s="72">
        <f>IF($B26="",0,SUMPRODUCT(-('Gastos Gerais'!$F$4:$F$1003='Gastos das Atividades'!$B26),-('Gastos das Atividades'!BF$3&gt;='Gastos Gerais'!$D$4:$D$1003),-('Gastos das Atividades'!BF$3&lt;='Gastos Gerais'!$E$4:$E$1003),-('Gastos Gerais'!$C$4:$C$1003)))</f>
        <v>0</v>
      </c>
      <c r="BG26" s="72">
        <f>IF($B26="",0,SUMPRODUCT(-('Gastos Gerais'!$F$4:$F$1003='Gastos das Atividades'!$B26),-('Gastos das Atividades'!BG$3&gt;='Gastos Gerais'!$D$4:$D$1003),-('Gastos das Atividades'!BG$3&lt;='Gastos Gerais'!$E$4:$E$1003),-('Gastos Gerais'!$C$4:$C$1003)))</f>
        <v>0</v>
      </c>
      <c r="BH26" s="72">
        <f>IF($B26="",0,SUMPRODUCT(-('Gastos Gerais'!$F$4:$F$1003='Gastos das Atividades'!$B26),-('Gastos das Atividades'!BH$3&gt;='Gastos Gerais'!$D$4:$D$1003),-('Gastos das Atividades'!BH$3&lt;='Gastos Gerais'!$E$4:$E$1003),-('Gastos Gerais'!$C$4:$C$1003)))</f>
        <v>0</v>
      </c>
      <c r="BI26" s="72">
        <f>IF($B26="",0,SUMPRODUCT(-('Gastos Gerais'!$F$4:$F$1003='Gastos das Atividades'!$B26),-('Gastos das Atividades'!BI$3&gt;='Gastos Gerais'!$D$4:$D$1003),-('Gastos das Atividades'!BI$3&lt;='Gastos Gerais'!$E$4:$E$1003),-('Gastos Gerais'!$C$4:$C$1003)))</f>
        <v>0</v>
      </c>
      <c r="BJ26" s="72">
        <f>IF($B26="",0,SUMPRODUCT(-('Gastos Gerais'!$F$4:$F$1003='Gastos das Atividades'!$B26),-('Gastos das Atividades'!BJ$3&gt;='Gastos Gerais'!$D$4:$D$1003),-('Gastos das Atividades'!BJ$3&lt;='Gastos Gerais'!$E$4:$E$1003),-('Gastos Gerais'!$C$4:$C$1003)))</f>
        <v>0</v>
      </c>
      <c r="BK26" s="72">
        <f>IF($B26="",0,SUMPRODUCT(-('Gastos Gerais'!$F$4:$F$1003='Gastos das Atividades'!$B26),-('Gastos das Atividades'!BK$3&gt;='Gastos Gerais'!$D$4:$D$1003),-('Gastos das Atividades'!BK$3&lt;='Gastos Gerais'!$E$4:$E$1003),-('Gastos Gerais'!$C$4:$C$1003)))</f>
        <v>0</v>
      </c>
      <c r="BL26" s="72">
        <f>IF($B26="",0,SUMPRODUCT(-('Gastos Gerais'!$F$4:$F$1003='Gastos das Atividades'!$B26),-('Gastos das Atividades'!BL$3&gt;='Gastos Gerais'!$D$4:$D$1003),-('Gastos das Atividades'!BL$3&lt;='Gastos Gerais'!$E$4:$E$1003),-('Gastos Gerais'!$C$4:$C$1003)))</f>
        <v>0</v>
      </c>
      <c r="BM26" s="72">
        <f>IF($B26="",0,SUMPRODUCT(-('Gastos Gerais'!$F$4:$F$1003='Gastos das Atividades'!$B26),-('Gastos das Atividades'!BM$3&gt;='Gastos Gerais'!$D$4:$D$1003),-('Gastos das Atividades'!BM$3&lt;='Gastos Gerais'!$E$4:$E$1003),-('Gastos Gerais'!$C$4:$C$1003)))</f>
        <v>0</v>
      </c>
      <c r="BN26" s="72">
        <f>IF($B26="",0,SUMPRODUCT(-('Gastos Gerais'!$F$4:$F$1003='Gastos das Atividades'!$B26),-('Gastos das Atividades'!BN$3&gt;='Gastos Gerais'!$D$4:$D$1003),-('Gastos das Atividades'!BN$3&lt;='Gastos Gerais'!$E$4:$E$1003),-('Gastos Gerais'!$C$4:$C$1003)))</f>
        <v>0</v>
      </c>
      <c r="BO26" s="72">
        <f>IF($B26="",0,SUMPRODUCT(-('Gastos Gerais'!$F$4:$F$1003='Gastos das Atividades'!$B26),-('Gastos das Atividades'!BO$3&gt;='Gastos Gerais'!$D$4:$D$1003),-('Gastos das Atividades'!BO$3&lt;='Gastos Gerais'!$E$4:$E$1003),-('Gastos Gerais'!$C$4:$C$1003)))</f>
        <v>0</v>
      </c>
      <c r="BP26" s="72">
        <f>IF($B26="",0,SUMPRODUCT(-('Gastos Gerais'!$F$4:$F$1003='Gastos das Atividades'!$B26),-('Gastos das Atividades'!BP$3&gt;='Gastos Gerais'!$D$4:$D$1003),-('Gastos das Atividades'!BP$3&lt;='Gastos Gerais'!$E$4:$E$1003),-('Gastos Gerais'!$C$4:$C$1003)))</f>
        <v>0</v>
      </c>
      <c r="BQ26" s="72">
        <f>IF($B26="",0,SUMPRODUCT(-('Gastos Gerais'!$F$4:$F$1003='Gastos das Atividades'!$B26),-('Gastos das Atividades'!BQ$3&gt;='Gastos Gerais'!$D$4:$D$1003),-('Gastos das Atividades'!BQ$3&lt;='Gastos Gerais'!$E$4:$E$1003),-('Gastos Gerais'!$C$4:$C$1003)))</f>
        <v>0</v>
      </c>
      <c r="BR26" s="72">
        <f>IF($B26="",0,SUMPRODUCT(-('Gastos Gerais'!$F$4:$F$1003='Gastos das Atividades'!$B26),-('Gastos das Atividades'!BR$3&gt;='Gastos Gerais'!$D$4:$D$1003),-('Gastos das Atividades'!BR$3&lt;='Gastos Gerais'!$E$4:$E$1003),-('Gastos Gerais'!$C$4:$C$1003)))</f>
        <v>0</v>
      </c>
      <c r="BS26" s="72">
        <f>IF($B26="",0,SUMPRODUCT(-('Gastos Gerais'!$F$4:$F$1003='Gastos das Atividades'!$B26),-('Gastos das Atividades'!BS$3&gt;='Gastos Gerais'!$D$4:$D$1003),-('Gastos das Atividades'!BS$3&lt;='Gastos Gerais'!$E$4:$E$1003),-('Gastos Gerais'!$C$4:$C$1003)))</f>
        <v>0</v>
      </c>
      <c r="BT26" s="72">
        <f>IF($B26="",0,SUMPRODUCT(-('Gastos Gerais'!$F$4:$F$1003='Gastos das Atividades'!$B26),-('Gastos das Atividades'!BT$3&gt;='Gastos Gerais'!$D$4:$D$1003),-('Gastos das Atividades'!BT$3&lt;='Gastos Gerais'!$E$4:$E$1003),-('Gastos Gerais'!$C$4:$C$1003)))</f>
        <v>0</v>
      </c>
      <c r="BU26" s="72">
        <f>IF($B26="",0,SUMPRODUCT(-('Gastos Gerais'!$F$4:$F$1003='Gastos das Atividades'!$B26),-('Gastos das Atividades'!BU$3&gt;='Gastos Gerais'!$D$4:$D$1003),-('Gastos das Atividades'!BU$3&lt;='Gastos Gerais'!$E$4:$E$1003),-('Gastos Gerais'!$C$4:$C$1003)))</f>
        <v>0</v>
      </c>
      <c r="BV26" s="72">
        <f>IF($B26="",0,SUMPRODUCT(-('Gastos Gerais'!$F$4:$F$1003='Gastos das Atividades'!$B26),-('Gastos das Atividades'!BV$3&gt;='Gastos Gerais'!$D$4:$D$1003),-('Gastos das Atividades'!BV$3&lt;='Gastos Gerais'!$E$4:$E$1003),-('Gastos Gerais'!$C$4:$C$1003)))</f>
        <v>0</v>
      </c>
      <c r="BW26" s="72">
        <f>IF($B26="",0,SUMPRODUCT(-('Gastos Gerais'!$F$4:$F$1003='Gastos das Atividades'!$B26),-('Gastos das Atividades'!BW$3&gt;='Gastos Gerais'!$D$4:$D$1003),-('Gastos das Atividades'!BW$3&lt;='Gastos Gerais'!$E$4:$E$1003),-('Gastos Gerais'!$C$4:$C$1003)))</f>
        <v>0</v>
      </c>
      <c r="BX26" s="72">
        <f>IF($B26="",0,SUMPRODUCT(-('Gastos Gerais'!$F$4:$F$1003='Gastos das Atividades'!$B26),-('Gastos das Atividades'!BX$3&gt;='Gastos Gerais'!$D$4:$D$1003),-('Gastos das Atividades'!BX$3&lt;='Gastos Gerais'!$E$4:$E$1003),-('Gastos Gerais'!$C$4:$C$1003)))</f>
        <v>0</v>
      </c>
    </row>
    <row r="27" spans="1:76" x14ac:dyDescent="0.2">
      <c r="A27" s="140">
        <v>24</v>
      </c>
      <c r="B27" s="158"/>
      <c r="C27" s="298">
        <v>0</v>
      </c>
      <c r="D27" s="350">
        <f t="shared" si="9"/>
        <v>0</v>
      </c>
      <c r="E27" s="138">
        <f t="shared" si="10"/>
        <v>0</v>
      </c>
      <c r="F27" s="72">
        <f t="shared" si="2"/>
        <v>0</v>
      </c>
      <c r="G27" s="72">
        <f t="shared" si="2"/>
        <v>0</v>
      </c>
      <c r="H27" s="72">
        <f t="shared" si="2"/>
        <v>0</v>
      </c>
      <c r="I27" s="72">
        <f t="shared" si="2"/>
        <v>0</v>
      </c>
      <c r="J27" s="139">
        <f t="shared" si="3"/>
        <v>0</v>
      </c>
      <c r="K27" s="75">
        <f t="shared" si="4"/>
        <v>0</v>
      </c>
      <c r="L27" s="75">
        <f t="shared" si="5"/>
        <v>0</v>
      </c>
      <c r="M27" s="75">
        <f t="shared" si="6"/>
        <v>0</v>
      </c>
      <c r="N27" s="75">
        <f t="shared" si="11"/>
        <v>0</v>
      </c>
      <c r="O27" s="75">
        <f t="shared" si="12"/>
        <v>0</v>
      </c>
      <c r="P27" s="202">
        <f t="shared" si="8"/>
        <v>0</v>
      </c>
      <c r="Q27" s="72">
        <f>IF($B27="",0,SUMPRODUCT(-('Gastos Gerais'!$F$4:$F$1003='Gastos das Atividades'!$B27),-('Gastos das Atividades'!Q$3&gt;='Gastos Gerais'!$D$4:$D$1003),-('Gastos das Atividades'!Q$3&lt;='Gastos Gerais'!$E$4:$E$1003),-('Gastos Gerais'!$C$4:$C$1003)))</f>
        <v>0</v>
      </c>
      <c r="R27" s="72">
        <f>IF($B27="",0,SUMPRODUCT(-('Gastos Gerais'!$F$4:$F$1003='Gastos das Atividades'!$B27),-('Gastos das Atividades'!R$3&gt;='Gastos Gerais'!$D$4:$D$1003),-('Gastos das Atividades'!R$3&lt;='Gastos Gerais'!$E$4:$E$1003),-('Gastos Gerais'!$C$4:$C$1003)))</f>
        <v>0</v>
      </c>
      <c r="S27" s="72">
        <f>IF($B27="",0,SUMPRODUCT(-('Gastos Gerais'!$F$4:$F$1003='Gastos das Atividades'!$B27),-('Gastos das Atividades'!S$3&gt;='Gastos Gerais'!$D$4:$D$1003),-('Gastos das Atividades'!S$3&lt;='Gastos Gerais'!$E$4:$E$1003),-('Gastos Gerais'!$C$4:$C$1003)))</f>
        <v>0</v>
      </c>
      <c r="T27" s="72">
        <f>IF($B27="",0,SUMPRODUCT(-('Gastos Gerais'!$F$4:$F$1003='Gastos das Atividades'!$B27),-('Gastos das Atividades'!T$3&gt;='Gastos Gerais'!$D$4:$D$1003),-('Gastos das Atividades'!T$3&lt;='Gastos Gerais'!$E$4:$E$1003),-('Gastos Gerais'!$C$4:$C$1003)))</f>
        <v>0</v>
      </c>
      <c r="U27" s="72">
        <f>IF($B27="",0,SUMPRODUCT(-('Gastos Gerais'!$F$4:$F$1003='Gastos das Atividades'!$B27),-('Gastos das Atividades'!U$3&gt;='Gastos Gerais'!$D$4:$D$1003),-('Gastos das Atividades'!U$3&lt;='Gastos Gerais'!$E$4:$E$1003),-('Gastos Gerais'!$C$4:$C$1003)))</f>
        <v>0</v>
      </c>
      <c r="V27" s="72">
        <f>IF($B27="",0,SUMPRODUCT(-('Gastos Gerais'!$F$4:$F$1003='Gastos das Atividades'!$B27),-('Gastos das Atividades'!V$3&gt;='Gastos Gerais'!$D$4:$D$1003),-('Gastos das Atividades'!V$3&lt;='Gastos Gerais'!$E$4:$E$1003),-('Gastos Gerais'!$C$4:$C$1003)))</f>
        <v>0</v>
      </c>
      <c r="W27" s="72">
        <f>IF($B27="",0,SUMPRODUCT(-('Gastos Gerais'!$F$4:$F$1003='Gastos das Atividades'!$B27),-('Gastos das Atividades'!W$3&gt;='Gastos Gerais'!$D$4:$D$1003),-('Gastos das Atividades'!W$3&lt;='Gastos Gerais'!$E$4:$E$1003),-('Gastos Gerais'!$C$4:$C$1003)))</f>
        <v>0</v>
      </c>
      <c r="X27" s="72">
        <f>IF($B27="",0,SUMPRODUCT(-('Gastos Gerais'!$F$4:$F$1003='Gastos das Atividades'!$B27),-('Gastos das Atividades'!X$3&gt;='Gastos Gerais'!$D$4:$D$1003),-('Gastos das Atividades'!X$3&lt;='Gastos Gerais'!$E$4:$E$1003),-('Gastos Gerais'!$C$4:$C$1003)))</f>
        <v>0</v>
      </c>
      <c r="Y27" s="72">
        <f>IF($B27="",0,SUMPRODUCT(-('Gastos Gerais'!$F$4:$F$1003='Gastos das Atividades'!$B27),-('Gastos das Atividades'!Y$3&gt;='Gastos Gerais'!$D$4:$D$1003),-('Gastos das Atividades'!Y$3&lt;='Gastos Gerais'!$E$4:$E$1003),-('Gastos Gerais'!$C$4:$C$1003)))</f>
        <v>0</v>
      </c>
      <c r="Z27" s="72">
        <f>IF($B27="",0,SUMPRODUCT(-('Gastos Gerais'!$F$4:$F$1003='Gastos das Atividades'!$B27),-('Gastos das Atividades'!Z$3&gt;='Gastos Gerais'!$D$4:$D$1003),-('Gastos das Atividades'!Z$3&lt;='Gastos Gerais'!$E$4:$E$1003),-('Gastos Gerais'!$C$4:$C$1003)))</f>
        <v>0</v>
      </c>
      <c r="AA27" s="72">
        <f>IF($B27="",0,SUMPRODUCT(-('Gastos Gerais'!$F$4:$F$1003='Gastos das Atividades'!$B27),-('Gastos das Atividades'!AA$3&gt;='Gastos Gerais'!$D$4:$D$1003),-('Gastos das Atividades'!AA$3&lt;='Gastos Gerais'!$E$4:$E$1003),-('Gastos Gerais'!$C$4:$C$1003)))</f>
        <v>0</v>
      </c>
      <c r="AB27" s="72">
        <f>IF($B27="",0,SUMPRODUCT(-('Gastos Gerais'!$F$4:$F$1003='Gastos das Atividades'!$B27),-('Gastos das Atividades'!AB$3&gt;='Gastos Gerais'!$D$4:$D$1003),-('Gastos das Atividades'!AB$3&lt;='Gastos Gerais'!$E$4:$E$1003),-('Gastos Gerais'!$C$4:$C$1003)))</f>
        <v>0</v>
      </c>
      <c r="AC27" s="72">
        <f>IF($B27="",0,SUMPRODUCT(-('Gastos Gerais'!$F$4:$F$1003='Gastos das Atividades'!$B27),-('Gastos das Atividades'!AC$3&gt;='Gastos Gerais'!$D$4:$D$1003),-('Gastos das Atividades'!AC$3&lt;='Gastos Gerais'!$E$4:$E$1003),-('Gastos Gerais'!$C$4:$C$1003)))</f>
        <v>0</v>
      </c>
      <c r="AD27" s="72">
        <f>IF($B27="",0,SUMPRODUCT(-('Gastos Gerais'!$F$4:$F$1003='Gastos das Atividades'!$B27),-('Gastos das Atividades'!AD$3&gt;='Gastos Gerais'!$D$4:$D$1003),-('Gastos das Atividades'!AD$3&lt;='Gastos Gerais'!$E$4:$E$1003),-('Gastos Gerais'!$C$4:$C$1003)))</f>
        <v>0</v>
      </c>
      <c r="AE27" s="72">
        <f>IF($B27="",0,SUMPRODUCT(-('Gastos Gerais'!$F$4:$F$1003='Gastos das Atividades'!$B27),-('Gastos das Atividades'!AE$3&gt;='Gastos Gerais'!$D$4:$D$1003),-('Gastos das Atividades'!AE$3&lt;='Gastos Gerais'!$E$4:$E$1003),-('Gastos Gerais'!$C$4:$C$1003)))</f>
        <v>0</v>
      </c>
      <c r="AF27" s="72">
        <f>IF($B27="",0,SUMPRODUCT(-('Gastos Gerais'!$F$4:$F$1003='Gastos das Atividades'!$B27),-('Gastos das Atividades'!AF$3&gt;='Gastos Gerais'!$D$4:$D$1003),-('Gastos das Atividades'!AF$3&lt;='Gastos Gerais'!$E$4:$E$1003),-('Gastos Gerais'!$C$4:$C$1003)))</f>
        <v>0</v>
      </c>
      <c r="AG27" s="72">
        <f>IF($B27="",0,SUMPRODUCT(-('Gastos Gerais'!$F$4:$F$1003='Gastos das Atividades'!$B27),-('Gastos das Atividades'!AG$3&gt;='Gastos Gerais'!$D$4:$D$1003),-('Gastos das Atividades'!AG$3&lt;='Gastos Gerais'!$E$4:$E$1003),-('Gastos Gerais'!$C$4:$C$1003)))</f>
        <v>0</v>
      </c>
      <c r="AH27" s="72">
        <f>IF($B27="",0,SUMPRODUCT(-('Gastos Gerais'!$F$4:$F$1003='Gastos das Atividades'!$B27),-('Gastos das Atividades'!AH$3&gt;='Gastos Gerais'!$D$4:$D$1003),-('Gastos das Atividades'!AH$3&lt;='Gastos Gerais'!$E$4:$E$1003),-('Gastos Gerais'!$C$4:$C$1003)))</f>
        <v>0</v>
      </c>
      <c r="AI27" s="72">
        <f>IF($B27="",0,SUMPRODUCT(-('Gastos Gerais'!$F$4:$F$1003='Gastos das Atividades'!$B27),-('Gastos das Atividades'!AI$3&gt;='Gastos Gerais'!$D$4:$D$1003),-('Gastos das Atividades'!AI$3&lt;='Gastos Gerais'!$E$4:$E$1003),-('Gastos Gerais'!$C$4:$C$1003)))</f>
        <v>0</v>
      </c>
      <c r="AJ27" s="72">
        <f>IF($B27="",0,SUMPRODUCT(-('Gastos Gerais'!$F$4:$F$1003='Gastos das Atividades'!$B27),-('Gastos das Atividades'!AJ$3&gt;='Gastos Gerais'!$D$4:$D$1003),-('Gastos das Atividades'!AJ$3&lt;='Gastos Gerais'!$E$4:$E$1003),-('Gastos Gerais'!$C$4:$C$1003)))</f>
        <v>0</v>
      </c>
      <c r="AK27" s="72">
        <f>IF($B27="",0,SUMPRODUCT(-('Gastos Gerais'!$F$4:$F$1003='Gastos das Atividades'!$B27),-('Gastos das Atividades'!AK$3&gt;='Gastos Gerais'!$D$4:$D$1003),-('Gastos das Atividades'!AK$3&lt;='Gastos Gerais'!$E$4:$E$1003),-('Gastos Gerais'!$C$4:$C$1003)))</f>
        <v>0</v>
      </c>
      <c r="AL27" s="72">
        <f>IF($B27="",0,SUMPRODUCT(-('Gastos Gerais'!$F$4:$F$1003='Gastos das Atividades'!$B27),-('Gastos das Atividades'!AL$3&gt;='Gastos Gerais'!$D$4:$D$1003),-('Gastos das Atividades'!AL$3&lt;='Gastos Gerais'!$E$4:$E$1003),-('Gastos Gerais'!$C$4:$C$1003)))</f>
        <v>0</v>
      </c>
      <c r="AM27" s="72">
        <f>IF($B27="",0,SUMPRODUCT(-('Gastos Gerais'!$F$4:$F$1003='Gastos das Atividades'!$B27),-('Gastos das Atividades'!AM$3&gt;='Gastos Gerais'!$D$4:$D$1003),-('Gastos das Atividades'!AM$3&lt;='Gastos Gerais'!$E$4:$E$1003),-('Gastos Gerais'!$C$4:$C$1003)))</f>
        <v>0</v>
      </c>
      <c r="AN27" s="72">
        <f>IF($B27="",0,SUMPRODUCT(-('Gastos Gerais'!$F$4:$F$1003='Gastos das Atividades'!$B27),-('Gastos das Atividades'!AN$3&gt;='Gastos Gerais'!$D$4:$D$1003),-('Gastos das Atividades'!AN$3&lt;='Gastos Gerais'!$E$4:$E$1003),-('Gastos Gerais'!$C$4:$C$1003)))</f>
        <v>0</v>
      </c>
      <c r="AO27" s="72">
        <f>IF($B27="",0,SUMPRODUCT(-('Gastos Gerais'!$F$4:$F$1003='Gastos das Atividades'!$B27),-('Gastos das Atividades'!AO$3&gt;='Gastos Gerais'!$D$4:$D$1003),-('Gastos das Atividades'!AO$3&lt;='Gastos Gerais'!$E$4:$E$1003),-('Gastos Gerais'!$C$4:$C$1003)))</f>
        <v>0</v>
      </c>
      <c r="AP27" s="72">
        <f>IF($B27="",0,SUMPRODUCT(-('Gastos Gerais'!$F$4:$F$1003='Gastos das Atividades'!$B27),-('Gastos das Atividades'!AP$3&gt;='Gastos Gerais'!$D$4:$D$1003),-('Gastos das Atividades'!AP$3&lt;='Gastos Gerais'!$E$4:$E$1003),-('Gastos Gerais'!$C$4:$C$1003)))</f>
        <v>0</v>
      </c>
      <c r="AQ27" s="72">
        <f>IF($B27="",0,SUMPRODUCT(-('Gastos Gerais'!$F$4:$F$1003='Gastos das Atividades'!$B27),-('Gastos das Atividades'!AQ$3&gt;='Gastos Gerais'!$D$4:$D$1003),-('Gastos das Atividades'!AQ$3&lt;='Gastos Gerais'!$E$4:$E$1003),-('Gastos Gerais'!$C$4:$C$1003)))</f>
        <v>0</v>
      </c>
      <c r="AR27" s="72">
        <f>IF($B27="",0,SUMPRODUCT(-('Gastos Gerais'!$F$4:$F$1003='Gastos das Atividades'!$B27),-('Gastos das Atividades'!AR$3&gt;='Gastos Gerais'!$D$4:$D$1003),-('Gastos das Atividades'!AR$3&lt;='Gastos Gerais'!$E$4:$E$1003),-('Gastos Gerais'!$C$4:$C$1003)))</f>
        <v>0</v>
      </c>
      <c r="AS27" s="72">
        <f>IF($B27="",0,SUMPRODUCT(-('Gastos Gerais'!$F$4:$F$1003='Gastos das Atividades'!$B27),-('Gastos das Atividades'!AS$3&gt;='Gastos Gerais'!$D$4:$D$1003),-('Gastos das Atividades'!AS$3&lt;='Gastos Gerais'!$E$4:$E$1003),-('Gastos Gerais'!$C$4:$C$1003)))</f>
        <v>0</v>
      </c>
      <c r="AT27" s="72">
        <f>IF($B27="",0,SUMPRODUCT(-('Gastos Gerais'!$F$4:$F$1003='Gastos das Atividades'!$B27),-('Gastos das Atividades'!AT$3&gt;='Gastos Gerais'!$D$4:$D$1003),-('Gastos das Atividades'!AT$3&lt;='Gastos Gerais'!$E$4:$E$1003),-('Gastos Gerais'!$C$4:$C$1003)))</f>
        <v>0</v>
      </c>
      <c r="AU27" s="72">
        <f>IF($B27="",0,SUMPRODUCT(-('Gastos Gerais'!$F$4:$F$1003='Gastos das Atividades'!$B27),-('Gastos das Atividades'!AU$3&gt;='Gastos Gerais'!$D$4:$D$1003),-('Gastos das Atividades'!AU$3&lt;='Gastos Gerais'!$E$4:$E$1003),-('Gastos Gerais'!$C$4:$C$1003)))</f>
        <v>0</v>
      </c>
      <c r="AV27" s="72">
        <f>IF($B27="",0,SUMPRODUCT(-('Gastos Gerais'!$F$4:$F$1003='Gastos das Atividades'!$B27),-('Gastos das Atividades'!AV$3&gt;='Gastos Gerais'!$D$4:$D$1003),-('Gastos das Atividades'!AV$3&lt;='Gastos Gerais'!$E$4:$E$1003),-('Gastos Gerais'!$C$4:$C$1003)))</f>
        <v>0</v>
      </c>
      <c r="AW27" s="72">
        <f>IF($B27="",0,SUMPRODUCT(-('Gastos Gerais'!$F$4:$F$1003='Gastos das Atividades'!$B27),-('Gastos das Atividades'!AW$3&gt;='Gastos Gerais'!$D$4:$D$1003),-('Gastos das Atividades'!AW$3&lt;='Gastos Gerais'!$E$4:$E$1003),-('Gastos Gerais'!$C$4:$C$1003)))</f>
        <v>0</v>
      </c>
      <c r="AX27" s="72">
        <f>IF($B27="",0,SUMPRODUCT(-('Gastos Gerais'!$F$4:$F$1003='Gastos das Atividades'!$B27),-('Gastos das Atividades'!AX$3&gt;='Gastos Gerais'!$D$4:$D$1003),-('Gastos das Atividades'!AX$3&lt;='Gastos Gerais'!$E$4:$E$1003),-('Gastos Gerais'!$C$4:$C$1003)))</f>
        <v>0</v>
      </c>
      <c r="AY27" s="72">
        <f>IF($B27="",0,SUMPRODUCT(-('Gastos Gerais'!$F$4:$F$1003='Gastos das Atividades'!$B27),-('Gastos das Atividades'!AY$3&gt;='Gastos Gerais'!$D$4:$D$1003),-('Gastos das Atividades'!AY$3&lt;='Gastos Gerais'!$E$4:$E$1003),-('Gastos Gerais'!$C$4:$C$1003)))</f>
        <v>0</v>
      </c>
      <c r="AZ27" s="72">
        <f>IF($B27="",0,SUMPRODUCT(-('Gastos Gerais'!$F$4:$F$1003='Gastos das Atividades'!$B27),-('Gastos das Atividades'!AZ$3&gt;='Gastos Gerais'!$D$4:$D$1003),-('Gastos das Atividades'!AZ$3&lt;='Gastos Gerais'!$E$4:$E$1003),-('Gastos Gerais'!$C$4:$C$1003)))</f>
        <v>0</v>
      </c>
      <c r="BA27" s="72">
        <f>IF($B27="",0,SUMPRODUCT(-('Gastos Gerais'!$F$4:$F$1003='Gastos das Atividades'!$B27),-('Gastos das Atividades'!BA$3&gt;='Gastos Gerais'!$D$4:$D$1003),-('Gastos das Atividades'!BA$3&lt;='Gastos Gerais'!$E$4:$E$1003),-('Gastos Gerais'!$C$4:$C$1003)))</f>
        <v>0</v>
      </c>
      <c r="BB27" s="72">
        <f>IF($B27="",0,SUMPRODUCT(-('Gastos Gerais'!$F$4:$F$1003='Gastos das Atividades'!$B27),-('Gastos das Atividades'!BB$3&gt;='Gastos Gerais'!$D$4:$D$1003),-('Gastos das Atividades'!BB$3&lt;='Gastos Gerais'!$E$4:$E$1003),-('Gastos Gerais'!$C$4:$C$1003)))</f>
        <v>0</v>
      </c>
      <c r="BC27" s="72">
        <f>IF($B27="",0,SUMPRODUCT(-('Gastos Gerais'!$F$4:$F$1003='Gastos das Atividades'!$B27),-('Gastos das Atividades'!BC$3&gt;='Gastos Gerais'!$D$4:$D$1003),-('Gastos das Atividades'!BC$3&lt;='Gastos Gerais'!$E$4:$E$1003),-('Gastos Gerais'!$C$4:$C$1003)))</f>
        <v>0</v>
      </c>
      <c r="BD27" s="72">
        <f>IF($B27="",0,SUMPRODUCT(-('Gastos Gerais'!$F$4:$F$1003='Gastos das Atividades'!$B27),-('Gastos das Atividades'!BD$3&gt;='Gastos Gerais'!$D$4:$D$1003),-('Gastos das Atividades'!BD$3&lt;='Gastos Gerais'!$E$4:$E$1003),-('Gastos Gerais'!$C$4:$C$1003)))</f>
        <v>0</v>
      </c>
      <c r="BE27" s="72">
        <f>IF($B27="",0,SUMPRODUCT(-('Gastos Gerais'!$F$4:$F$1003='Gastos das Atividades'!$B27),-('Gastos das Atividades'!BE$3&gt;='Gastos Gerais'!$D$4:$D$1003),-('Gastos das Atividades'!BE$3&lt;='Gastos Gerais'!$E$4:$E$1003),-('Gastos Gerais'!$C$4:$C$1003)))</f>
        <v>0</v>
      </c>
      <c r="BF27" s="72">
        <f>IF($B27="",0,SUMPRODUCT(-('Gastos Gerais'!$F$4:$F$1003='Gastos das Atividades'!$B27),-('Gastos das Atividades'!BF$3&gt;='Gastos Gerais'!$D$4:$D$1003),-('Gastos das Atividades'!BF$3&lt;='Gastos Gerais'!$E$4:$E$1003),-('Gastos Gerais'!$C$4:$C$1003)))</f>
        <v>0</v>
      </c>
      <c r="BG27" s="72">
        <f>IF($B27="",0,SUMPRODUCT(-('Gastos Gerais'!$F$4:$F$1003='Gastos das Atividades'!$B27),-('Gastos das Atividades'!BG$3&gt;='Gastos Gerais'!$D$4:$D$1003),-('Gastos das Atividades'!BG$3&lt;='Gastos Gerais'!$E$4:$E$1003),-('Gastos Gerais'!$C$4:$C$1003)))</f>
        <v>0</v>
      </c>
      <c r="BH27" s="72">
        <f>IF($B27="",0,SUMPRODUCT(-('Gastos Gerais'!$F$4:$F$1003='Gastos das Atividades'!$B27),-('Gastos das Atividades'!BH$3&gt;='Gastos Gerais'!$D$4:$D$1003),-('Gastos das Atividades'!BH$3&lt;='Gastos Gerais'!$E$4:$E$1003),-('Gastos Gerais'!$C$4:$C$1003)))</f>
        <v>0</v>
      </c>
      <c r="BI27" s="72">
        <f>IF($B27="",0,SUMPRODUCT(-('Gastos Gerais'!$F$4:$F$1003='Gastos das Atividades'!$B27),-('Gastos das Atividades'!BI$3&gt;='Gastos Gerais'!$D$4:$D$1003),-('Gastos das Atividades'!BI$3&lt;='Gastos Gerais'!$E$4:$E$1003),-('Gastos Gerais'!$C$4:$C$1003)))</f>
        <v>0</v>
      </c>
      <c r="BJ27" s="72">
        <f>IF($B27="",0,SUMPRODUCT(-('Gastos Gerais'!$F$4:$F$1003='Gastos das Atividades'!$B27),-('Gastos das Atividades'!BJ$3&gt;='Gastos Gerais'!$D$4:$D$1003),-('Gastos das Atividades'!BJ$3&lt;='Gastos Gerais'!$E$4:$E$1003),-('Gastos Gerais'!$C$4:$C$1003)))</f>
        <v>0</v>
      </c>
      <c r="BK27" s="72">
        <f>IF($B27="",0,SUMPRODUCT(-('Gastos Gerais'!$F$4:$F$1003='Gastos das Atividades'!$B27),-('Gastos das Atividades'!BK$3&gt;='Gastos Gerais'!$D$4:$D$1003),-('Gastos das Atividades'!BK$3&lt;='Gastos Gerais'!$E$4:$E$1003),-('Gastos Gerais'!$C$4:$C$1003)))</f>
        <v>0</v>
      </c>
      <c r="BL27" s="72">
        <f>IF($B27="",0,SUMPRODUCT(-('Gastos Gerais'!$F$4:$F$1003='Gastos das Atividades'!$B27),-('Gastos das Atividades'!BL$3&gt;='Gastos Gerais'!$D$4:$D$1003),-('Gastos das Atividades'!BL$3&lt;='Gastos Gerais'!$E$4:$E$1003),-('Gastos Gerais'!$C$4:$C$1003)))</f>
        <v>0</v>
      </c>
      <c r="BM27" s="72">
        <f>IF($B27="",0,SUMPRODUCT(-('Gastos Gerais'!$F$4:$F$1003='Gastos das Atividades'!$B27),-('Gastos das Atividades'!BM$3&gt;='Gastos Gerais'!$D$4:$D$1003),-('Gastos das Atividades'!BM$3&lt;='Gastos Gerais'!$E$4:$E$1003),-('Gastos Gerais'!$C$4:$C$1003)))</f>
        <v>0</v>
      </c>
      <c r="BN27" s="72">
        <f>IF($B27="",0,SUMPRODUCT(-('Gastos Gerais'!$F$4:$F$1003='Gastos das Atividades'!$B27),-('Gastos das Atividades'!BN$3&gt;='Gastos Gerais'!$D$4:$D$1003),-('Gastos das Atividades'!BN$3&lt;='Gastos Gerais'!$E$4:$E$1003),-('Gastos Gerais'!$C$4:$C$1003)))</f>
        <v>0</v>
      </c>
      <c r="BO27" s="72">
        <f>IF($B27="",0,SUMPRODUCT(-('Gastos Gerais'!$F$4:$F$1003='Gastos das Atividades'!$B27),-('Gastos das Atividades'!BO$3&gt;='Gastos Gerais'!$D$4:$D$1003),-('Gastos das Atividades'!BO$3&lt;='Gastos Gerais'!$E$4:$E$1003),-('Gastos Gerais'!$C$4:$C$1003)))</f>
        <v>0</v>
      </c>
      <c r="BP27" s="72">
        <f>IF($B27="",0,SUMPRODUCT(-('Gastos Gerais'!$F$4:$F$1003='Gastos das Atividades'!$B27),-('Gastos das Atividades'!BP$3&gt;='Gastos Gerais'!$D$4:$D$1003),-('Gastos das Atividades'!BP$3&lt;='Gastos Gerais'!$E$4:$E$1003),-('Gastos Gerais'!$C$4:$C$1003)))</f>
        <v>0</v>
      </c>
      <c r="BQ27" s="72">
        <f>IF($B27="",0,SUMPRODUCT(-('Gastos Gerais'!$F$4:$F$1003='Gastos das Atividades'!$B27),-('Gastos das Atividades'!BQ$3&gt;='Gastos Gerais'!$D$4:$D$1003),-('Gastos das Atividades'!BQ$3&lt;='Gastos Gerais'!$E$4:$E$1003),-('Gastos Gerais'!$C$4:$C$1003)))</f>
        <v>0</v>
      </c>
      <c r="BR27" s="72">
        <f>IF($B27="",0,SUMPRODUCT(-('Gastos Gerais'!$F$4:$F$1003='Gastos das Atividades'!$B27),-('Gastos das Atividades'!BR$3&gt;='Gastos Gerais'!$D$4:$D$1003),-('Gastos das Atividades'!BR$3&lt;='Gastos Gerais'!$E$4:$E$1003),-('Gastos Gerais'!$C$4:$C$1003)))</f>
        <v>0</v>
      </c>
      <c r="BS27" s="72">
        <f>IF($B27="",0,SUMPRODUCT(-('Gastos Gerais'!$F$4:$F$1003='Gastos das Atividades'!$B27),-('Gastos das Atividades'!BS$3&gt;='Gastos Gerais'!$D$4:$D$1003),-('Gastos das Atividades'!BS$3&lt;='Gastos Gerais'!$E$4:$E$1003),-('Gastos Gerais'!$C$4:$C$1003)))</f>
        <v>0</v>
      </c>
      <c r="BT27" s="72">
        <f>IF($B27="",0,SUMPRODUCT(-('Gastos Gerais'!$F$4:$F$1003='Gastos das Atividades'!$B27),-('Gastos das Atividades'!BT$3&gt;='Gastos Gerais'!$D$4:$D$1003),-('Gastos das Atividades'!BT$3&lt;='Gastos Gerais'!$E$4:$E$1003),-('Gastos Gerais'!$C$4:$C$1003)))</f>
        <v>0</v>
      </c>
      <c r="BU27" s="72">
        <f>IF($B27="",0,SUMPRODUCT(-('Gastos Gerais'!$F$4:$F$1003='Gastos das Atividades'!$B27),-('Gastos das Atividades'!BU$3&gt;='Gastos Gerais'!$D$4:$D$1003),-('Gastos das Atividades'!BU$3&lt;='Gastos Gerais'!$E$4:$E$1003),-('Gastos Gerais'!$C$4:$C$1003)))</f>
        <v>0</v>
      </c>
      <c r="BV27" s="72">
        <f>IF($B27="",0,SUMPRODUCT(-('Gastos Gerais'!$F$4:$F$1003='Gastos das Atividades'!$B27),-('Gastos das Atividades'!BV$3&gt;='Gastos Gerais'!$D$4:$D$1003),-('Gastos das Atividades'!BV$3&lt;='Gastos Gerais'!$E$4:$E$1003),-('Gastos Gerais'!$C$4:$C$1003)))</f>
        <v>0</v>
      </c>
      <c r="BW27" s="72">
        <f>IF($B27="",0,SUMPRODUCT(-('Gastos Gerais'!$F$4:$F$1003='Gastos das Atividades'!$B27),-('Gastos das Atividades'!BW$3&gt;='Gastos Gerais'!$D$4:$D$1003),-('Gastos das Atividades'!BW$3&lt;='Gastos Gerais'!$E$4:$E$1003),-('Gastos Gerais'!$C$4:$C$1003)))</f>
        <v>0</v>
      </c>
      <c r="BX27" s="72">
        <f>IF($B27="",0,SUMPRODUCT(-('Gastos Gerais'!$F$4:$F$1003='Gastos das Atividades'!$B27),-('Gastos das Atividades'!BX$3&gt;='Gastos Gerais'!$D$4:$D$1003),-('Gastos das Atividades'!BX$3&lt;='Gastos Gerais'!$E$4:$E$1003),-('Gastos Gerais'!$C$4:$C$1003)))</f>
        <v>0</v>
      </c>
    </row>
    <row r="28" spans="1:76" x14ac:dyDescent="0.2">
      <c r="A28" s="140">
        <v>25</v>
      </c>
      <c r="B28" s="158"/>
      <c r="C28" s="298">
        <v>0</v>
      </c>
      <c r="D28" s="350">
        <f t="shared" si="9"/>
        <v>0</v>
      </c>
      <c r="E28" s="138">
        <f t="shared" si="10"/>
        <v>0</v>
      </c>
      <c r="F28" s="72">
        <f t="shared" si="2"/>
        <v>0</v>
      </c>
      <c r="G28" s="72">
        <f t="shared" si="2"/>
        <v>0</v>
      </c>
      <c r="H28" s="72">
        <f t="shared" si="2"/>
        <v>0</v>
      </c>
      <c r="I28" s="72">
        <f t="shared" si="2"/>
        <v>0</v>
      </c>
      <c r="J28" s="139">
        <f t="shared" si="3"/>
        <v>0</v>
      </c>
      <c r="K28" s="75">
        <f t="shared" si="4"/>
        <v>0</v>
      </c>
      <c r="L28" s="75">
        <f t="shared" si="5"/>
        <v>0</v>
      </c>
      <c r="M28" s="75">
        <f t="shared" si="6"/>
        <v>0</v>
      </c>
      <c r="N28" s="75">
        <f t="shared" si="11"/>
        <v>0</v>
      </c>
      <c r="O28" s="75">
        <f t="shared" si="12"/>
        <v>0</v>
      </c>
      <c r="P28" s="202">
        <f t="shared" si="8"/>
        <v>0</v>
      </c>
      <c r="Q28" s="72">
        <f>IF($B28="",0,SUMPRODUCT(-('Gastos Gerais'!$F$4:$F$1003='Gastos das Atividades'!$B28),-('Gastos das Atividades'!Q$3&gt;='Gastos Gerais'!$D$4:$D$1003),-('Gastos das Atividades'!Q$3&lt;='Gastos Gerais'!$E$4:$E$1003),-('Gastos Gerais'!$C$4:$C$1003)))</f>
        <v>0</v>
      </c>
      <c r="R28" s="72">
        <f>IF($B28="",0,SUMPRODUCT(-('Gastos Gerais'!$F$4:$F$1003='Gastos das Atividades'!$B28),-('Gastos das Atividades'!R$3&gt;='Gastos Gerais'!$D$4:$D$1003),-('Gastos das Atividades'!R$3&lt;='Gastos Gerais'!$E$4:$E$1003),-('Gastos Gerais'!$C$4:$C$1003)))</f>
        <v>0</v>
      </c>
      <c r="S28" s="72">
        <f>IF($B28="",0,SUMPRODUCT(-('Gastos Gerais'!$F$4:$F$1003='Gastos das Atividades'!$B28),-('Gastos das Atividades'!S$3&gt;='Gastos Gerais'!$D$4:$D$1003),-('Gastos das Atividades'!S$3&lt;='Gastos Gerais'!$E$4:$E$1003),-('Gastos Gerais'!$C$4:$C$1003)))</f>
        <v>0</v>
      </c>
      <c r="T28" s="72">
        <f>IF($B28="",0,SUMPRODUCT(-('Gastos Gerais'!$F$4:$F$1003='Gastos das Atividades'!$B28),-('Gastos das Atividades'!T$3&gt;='Gastos Gerais'!$D$4:$D$1003),-('Gastos das Atividades'!T$3&lt;='Gastos Gerais'!$E$4:$E$1003),-('Gastos Gerais'!$C$4:$C$1003)))</f>
        <v>0</v>
      </c>
      <c r="U28" s="72">
        <f>IF($B28="",0,SUMPRODUCT(-('Gastos Gerais'!$F$4:$F$1003='Gastos das Atividades'!$B28),-('Gastos das Atividades'!U$3&gt;='Gastos Gerais'!$D$4:$D$1003),-('Gastos das Atividades'!U$3&lt;='Gastos Gerais'!$E$4:$E$1003),-('Gastos Gerais'!$C$4:$C$1003)))</f>
        <v>0</v>
      </c>
      <c r="V28" s="72">
        <f>IF($B28="",0,SUMPRODUCT(-('Gastos Gerais'!$F$4:$F$1003='Gastos das Atividades'!$B28),-('Gastos das Atividades'!V$3&gt;='Gastos Gerais'!$D$4:$D$1003),-('Gastos das Atividades'!V$3&lt;='Gastos Gerais'!$E$4:$E$1003),-('Gastos Gerais'!$C$4:$C$1003)))</f>
        <v>0</v>
      </c>
      <c r="W28" s="72">
        <f>IF($B28="",0,SUMPRODUCT(-('Gastos Gerais'!$F$4:$F$1003='Gastos das Atividades'!$B28),-('Gastos das Atividades'!W$3&gt;='Gastos Gerais'!$D$4:$D$1003),-('Gastos das Atividades'!W$3&lt;='Gastos Gerais'!$E$4:$E$1003),-('Gastos Gerais'!$C$4:$C$1003)))</f>
        <v>0</v>
      </c>
      <c r="X28" s="72">
        <f>IF($B28="",0,SUMPRODUCT(-('Gastos Gerais'!$F$4:$F$1003='Gastos das Atividades'!$B28),-('Gastos das Atividades'!X$3&gt;='Gastos Gerais'!$D$4:$D$1003),-('Gastos das Atividades'!X$3&lt;='Gastos Gerais'!$E$4:$E$1003),-('Gastos Gerais'!$C$4:$C$1003)))</f>
        <v>0</v>
      </c>
      <c r="Y28" s="72">
        <f>IF($B28="",0,SUMPRODUCT(-('Gastos Gerais'!$F$4:$F$1003='Gastos das Atividades'!$B28),-('Gastos das Atividades'!Y$3&gt;='Gastos Gerais'!$D$4:$D$1003),-('Gastos das Atividades'!Y$3&lt;='Gastos Gerais'!$E$4:$E$1003),-('Gastos Gerais'!$C$4:$C$1003)))</f>
        <v>0</v>
      </c>
      <c r="Z28" s="72">
        <f>IF($B28="",0,SUMPRODUCT(-('Gastos Gerais'!$F$4:$F$1003='Gastos das Atividades'!$B28),-('Gastos das Atividades'!Z$3&gt;='Gastos Gerais'!$D$4:$D$1003),-('Gastos das Atividades'!Z$3&lt;='Gastos Gerais'!$E$4:$E$1003),-('Gastos Gerais'!$C$4:$C$1003)))</f>
        <v>0</v>
      </c>
      <c r="AA28" s="72">
        <f>IF($B28="",0,SUMPRODUCT(-('Gastos Gerais'!$F$4:$F$1003='Gastos das Atividades'!$B28),-('Gastos das Atividades'!AA$3&gt;='Gastos Gerais'!$D$4:$D$1003),-('Gastos das Atividades'!AA$3&lt;='Gastos Gerais'!$E$4:$E$1003),-('Gastos Gerais'!$C$4:$C$1003)))</f>
        <v>0</v>
      </c>
      <c r="AB28" s="72">
        <f>IF($B28="",0,SUMPRODUCT(-('Gastos Gerais'!$F$4:$F$1003='Gastos das Atividades'!$B28),-('Gastos das Atividades'!AB$3&gt;='Gastos Gerais'!$D$4:$D$1003),-('Gastos das Atividades'!AB$3&lt;='Gastos Gerais'!$E$4:$E$1003),-('Gastos Gerais'!$C$4:$C$1003)))</f>
        <v>0</v>
      </c>
      <c r="AC28" s="72">
        <f>IF($B28="",0,SUMPRODUCT(-('Gastos Gerais'!$F$4:$F$1003='Gastos das Atividades'!$B28),-('Gastos das Atividades'!AC$3&gt;='Gastos Gerais'!$D$4:$D$1003),-('Gastos das Atividades'!AC$3&lt;='Gastos Gerais'!$E$4:$E$1003),-('Gastos Gerais'!$C$4:$C$1003)))</f>
        <v>0</v>
      </c>
      <c r="AD28" s="72">
        <f>IF($B28="",0,SUMPRODUCT(-('Gastos Gerais'!$F$4:$F$1003='Gastos das Atividades'!$B28),-('Gastos das Atividades'!AD$3&gt;='Gastos Gerais'!$D$4:$D$1003),-('Gastos das Atividades'!AD$3&lt;='Gastos Gerais'!$E$4:$E$1003),-('Gastos Gerais'!$C$4:$C$1003)))</f>
        <v>0</v>
      </c>
      <c r="AE28" s="72">
        <f>IF($B28="",0,SUMPRODUCT(-('Gastos Gerais'!$F$4:$F$1003='Gastos das Atividades'!$B28),-('Gastos das Atividades'!AE$3&gt;='Gastos Gerais'!$D$4:$D$1003),-('Gastos das Atividades'!AE$3&lt;='Gastos Gerais'!$E$4:$E$1003),-('Gastos Gerais'!$C$4:$C$1003)))</f>
        <v>0</v>
      </c>
      <c r="AF28" s="72">
        <f>IF($B28="",0,SUMPRODUCT(-('Gastos Gerais'!$F$4:$F$1003='Gastos das Atividades'!$B28),-('Gastos das Atividades'!AF$3&gt;='Gastos Gerais'!$D$4:$D$1003),-('Gastos das Atividades'!AF$3&lt;='Gastos Gerais'!$E$4:$E$1003),-('Gastos Gerais'!$C$4:$C$1003)))</f>
        <v>0</v>
      </c>
      <c r="AG28" s="72">
        <f>IF($B28="",0,SUMPRODUCT(-('Gastos Gerais'!$F$4:$F$1003='Gastos das Atividades'!$B28),-('Gastos das Atividades'!AG$3&gt;='Gastos Gerais'!$D$4:$D$1003),-('Gastos das Atividades'!AG$3&lt;='Gastos Gerais'!$E$4:$E$1003),-('Gastos Gerais'!$C$4:$C$1003)))</f>
        <v>0</v>
      </c>
      <c r="AH28" s="72">
        <f>IF($B28="",0,SUMPRODUCT(-('Gastos Gerais'!$F$4:$F$1003='Gastos das Atividades'!$B28),-('Gastos das Atividades'!AH$3&gt;='Gastos Gerais'!$D$4:$D$1003),-('Gastos das Atividades'!AH$3&lt;='Gastos Gerais'!$E$4:$E$1003),-('Gastos Gerais'!$C$4:$C$1003)))</f>
        <v>0</v>
      </c>
      <c r="AI28" s="72">
        <f>IF($B28="",0,SUMPRODUCT(-('Gastos Gerais'!$F$4:$F$1003='Gastos das Atividades'!$B28),-('Gastos das Atividades'!AI$3&gt;='Gastos Gerais'!$D$4:$D$1003),-('Gastos das Atividades'!AI$3&lt;='Gastos Gerais'!$E$4:$E$1003),-('Gastos Gerais'!$C$4:$C$1003)))</f>
        <v>0</v>
      </c>
      <c r="AJ28" s="72">
        <f>IF($B28="",0,SUMPRODUCT(-('Gastos Gerais'!$F$4:$F$1003='Gastos das Atividades'!$B28),-('Gastos das Atividades'!AJ$3&gt;='Gastos Gerais'!$D$4:$D$1003),-('Gastos das Atividades'!AJ$3&lt;='Gastos Gerais'!$E$4:$E$1003),-('Gastos Gerais'!$C$4:$C$1003)))</f>
        <v>0</v>
      </c>
      <c r="AK28" s="72">
        <f>IF($B28="",0,SUMPRODUCT(-('Gastos Gerais'!$F$4:$F$1003='Gastos das Atividades'!$B28),-('Gastos das Atividades'!AK$3&gt;='Gastos Gerais'!$D$4:$D$1003),-('Gastos das Atividades'!AK$3&lt;='Gastos Gerais'!$E$4:$E$1003),-('Gastos Gerais'!$C$4:$C$1003)))</f>
        <v>0</v>
      </c>
      <c r="AL28" s="72">
        <f>IF($B28="",0,SUMPRODUCT(-('Gastos Gerais'!$F$4:$F$1003='Gastos das Atividades'!$B28),-('Gastos das Atividades'!AL$3&gt;='Gastos Gerais'!$D$4:$D$1003),-('Gastos das Atividades'!AL$3&lt;='Gastos Gerais'!$E$4:$E$1003),-('Gastos Gerais'!$C$4:$C$1003)))</f>
        <v>0</v>
      </c>
      <c r="AM28" s="72">
        <f>IF($B28="",0,SUMPRODUCT(-('Gastos Gerais'!$F$4:$F$1003='Gastos das Atividades'!$B28),-('Gastos das Atividades'!AM$3&gt;='Gastos Gerais'!$D$4:$D$1003),-('Gastos das Atividades'!AM$3&lt;='Gastos Gerais'!$E$4:$E$1003),-('Gastos Gerais'!$C$4:$C$1003)))</f>
        <v>0</v>
      </c>
      <c r="AN28" s="72">
        <f>IF($B28="",0,SUMPRODUCT(-('Gastos Gerais'!$F$4:$F$1003='Gastos das Atividades'!$B28),-('Gastos das Atividades'!AN$3&gt;='Gastos Gerais'!$D$4:$D$1003),-('Gastos das Atividades'!AN$3&lt;='Gastos Gerais'!$E$4:$E$1003),-('Gastos Gerais'!$C$4:$C$1003)))</f>
        <v>0</v>
      </c>
      <c r="AO28" s="72">
        <f>IF($B28="",0,SUMPRODUCT(-('Gastos Gerais'!$F$4:$F$1003='Gastos das Atividades'!$B28),-('Gastos das Atividades'!AO$3&gt;='Gastos Gerais'!$D$4:$D$1003),-('Gastos das Atividades'!AO$3&lt;='Gastos Gerais'!$E$4:$E$1003),-('Gastos Gerais'!$C$4:$C$1003)))</f>
        <v>0</v>
      </c>
      <c r="AP28" s="72">
        <f>IF($B28="",0,SUMPRODUCT(-('Gastos Gerais'!$F$4:$F$1003='Gastos das Atividades'!$B28),-('Gastos das Atividades'!AP$3&gt;='Gastos Gerais'!$D$4:$D$1003),-('Gastos das Atividades'!AP$3&lt;='Gastos Gerais'!$E$4:$E$1003),-('Gastos Gerais'!$C$4:$C$1003)))</f>
        <v>0</v>
      </c>
      <c r="AQ28" s="72">
        <f>IF($B28="",0,SUMPRODUCT(-('Gastos Gerais'!$F$4:$F$1003='Gastos das Atividades'!$B28),-('Gastos das Atividades'!AQ$3&gt;='Gastos Gerais'!$D$4:$D$1003),-('Gastos das Atividades'!AQ$3&lt;='Gastos Gerais'!$E$4:$E$1003),-('Gastos Gerais'!$C$4:$C$1003)))</f>
        <v>0</v>
      </c>
      <c r="AR28" s="72">
        <f>IF($B28="",0,SUMPRODUCT(-('Gastos Gerais'!$F$4:$F$1003='Gastos das Atividades'!$B28),-('Gastos das Atividades'!AR$3&gt;='Gastos Gerais'!$D$4:$D$1003),-('Gastos das Atividades'!AR$3&lt;='Gastos Gerais'!$E$4:$E$1003),-('Gastos Gerais'!$C$4:$C$1003)))</f>
        <v>0</v>
      </c>
      <c r="AS28" s="72">
        <f>IF($B28="",0,SUMPRODUCT(-('Gastos Gerais'!$F$4:$F$1003='Gastos das Atividades'!$B28),-('Gastos das Atividades'!AS$3&gt;='Gastos Gerais'!$D$4:$D$1003),-('Gastos das Atividades'!AS$3&lt;='Gastos Gerais'!$E$4:$E$1003),-('Gastos Gerais'!$C$4:$C$1003)))</f>
        <v>0</v>
      </c>
      <c r="AT28" s="72">
        <f>IF($B28="",0,SUMPRODUCT(-('Gastos Gerais'!$F$4:$F$1003='Gastos das Atividades'!$B28),-('Gastos das Atividades'!AT$3&gt;='Gastos Gerais'!$D$4:$D$1003),-('Gastos das Atividades'!AT$3&lt;='Gastos Gerais'!$E$4:$E$1003),-('Gastos Gerais'!$C$4:$C$1003)))</f>
        <v>0</v>
      </c>
      <c r="AU28" s="72">
        <f>IF($B28="",0,SUMPRODUCT(-('Gastos Gerais'!$F$4:$F$1003='Gastos das Atividades'!$B28),-('Gastos das Atividades'!AU$3&gt;='Gastos Gerais'!$D$4:$D$1003),-('Gastos das Atividades'!AU$3&lt;='Gastos Gerais'!$E$4:$E$1003),-('Gastos Gerais'!$C$4:$C$1003)))</f>
        <v>0</v>
      </c>
      <c r="AV28" s="72">
        <f>IF($B28="",0,SUMPRODUCT(-('Gastos Gerais'!$F$4:$F$1003='Gastos das Atividades'!$B28),-('Gastos das Atividades'!AV$3&gt;='Gastos Gerais'!$D$4:$D$1003),-('Gastos das Atividades'!AV$3&lt;='Gastos Gerais'!$E$4:$E$1003),-('Gastos Gerais'!$C$4:$C$1003)))</f>
        <v>0</v>
      </c>
      <c r="AW28" s="72">
        <f>IF($B28="",0,SUMPRODUCT(-('Gastos Gerais'!$F$4:$F$1003='Gastos das Atividades'!$B28),-('Gastos das Atividades'!AW$3&gt;='Gastos Gerais'!$D$4:$D$1003),-('Gastos das Atividades'!AW$3&lt;='Gastos Gerais'!$E$4:$E$1003),-('Gastos Gerais'!$C$4:$C$1003)))</f>
        <v>0</v>
      </c>
      <c r="AX28" s="72">
        <f>IF($B28="",0,SUMPRODUCT(-('Gastos Gerais'!$F$4:$F$1003='Gastos das Atividades'!$B28),-('Gastos das Atividades'!AX$3&gt;='Gastos Gerais'!$D$4:$D$1003),-('Gastos das Atividades'!AX$3&lt;='Gastos Gerais'!$E$4:$E$1003),-('Gastos Gerais'!$C$4:$C$1003)))</f>
        <v>0</v>
      </c>
      <c r="AY28" s="72">
        <f>IF($B28="",0,SUMPRODUCT(-('Gastos Gerais'!$F$4:$F$1003='Gastos das Atividades'!$B28),-('Gastos das Atividades'!AY$3&gt;='Gastos Gerais'!$D$4:$D$1003),-('Gastos das Atividades'!AY$3&lt;='Gastos Gerais'!$E$4:$E$1003),-('Gastos Gerais'!$C$4:$C$1003)))</f>
        <v>0</v>
      </c>
      <c r="AZ28" s="72">
        <f>IF($B28="",0,SUMPRODUCT(-('Gastos Gerais'!$F$4:$F$1003='Gastos das Atividades'!$B28),-('Gastos das Atividades'!AZ$3&gt;='Gastos Gerais'!$D$4:$D$1003),-('Gastos das Atividades'!AZ$3&lt;='Gastos Gerais'!$E$4:$E$1003),-('Gastos Gerais'!$C$4:$C$1003)))</f>
        <v>0</v>
      </c>
      <c r="BA28" s="72">
        <f>IF($B28="",0,SUMPRODUCT(-('Gastos Gerais'!$F$4:$F$1003='Gastos das Atividades'!$B28),-('Gastos das Atividades'!BA$3&gt;='Gastos Gerais'!$D$4:$D$1003),-('Gastos das Atividades'!BA$3&lt;='Gastos Gerais'!$E$4:$E$1003),-('Gastos Gerais'!$C$4:$C$1003)))</f>
        <v>0</v>
      </c>
      <c r="BB28" s="72">
        <f>IF($B28="",0,SUMPRODUCT(-('Gastos Gerais'!$F$4:$F$1003='Gastos das Atividades'!$B28),-('Gastos das Atividades'!BB$3&gt;='Gastos Gerais'!$D$4:$D$1003),-('Gastos das Atividades'!BB$3&lt;='Gastos Gerais'!$E$4:$E$1003),-('Gastos Gerais'!$C$4:$C$1003)))</f>
        <v>0</v>
      </c>
      <c r="BC28" s="72">
        <f>IF($B28="",0,SUMPRODUCT(-('Gastos Gerais'!$F$4:$F$1003='Gastos das Atividades'!$B28),-('Gastos das Atividades'!BC$3&gt;='Gastos Gerais'!$D$4:$D$1003),-('Gastos das Atividades'!BC$3&lt;='Gastos Gerais'!$E$4:$E$1003),-('Gastos Gerais'!$C$4:$C$1003)))</f>
        <v>0</v>
      </c>
      <c r="BD28" s="72">
        <f>IF($B28="",0,SUMPRODUCT(-('Gastos Gerais'!$F$4:$F$1003='Gastos das Atividades'!$B28),-('Gastos das Atividades'!BD$3&gt;='Gastos Gerais'!$D$4:$D$1003),-('Gastos das Atividades'!BD$3&lt;='Gastos Gerais'!$E$4:$E$1003),-('Gastos Gerais'!$C$4:$C$1003)))</f>
        <v>0</v>
      </c>
      <c r="BE28" s="72">
        <f>IF($B28="",0,SUMPRODUCT(-('Gastos Gerais'!$F$4:$F$1003='Gastos das Atividades'!$B28),-('Gastos das Atividades'!BE$3&gt;='Gastos Gerais'!$D$4:$D$1003),-('Gastos das Atividades'!BE$3&lt;='Gastos Gerais'!$E$4:$E$1003),-('Gastos Gerais'!$C$4:$C$1003)))</f>
        <v>0</v>
      </c>
      <c r="BF28" s="72">
        <f>IF($B28="",0,SUMPRODUCT(-('Gastos Gerais'!$F$4:$F$1003='Gastos das Atividades'!$B28),-('Gastos das Atividades'!BF$3&gt;='Gastos Gerais'!$D$4:$D$1003),-('Gastos das Atividades'!BF$3&lt;='Gastos Gerais'!$E$4:$E$1003),-('Gastos Gerais'!$C$4:$C$1003)))</f>
        <v>0</v>
      </c>
      <c r="BG28" s="72">
        <f>IF($B28="",0,SUMPRODUCT(-('Gastos Gerais'!$F$4:$F$1003='Gastos das Atividades'!$B28),-('Gastos das Atividades'!BG$3&gt;='Gastos Gerais'!$D$4:$D$1003),-('Gastos das Atividades'!BG$3&lt;='Gastos Gerais'!$E$4:$E$1003),-('Gastos Gerais'!$C$4:$C$1003)))</f>
        <v>0</v>
      </c>
      <c r="BH28" s="72">
        <f>IF($B28="",0,SUMPRODUCT(-('Gastos Gerais'!$F$4:$F$1003='Gastos das Atividades'!$B28),-('Gastos das Atividades'!BH$3&gt;='Gastos Gerais'!$D$4:$D$1003),-('Gastos das Atividades'!BH$3&lt;='Gastos Gerais'!$E$4:$E$1003),-('Gastos Gerais'!$C$4:$C$1003)))</f>
        <v>0</v>
      </c>
      <c r="BI28" s="72">
        <f>IF($B28="",0,SUMPRODUCT(-('Gastos Gerais'!$F$4:$F$1003='Gastos das Atividades'!$B28),-('Gastos das Atividades'!BI$3&gt;='Gastos Gerais'!$D$4:$D$1003),-('Gastos das Atividades'!BI$3&lt;='Gastos Gerais'!$E$4:$E$1003),-('Gastos Gerais'!$C$4:$C$1003)))</f>
        <v>0</v>
      </c>
      <c r="BJ28" s="72">
        <f>IF($B28="",0,SUMPRODUCT(-('Gastos Gerais'!$F$4:$F$1003='Gastos das Atividades'!$B28),-('Gastos das Atividades'!BJ$3&gt;='Gastos Gerais'!$D$4:$D$1003),-('Gastos das Atividades'!BJ$3&lt;='Gastos Gerais'!$E$4:$E$1003),-('Gastos Gerais'!$C$4:$C$1003)))</f>
        <v>0</v>
      </c>
      <c r="BK28" s="72">
        <f>IF($B28="",0,SUMPRODUCT(-('Gastos Gerais'!$F$4:$F$1003='Gastos das Atividades'!$B28),-('Gastos das Atividades'!BK$3&gt;='Gastos Gerais'!$D$4:$D$1003),-('Gastos das Atividades'!BK$3&lt;='Gastos Gerais'!$E$4:$E$1003),-('Gastos Gerais'!$C$4:$C$1003)))</f>
        <v>0</v>
      </c>
      <c r="BL28" s="72">
        <f>IF($B28="",0,SUMPRODUCT(-('Gastos Gerais'!$F$4:$F$1003='Gastos das Atividades'!$B28),-('Gastos das Atividades'!BL$3&gt;='Gastos Gerais'!$D$4:$D$1003),-('Gastos das Atividades'!BL$3&lt;='Gastos Gerais'!$E$4:$E$1003),-('Gastos Gerais'!$C$4:$C$1003)))</f>
        <v>0</v>
      </c>
      <c r="BM28" s="72">
        <f>IF($B28="",0,SUMPRODUCT(-('Gastos Gerais'!$F$4:$F$1003='Gastos das Atividades'!$B28),-('Gastos das Atividades'!BM$3&gt;='Gastos Gerais'!$D$4:$D$1003),-('Gastos das Atividades'!BM$3&lt;='Gastos Gerais'!$E$4:$E$1003),-('Gastos Gerais'!$C$4:$C$1003)))</f>
        <v>0</v>
      </c>
      <c r="BN28" s="72">
        <f>IF($B28="",0,SUMPRODUCT(-('Gastos Gerais'!$F$4:$F$1003='Gastos das Atividades'!$B28),-('Gastos das Atividades'!BN$3&gt;='Gastos Gerais'!$D$4:$D$1003),-('Gastos das Atividades'!BN$3&lt;='Gastos Gerais'!$E$4:$E$1003),-('Gastos Gerais'!$C$4:$C$1003)))</f>
        <v>0</v>
      </c>
      <c r="BO28" s="72">
        <f>IF($B28="",0,SUMPRODUCT(-('Gastos Gerais'!$F$4:$F$1003='Gastos das Atividades'!$B28),-('Gastos das Atividades'!BO$3&gt;='Gastos Gerais'!$D$4:$D$1003),-('Gastos das Atividades'!BO$3&lt;='Gastos Gerais'!$E$4:$E$1003),-('Gastos Gerais'!$C$4:$C$1003)))</f>
        <v>0</v>
      </c>
      <c r="BP28" s="72">
        <f>IF($B28="",0,SUMPRODUCT(-('Gastos Gerais'!$F$4:$F$1003='Gastos das Atividades'!$B28),-('Gastos das Atividades'!BP$3&gt;='Gastos Gerais'!$D$4:$D$1003),-('Gastos das Atividades'!BP$3&lt;='Gastos Gerais'!$E$4:$E$1003),-('Gastos Gerais'!$C$4:$C$1003)))</f>
        <v>0</v>
      </c>
      <c r="BQ28" s="72">
        <f>IF($B28="",0,SUMPRODUCT(-('Gastos Gerais'!$F$4:$F$1003='Gastos das Atividades'!$B28),-('Gastos das Atividades'!BQ$3&gt;='Gastos Gerais'!$D$4:$D$1003),-('Gastos das Atividades'!BQ$3&lt;='Gastos Gerais'!$E$4:$E$1003),-('Gastos Gerais'!$C$4:$C$1003)))</f>
        <v>0</v>
      </c>
      <c r="BR28" s="72">
        <f>IF($B28="",0,SUMPRODUCT(-('Gastos Gerais'!$F$4:$F$1003='Gastos das Atividades'!$B28),-('Gastos das Atividades'!BR$3&gt;='Gastos Gerais'!$D$4:$D$1003),-('Gastos das Atividades'!BR$3&lt;='Gastos Gerais'!$E$4:$E$1003),-('Gastos Gerais'!$C$4:$C$1003)))</f>
        <v>0</v>
      </c>
      <c r="BS28" s="72">
        <f>IF($B28="",0,SUMPRODUCT(-('Gastos Gerais'!$F$4:$F$1003='Gastos das Atividades'!$B28),-('Gastos das Atividades'!BS$3&gt;='Gastos Gerais'!$D$4:$D$1003),-('Gastos das Atividades'!BS$3&lt;='Gastos Gerais'!$E$4:$E$1003),-('Gastos Gerais'!$C$4:$C$1003)))</f>
        <v>0</v>
      </c>
      <c r="BT28" s="72">
        <f>IF($B28="",0,SUMPRODUCT(-('Gastos Gerais'!$F$4:$F$1003='Gastos das Atividades'!$B28),-('Gastos das Atividades'!BT$3&gt;='Gastos Gerais'!$D$4:$D$1003),-('Gastos das Atividades'!BT$3&lt;='Gastos Gerais'!$E$4:$E$1003),-('Gastos Gerais'!$C$4:$C$1003)))</f>
        <v>0</v>
      </c>
      <c r="BU28" s="72">
        <f>IF($B28="",0,SUMPRODUCT(-('Gastos Gerais'!$F$4:$F$1003='Gastos das Atividades'!$B28),-('Gastos das Atividades'!BU$3&gt;='Gastos Gerais'!$D$4:$D$1003),-('Gastos das Atividades'!BU$3&lt;='Gastos Gerais'!$E$4:$E$1003),-('Gastos Gerais'!$C$4:$C$1003)))</f>
        <v>0</v>
      </c>
      <c r="BV28" s="72">
        <f>IF($B28="",0,SUMPRODUCT(-('Gastos Gerais'!$F$4:$F$1003='Gastos das Atividades'!$B28),-('Gastos das Atividades'!BV$3&gt;='Gastos Gerais'!$D$4:$D$1003),-('Gastos das Atividades'!BV$3&lt;='Gastos Gerais'!$E$4:$E$1003),-('Gastos Gerais'!$C$4:$C$1003)))</f>
        <v>0</v>
      </c>
      <c r="BW28" s="72">
        <f>IF($B28="",0,SUMPRODUCT(-('Gastos Gerais'!$F$4:$F$1003='Gastos das Atividades'!$B28),-('Gastos das Atividades'!BW$3&gt;='Gastos Gerais'!$D$4:$D$1003),-('Gastos das Atividades'!BW$3&lt;='Gastos Gerais'!$E$4:$E$1003),-('Gastos Gerais'!$C$4:$C$1003)))</f>
        <v>0</v>
      </c>
      <c r="BX28" s="72">
        <f>IF($B28="",0,SUMPRODUCT(-('Gastos Gerais'!$F$4:$F$1003='Gastos das Atividades'!$B28),-('Gastos das Atividades'!BX$3&gt;='Gastos Gerais'!$D$4:$D$1003),-('Gastos das Atividades'!BX$3&lt;='Gastos Gerais'!$E$4:$E$1003),-('Gastos Gerais'!$C$4:$C$1003)))</f>
        <v>0</v>
      </c>
    </row>
    <row r="29" spans="1:76" x14ac:dyDescent="0.2">
      <c r="A29" s="140">
        <v>26</v>
      </c>
      <c r="B29" s="158"/>
      <c r="C29" s="298">
        <v>0</v>
      </c>
      <c r="D29" s="350">
        <f t="shared" si="9"/>
        <v>0</v>
      </c>
      <c r="E29" s="138">
        <f t="shared" si="10"/>
        <v>0</v>
      </c>
      <c r="F29" s="72">
        <f t="shared" si="2"/>
        <v>0</v>
      </c>
      <c r="G29" s="72">
        <f t="shared" si="2"/>
        <v>0</v>
      </c>
      <c r="H29" s="72">
        <f t="shared" si="2"/>
        <v>0</v>
      </c>
      <c r="I29" s="72">
        <f t="shared" si="2"/>
        <v>0</v>
      </c>
      <c r="J29" s="139">
        <f t="shared" si="3"/>
        <v>0</v>
      </c>
      <c r="K29" s="75">
        <f t="shared" si="4"/>
        <v>0</v>
      </c>
      <c r="L29" s="75">
        <f t="shared" si="5"/>
        <v>0</v>
      </c>
      <c r="M29" s="75">
        <f t="shared" si="6"/>
        <v>0</v>
      </c>
      <c r="N29" s="75">
        <f t="shared" si="11"/>
        <v>0</v>
      </c>
      <c r="O29" s="75">
        <f t="shared" si="12"/>
        <v>0</v>
      </c>
      <c r="P29" s="202">
        <f t="shared" si="8"/>
        <v>0</v>
      </c>
      <c r="Q29" s="72">
        <f>IF($B29="",0,SUMPRODUCT(-('Gastos Gerais'!$F$4:$F$1003='Gastos das Atividades'!$B29),-('Gastos das Atividades'!Q$3&gt;='Gastos Gerais'!$D$4:$D$1003),-('Gastos das Atividades'!Q$3&lt;='Gastos Gerais'!$E$4:$E$1003),-('Gastos Gerais'!$C$4:$C$1003)))</f>
        <v>0</v>
      </c>
      <c r="R29" s="72">
        <f>IF($B29="",0,SUMPRODUCT(-('Gastos Gerais'!$F$4:$F$1003='Gastos das Atividades'!$B29),-('Gastos das Atividades'!R$3&gt;='Gastos Gerais'!$D$4:$D$1003),-('Gastos das Atividades'!R$3&lt;='Gastos Gerais'!$E$4:$E$1003),-('Gastos Gerais'!$C$4:$C$1003)))</f>
        <v>0</v>
      </c>
      <c r="S29" s="72">
        <f>IF($B29="",0,SUMPRODUCT(-('Gastos Gerais'!$F$4:$F$1003='Gastos das Atividades'!$B29),-('Gastos das Atividades'!S$3&gt;='Gastos Gerais'!$D$4:$D$1003),-('Gastos das Atividades'!S$3&lt;='Gastos Gerais'!$E$4:$E$1003),-('Gastos Gerais'!$C$4:$C$1003)))</f>
        <v>0</v>
      </c>
      <c r="T29" s="72">
        <f>IF($B29="",0,SUMPRODUCT(-('Gastos Gerais'!$F$4:$F$1003='Gastos das Atividades'!$B29),-('Gastos das Atividades'!T$3&gt;='Gastos Gerais'!$D$4:$D$1003),-('Gastos das Atividades'!T$3&lt;='Gastos Gerais'!$E$4:$E$1003),-('Gastos Gerais'!$C$4:$C$1003)))</f>
        <v>0</v>
      </c>
      <c r="U29" s="72">
        <f>IF($B29="",0,SUMPRODUCT(-('Gastos Gerais'!$F$4:$F$1003='Gastos das Atividades'!$B29),-('Gastos das Atividades'!U$3&gt;='Gastos Gerais'!$D$4:$D$1003),-('Gastos das Atividades'!U$3&lt;='Gastos Gerais'!$E$4:$E$1003),-('Gastos Gerais'!$C$4:$C$1003)))</f>
        <v>0</v>
      </c>
      <c r="V29" s="72">
        <f>IF($B29="",0,SUMPRODUCT(-('Gastos Gerais'!$F$4:$F$1003='Gastos das Atividades'!$B29),-('Gastos das Atividades'!V$3&gt;='Gastos Gerais'!$D$4:$D$1003),-('Gastos das Atividades'!V$3&lt;='Gastos Gerais'!$E$4:$E$1003),-('Gastos Gerais'!$C$4:$C$1003)))</f>
        <v>0</v>
      </c>
      <c r="W29" s="72">
        <f>IF($B29="",0,SUMPRODUCT(-('Gastos Gerais'!$F$4:$F$1003='Gastos das Atividades'!$B29),-('Gastos das Atividades'!W$3&gt;='Gastos Gerais'!$D$4:$D$1003),-('Gastos das Atividades'!W$3&lt;='Gastos Gerais'!$E$4:$E$1003),-('Gastos Gerais'!$C$4:$C$1003)))</f>
        <v>0</v>
      </c>
      <c r="X29" s="72">
        <f>IF($B29="",0,SUMPRODUCT(-('Gastos Gerais'!$F$4:$F$1003='Gastos das Atividades'!$B29),-('Gastos das Atividades'!X$3&gt;='Gastos Gerais'!$D$4:$D$1003),-('Gastos das Atividades'!X$3&lt;='Gastos Gerais'!$E$4:$E$1003),-('Gastos Gerais'!$C$4:$C$1003)))</f>
        <v>0</v>
      </c>
      <c r="Y29" s="72">
        <f>IF($B29="",0,SUMPRODUCT(-('Gastos Gerais'!$F$4:$F$1003='Gastos das Atividades'!$B29),-('Gastos das Atividades'!Y$3&gt;='Gastos Gerais'!$D$4:$D$1003),-('Gastos das Atividades'!Y$3&lt;='Gastos Gerais'!$E$4:$E$1003),-('Gastos Gerais'!$C$4:$C$1003)))</f>
        <v>0</v>
      </c>
      <c r="Z29" s="72">
        <f>IF($B29="",0,SUMPRODUCT(-('Gastos Gerais'!$F$4:$F$1003='Gastos das Atividades'!$B29),-('Gastos das Atividades'!Z$3&gt;='Gastos Gerais'!$D$4:$D$1003),-('Gastos das Atividades'!Z$3&lt;='Gastos Gerais'!$E$4:$E$1003),-('Gastos Gerais'!$C$4:$C$1003)))</f>
        <v>0</v>
      </c>
      <c r="AA29" s="72">
        <f>IF($B29="",0,SUMPRODUCT(-('Gastos Gerais'!$F$4:$F$1003='Gastos das Atividades'!$B29),-('Gastos das Atividades'!AA$3&gt;='Gastos Gerais'!$D$4:$D$1003),-('Gastos das Atividades'!AA$3&lt;='Gastos Gerais'!$E$4:$E$1003),-('Gastos Gerais'!$C$4:$C$1003)))</f>
        <v>0</v>
      </c>
      <c r="AB29" s="72">
        <f>IF($B29="",0,SUMPRODUCT(-('Gastos Gerais'!$F$4:$F$1003='Gastos das Atividades'!$B29),-('Gastos das Atividades'!AB$3&gt;='Gastos Gerais'!$D$4:$D$1003),-('Gastos das Atividades'!AB$3&lt;='Gastos Gerais'!$E$4:$E$1003),-('Gastos Gerais'!$C$4:$C$1003)))</f>
        <v>0</v>
      </c>
      <c r="AC29" s="72">
        <f>IF($B29="",0,SUMPRODUCT(-('Gastos Gerais'!$F$4:$F$1003='Gastos das Atividades'!$B29),-('Gastos das Atividades'!AC$3&gt;='Gastos Gerais'!$D$4:$D$1003),-('Gastos das Atividades'!AC$3&lt;='Gastos Gerais'!$E$4:$E$1003),-('Gastos Gerais'!$C$4:$C$1003)))</f>
        <v>0</v>
      </c>
      <c r="AD29" s="72">
        <f>IF($B29="",0,SUMPRODUCT(-('Gastos Gerais'!$F$4:$F$1003='Gastos das Atividades'!$B29),-('Gastos das Atividades'!AD$3&gt;='Gastos Gerais'!$D$4:$D$1003),-('Gastos das Atividades'!AD$3&lt;='Gastos Gerais'!$E$4:$E$1003),-('Gastos Gerais'!$C$4:$C$1003)))</f>
        <v>0</v>
      </c>
      <c r="AE29" s="72">
        <f>IF($B29="",0,SUMPRODUCT(-('Gastos Gerais'!$F$4:$F$1003='Gastos das Atividades'!$B29),-('Gastos das Atividades'!AE$3&gt;='Gastos Gerais'!$D$4:$D$1003),-('Gastos das Atividades'!AE$3&lt;='Gastos Gerais'!$E$4:$E$1003),-('Gastos Gerais'!$C$4:$C$1003)))</f>
        <v>0</v>
      </c>
      <c r="AF29" s="72">
        <f>IF($B29="",0,SUMPRODUCT(-('Gastos Gerais'!$F$4:$F$1003='Gastos das Atividades'!$B29),-('Gastos das Atividades'!AF$3&gt;='Gastos Gerais'!$D$4:$D$1003),-('Gastos das Atividades'!AF$3&lt;='Gastos Gerais'!$E$4:$E$1003),-('Gastos Gerais'!$C$4:$C$1003)))</f>
        <v>0</v>
      </c>
      <c r="AG29" s="72">
        <f>IF($B29="",0,SUMPRODUCT(-('Gastos Gerais'!$F$4:$F$1003='Gastos das Atividades'!$B29),-('Gastos das Atividades'!AG$3&gt;='Gastos Gerais'!$D$4:$D$1003),-('Gastos das Atividades'!AG$3&lt;='Gastos Gerais'!$E$4:$E$1003),-('Gastos Gerais'!$C$4:$C$1003)))</f>
        <v>0</v>
      </c>
      <c r="AH29" s="72">
        <f>IF($B29="",0,SUMPRODUCT(-('Gastos Gerais'!$F$4:$F$1003='Gastos das Atividades'!$B29),-('Gastos das Atividades'!AH$3&gt;='Gastos Gerais'!$D$4:$D$1003),-('Gastos das Atividades'!AH$3&lt;='Gastos Gerais'!$E$4:$E$1003),-('Gastos Gerais'!$C$4:$C$1003)))</f>
        <v>0</v>
      </c>
      <c r="AI29" s="72">
        <f>IF($B29="",0,SUMPRODUCT(-('Gastos Gerais'!$F$4:$F$1003='Gastos das Atividades'!$B29),-('Gastos das Atividades'!AI$3&gt;='Gastos Gerais'!$D$4:$D$1003),-('Gastos das Atividades'!AI$3&lt;='Gastos Gerais'!$E$4:$E$1003),-('Gastos Gerais'!$C$4:$C$1003)))</f>
        <v>0</v>
      </c>
      <c r="AJ29" s="72">
        <f>IF($B29="",0,SUMPRODUCT(-('Gastos Gerais'!$F$4:$F$1003='Gastos das Atividades'!$B29),-('Gastos das Atividades'!AJ$3&gt;='Gastos Gerais'!$D$4:$D$1003),-('Gastos das Atividades'!AJ$3&lt;='Gastos Gerais'!$E$4:$E$1003),-('Gastos Gerais'!$C$4:$C$1003)))</f>
        <v>0</v>
      </c>
      <c r="AK29" s="72">
        <f>IF($B29="",0,SUMPRODUCT(-('Gastos Gerais'!$F$4:$F$1003='Gastos das Atividades'!$B29),-('Gastos das Atividades'!AK$3&gt;='Gastos Gerais'!$D$4:$D$1003),-('Gastos das Atividades'!AK$3&lt;='Gastos Gerais'!$E$4:$E$1003),-('Gastos Gerais'!$C$4:$C$1003)))</f>
        <v>0</v>
      </c>
      <c r="AL29" s="72">
        <f>IF($B29="",0,SUMPRODUCT(-('Gastos Gerais'!$F$4:$F$1003='Gastos das Atividades'!$B29),-('Gastos das Atividades'!AL$3&gt;='Gastos Gerais'!$D$4:$D$1003),-('Gastos das Atividades'!AL$3&lt;='Gastos Gerais'!$E$4:$E$1003),-('Gastos Gerais'!$C$4:$C$1003)))</f>
        <v>0</v>
      </c>
      <c r="AM29" s="72">
        <f>IF($B29="",0,SUMPRODUCT(-('Gastos Gerais'!$F$4:$F$1003='Gastos das Atividades'!$B29),-('Gastos das Atividades'!AM$3&gt;='Gastos Gerais'!$D$4:$D$1003),-('Gastos das Atividades'!AM$3&lt;='Gastos Gerais'!$E$4:$E$1003),-('Gastos Gerais'!$C$4:$C$1003)))</f>
        <v>0</v>
      </c>
      <c r="AN29" s="72">
        <f>IF($B29="",0,SUMPRODUCT(-('Gastos Gerais'!$F$4:$F$1003='Gastos das Atividades'!$B29),-('Gastos das Atividades'!AN$3&gt;='Gastos Gerais'!$D$4:$D$1003),-('Gastos das Atividades'!AN$3&lt;='Gastos Gerais'!$E$4:$E$1003),-('Gastos Gerais'!$C$4:$C$1003)))</f>
        <v>0</v>
      </c>
      <c r="AO29" s="72">
        <f>IF($B29="",0,SUMPRODUCT(-('Gastos Gerais'!$F$4:$F$1003='Gastos das Atividades'!$B29),-('Gastos das Atividades'!AO$3&gt;='Gastos Gerais'!$D$4:$D$1003),-('Gastos das Atividades'!AO$3&lt;='Gastos Gerais'!$E$4:$E$1003),-('Gastos Gerais'!$C$4:$C$1003)))</f>
        <v>0</v>
      </c>
      <c r="AP29" s="72">
        <f>IF($B29="",0,SUMPRODUCT(-('Gastos Gerais'!$F$4:$F$1003='Gastos das Atividades'!$B29),-('Gastos das Atividades'!AP$3&gt;='Gastos Gerais'!$D$4:$D$1003),-('Gastos das Atividades'!AP$3&lt;='Gastos Gerais'!$E$4:$E$1003),-('Gastos Gerais'!$C$4:$C$1003)))</f>
        <v>0</v>
      </c>
      <c r="AQ29" s="72">
        <f>IF($B29="",0,SUMPRODUCT(-('Gastos Gerais'!$F$4:$F$1003='Gastos das Atividades'!$B29),-('Gastos das Atividades'!AQ$3&gt;='Gastos Gerais'!$D$4:$D$1003),-('Gastos das Atividades'!AQ$3&lt;='Gastos Gerais'!$E$4:$E$1003),-('Gastos Gerais'!$C$4:$C$1003)))</f>
        <v>0</v>
      </c>
      <c r="AR29" s="72">
        <f>IF($B29="",0,SUMPRODUCT(-('Gastos Gerais'!$F$4:$F$1003='Gastos das Atividades'!$B29),-('Gastos das Atividades'!AR$3&gt;='Gastos Gerais'!$D$4:$D$1003),-('Gastos das Atividades'!AR$3&lt;='Gastos Gerais'!$E$4:$E$1003),-('Gastos Gerais'!$C$4:$C$1003)))</f>
        <v>0</v>
      </c>
      <c r="AS29" s="72">
        <f>IF($B29="",0,SUMPRODUCT(-('Gastos Gerais'!$F$4:$F$1003='Gastos das Atividades'!$B29),-('Gastos das Atividades'!AS$3&gt;='Gastos Gerais'!$D$4:$D$1003),-('Gastos das Atividades'!AS$3&lt;='Gastos Gerais'!$E$4:$E$1003),-('Gastos Gerais'!$C$4:$C$1003)))</f>
        <v>0</v>
      </c>
      <c r="AT29" s="72">
        <f>IF($B29="",0,SUMPRODUCT(-('Gastos Gerais'!$F$4:$F$1003='Gastos das Atividades'!$B29),-('Gastos das Atividades'!AT$3&gt;='Gastos Gerais'!$D$4:$D$1003),-('Gastos das Atividades'!AT$3&lt;='Gastos Gerais'!$E$4:$E$1003),-('Gastos Gerais'!$C$4:$C$1003)))</f>
        <v>0</v>
      </c>
      <c r="AU29" s="72">
        <f>IF($B29="",0,SUMPRODUCT(-('Gastos Gerais'!$F$4:$F$1003='Gastos das Atividades'!$B29),-('Gastos das Atividades'!AU$3&gt;='Gastos Gerais'!$D$4:$D$1003),-('Gastos das Atividades'!AU$3&lt;='Gastos Gerais'!$E$4:$E$1003),-('Gastos Gerais'!$C$4:$C$1003)))</f>
        <v>0</v>
      </c>
      <c r="AV29" s="72">
        <f>IF($B29="",0,SUMPRODUCT(-('Gastos Gerais'!$F$4:$F$1003='Gastos das Atividades'!$B29),-('Gastos das Atividades'!AV$3&gt;='Gastos Gerais'!$D$4:$D$1003),-('Gastos das Atividades'!AV$3&lt;='Gastos Gerais'!$E$4:$E$1003),-('Gastos Gerais'!$C$4:$C$1003)))</f>
        <v>0</v>
      </c>
      <c r="AW29" s="72">
        <f>IF($B29="",0,SUMPRODUCT(-('Gastos Gerais'!$F$4:$F$1003='Gastos das Atividades'!$B29),-('Gastos das Atividades'!AW$3&gt;='Gastos Gerais'!$D$4:$D$1003),-('Gastos das Atividades'!AW$3&lt;='Gastos Gerais'!$E$4:$E$1003),-('Gastos Gerais'!$C$4:$C$1003)))</f>
        <v>0</v>
      </c>
      <c r="AX29" s="72">
        <f>IF($B29="",0,SUMPRODUCT(-('Gastos Gerais'!$F$4:$F$1003='Gastos das Atividades'!$B29),-('Gastos das Atividades'!AX$3&gt;='Gastos Gerais'!$D$4:$D$1003),-('Gastos das Atividades'!AX$3&lt;='Gastos Gerais'!$E$4:$E$1003),-('Gastos Gerais'!$C$4:$C$1003)))</f>
        <v>0</v>
      </c>
      <c r="AY29" s="72">
        <f>IF($B29="",0,SUMPRODUCT(-('Gastos Gerais'!$F$4:$F$1003='Gastos das Atividades'!$B29),-('Gastos das Atividades'!AY$3&gt;='Gastos Gerais'!$D$4:$D$1003),-('Gastos das Atividades'!AY$3&lt;='Gastos Gerais'!$E$4:$E$1003),-('Gastos Gerais'!$C$4:$C$1003)))</f>
        <v>0</v>
      </c>
      <c r="AZ29" s="72">
        <f>IF($B29="",0,SUMPRODUCT(-('Gastos Gerais'!$F$4:$F$1003='Gastos das Atividades'!$B29),-('Gastos das Atividades'!AZ$3&gt;='Gastos Gerais'!$D$4:$D$1003),-('Gastos das Atividades'!AZ$3&lt;='Gastos Gerais'!$E$4:$E$1003),-('Gastos Gerais'!$C$4:$C$1003)))</f>
        <v>0</v>
      </c>
      <c r="BA29" s="72">
        <f>IF($B29="",0,SUMPRODUCT(-('Gastos Gerais'!$F$4:$F$1003='Gastos das Atividades'!$B29),-('Gastos das Atividades'!BA$3&gt;='Gastos Gerais'!$D$4:$D$1003),-('Gastos das Atividades'!BA$3&lt;='Gastos Gerais'!$E$4:$E$1003),-('Gastos Gerais'!$C$4:$C$1003)))</f>
        <v>0</v>
      </c>
      <c r="BB29" s="72">
        <f>IF($B29="",0,SUMPRODUCT(-('Gastos Gerais'!$F$4:$F$1003='Gastos das Atividades'!$B29),-('Gastos das Atividades'!BB$3&gt;='Gastos Gerais'!$D$4:$D$1003),-('Gastos das Atividades'!BB$3&lt;='Gastos Gerais'!$E$4:$E$1003),-('Gastos Gerais'!$C$4:$C$1003)))</f>
        <v>0</v>
      </c>
      <c r="BC29" s="72">
        <f>IF($B29="",0,SUMPRODUCT(-('Gastos Gerais'!$F$4:$F$1003='Gastos das Atividades'!$B29),-('Gastos das Atividades'!BC$3&gt;='Gastos Gerais'!$D$4:$D$1003),-('Gastos das Atividades'!BC$3&lt;='Gastos Gerais'!$E$4:$E$1003),-('Gastos Gerais'!$C$4:$C$1003)))</f>
        <v>0</v>
      </c>
      <c r="BD29" s="72">
        <f>IF($B29="",0,SUMPRODUCT(-('Gastos Gerais'!$F$4:$F$1003='Gastos das Atividades'!$B29),-('Gastos das Atividades'!BD$3&gt;='Gastos Gerais'!$D$4:$D$1003),-('Gastos das Atividades'!BD$3&lt;='Gastos Gerais'!$E$4:$E$1003),-('Gastos Gerais'!$C$4:$C$1003)))</f>
        <v>0</v>
      </c>
      <c r="BE29" s="72">
        <f>IF($B29="",0,SUMPRODUCT(-('Gastos Gerais'!$F$4:$F$1003='Gastos das Atividades'!$B29),-('Gastos das Atividades'!BE$3&gt;='Gastos Gerais'!$D$4:$D$1003),-('Gastos das Atividades'!BE$3&lt;='Gastos Gerais'!$E$4:$E$1003),-('Gastos Gerais'!$C$4:$C$1003)))</f>
        <v>0</v>
      </c>
      <c r="BF29" s="72">
        <f>IF($B29="",0,SUMPRODUCT(-('Gastos Gerais'!$F$4:$F$1003='Gastos das Atividades'!$B29),-('Gastos das Atividades'!BF$3&gt;='Gastos Gerais'!$D$4:$D$1003),-('Gastos das Atividades'!BF$3&lt;='Gastos Gerais'!$E$4:$E$1003),-('Gastos Gerais'!$C$4:$C$1003)))</f>
        <v>0</v>
      </c>
      <c r="BG29" s="72">
        <f>IF($B29="",0,SUMPRODUCT(-('Gastos Gerais'!$F$4:$F$1003='Gastos das Atividades'!$B29),-('Gastos das Atividades'!BG$3&gt;='Gastos Gerais'!$D$4:$D$1003),-('Gastos das Atividades'!BG$3&lt;='Gastos Gerais'!$E$4:$E$1003),-('Gastos Gerais'!$C$4:$C$1003)))</f>
        <v>0</v>
      </c>
      <c r="BH29" s="72">
        <f>IF($B29="",0,SUMPRODUCT(-('Gastos Gerais'!$F$4:$F$1003='Gastos das Atividades'!$B29),-('Gastos das Atividades'!BH$3&gt;='Gastos Gerais'!$D$4:$D$1003),-('Gastos das Atividades'!BH$3&lt;='Gastos Gerais'!$E$4:$E$1003),-('Gastos Gerais'!$C$4:$C$1003)))</f>
        <v>0</v>
      </c>
      <c r="BI29" s="72">
        <f>IF($B29="",0,SUMPRODUCT(-('Gastos Gerais'!$F$4:$F$1003='Gastos das Atividades'!$B29),-('Gastos das Atividades'!BI$3&gt;='Gastos Gerais'!$D$4:$D$1003),-('Gastos das Atividades'!BI$3&lt;='Gastos Gerais'!$E$4:$E$1003),-('Gastos Gerais'!$C$4:$C$1003)))</f>
        <v>0</v>
      </c>
      <c r="BJ29" s="72">
        <f>IF($B29="",0,SUMPRODUCT(-('Gastos Gerais'!$F$4:$F$1003='Gastos das Atividades'!$B29),-('Gastos das Atividades'!BJ$3&gt;='Gastos Gerais'!$D$4:$D$1003),-('Gastos das Atividades'!BJ$3&lt;='Gastos Gerais'!$E$4:$E$1003),-('Gastos Gerais'!$C$4:$C$1003)))</f>
        <v>0</v>
      </c>
      <c r="BK29" s="72">
        <f>IF($B29="",0,SUMPRODUCT(-('Gastos Gerais'!$F$4:$F$1003='Gastos das Atividades'!$B29),-('Gastos das Atividades'!BK$3&gt;='Gastos Gerais'!$D$4:$D$1003),-('Gastos das Atividades'!BK$3&lt;='Gastos Gerais'!$E$4:$E$1003),-('Gastos Gerais'!$C$4:$C$1003)))</f>
        <v>0</v>
      </c>
      <c r="BL29" s="72">
        <f>IF($B29="",0,SUMPRODUCT(-('Gastos Gerais'!$F$4:$F$1003='Gastos das Atividades'!$B29),-('Gastos das Atividades'!BL$3&gt;='Gastos Gerais'!$D$4:$D$1003),-('Gastos das Atividades'!BL$3&lt;='Gastos Gerais'!$E$4:$E$1003),-('Gastos Gerais'!$C$4:$C$1003)))</f>
        <v>0</v>
      </c>
      <c r="BM29" s="72">
        <f>IF($B29="",0,SUMPRODUCT(-('Gastos Gerais'!$F$4:$F$1003='Gastos das Atividades'!$B29),-('Gastos das Atividades'!BM$3&gt;='Gastos Gerais'!$D$4:$D$1003),-('Gastos das Atividades'!BM$3&lt;='Gastos Gerais'!$E$4:$E$1003),-('Gastos Gerais'!$C$4:$C$1003)))</f>
        <v>0</v>
      </c>
      <c r="BN29" s="72">
        <f>IF($B29="",0,SUMPRODUCT(-('Gastos Gerais'!$F$4:$F$1003='Gastos das Atividades'!$B29),-('Gastos das Atividades'!BN$3&gt;='Gastos Gerais'!$D$4:$D$1003),-('Gastos das Atividades'!BN$3&lt;='Gastos Gerais'!$E$4:$E$1003),-('Gastos Gerais'!$C$4:$C$1003)))</f>
        <v>0</v>
      </c>
      <c r="BO29" s="72">
        <f>IF($B29="",0,SUMPRODUCT(-('Gastos Gerais'!$F$4:$F$1003='Gastos das Atividades'!$B29),-('Gastos das Atividades'!BO$3&gt;='Gastos Gerais'!$D$4:$D$1003),-('Gastos das Atividades'!BO$3&lt;='Gastos Gerais'!$E$4:$E$1003),-('Gastos Gerais'!$C$4:$C$1003)))</f>
        <v>0</v>
      </c>
      <c r="BP29" s="72">
        <f>IF($B29="",0,SUMPRODUCT(-('Gastos Gerais'!$F$4:$F$1003='Gastos das Atividades'!$B29),-('Gastos das Atividades'!BP$3&gt;='Gastos Gerais'!$D$4:$D$1003),-('Gastos das Atividades'!BP$3&lt;='Gastos Gerais'!$E$4:$E$1003),-('Gastos Gerais'!$C$4:$C$1003)))</f>
        <v>0</v>
      </c>
      <c r="BQ29" s="72">
        <f>IF($B29="",0,SUMPRODUCT(-('Gastos Gerais'!$F$4:$F$1003='Gastos das Atividades'!$B29),-('Gastos das Atividades'!BQ$3&gt;='Gastos Gerais'!$D$4:$D$1003),-('Gastos das Atividades'!BQ$3&lt;='Gastos Gerais'!$E$4:$E$1003),-('Gastos Gerais'!$C$4:$C$1003)))</f>
        <v>0</v>
      </c>
      <c r="BR29" s="72">
        <f>IF($B29="",0,SUMPRODUCT(-('Gastos Gerais'!$F$4:$F$1003='Gastos das Atividades'!$B29),-('Gastos das Atividades'!BR$3&gt;='Gastos Gerais'!$D$4:$D$1003),-('Gastos das Atividades'!BR$3&lt;='Gastos Gerais'!$E$4:$E$1003),-('Gastos Gerais'!$C$4:$C$1003)))</f>
        <v>0</v>
      </c>
      <c r="BS29" s="72">
        <f>IF($B29="",0,SUMPRODUCT(-('Gastos Gerais'!$F$4:$F$1003='Gastos das Atividades'!$B29),-('Gastos das Atividades'!BS$3&gt;='Gastos Gerais'!$D$4:$D$1003),-('Gastos das Atividades'!BS$3&lt;='Gastos Gerais'!$E$4:$E$1003),-('Gastos Gerais'!$C$4:$C$1003)))</f>
        <v>0</v>
      </c>
      <c r="BT29" s="72">
        <f>IF($B29="",0,SUMPRODUCT(-('Gastos Gerais'!$F$4:$F$1003='Gastos das Atividades'!$B29),-('Gastos das Atividades'!BT$3&gt;='Gastos Gerais'!$D$4:$D$1003),-('Gastos das Atividades'!BT$3&lt;='Gastos Gerais'!$E$4:$E$1003),-('Gastos Gerais'!$C$4:$C$1003)))</f>
        <v>0</v>
      </c>
      <c r="BU29" s="72">
        <f>IF($B29="",0,SUMPRODUCT(-('Gastos Gerais'!$F$4:$F$1003='Gastos das Atividades'!$B29),-('Gastos das Atividades'!BU$3&gt;='Gastos Gerais'!$D$4:$D$1003),-('Gastos das Atividades'!BU$3&lt;='Gastos Gerais'!$E$4:$E$1003),-('Gastos Gerais'!$C$4:$C$1003)))</f>
        <v>0</v>
      </c>
      <c r="BV29" s="72">
        <f>IF($B29="",0,SUMPRODUCT(-('Gastos Gerais'!$F$4:$F$1003='Gastos das Atividades'!$B29),-('Gastos das Atividades'!BV$3&gt;='Gastos Gerais'!$D$4:$D$1003),-('Gastos das Atividades'!BV$3&lt;='Gastos Gerais'!$E$4:$E$1003),-('Gastos Gerais'!$C$4:$C$1003)))</f>
        <v>0</v>
      </c>
      <c r="BW29" s="72">
        <f>IF($B29="",0,SUMPRODUCT(-('Gastos Gerais'!$F$4:$F$1003='Gastos das Atividades'!$B29),-('Gastos das Atividades'!BW$3&gt;='Gastos Gerais'!$D$4:$D$1003),-('Gastos das Atividades'!BW$3&lt;='Gastos Gerais'!$E$4:$E$1003),-('Gastos Gerais'!$C$4:$C$1003)))</f>
        <v>0</v>
      </c>
      <c r="BX29" s="72">
        <f>IF($B29="",0,SUMPRODUCT(-('Gastos Gerais'!$F$4:$F$1003='Gastos das Atividades'!$B29),-('Gastos das Atividades'!BX$3&gt;='Gastos Gerais'!$D$4:$D$1003),-('Gastos das Atividades'!BX$3&lt;='Gastos Gerais'!$E$4:$E$1003),-('Gastos Gerais'!$C$4:$C$1003)))</f>
        <v>0</v>
      </c>
    </row>
    <row r="30" spans="1:76" x14ac:dyDescent="0.2">
      <c r="A30" s="140">
        <v>27</v>
      </c>
      <c r="B30" s="158"/>
      <c r="C30" s="298">
        <v>0</v>
      </c>
      <c r="D30" s="350">
        <f t="shared" si="9"/>
        <v>0</v>
      </c>
      <c r="E30" s="138">
        <f t="shared" si="10"/>
        <v>0</v>
      </c>
      <c r="F30" s="72">
        <f t="shared" si="2"/>
        <v>0</v>
      </c>
      <c r="G30" s="72">
        <f t="shared" si="2"/>
        <v>0</v>
      </c>
      <c r="H30" s="72">
        <f t="shared" si="2"/>
        <v>0</v>
      </c>
      <c r="I30" s="72">
        <f t="shared" si="2"/>
        <v>0</v>
      </c>
      <c r="J30" s="139">
        <f t="shared" si="3"/>
        <v>0</v>
      </c>
      <c r="K30" s="75">
        <f t="shared" si="4"/>
        <v>0</v>
      </c>
      <c r="L30" s="75">
        <f t="shared" si="5"/>
        <v>0</v>
      </c>
      <c r="M30" s="75">
        <f t="shared" si="6"/>
        <v>0</v>
      </c>
      <c r="N30" s="75">
        <f t="shared" si="11"/>
        <v>0</v>
      </c>
      <c r="O30" s="75">
        <f t="shared" si="12"/>
        <v>0</v>
      </c>
      <c r="P30" s="202">
        <f t="shared" si="8"/>
        <v>0</v>
      </c>
      <c r="Q30" s="72">
        <f>IF($B30="",0,SUMPRODUCT(-('Gastos Gerais'!$F$4:$F$1003='Gastos das Atividades'!$B30),-('Gastos das Atividades'!Q$3&gt;='Gastos Gerais'!$D$4:$D$1003),-('Gastos das Atividades'!Q$3&lt;='Gastos Gerais'!$E$4:$E$1003),-('Gastos Gerais'!$C$4:$C$1003)))</f>
        <v>0</v>
      </c>
      <c r="R30" s="72">
        <f>IF($B30="",0,SUMPRODUCT(-('Gastos Gerais'!$F$4:$F$1003='Gastos das Atividades'!$B30),-('Gastos das Atividades'!R$3&gt;='Gastos Gerais'!$D$4:$D$1003),-('Gastos das Atividades'!R$3&lt;='Gastos Gerais'!$E$4:$E$1003),-('Gastos Gerais'!$C$4:$C$1003)))</f>
        <v>0</v>
      </c>
      <c r="S30" s="72">
        <f>IF($B30="",0,SUMPRODUCT(-('Gastos Gerais'!$F$4:$F$1003='Gastos das Atividades'!$B30),-('Gastos das Atividades'!S$3&gt;='Gastos Gerais'!$D$4:$D$1003),-('Gastos das Atividades'!S$3&lt;='Gastos Gerais'!$E$4:$E$1003),-('Gastos Gerais'!$C$4:$C$1003)))</f>
        <v>0</v>
      </c>
      <c r="T30" s="72">
        <f>IF($B30="",0,SUMPRODUCT(-('Gastos Gerais'!$F$4:$F$1003='Gastos das Atividades'!$B30),-('Gastos das Atividades'!T$3&gt;='Gastos Gerais'!$D$4:$D$1003),-('Gastos das Atividades'!T$3&lt;='Gastos Gerais'!$E$4:$E$1003),-('Gastos Gerais'!$C$4:$C$1003)))</f>
        <v>0</v>
      </c>
      <c r="U30" s="72">
        <f>IF($B30="",0,SUMPRODUCT(-('Gastos Gerais'!$F$4:$F$1003='Gastos das Atividades'!$B30),-('Gastos das Atividades'!U$3&gt;='Gastos Gerais'!$D$4:$D$1003),-('Gastos das Atividades'!U$3&lt;='Gastos Gerais'!$E$4:$E$1003),-('Gastos Gerais'!$C$4:$C$1003)))</f>
        <v>0</v>
      </c>
      <c r="V30" s="72">
        <f>IF($B30="",0,SUMPRODUCT(-('Gastos Gerais'!$F$4:$F$1003='Gastos das Atividades'!$B30),-('Gastos das Atividades'!V$3&gt;='Gastos Gerais'!$D$4:$D$1003),-('Gastos das Atividades'!V$3&lt;='Gastos Gerais'!$E$4:$E$1003),-('Gastos Gerais'!$C$4:$C$1003)))</f>
        <v>0</v>
      </c>
      <c r="W30" s="72">
        <f>IF($B30="",0,SUMPRODUCT(-('Gastos Gerais'!$F$4:$F$1003='Gastos das Atividades'!$B30),-('Gastos das Atividades'!W$3&gt;='Gastos Gerais'!$D$4:$D$1003),-('Gastos das Atividades'!W$3&lt;='Gastos Gerais'!$E$4:$E$1003),-('Gastos Gerais'!$C$4:$C$1003)))</f>
        <v>0</v>
      </c>
      <c r="X30" s="72">
        <f>IF($B30="",0,SUMPRODUCT(-('Gastos Gerais'!$F$4:$F$1003='Gastos das Atividades'!$B30),-('Gastos das Atividades'!X$3&gt;='Gastos Gerais'!$D$4:$D$1003),-('Gastos das Atividades'!X$3&lt;='Gastos Gerais'!$E$4:$E$1003),-('Gastos Gerais'!$C$4:$C$1003)))</f>
        <v>0</v>
      </c>
      <c r="Y30" s="72">
        <f>IF($B30="",0,SUMPRODUCT(-('Gastos Gerais'!$F$4:$F$1003='Gastos das Atividades'!$B30),-('Gastos das Atividades'!Y$3&gt;='Gastos Gerais'!$D$4:$D$1003),-('Gastos das Atividades'!Y$3&lt;='Gastos Gerais'!$E$4:$E$1003),-('Gastos Gerais'!$C$4:$C$1003)))</f>
        <v>0</v>
      </c>
      <c r="Z30" s="72">
        <f>IF($B30="",0,SUMPRODUCT(-('Gastos Gerais'!$F$4:$F$1003='Gastos das Atividades'!$B30),-('Gastos das Atividades'!Z$3&gt;='Gastos Gerais'!$D$4:$D$1003),-('Gastos das Atividades'!Z$3&lt;='Gastos Gerais'!$E$4:$E$1003),-('Gastos Gerais'!$C$4:$C$1003)))</f>
        <v>0</v>
      </c>
      <c r="AA30" s="72">
        <f>IF($B30="",0,SUMPRODUCT(-('Gastos Gerais'!$F$4:$F$1003='Gastos das Atividades'!$B30),-('Gastos das Atividades'!AA$3&gt;='Gastos Gerais'!$D$4:$D$1003),-('Gastos das Atividades'!AA$3&lt;='Gastos Gerais'!$E$4:$E$1003),-('Gastos Gerais'!$C$4:$C$1003)))</f>
        <v>0</v>
      </c>
      <c r="AB30" s="72">
        <f>IF($B30="",0,SUMPRODUCT(-('Gastos Gerais'!$F$4:$F$1003='Gastos das Atividades'!$B30),-('Gastos das Atividades'!AB$3&gt;='Gastos Gerais'!$D$4:$D$1003),-('Gastos das Atividades'!AB$3&lt;='Gastos Gerais'!$E$4:$E$1003),-('Gastos Gerais'!$C$4:$C$1003)))</f>
        <v>0</v>
      </c>
      <c r="AC30" s="72">
        <f>IF($B30="",0,SUMPRODUCT(-('Gastos Gerais'!$F$4:$F$1003='Gastos das Atividades'!$B30),-('Gastos das Atividades'!AC$3&gt;='Gastos Gerais'!$D$4:$D$1003),-('Gastos das Atividades'!AC$3&lt;='Gastos Gerais'!$E$4:$E$1003),-('Gastos Gerais'!$C$4:$C$1003)))</f>
        <v>0</v>
      </c>
      <c r="AD30" s="72">
        <f>IF($B30="",0,SUMPRODUCT(-('Gastos Gerais'!$F$4:$F$1003='Gastos das Atividades'!$B30),-('Gastos das Atividades'!AD$3&gt;='Gastos Gerais'!$D$4:$D$1003),-('Gastos das Atividades'!AD$3&lt;='Gastos Gerais'!$E$4:$E$1003),-('Gastos Gerais'!$C$4:$C$1003)))</f>
        <v>0</v>
      </c>
      <c r="AE30" s="72">
        <f>IF($B30="",0,SUMPRODUCT(-('Gastos Gerais'!$F$4:$F$1003='Gastos das Atividades'!$B30),-('Gastos das Atividades'!AE$3&gt;='Gastos Gerais'!$D$4:$D$1003),-('Gastos das Atividades'!AE$3&lt;='Gastos Gerais'!$E$4:$E$1003),-('Gastos Gerais'!$C$4:$C$1003)))</f>
        <v>0</v>
      </c>
      <c r="AF30" s="72">
        <f>IF($B30="",0,SUMPRODUCT(-('Gastos Gerais'!$F$4:$F$1003='Gastos das Atividades'!$B30),-('Gastos das Atividades'!AF$3&gt;='Gastos Gerais'!$D$4:$D$1003),-('Gastos das Atividades'!AF$3&lt;='Gastos Gerais'!$E$4:$E$1003),-('Gastos Gerais'!$C$4:$C$1003)))</f>
        <v>0</v>
      </c>
      <c r="AG30" s="72">
        <f>IF($B30="",0,SUMPRODUCT(-('Gastos Gerais'!$F$4:$F$1003='Gastos das Atividades'!$B30),-('Gastos das Atividades'!AG$3&gt;='Gastos Gerais'!$D$4:$D$1003),-('Gastos das Atividades'!AG$3&lt;='Gastos Gerais'!$E$4:$E$1003),-('Gastos Gerais'!$C$4:$C$1003)))</f>
        <v>0</v>
      </c>
      <c r="AH30" s="72">
        <f>IF($B30="",0,SUMPRODUCT(-('Gastos Gerais'!$F$4:$F$1003='Gastos das Atividades'!$B30),-('Gastos das Atividades'!AH$3&gt;='Gastos Gerais'!$D$4:$D$1003),-('Gastos das Atividades'!AH$3&lt;='Gastos Gerais'!$E$4:$E$1003),-('Gastos Gerais'!$C$4:$C$1003)))</f>
        <v>0</v>
      </c>
      <c r="AI30" s="72">
        <f>IF($B30="",0,SUMPRODUCT(-('Gastos Gerais'!$F$4:$F$1003='Gastos das Atividades'!$B30),-('Gastos das Atividades'!AI$3&gt;='Gastos Gerais'!$D$4:$D$1003),-('Gastos das Atividades'!AI$3&lt;='Gastos Gerais'!$E$4:$E$1003),-('Gastos Gerais'!$C$4:$C$1003)))</f>
        <v>0</v>
      </c>
      <c r="AJ30" s="72">
        <f>IF($B30="",0,SUMPRODUCT(-('Gastos Gerais'!$F$4:$F$1003='Gastos das Atividades'!$B30),-('Gastos das Atividades'!AJ$3&gt;='Gastos Gerais'!$D$4:$D$1003),-('Gastos das Atividades'!AJ$3&lt;='Gastos Gerais'!$E$4:$E$1003),-('Gastos Gerais'!$C$4:$C$1003)))</f>
        <v>0</v>
      </c>
      <c r="AK30" s="72">
        <f>IF($B30="",0,SUMPRODUCT(-('Gastos Gerais'!$F$4:$F$1003='Gastos das Atividades'!$B30),-('Gastos das Atividades'!AK$3&gt;='Gastos Gerais'!$D$4:$D$1003),-('Gastos das Atividades'!AK$3&lt;='Gastos Gerais'!$E$4:$E$1003),-('Gastos Gerais'!$C$4:$C$1003)))</f>
        <v>0</v>
      </c>
      <c r="AL30" s="72">
        <f>IF($B30="",0,SUMPRODUCT(-('Gastos Gerais'!$F$4:$F$1003='Gastos das Atividades'!$B30),-('Gastos das Atividades'!AL$3&gt;='Gastos Gerais'!$D$4:$D$1003),-('Gastos das Atividades'!AL$3&lt;='Gastos Gerais'!$E$4:$E$1003),-('Gastos Gerais'!$C$4:$C$1003)))</f>
        <v>0</v>
      </c>
      <c r="AM30" s="72">
        <f>IF($B30="",0,SUMPRODUCT(-('Gastos Gerais'!$F$4:$F$1003='Gastos das Atividades'!$B30),-('Gastos das Atividades'!AM$3&gt;='Gastos Gerais'!$D$4:$D$1003),-('Gastos das Atividades'!AM$3&lt;='Gastos Gerais'!$E$4:$E$1003),-('Gastos Gerais'!$C$4:$C$1003)))</f>
        <v>0</v>
      </c>
      <c r="AN30" s="72">
        <f>IF($B30="",0,SUMPRODUCT(-('Gastos Gerais'!$F$4:$F$1003='Gastos das Atividades'!$B30),-('Gastos das Atividades'!AN$3&gt;='Gastos Gerais'!$D$4:$D$1003),-('Gastos das Atividades'!AN$3&lt;='Gastos Gerais'!$E$4:$E$1003),-('Gastos Gerais'!$C$4:$C$1003)))</f>
        <v>0</v>
      </c>
      <c r="AO30" s="72">
        <f>IF($B30="",0,SUMPRODUCT(-('Gastos Gerais'!$F$4:$F$1003='Gastos das Atividades'!$B30),-('Gastos das Atividades'!AO$3&gt;='Gastos Gerais'!$D$4:$D$1003),-('Gastos das Atividades'!AO$3&lt;='Gastos Gerais'!$E$4:$E$1003),-('Gastos Gerais'!$C$4:$C$1003)))</f>
        <v>0</v>
      </c>
      <c r="AP30" s="72">
        <f>IF($B30="",0,SUMPRODUCT(-('Gastos Gerais'!$F$4:$F$1003='Gastos das Atividades'!$B30),-('Gastos das Atividades'!AP$3&gt;='Gastos Gerais'!$D$4:$D$1003),-('Gastos das Atividades'!AP$3&lt;='Gastos Gerais'!$E$4:$E$1003),-('Gastos Gerais'!$C$4:$C$1003)))</f>
        <v>0</v>
      </c>
      <c r="AQ30" s="72">
        <f>IF($B30="",0,SUMPRODUCT(-('Gastos Gerais'!$F$4:$F$1003='Gastos das Atividades'!$B30),-('Gastos das Atividades'!AQ$3&gt;='Gastos Gerais'!$D$4:$D$1003),-('Gastos das Atividades'!AQ$3&lt;='Gastos Gerais'!$E$4:$E$1003),-('Gastos Gerais'!$C$4:$C$1003)))</f>
        <v>0</v>
      </c>
      <c r="AR30" s="72">
        <f>IF($B30="",0,SUMPRODUCT(-('Gastos Gerais'!$F$4:$F$1003='Gastos das Atividades'!$B30),-('Gastos das Atividades'!AR$3&gt;='Gastos Gerais'!$D$4:$D$1003),-('Gastos das Atividades'!AR$3&lt;='Gastos Gerais'!$E$4:$E$1003),-('Gastos Gerais'!$C$4:$C$1003)))</f>
        <v>0</v>
      </c>
      <c r="AS30" s="72">
        <f>IF($B30="",0,SUMPRODUCT(-('Gastos Gerais'!$F$4:$F$1003='Gastos das Atividades'!$B30),-('Gastos das Atividades'!AS$3&gt;='Gastos Gerais'!$D$4:$D$1003),-('Gastos das Atividades'!AS$3&lt;='Gastos Gerais'!$E$4:$E$1003),-('Gastos Gerais'!$C$4:$C$1003)))</f>
        <v>0</v>
      </c>
      <c r="AT30" s="72">
        <f>IF($B30="",0,SUMPRODUCT(-('Gastos Gerais'!$F$4:$F$1003='Gastos das Atividades'!$B30),-('Gastos das Atividades'!AT$3&gt;='Gastos Gerais'!$D$4:$D$1003),-('Gastos das Atividades'!AT$3&lt;='Gastos Gerais'!$E$4:$E$1003),-('Gastos Gerais'!$C$4:$C$1003)))</f>
        <v>0</v>
      </c>
      <c r="AU30" s="72">
        <f>IF($B30="",0,SUMPRODUCT(-('Gastos Gerais'!$F$4:$F$1003='Gastos das Atividades'!$B30),-('Gastos das Atividades'!AU$3&gt;='Gastos Gerais'!$D$4:$D$1003),-('Gastos das Atividades'!AU$3&lt;='Gastos Gerais'!$E$4:$E$1003),-('Gastos Gerais'!$C$4:$C$1003)))</f>
        <v>0</v>
      </c>
      <c r="AV30" s="72">
        <f>IF($B30="",0,SUMPRODUCT(-('Gastos Gerais'!$F$4:$F$1003='Gastos das Atividades'!$B30),-('Gastos das Atividades'!AV$3&gt;='Gastos Gerais'!$D$4:$D$1003),-('Gastos das Atividades'!AV$3&lt;='Gastos Gerais'!$E$4:$E$1003),-('Gastos Gerais'!$C$4:$C$1003)))</f>
        <v>0</v>
      </c>
      <c r="AW30" s="72">
        <f>IF($B30="",0,SUMPRODUCT(-('Gastos Gerais'!$F$4:$F$1003='Gastos das Atividades'!$B30),-('Gastos das Atividades'!AW$3&gt;='Gastos Gerais'!$D$4:$D$1003),-('Gastos das Atividades'!AW$3&lt;='Gastos Gerais'!$E$4:$E$1003),-('Gastos Gerais'!$C$4:$C$1003)))</f>
        <v>0</v>
      </c>
      <c r="AX30" s="72">
        <f>IF($B30="",0,SUMPRODUCT(-('Gastos Gerais'!$F$4:$F$1003='Gastos das Atividades'!$B30),-('Gastos das Atividades'!AX$3&gt;='Gastos Gerais'!$D$4:$D$1003),-('Gastos das Atividades'!AX$3&lt;='Gastos Gerais'!$E$4:$E$1003),-('Gastos Gerais'!$C$4:$C$1003)))</f>
        <v>0</v>
      </c>
      <c r="AY30" s="72">
        <f>IF($B30="",0,SUMPRODUCT(-('Gastos Gerais'!$F$4:$F$1003='Gastos das Atividades'!$B30),-('Gastos das Atividades'!AY$3&gt;='Gastos Gerais'!$D$4:$D$1003),-('Gastos das Atividades'!AY$3&lt;='Gastos Gerais'!$E$4:$E$1003),-('Gastos Gerais'!$C$4:$C$1003)))</f>
        <v>0</v>
      </c>
      <c r="AZ30" s="72">
        <f>IF($B30="",0,SUMPRODUCT(-('Gastos Gerais'!$F$4:$F$1003='Gastos das Atividades'!$B30),-('Gastos das Atividades'!AZ$3&gt;='Gastos Gerais'!$D$4:$D$1003),-('Gastos das Atividades'!AZ$3&lt;='Gastos Gerais'!$E$4:$E$1003),-('Gastos Gerais'!$C$4:$C$1003)))</f>
        <v>0</v>
      </c>
      <c r="BA30" s="72">
        <f>IF($B30="",0,SUMPRODUCT(-('Gastos Gerais'!$F$4:$F$1003='Gastos das Atividades'!$B30),-('Gastos das Atividades'!BA$3&gt;='Gastos Gerais'!$D$4:$D$1003),-('Gastos das Atividades'!BA$3&lt;='Gastos Gerais'!$E$4:$E$1003),-('Gastos Gerais'!$C$4:$C$1003)))</f>
        <v>0</v>
      </c>
      <c r="BB30" s="72">
        <f>IF($B30="",0,SUMPRODUCT(-('Gastos Gerais'!$F$4:$F$1003='Gastos das Atividades'!$B30),-('Gastos das Atividades'!BB$3&gt;='Gastos Gerais'!$D$4:$D$1003),-('Gastos das Atividades'!BB$3&lt;='Gastos Gerais'!$E$4:$E$1003),-('Gastos Gerais'!$C$4:$C$1003)))</f>
        <v>0</v>
      </c>
      <c r="BC30" s="72">
        <f>IF($B30="",0,SUMPRODUCT(-('Gastos Gerais'!$F$4:$F$1003='Gastos das Atividades'!$B30),-('Gastos das Atividades'!BC$3&gt;='Gastos Gerais'!$D$4:$D$1003),-('Gastos das Atividades'!BC$3&lt;='Gastos Gerais'!$E$4:$E$1003),-('Gastos Gerais'!$C$4:$C$1003)))</f>
        <v>0</v>
      </c>
      <c r="BD30" s="72">
        <f>IF($B30="",0,SUMPRODUCT(-('Gastos Gerais'!$F$4:$F$1003='Gastos das Atividades'!$B30),-('Gastos das Atividades'!BD$3&gt;='Gastos Gerais'!$D$4:$D$1003),-('Gastos das Atividades'!BD$3&lt;='Gastos Gerais'!$E$4:$E$1003),-('Gastos Gerais'!$C$4:$C$1003)))</f>
        <v>0</v>
      </c>
      <c r="BE30" s="72">
        <f>IF($B30="",0,SUMPRODUCT(-('Gastos Gerais'!$F$4:$F$1003='Gastos das Atividades'!$B30),-('Gastos das Atividades'!BE$3&gt;='Gastos Gerais'!$D$4:$D$1003),-('Gastos das Atividades'!BE$3&lt;='Gastos Gerais'!$E$4:$E$1003),-('Gastos Gerais'!$C$4:$C$1003)))</f>
        <v>0</v>
      </c>
      <c r="BF30" s="72">
        <f>IF($B30="",0,SUMPRODUCT(-('Gastos Gerais'!$F$4:$F$1003='Gastos das Atividades'!$B30),-('Gastos das Atividades'!BF$3&gt;='Gastos Gerais'!$D$4:$D$1003),-('Gastos das Atividades'!BF$3&lt;='Gastos Gerais'!$E$4:$E$1003),-('Gastos Gerais'!$C$4:$C$1003)))</f>
        <v>0</v>
      </c>
      <c r="BG30" s="72">
        <f>IF($B30="",0,SUMPRODUCT(-('Gastos Gerais'!$F$4:$F$1003='Gastos das Atividades'!$B30),-('Gastos das Atividades'!BG$3&gt;='Gastos Gerais'!$D$4:$D$1003),-('Gastos das Atividades'!BG$3&lt;='Gastos Gerais'!$E$4:$E$1003),-('Gastos Gerais'!$C$4:$C$1003)))</f>
        <v>0</v>
      </c>
      <c r="BH30" s="72">
        <f>IF($B30="",0,SUMPRODUCT(-('Gastos Gerais'!$F$4:$F$1003='Gastos das Atividades'!$B30),-('Gastos das Atividades'!BH$3&gt;='Gastos Gerais'!$D$4:$D$1003),-('Gastos das Atividades'!BH$3&lt;='Gastos Gerais'!$E$4:$E$1003),-('Gastos Gerais'!$C$4:$C$1003)))</f>
        <v>0</v>
      </c>
      <c r="BI30" s="72">
        <f>IF($B30="",0,SUMPRODUCT(-('Gastos Gerais'!$F$4:$F$1003='Gastos das Atividades'!$B30),-('Gastos das Atividades'!BI$3&gt;='Gastos Gerais'!$D$4:$D$1003),-('Gastos das Atividades'!BI$3&lt;='Gastos Gerais'!$E$4:$E$1003),-('Gastos Gerais'!$C$4:$C$1003)))</f>
        <v>0</v>
      </c>
      <c r="BJ30" s="72">
        <f>IF($B30="",0,SUMPRODUCT(-('Gastos Gerais'!$F$4:$F$1003='Gastos das Atividades'!$B30),-('Gastos das Atividades'!BJ$3&gt;='Gastos Gerais'!$D$4:$D$1003),-('Gastos das Atividades'!BJ$3&lt;='Gastos Gerais'!$E$4:$E$1003),-('Gastos Gerais'!$C$4:$C$1003)))</f>
        <v>0</v>
      </c>
      <c r="BK30" s="72">
        <f>IF($B30="",0,SUMPRODUCT(-('Gastos Gerais'!$F$4:$F$1003='Gastos das Atividades'!$B30),-('Gastos das Atividades'!BK$3&gt;='Gastos Gerais'!$D$4:$D$1003),-('Gastos das Atividades'!BK$3&lt;='Gastos Gerais'!$E$4:$E$1003),-('Gastos Gerais'!$C$4:$C$1003)))</f>
        <v>0</v>
      </c>
      <c r="BL30" s="72">
        <f>IF($B30="",0,SUMPRODUCT(-('Gastos Gerais'!$F$4:$F$1003='Gastos das Atividades'!$B30),-('Gastos das Atividades'!BL$3&gt;='Gastos Gerais'!$D$4:$D$1003),-('Gastos das Atividades'!BL$3&lt;='Gastos Gerais'!$E$4:$E$1003),-('Gastos Gerais'!$C$4:$C$1003)))</f>
        <v>0</v>
      </c>
      <c r="BM30" s="72">
        <f>IF($B30="",0,SUMPRODUCT(-('Gastos Gerais'!$F$4:$F$1003='Gastos das Atividades'!$B30),-('Gastos das Atividades'!BM$3&gt;='Gastos Gerais'!$D$4:$D$1003),-('Gastos das Atividades'!BM$3&lt;='Gastos Gerais'!$E$4:$E$1003),-('Gastos Gerais'!$C$4:$C$1003)))</f>
        <v>0</v>
      </c>
      <c r="BN30" s="72">
        <f>IF($B30="",0,SUMPRODUCT(-('Gastos Gerais'!$F$4:$F$1003='Gastos das Atividades'!$B30),-('Gastos das Atividades'!BN$3&gt;='Gastos Gerais'!$D$4:$D$1003),-('Gastos das Atividades'!BN$3&lt;='Gastos Gerais'!$E$4:$E$1003),-('Gastos Gerais'!$C$4:$C$1003)))</f>
        <v>0</v>
      </c>
      <c r="BO30" s="72">
        <f>IF($B30="",0,SUMPRODUCT(-('Gastos Gerais'!$F$4:$F$1003='Gastos das Atividades'!$B30),-('Gastos das Atividades'!BO$3&gt;='Gastos Gerais'!$D$4:$D$1003),-('Gastos das Atividades'!BO$3&lt;='Gastos Gerais'!$E$4:$E$1003),-('Gastos Gerais'!$C$4:$C$1003)))</f>
        <v>0</v>
      </c>
      <c r="BP30" s="72">
        <f>IF($B30="",0,SUMPRODUCT(-('Gastos Gerais'!$F$4:$F$1003='Gastos das Atividades'!$B30),-('Gastos das Atividades'!BP$3&gt;='Gastos Gerais'!$D$4:$D$1003),-('Gastos das Atividades'!BP$3&lt;='Gastos Gerais'!$E$4:$E$1003),-('Gastos Gerais'!$C$4:$C$1003)))</f>
        <v>0</v>
      </c>
      <c r="BQ30" s="72">
        <f>IF($B30="",0,SUMPRODUCT(-('Gastos Gerais'!$F$4:$F$1003='Gastos das Atividades'!$B30),-('Gastos das Atividades'!BQ$3&gt;='Gastos Gerais'!$D$4:$D$1003),-('Gastos das Atividades'!BQ$3&lt;='Gastos Gerais'!$E$4:$E$1003),-('Gastos Gerais'!$C$4:$C$1003)))</f>
        <v>0</v>
      </c>
      <c r="BR30" s="72">
        <f>IF($B30="",0,SUMPRODUCT(-('Gastos Gerais'!$F$4:$F$1003='Gastos das Atividades'!$B30),-('Gastos das Atividades'!BR$3&gt;='Gastos Gerais'!$D$4:$D$1003),-('Gastos das Atividades'!BR$3&lt;='Gastos Gerais'!$E$4:$E$1003),-('Gastos Gerais'!$C$4:$C$1003)))</f>
        <v>0</v>
      </c>
      <c r="BS30" s="72">
        <f>IF($B30="",0,SUMPRODUCT(-('Gastos Gerais'!$F$4:$F$1003='Gastos das Atividades'!$B30),-('Gastos das Atividades'!BS$3&gt;='Gastos Gerais'!$D$4:$D$1003),-('Gastos das Atividades'!BS$3&lt;='Gastos Gerais'!$E$4:$E$1003),-('Gastos Gerais'!$C$4:$C$1003)))</f>
        <v>0</v>
      </c>
      <c r="BT30" s="72">
        <f>IF($B30="",0,SUMPRODUCT(-('Gastos Gerais'!$F$4:$F$1003='Gastos das Atividades'!$B30),-('Gastos das Atividades'!BT$3&gt;='Gastos Gerais'!$D$4:$D$1003),-('Gastos das Atividades'!BT$3&lt;='Gastos Gerais'!$E$4:$E$1003),-('Gastos Gerais'!$C$4:$C$1003)))</f>
        <v>0</v>
      </c>
      <c r="BU30" s="72">
        <f>IF($B30="",0,SUMPRODUCT(-('Gastos Gerais'!$F$4:$F$1003='Gastos das Atividades'!$B30),-('Gastos das Atividades'!BU$3&gt;='Gastos Gerais'!$D$4:$D$1003),-('Gastos das Atividades'!BU$3&lt;='Gastos Gerais'!$E$4:$E$1003),-('Gastos Gerais'!$C$4:$C$1003)))</f>
        <v>0</v>
      </c>
      <c r="BV30" s="72">
        <f>IF($B30="",0,SUMPRODUCT(-('Gastos Gerais'!$F$4:$F$1003='Gastos das Atividades'!$B30),-('Gastos das Atividades'!BV$3&gt;='Gastos Gerais'!$D$4:$D$1003),-('Gastos das Atividades'!BV$3&lt;='Gastos Gerais'!$E$4:$E$1003),-('Gastos Gerais'!$C$4:$C$1003)))</f>
        <v>0</v>
      </c>
      <c r="BW30" s="72">
        <f>IF($B30="",0,SUMPRODUCT(-('Gastos Gerais'!$F$4:$F$1003='Gastos das Atividades'!$B30),-('Gastos das Atividades'!BW$3&gt;='Gastos Gerais'!$D$4:$D$1003),-('Gastos das Atividades'!BW$3&lt;='Gastos Gerais'!$E$4:$E$1003),-('Gastos Gerais'!$C$4:$C$1003)))</f>
        <v>0</v>
      </c>
      <c r="BX30" s="72">
        <f>IF($B30="",0,SUMPRODUCT(-('Gastos Gerais'!$F$4:$F$1003='Gastos das Atividades'!$B30),-('Gastos das Atividades'!BX$3&gt;='Gastos Gerais'!$D$4:$D$1003),-('Gastos das Atividades'!BX$3&lt;='Gastos Gerais'!$E$4:$E$1003),-('Gastos Gerais'!$C$4:$C$1003)))</f>
        <v>0</v>
      </c>
    </row>
    <row r="31" spans="1:76" x14ac:dyDescent="0.2">
      <c r="A31" s="140">
        <v>28</v>
      </c>
      <c r="B31" s="158"/>
      <c r="C31" s="298">
        <v>0</v>
      </c>
      <c r="D31" s="350">
        <f t="shared" si="9"/>
        <v>0</v>
      </c>
      <c r="E31" s="138">
        <f t="shared" si="10"/>
        <v>0</v>
      </c>
      <c r="F31" s="72">
        <f t="shared" si="2"/>
        <v>0</v>
      </c>
      <c r="G31" s="72">
        <f t="shared" si="2"/>
        <v>0</v>
      </c>
      <c r="H31" s="72">
        <f t="shared" si="2"/>
        <v>0</v>
      </c>
      <c r="I31" s="72">
        <f t="shared" si="2"/>
        <v>0</v>
      </c>
      <c r="J31" s="139">
        <f t="shared" si="3"/>
        <v>0</v>
      </c>
      <c r="K31" s="75">
        <f t="shared" si="4"/>
        <v>0</v>
      </c>
      <c r="L31" s="75">
        <f t="shared" si="5"/>
        <v>0</v>
      </c>
      <c r="M31" s="75">
        <f t="shared" si="6"/>
        <v>0</v>
      </c>
      <c r="N31" s="75">
        <f t="shared" si="11"/>
        <v>0</v>
      </c>
      <c r="O31" s="75">
        <f t="shared" si="12"/>
        <v>0</v>
      </c>
      <c r="P31" s="202">
        <f t="shared" si="8"/>
        <v>0</v>
      </c>
      <c r="Q31" s="72">
        <f>IF($B31="",0,SUMPRODUCT(-('Gastos Gerais'!$F$4:$F$1003='Gastos das Atividades'!$B31),-('Gastos das Atividades'!Q$3&gt;='Gastos Gerais'!$D$4:$D$1003),-('Gastos das Atividades'!Q$3&lt;='Gastos Gerais'!$E$4:$E$1003),-('Gastos Gerais'!$C$4:$C$1003)))</f>
        <v>0</v>
      </c>
      <c r="R31" s="72">
        <f>IF($B31="",0,SUMPRODUCT(-('Gastos Gerais'!$F$4:$F$1003='Gastos das Atividades'!$B31),-('Gastos das Atividades'!R$3&gt;='Gastos Gerais'!$D$4:$D$1003),-('Gastos das Atividades'!R$3&lt;='Gastos Gerais'!$E$4:$E$1003),-('Gastos Gerais'!$C$4:$C$1003)))</f>
        <v>0</v>
      </c>
      <c r="S31" s="72">
        <f>IF($B31="",0,SUMPRODUCT(-('Gastos Gerais'!$F$4:$F$1003='Gastos das Atividades'!$B31),-('Gastos das Atividades'!S$3&gt;='Gastos Gerais'!$D$4:$D$1003),-('Gastos das Atividades'!S$3&lt;='Gastos Gerais'!$E$4:$E$1003),-('Gastos Gerais'!$C$4:$C$1003)))</f>
        <v>0</v>
      </c>
      <c r="T31" s="72">
        <f>IF($B31="",0,SUMPRODUCT(-('Gastos Gerais'!$F$4:$F$1003='Gastos das Atividades'!$B31),-('Gastos das Atividades'!T$3&gt;='Gastos Gerais'!$D$4:$D$1003),-('Gastos das Atividades'!T$3&lt;='Gastos Gerais'!$E$4:$E$1003),-('Gastos Gerais'!$C$4:$C$1003)))</f>
        <v>0</v>
      </c>
      <c r="U31" s="72">
        <f>IF($B31="",0,SUMPRODUCT(-('Gastos Gerais'!$F$4:$F$1003='Gastos das Atividades'!$B31),-('Gastos das Atividades'!U$3&gt;='Gastos Gerais'!$D$4:$D$1003),-('Gastos das Atividades'!U$3&lt;='Gastos Gerais'!$E$4:$E$1003),-('Gastos Gerais'!$C$4:$C$1003)))</f>
        <v>0</v>
      </c>
      <c r="V31" s="72">
        <f>IF($B31="",0,SUMPRODUCT(-('Gastos Gerais'!$F$4:$F$1003='Gastos das Atividades'!$B31),-('Gastos das Atividades'!V$3&gt;='Gastos Gerais'!$D$4:$D$1003),-('Gastos das Atividades'!V$3&lt;='Gastos Gerais'!$E$4:$E$1003),-('Gastos Gerais'!$C$4:$C$1003)))</f>
        <v>0</v>
      </c>
      <c r="W31" s="72">
        <f>IF($B31="",0,SUMPRODUCT(-('Gastos Gerais'!$F$4:$F$1003='Gastos das Atividades'!$B31),-('Gastos das Atividades'!W$3&gt;='Gastos Gerais'!$D$4:$D$1003),-('Gastos das Atividades'!W$3&lt;='Gastos Gerais'!$E$4:$E$1003),-('Gastos Gerais'!$C$4:$C$1003)))</f>
        <v>0</v>
      </c>
      <c r="X31" s="72">
        <f>IF($B31="",0,SUMPRODUCT(-('Gastos Gerais'!$F$4:$F$1003='Gastos das Atividades'!$B31),-('Gastos das Atividades'!X$3&gt;='Gastos Gerais'!$D$4:$D$1003),-('Gastos das Atividades'!X$3&lt;='Gastos Gerais'!$E$4:$E$1003),-('Gastos Gerais'!$C$4:$C$1003)))</f>
        <v>0</v>
      </c>
      <c r="Y31" s="72">
        <f>IF($B31="",0,SUMPRODUCT(-('Gastos Gerais'!$F$4:$F$1003='Gastos das Atividades'!$B31),-('Gastos das Atividades'!Y$3&gt;='Gastos Gerais'!$D$4:$D$1003),-('Gastos das Atividades'!Y$3&lt;='Gastos Gerais'!$E$4:$E$1003),-('Gastos Gerais'!$C$4:$C$1003)))</f>
        <v>0</v>
      </c>
      <c r="Z31" s="72">
        <f>IF($B31="",0,SUMPRODUCT(-('Gastos Gerais'!$F$4:$F$1003='Gastos das Atividades'!$B31),-('Gastos das Atividades'!Z$3&gt;='Gastos Gerais'!$D$4:$D$1003),-('Gastos das Atividades'!Z$3&lt;='Gastos Gerais'!$E$4:$E$1003),-('Gastos Gerais'!$C$4:$C$1003)))</f>
        <v>0</v>
      </c>
      <c r="AA31" s="72">
        <f>IF($B31="",0,SUMPRODUCT(-('Gastos Gerais'!$F$4:$F$1003='Gastos das Atividades'!$B31),-('Gastos das Atividades'!AA$3&gt;='Gastos Gerais'!$D$4:$D$1003),-('Gastos das Atividades'!AA$3&lt;='Gastos Gerais'!$E$4:$E$1003),-('Gastos Gerais'!$C$4:$C$1003)))</f>
        <v>0</v>
      </c>
      <c r="AB31" s="72">
        <f>IF($B31="",0,SUMPRODUCT(-('Gastos Gerais'!$F$4:$F$1003='Gastos das Atividades'!$B31),-('Gastos das Atividades'!AB$3&gt;='Gastos Gerais'!$D$4:$D$1003),-('Gastos das Atividades'!AB$3&lt;='Gastos Gerais'!$E$4:$E$1003),-('Gastos Gerais'!$C$4:$C$1003)))</f>
        <v>0</v>
      </c>
      <c r="AC31" s="72">
        <f>IF($B31="",0,SUMPRODUCT(-('Gastos Gerais'!$F$4:$F$1003='Gastos das Atividades'!$B31),-('Gastos das Atividades'!AC$3&gt;='Gastos Gerais'!$D$4:$D$1003),-('Gastos das Atividades'!AC$3&lt;='Gastos Gerais'!$E$4:$E$1003),-('Gastos Gerais'!$C$4:$C$1003)))</f>
        <v>0</v>
      </c>
      <c r="AD31" s="72">
        <f>IF($B31="",0,SUMPRODUCT(-('Gastos Gerais'!$F$4:$F$1003='Gastos das Atividades'!$B31),-('Gastos das Atividades'!AD$3&gt;='Gastos Gerais'!$D$4:$D$1003),-('Gastos das Atividades'!AD$3&lt;='Gastos Gerais'!$E$4:$E$1003),-('Gastos Gerais'!$C$4:$C$1003)))</f>
        <v>0</v>
      </c>
      <c r="AE31" s="72">
        <f>IF($B31="",0,SUMPRODUCT(-('Gastos Gerais'!$F$4:$F$1003='Gastos das Atividades'!$B31),-('Gastos das Atividades'!AE$3&gt;='Gastos Gerais'!$D$4:$D$1003),-('Gastos das Atividades'!AE$3&lt;='Gastos Gerais'!$E$4:$E$1003),-('Gastos Gerais'!$C$4:$C$1003)))</f>
        <v>0</v>
      </c>
      <c r="AF31" s="72">
        <f>IF($B31="",0,SUMPRODUCT(-('Gastos Gerais'!$F$4:$F$1003='Gastos das Atividades'!$B31),-('Gastos das Atividades'!AF$3&gt;='Gastos Gerais'!$D$4:$D$1003),-('Gastos das Atividades'!AF$3&lt;='Gastos Gerais'!$E$4:$E$1003),-('Gastos Gerais'!$C$4:$C$1003)))</f>
        <v>0</v>
      </c>
      <c r="AG31" s="72">
        <f>IF($B31="",0,SUMPRODUCT(-('Gastos Gerais'!$F$4:$F$1003='Gastos das Atividades'!$B31),-('Gastos das Atividades'!AG$3&gt;='Gastos Gerais'!$D$4:$D$1003),-('Gastos das Atividades'!AG$3&lt;='Gastos Gerais'!$E$4:$E$1003),-('Gastos Gerais'!$C$4:$C$1003)))</f>
        <v>0</v>
      </c>
      <c r="AH31" s="72">
        <f>IF($B31="",0,SUMPRODUCT(-('Gastos Gerais'!$F$4:$F$1003='Gastos das Atividades'!$B31),-('Gastos das Atividades'!AH$3&gt;='Gastos Gerais'!$D$4:$D$1003),-('Gastos das Atividades'!AH$3&lt;='Gastos Gerais'!$E$4:$E$1003),-('Gastos Gerais'!$C$4:$C$1003)))</f>
        <v>0</v>
      </c>
      <c r="AI31" s="72">
        <f>IF($B31="",0,SUMPRODUCT(-('Gastos Gerais'!$F$4:$F$1003='Gastos das Atividades'!$B31),-('Gastos das Atividades'!AI$3&gt;='Gastos Gerais'!$D$4:$D$1003),-('Gastos das Atividades'!AI$3&lt;='Gastos Gerais'!$E$4:$E$1003),-('Gastos Gerais'!$C$4:$C$1003)))</f>
        <v>0</v>
      </c>
      <c r="AJ31" s="72">
        <f>IF($B31="",0,SUMPRODUCT(-('Gastos Gerais'!$F$4:$F$1003='Gastos das Atividades'!$B31),-('Gastos das Atividades'!AJ$3&gt;='Gastos Gerais'!$D$4:$D$1003),-('Gastos das Atividades'!AJ$3&lt;='Gastos Gerais'!$E$4:$E$1003),-('Gastos Gerais'!$C$4:$C$1003)))</f>
        <v>0</v>
      </c>
      <c r="AK31" s="72">
        <f>IF($B31="",0,SUMPRODUCT(-('Gastos Gerais'!$F$4:$F$1003='Gastos das Atividades'!$B31),-('Gastos das Atividades'!AK$3&gt;='Gastos Gerais'!$D$4:$D$1003),-('Gastos das Atividades'!AK$3&lt;='Gastos Gerais'!$E$4:$E$1003),-('Gastos Gerais'!$C$4:$C$1003)))</f>
        <v>0</v>
      </c>
      <c r="AL31" s="72">
        <f>IF($B31="",0,SUMPRODUCT(-('Gastos Gerais'!$F$4:$F$1003='Gastos das Atividades'!$B31),-('Gastos das Atividades'!AL$3&gt;='Gastos Gerais'!$D$4:$D$1003),-('Gastos das Atividades'!AL$3&lt;='Gastos Gerais'!$E$4:$E$1003),-('Gastos Gerais'!$C$4:$C$1003)))</f>
        <v>0</v>
      </c>
      <c r="AM31" s="72">
        <f>IF($B31="",0,SUMPRODUCT(-('Gastos Gerais'!$F$4:$F$1003='Gastos das Atividades'!$B31),-('Gastos das Atividades'!AM$3&gt;='Gastos Gerais'!$D$4:$D$1003),-('Gastos das Atividades'!AM$3&lt;='Gastos Gerais'!$E$4:$E$1003),-('Gastos Gerais'!$C$4:$C$1003)))</f>
        <v>0</v>
      </c>
      <c r="AN31" s="72">
        <f>IF($B31="",0,SUMPRODUCT(-('Gastos Gerais'!$F$4:$F$1003='Gastos das Atividades'!$B31),-('Gastos das Atividades'!AN$3&gt;='Gastos Gerais'!$D$4:$D$1003),-('Gastos das Atividades'!AN$3&lt;='Gastos Gerais'!$E$4:$E$1003),-('Gastos Gerais'!$C$4:$C$1003)))</f>
        <v>0</v>
      </c>
      <c r="AO31" s="72">
        <f>IF($B31="",0,SUMPRODUCT(-('Gastos Gerais'!$F$4:$F$1003='Gastos das Atividades'!$B31),-('Gastos das Atividades'!AO$3&gt;='Gastos Gerais'!$D$4:$D$1003),-('Gastos das Atividades'!AO$3&lt;='Gastos Gerais'!$E$4:$E$1003),-('Gastos Gerais'!$C$4:$C$1003)))</f>
        <v>0</v>
      </c>
      <c r="AP31" s="72">
        <f>IF($B31="",0,SUMPRODUCT(-('Gastos Gerais'!$F$4:$F$1003='Gastos das Atividades'!$B31),-('Gastos das Atividades'!AP$3&gt;='Gastos Gerais'!$D$4:$D$1003),-('Gastos das Atividades'!AP$3&lt;='Gastos Gerais'!$E$4:$E$1003),-('Gastos Gerais'!$C$4:$C$1003)))</f>
        <v>0</v>
      </c>
      <c r="AQ31" s="72">
        <f>IF($B31="",0,SUMPRODUCT(-('Gastos Gerais'!$F$4:$F$1003='Gastos das Atividades'!$B31),-('Gastos das Atividades'!AQ$3&gt;='Gastos Gerais'!$D$4:$D$1003),-('Gastos das Atividades'!AQ$3&lt;='Gastos Gerais'!$E$4:$E$1003),-('Gastos Gerais'!$C$4:$C$1003)))</f>
        <v>0</v>
      </c>
      <c r="AR31" s="72">
        <f>IF($B31="",0,SUMPRODUCT(-('Gastos Gerais'!$F$4:$F$1003='Gastos das Atividades'!$B31),-('Gastos das Atividades'!AR$3&gt;='Gastos Gerais'!$D$4:$D$1003),-('Gastos das Atividades'!AR$3&lt;='Gastos Gerais'!$E$4:$E$1003),-('Gastos Gerais'!$C$4:$C$1003)))</f>
        <v>0</v>
      </c>
      <c r="AS31" s="72">
        <f>IF($B31="",0,SUMPRODUCT(-('Gastos Gerais'!$F$4:$F$1003='Gastos das Atividades'!$B31),-('Gastos das Atividades'!AS$3&gt;='Gastos Gerais'!$D$4:$D$1003),-('Gastos das Atividades'!AS$3&lt;='Gastos Gerais'!$E$4:$E$1003),-('Gastos Gerais'!$C$4:$C$1003)))</f>
        <v>0</v>
      </c>
      <c r="AT31" s="72">
        <f>IF($B31="",0,SUMPRODUCT(-('Gastos Gerais'!$F$4:$F$1003='Gastos das Atividades'!$B31),-('Gastos das Atividades'!AT$3&gt;='Gastos Gerais'!$D$4:$D$1003),-('Gastos das Atividades'!AT$3&lt;='Gastos Gerais'!$E$4:$E$1003),-('Gastos Gerais'!$C$4:$C$1003)))</f>
        <v>0</v>
      </c>
      <c r="AU31" s="72">
        <f>IF($B31="",0,SUMPRODUCT(-('Gastos Gerais'!$F$4:$F$1003='Gastos das Atividades'!$B31),-('Gastos das Atividades'!AU$3&gt;='Gastos Gerais'!$D$4:$D$1003),-('Gastos das Atividades'!AU$3&lt;='Gastos Gerais'!$E$4:$E$1003),-('Gastos Gerais'!$C$4:$C$1003)))</f>
        <v>0</v>
      </c>
      <c r="AV31" s="72">
        <f>IF($B31="",0,SUMPRODUCT(-('Gastos Gerais'!$F$4:$F$1003='Gastos das Atividades'!$B31),-('Gastos das Atividades'!AV$3&gt;='Gastos Gerais'!$D$4:$D$1003),-('Gastos das Atividades'!AV$3&lt;='Gastos Gerais'!$E$4:$E$1003),-('Gastos Gerais'!$C$4:$C$1003)))</f>
        <v>0</v>
      </c>
      <c r="AW31" s="72">
        <f>IF($B31="",0,SUMPRODUCT(-('Gastos Gerais'!$F$4:$F$1003='Gastos das Atividades'!$B31),-('Gastos das Atividades'!AW$3&gt;='Gastos Gerais'!$D$4:$D$1003),-('Gastos das Atividades'!AW$3&lt;='Gastos Gerais'!$E$4:$E$1003),-('Gastos Gerais'!$C$4:$C$1003)))</f>
        <v>0</v>
      </c>
      <c r="AX31" s="72">
        <f>IF($B31="",0,SUMPRODUCT(-('Gastos Gerais'!$F$4:$F$1003='Gastos das Atividades'!$B31),-('Gastos das Atividades'!AX$3&gt;='Gastos Gerais'!$D$4:$D$1003),-('Gastos das Atividades'!AX$3&lt;='Gastos Gerais'!$E$4:$E$1003),-('Gastos Gerais'!$C$4:$C$1003)))</f>
        <v>0</v>
      </c>
      <c r="AY31" s="72">
        <f>IF($B31="",0,SUMPRODUCT(-('Gastos Gerais'!$F$4:$F$1003='Gastos das Atividades'!$B31),-('Gastos das Atividades'!AY$3&gt;='Gastos Gerais'!$D$4:$D$1003),-('Gastos das Atividades'!AY$3&lt;='Gastos Gerais'!$E$4:$E$1003),-('Gastos Gerais'!$C$4:$C$1003)))</f>
        <v>0</v>
      </c>
      <c r="AZ31" s="72">
        <f>IF($B31="",0,SUMPRODUCT(-('Gastos Gerais'!$F$4:$F$1003='Gastos das Atividades'!$B31),-('Gastos das Atividades'!AZ$3&gt;='Gastos Gerais'!$D$4:$D$1003),-('Gastos das Atividades'!AZ$3&lt;='Gastos Gerais'!$E$4:$E$1003),-('Gastos Gerais'!$C$4:$C$1003)))</f>
        <v>0</v>
      </c>
      <c r="BA31" s="72">
        <f>IF($B31="",0,SUMPRODUCT(-('Gastos Gerais'!$F$4:$F$1003='Gastos das Atividades'!$B31),-('Gastos das Atividades'!BA$3&gt;='Gastos Gerais'!$D$4:$D$1003),-('Gastos das Atividades'!BA$3&lt;='Gastos Gerais'!$E$4:$E$1003),-('Gastos Gerais'!$C$4:$C$1003)))</f>
        <v>0</v>
      </c>
      <c r="BB31" s="72">
        <f>IF($B31="",0,SUMPRODUCT(-('Gastos Gerais'!$F$4:$F$1003='Gastos das Atividades'!$B31),-('Gastos das Atividades'!BB$3&gt;='Gastos Gerais'!$D$4:$D$1003),-('Gastos das Atividades'!BB$3&lt;='Gastos Gerais'!$E$4:$E$1003),-('Gastos Gerais'!$C$4:$C$1003)))</f>
        <v>0</v>
      </c>
      <c r="BC31" s="72">
        <f>IF($B31="",0,SUMPRODUCT(-('Gastos Gerais'!$F$4:$F$1003='Gastos das Atividades'!$B31),-('Gastos das Atividades'!BC$3&gt;='Gastos Gerais'!$D$4:$D$1003),-('Gastos das Atividades'!BC$3&lt;='Gastos Gerais'!$E$4:$E$1003),-('Gastos Gerais'!$C$4:$C$1003)))</f>
        <v>0</v>
      </c>
      <c r="BD31" s="72">
        <f>IF($B31="",0,SUMPRODUCT(-('Gastos Gerais'!$F$4:$F$1003='Gastos das Atividades'!$B31),-('Gastos das Atividades'!BD$3&gt;='Gastos Gerais'!$D$4:$D$1003),-('Gastos das Atividades'!BD$3&lt;='Gastos Gerais'!$E$4:$E$1003),-('Gastos Gerais'!$C$4:$C$1003)))</f>
        <v>0</v>
      </c>
      <c r="BE31" s="72">
        <f>IF($B31="",0,SUMPRODUCT(-('Gastos Gerais'!$F$4:$F$1003='Gastos das Atividades'!$B31),-('Gastos das Atividades'!BE$3&gt;='Gastos Gerais'!$D$4:$D$1003),-('Gastos das Atividades'!BE$3&lt;='Gastos Gerais'!$E$4:$E$1003),-('Gastos Gerais'!$C$4:$C$1003)))</f>
        <v>0</v>
      </c>
      <c r="BF31" s="72">
        <f>IF($B31="",0,SUMPRODUCT(-('Gastos Gerais'!$F$4:$F$1003='Gastos das Atividades'!$B31),-('Gastos das Atividades'!BF$3&gt;='Gastos Gerais'!$D$4:$D$1003),-('Gastos das Atividades'!BF$3&lt;='Gastos Gerais'!$E$4:$E$1003),-('Gastos Gerais'!$C$4:$C$1003)))</f>
        <v>0</v>
      </c>
      <c r="BG31" s="72">
        <f>IF($B31="",0,SUMPRODUCT(-('Gastos Gerais'!$F$4:$F$1003='Gastos das Atividades'!$B31),-('Gastos das Atividades'!BG$3&gt;='Gastos Gerais'!$D$4:$D$1003),-('Gastos das Atividades'!BG$3&lt;='Gastos Gerais'!$E$4:$E$1003),-('Gastos Gerais'!$C$4:$C$1003)))</f>
        <v>0</v>
      </c>
      <c r="BH31" s="72">
        <f>IF($B31="",0,SUMPRODUCT(-('Gastos Gerais'!$F$4:$F$1003='Gastos das Atividades'!$B31),-('Gastos das Atividades'!BH$3&gt;='Gastos Gerais'!$D$4:$D$1003),-('Gastos das Atividades'!BH$3&lt;='Gastos Gerais'!$E$4:$E$1003),-('Gastos Gerais'!$C$4:$C$1003)))</f>
        <v>0</v>
      </c>
      <c r="BI31" s="72">
        <f>IF($B31="",0,SUMPRODUCT(-('Gastos Gerais'!$F$4:$F$1003='Gastos das Atividades'!$B31),-('Gastos das Atividades'!BI$3&gt;='Gastos Gerais'!$D$4:$D$1003),-('Gastos das Atividades'!BI$3&lt;='Gastos Gerais'!$E$4:$E$1003),-('Gastos Gerais'!$C$4:$C$1003)))</f>
        <v>0</v>
      </c>
      <c r="BJ31" s="72">
        <f>IF($B31="",0,SUMPRODUCT(-('Gastos Gerais'!$F$4:$F$1003='Gastos das Atividades'!$B31),-('Gastos das Atividades'!BJ$3&gt;='Gastos Gerais'!$D$4:$D$1003),-('Gastos das Atividades'!BJ$3&lt;='Gastos Gerais'!$E$4:$E$1003),-('Gastos Gerais'!$C$4:$C$1003)))</f>
        <v>0</v>
      </c>
      <c r="BK31" s="72">
        <f>IF($B31="",0,SUMPRODUCT(-('Gastos Gerais'!$F$4:$F$1003='Gastos das Atividades'!$B31),-('Gastos das Atividades'!BK$3&gt;='Gastos Gerais'!$D$4:$D$1003),-('Gastos das Atividades'!BK$3&lt;='Gastos Gerais'!$E$4:$E$1003),-('Gastos Gerais'!$C$4:$C$1003)))</f>
        <v>0</v>
      </c>
      <c r="BL31" s="72">
        <f>IF($B31="",0,SUMPRODUCT(-('Gastos Gerais'!$F$4:$F$1003='Gastos das Atividades'!$B31),-('Gastos das Atividades'!BL$3&gt;='Gastos Gerais'!$D$4:$D$1003),-('Gastos das Atividades'!BL$3&lt;='Gastos Gerais'!$E$4:$E$1003),-('Gastos Gerais'!$C$4:$C$1003)))</f>
        <v>0</v>
      </c>
      <c r="BM31" s="72">
        <f>IF($B31="",0,SUMPRODUCT(-('Gastos Gerais'!$F$4:$F$1003='Gastos das Atividades'!$B31),-('Gastos das Atividades'!BM$3&gt;='Gastos Gerais'!$D$4:$D$1003),-('Gastos das Atividades'!BM$3&lt;='Gastos Gerais'!$E$4:$E$1003),-('Gastos Gerais'!$C$4:$C$1003)))</f>
        <v>0</v>
      </c>
      <c r="BN31" s="72">
        <f>IF($B31="",0,SUMPRODUCT(-('Gastos Gerais'!$F$4:$F$1003='Gastos das Atividades'!$B31),-('Gastos das Atividades'!BN$3&gt;='Gastos Gerais'!$D$4:$D$1003),-('Gastos das Atividades'!BN$3&lt;='Gastos Gerais'!$E$4:$E$1003),-('Gastos Gerais'!$C$4:$C$1003)))</f>
        <v>0</v>
      </c>
      <c r="BO31" s="72">
        <f>IF($B31="",0,SUMPRODUCT(-('Gastos Gerais'!$F$4:$F$1003='Gastos das Atividades'!$B31),-('Gastos das Atividades'!BO$3&gt;='Gastos Gerais'!$D$4:$D$1003),-('Gastos das Atividades'!BO$3&lt;='Gastos Gerais'!$E$4:$E$1003),-('Gastos Gerais'!$C$4:$C$1003)))</f>
        <v>0</v>
      </c>
      <c r="BP31" s="72">
        <f>IF($B31="",0,SUMPRODUCT(-('Gastos Gerais'!$F$4:$F$1003='Gastos das Atividades'!$B31),-('Gastos das Atividades'!BP$3&gt;='Gastos Gerais'!$D$4:$D$1003),-('Gastos das Atividades'!BP$3&lt;='Gastos Gerais'!$E$4:$E$1003),-('Gastos Gerais'!$C$4:$C$1003)))</f>
        <v>0</v>
      </c>
      <c r="BQ31" s="72">
        <f>IF($B31="",0,SUMPRODUCT(-('Gastos Gerais'!$F$4:$F$1003='Gastos das Atividades'!$B31),-('Gastos das Atividades'!BQ$3&gt;='Gastos Gerais'!$D$4:$D$1003),-('Gastos das Atividades'!BQ$3&lt;='Gastos Gerais'!$E$4:$E$1003),-('Gastos Gerais'!$C$4:$C$1003)))</f>
        <v>0</v>
      </c>
      <c r="BR31" s="72">
        <f>IF($B31="",0,SUMPRODUCT(-('Gastos Gerais'!$F$4:$F$1003='Gastos das Atividades'!$B31),-('Gastos das Atividades'!BR$3&gt;='Gastos Gerais'!$D$4:$D$1003),-('Gastos das Atividades'!BR$3&lt;='Gastos Gerais'!$E$4:$E$1003),-('Gastos Gerais'!$C$4:$C$1003)))</f>
        <v>0</v>
      </c>
      <c r="BS31" s="72">
        <f>IF($B31="",0,SUMPRODUCT(-('Gastos Gerais'!$F$4:$F$1003='Gastos das Atividades'!$B31),-('Gastos das Atividades'!BS$3&gt;='Gastos Gerais'!$D$4:$D$1003),-('Gastos das Atividades'!BS$3&lt;='Gastos Gerais'!$E$4:$E$1003),-('Gastos Gerais'!$C$4:$C$1003)))</f>
        <v>0</v>
      </c>
      <c r="BT31" s="72">
        <f>IF($B31="",0,SUMPRODUCT(-('Gastos Gerais'!$F$4:$F$1003='Gastos das Atividades'!$B31),-('Gastos das Atividades'!BT$3&gt;='Gastos Gerais'!$D$4:$D$1003),-('Gastos das Atividades'!BT$3&lt;='Gastos Gerais'!$E$4:$E$1003),-('Gastos Gerais'!$C$4:$C$1003)))</f>
        <v>0</v>
      </c>
      <c r="BU31" s="72">
        <f>IF($B31="",0,SUMPRODUCT(-('Gastos Gerais'!$F$4:$F$1003='Gastos das Atividades'!$B31),-('Gastos das Atividades'!BU$3&gt;='Gastos Gerais'!$D$4:$D$1003),-('Gastos das Atividades'!BU$3&lt;='Gastos Gerais'!$E$4:$E$1003),-('Gastos Gerais'!$C$4:$C$1003)))</f>
        <v>0</v>
      </c>
      <c r="BV31" s="72">
        <f>IF($B31="",0,SUMPRODUCT(-('Gastos Gerais'!$F$4:$F$1003='Gastos das Atividades'!$B31),-('Gastos das Atividades'!BV$3&gt;='Gastos Gerais'!$D$4:$D$1003),-('Gastos das Atividades'!BV$3&lt;='Gastos Gerais'!$E$4:$E$1003),-('Gastos Gerais'!$C$4:$C$1003)))</f>
        <v>0</v>
      </c>
      <c r="BW31" s="72">
        <f>IF($B31="",0,SUMPRODUCT(-('Gastos Gerais'!$F$4:$F$1003='Gastos das Atividades'!$B31),-('Gastos das Atividades'!BW$3&gt;='Gastos Gerais'!$D$4:$D$1003),-('Gastos das Atividades'!BW$3&lt;='Gastos Gerais'!$E$4:$E$1003),-('Gastos Gerais'!$C$4:$C$1003)))</f>
        <v>0</v>
      </c>
      <c r="BX31" s="72">
        <f>IF($B31="",0,SUMPRODUCT(-('Gastos Gerais'!$F$4:$F$1003='Gastos das Atividades'!$B31),-('Gastos das Atividades'!BX$3&gt;='Gastos Gerais'!$D$4:$D$1003),-('Gastos das Atividades'!BX$3&lt;='Gastos Gerais'!$E$4:$E$1003),-('Gastos Gerais'!$C$4:$C$1003)))</f>
        <v>0</v>
      </c>
    </row>
    <row r="32" spans="1:76" x14ac:dyDescent="0.2">
      <c r="A32" s="140">
        <v>29</v>
      </c>
      <c r="B32" s="158"/>
      <c r="C32" s="298">
        <v>0</v>
      </c>
      <c r="D32" s="350">
        <f t="shared" si="9"/>
        <v>0</v>
      </c>
      <c r="E32" s="138">
        <f t="shared" si="10"/>
        <v>0</v>
      </c>
      <c r="F32" s="72">
        <f t="shared" si="2"/>
        <v>0</v>
      </c>
      <c r="G32" s="72">
        <f t="shared" si="2"/>
        <v>0</v>
      </c>
      <c r="H32" s="72">
        <f t="shared" si="2"/>
        <v>0</v>
      </c>
      <c r="I32" s="72">
        <f t="shared" si="2"/>
        <v>0</v>
      </c>
      <c r="J32" s="139">
        <f t="shared" si="3"/>
        <v>0</v>
      </c>
      <c r="K32" s="75">
        <f t="shared" si="4"/>
        <v>0</v>
      </c>
      <c r="L32" s="75">
        <f t="shared" si="5"/>
        <v>0</v>
      </c>
      <c r="M32" s="75">
        <f t="shared" si="6"/>
        <v>0</v>
      </c>
      <c r="N32" s="75">
        <f t="shared" si="11"/>
        <v>0</v>
      </c>
      <c r="O32" s="75">
        <f t="shared" si="12"/>
        <v>0</v>
      </c>
      <c r="P32" s="202">
        <f t="shared" si="8"/>
        <v>0</v>
      </c>
      <c r="Q32" s="72">
        <f>IF($B32="",0,SUMPRODUCT(-('Gastos Gerais'!$F$4:$F$1003='Gastos das Atividades'!$B32),-('Gastos das Atividades'!Q$3&gt;='Gastos Gerais'!$D$4:$D$1003),-('Gastos das Atividades'!Q$3&lt;='Gastos Gerais'!$E$4:$E$1003),-('Gastos Gerais'!$C$4:$C$1003)))</f>
        <v>0</v>
      </c>
      <c r="R32" s="72">
        <f>IF($B32="",0,SUMPRODUCT(-('Gastos Gerais'!$F$4:$F$1003='Gastos das Atividades'!$B32),-('Gastos das Atividades'!R$3&gt;='Gastos Gerais'!$D$4:$D$1003),-('Gastos das Atividades'!R$3&lt;='Gastos Gerais'!$E$4:$E$1003),-('Gastos Gerais'!$C$4:$C$1003)))</f>
        <v>0</v>
      </c>
      <c r="S32" s="72">
        <f>IF($B32="",0,SUMPRODUCT(-('Gastos Gerais'!$F$4:$F$1003='Gastos das Atividades'!$B32),-('Gastos das Atividades'!S$3&gt;='Gastos Gerais'!$D$4:$D$1003),-('Gastos das Atividades'!S$3&lt;='Gastos Gerais'!$E$4:$E$1003),-('Gastos Gerais'!$C$4:$C$1003)))</f>
        <v>0</v>
      </c>
      <c r="T32" s="72">
        <f>IF($B32="",0,SUMPRODUCT(-('Gastos Gerais'!$F$4:$F$1003='Gastos das Atividades'!$B32),-('Gastos das Atividades'!T$3&gt;='Gastos Gerais'!$D$4:$D$1003),-('Gastos das Atividades'!T$3&lt;='Gastos Gerais'!$E$4:$E$1003),-('Gastos Gerais'!$C$4:$C$1003)))</f>
        <v>0</v>
      </c>
      <c r="U32" s="72">
        <f>IF($B32="",0,SUMPRODUCT(-('Gastos Gerais'!$F$4:$F$1003='Gastos das Atividades'!$B32),-('Gastos das Atividades'!U$3&gt;='Gastos Gerais'!$D$4:$D$1003),-('Gastos das Atividades'!U$3&lt;='Gastos Gerais'!$E$4:$E$1003),-('Gastos Gerais'!$C$4:$C$1003)))</f>
        <v>0</v>
      </c>
      <c r="V32" s="72">
        <f>IF($B32="",0,SUMPRODUCT(-('Gastos Gerais'!$F$4:$F$1003='Gastos das Atividades'!$B32),-('Gastos das Atividades'!V$3&gt;='Gastos Gerais'!$D$4:$D$1003),-('Gastos das Atividades'!V$3&lt;='Gastos Gerais'!$E$4:$E$1003),-('Gastos Gerais'!$C$4:$C$1003)))</f>
        <v>0</v>
      </c>
      <c r="W32" s="72">
        <f>IF($B32="",0,SUMPRODUCT(-('Gastos Gerais'!$F$4:$F$1003='Gastos das Atividades'!$B32),-('Gastos das Atividades'!W$3&gt;='Gastos Gerais'!$D$4:$D$1003),-('Gastos das Atividades'!W$3&lt;='Gastos Gerais'!$E$4:$E$1003),-('Gastos Gerais'!$C$4:$C$1003)))</f>
        <v>0</v>
      </c>
      <c r="X32" s="72">
        <f>IF($B32="",0,SUMPRODUCT(-('Gastos Gerais'!$F$4:$F$1003='Gastos das Atividades'!$B32),-('Gastos das Atividades'!X$3&gt;='Gastos Gerais'!$D$4:$D$1003),-('Gastos das Atividades'!X$3&lt;='Gastos Gerais'!$E$4:$E$1003),-('Gastos Gerais'!$C$4:$C$1003)))</f>
        <v>0</v>
      </c>
      <c r="Y32" s="72">
        <f>IF($B32="",0,SUMPRODUCT(-('Gastos Gerais'!$F$4:$F$1003='Gastos das Atividades'!$B32),-('Gastos das Atividades'!Y$3&gt;='Gastos Gerais'!$D$4:$D$1003),-('Gastos das Atividades'!Y$3&lt;='Gastos Gerais'!$E$4:$E$1003),-('Gastos Gerais'!$C$4:$C$1003)))</f>
        <v>0</v>
      </c>
      <c r="Z32" s="72">
        <f>IF($B32="",0,SUMPRODUCT(-('Gastos Gerais'!$F$4:$F$1003='Gastos das Atividades'!$B32),-('Gastos das Atividades'!Z$3&gt;='Gastos Gerais'!$D$4:$D$1003),-('Gastos das Atividades'!Z$3&lt;='Gastos Gerais'!$E$4:$E$1003),-('Gastos Gerais'!$C$4:$C$1003)))</f>
        <v>0</v>
      </c>
      <c r="AA32" s="72">
        <f>IF($B32="",0,SUMPRODUCT(-('Gastos Gerais'!$F$4:$F$1003='Gastos das Atividades'!$B32),-('Gastos das Atividades'!AA$3&gt;='Gastos Gerais'!$D$4:$D$1003),-('Gastos das Atividades'!AA$3&lt;='Gastos Gerais'!$E$4:$E$1003),-('Gastos Gerais'!$C$4:$C$1003)))</f>
        <v>0</v>
      </c>
      <c r="AB32" s="72">
        <f>IF($B32="",0,SUMPRODUCT(-('Gastos Gerais'!$F$4:$F$1003='Gastos das Atividades'!$B32),-('Gastos das Atividades'!AB$3&gt;='Gastos Gerais'!$D$4:$D$1003),-('Gastos das Atividades'!AB$3&lt;='Gastos Gerais'!$E$4:$E$1003),-('Gastos Gerais'!$C$4:$C$1003)))</f>
        <v>0</v>
      </c>
      <c r="AC32" s="72">
        <f>IF($B32="",0,SUMPRODUCT(-('Gastos Gerais'!$F$4:$F$1003='Gastos das Atividades'!$B32),-('Gastos das Atividades'!AC$3&gt;='Gastos Gerais'!$D$4:$D$1003),-('Gastos das Atividades'!AC$3&lt;='Gastos Gerais'!$E$4:$E$1003),-('Gastos Gerais'!$C$4:$C$1003)))</f>
        <v>0</v>
      </c>
      <c r="AD32" s="72">
        <f>IF($B32="",0,SUMPRODUCT(-('Gastos Gerais'!$F$4:$F$1003='Gastos das Atividades'!$B32),-('Gastos das Atividades'!AD$3&gt;='Gastos Gerais'!$D$4:$D$1003),-('Gastos das Atividades'!AD$3&lt;='Gastos Gerais'!$E$4:$E$1003),-('Gastos Gerais'!$C$4:$C$1003)))</f>
        <v>0</v>
      </c>
      <c r="AE32" s="72">
        <f>IF($B32="",0,SUMPRODUCT(-('Gastos Gerais'!$F$4:$F$1003='Gastos das Atividades'!$B32),-('Gastos das Atividades'!AE$3&gt;='Gastos Gerais'!$D$4:$D$1003),-('Gastos das Atividades'!AE$3&lt;='Gastos Gerais'!$E$4:$E$1003),-('Gastos Gerais'!$C$4:$C$1003)))</f>
        <v>0</v>
      </c>
      <c r="AF32" s="72">
        <f>IF($B32="",0,SUMPRODUCT(-('Gastos Gerais'!$F$4:$F$1003='Gastos das Atividades'!$B32),-('Gastos das Atividades'!AF$3&gt;='Gastos Gerais'!$D$4:$D$1003),-('Gastos das Atividades'!AF$3&lt;='Gastos Gerais'!$E$4:$E$1003),-('Gastos Gerais'!$C$4:$C$1003)))</f>
        <v>0</v>
      </c>
      <c r="AG32" s="72">
        <f>IF($B32="",0,SUMPRODUCT(-('Gastos Gerais'!$F$4:$F$1003='Gastos das Atividades'!$B32),-('Gastos das Atividades'!AG$3&gt;='Gastos Gerais'!$D$4:$D$1003),-('Gastos das Atividades'!AG$3&lt;='Gastos Gerais'!$E$4:$E$1003),-('Gastos Gerais'!$C$4:$C$1003)))</f>
        <v>0</v>
      </c>
      <c r="AH32" s="72">
        <f>IF($B32="",0,SUMPRODUCT(-('Gastos Gerais'!$F$4:$F$1003='Gastos das Atividades'!$B32),-('Gastos das Atividades'!AH$3&gt;='Gastos Gerais'!$D$4:$D$1003),-('Gastos das Atividades'!AH$3&lt;='Gastos Gerais'!$E$4:$E$1003),-('Gastos Gerais'!$C$4:$C$1003)))</f>
        <v>0</v>
      </c>
      <c r="AI32" s="72">
        <f>IF($B32="",0,SUMPRODUCT(-('Gastos Gerais'!$F$4:$F$1003='Gastos das Atividades'!$B32),-('Gastos das Atividades'!AI$3&gt;='Gastos Gerais'!$D$4:$D$1003),-('Gastos das Atividades'!AI$3&lt;='Gastos Gerais'!$E$4:$E$1003),-('Gastos Gerais'!$C$4:$C$1003)))</f>
        <v>0</v>
      </c>
      <c r="AJ32" s="72">
        <f>IF($B32="",0,SUMPRODUCT(-('Gastos Gerais'!$F$4:$F$1003='Gastos das Atividades'!$B32),-('Gastos das Atividades'!AJ$3&gt;='Gastos Gerais'!$D$4:$D$1003),-('Gastos das Atividades'!AJ$3&lt;='Gastos Gerais'!$E$4:$E$1003),-('Gastos Gerais'!$C$4:$C$1003)))</f>
        <v>0</v>
      </c>
      <c r="AK32" s="72">
        <f>IF($B32="",0,SUMPRODUCT(-('Gastos Gerais'!$F$4:$F$1003='Gastos das Atividades'!$B32),-('Gastos das Atividades'!AK$3&gt;='Gastos Gerais'!$D$4:$D$1003),-('Gastos das Atividades'!AK$3&lt;='Gastos Gerais'!$E$4:$E$1003),-('Gastos Gerais'!$C$4:$C$1003)))</f>
        <v>0</v>
      </c>
      <c r="AL32" s="72">
        <f>IF($B32="",0,SUMPRODUCT(-('Gastos Gerais'!$F$4:$F$1003='Gastos das Atividades'!$B32),-('Gastos das Atividades'!AL$3&gt;='Gastos Gerais'!$D$4:$D$1003),-('Gastos das Atividades'!AL$3&lt;='Gastos Gerais'!$E$4:$E$1003),-('Gastos Gerais'!$C$4:$C$1003)))</f>
        <v>0</v>
      </c>
      <c r="AM32" s="72">
        <f>IF($B32="",0,SUMPRODUCT(-('Gastos Gerais'!$F$4:$F$1003='Gastos das Atividades'!$B32),-('Gastos das Atividades'!AM$3&gt;='Gastos Gerais'!$D$4:$D$1003),-('Gastos das Atividades'!AM$3&lt;='Gastos Gerais'!$E$4:$E$1003),-('Gastos Gerais'!$C$4:$C$1003)))</f>
        <v>0</v>
      </c>
      <c r="AN32" s="72">
        <f>IF($B32="",0,SUMPRODUCT(-('Gastos Gerais'!$F$4:$F$1003='Gastos das Atividades'!$B32),-('Gastos das Atividades'!AN$3&gt;='Gastos Gerais'!$D$4:$D$1003),-('Gastos das Atividades'!AN$3&lt;='Gastos Gerais'!$E$4:$E$1003),-('Gastos Gerais'!$C$4:$C$1003)))</f>
        <v>0</v>
      </c>
      <c r="AO32" s="72">
        <f>IF($B32="",0,SUMPRODUCT(-('Gastos Gerais'!$F$4:$F$1003='Gastos das Atividades'!$B32),-('Gastos das Atividades'!AO$3&gt;='Gastos Gerais'!$D$4:$D$1003),-('Gastos das Atividades'!AO$3&lt;='Gastos Gerais'!$E$4:$E$1003),-('Gastos Gerais'!$C$4:$C$1003)))</f>
        <v>0</v>
      </c>
      <c r="AP32" s="72">
        <f>IF($B32="",0,SUMPRODUCT(-('Gastos Gerais'!$F$4:$F$1003='Gastos das Atividades'!$B32),-('Gastos das Atividades'!AP$3&gt;='Gastos Gerais'!$D$4:$D$1003),-('Gastos das Atividades'!AP$3&lt;='Gastos Gerais'!$E$4:$E$1003),-('Gastos Gerais'!$C$4:$C$1003)))</f>
        <v>0</v>
      </c>
      <c r="AQ32" s="72">
        <f>IF($B32="",0,SUMPRODUCT(-('Gastos Gerais'!$F$4:$F$1003='Gastos das Atividades'!$B32),-('Gastos das Atividades'!AQ$3&gt;='Gastos Gerais'!$D$4:$D$1003),-('Gastos das Atividades'!AQ$3&lt;='Gastos Gerais'!$E$4:$E$1003),-('Gastos Gerais'!$C$4:$C$1003)))</f>
        <v>0</v>
      </c>
      <c r="AR32" s="72">
        <f>IF($B32="",0,SUMPRODUCT(-('Gastos Gerais'!$F$4:$F$1003='Gastos das Atividades'!$B32),-('Gastos das Atividades'!AR$3&gt;='Gastos Gerais'!$D$4:$D$1003),-('Gastos das Atividades'!AR$3&lt;='Gastos Gerais'!$E$4:$E$1003),-('Gastos Gerais'!$C$4:$C$1003)))</f>
        <v>0</v>
      </c>
      <c r="AS32" s="72">
        <f>IF($B32="",0,SUMPRODUCT(-('Gastos Gerais'!$F$4:$F$1003='Gastos das Atividades'!$B32),-('Gastos das Atividades'!AS$3&gt;='Gastos Gerais'!$D$4:$D$1003),-('Gastos das Atividades'!AS$3&lt;='Gastos Gerais'!$E$4:$E$1003),-('Gastos Gerais'!$C$4:$C$1003)))</f>
        <v>0</v>
      </c>
      <c r="AT32" s="72">
        <f>IF($B32="",0,SUMPRODUCT(-('Gastos Gerais'!$F$4:$F$1003='Gastos das Atividades'!$B32),-('Gastos das Atividades'!AT$3&gt;='Gastos Gerais'!$D$4:$D$1003),-('Gastos das Atividades'!AT$3&lt;='Gastos Gerais'!$E$4:$E$1003),-('Gastos Gerais'!$C$4:$C$1003)))</f>
        <v>0</v>
      </c>
      <c r="AU32" s="72">
        <f>IF($B32="",0,SUMPRODUCT(-('Gastos Gerais'!$F$4:$F$1003='Gastos das Atividades'!$B32),-('Gastos das Atividades'!AU$3&gt;='Gastos Gerais'!$D$4:$D$1003),-('Gastos das Atividades'!AU$3&lt;='Gastos Gerais'!$E$4:$E$1003),-('Gastos Gerais'!$C$4:$C$1003)))</f>
        <v>0</v>
      </c>
      <c r="AV32" s="72">
        <f>IF($B32="",0,SUMPRODUCT(-('Gastos Gerais'!$F$4:$F$1003='Gastos das Atividades'!$B32),-('Gastos das Atividades'!AV$3&gt;='Gastos Gerais'!$D$4:$D$1003),-('Gastos das Atividades'!AV$3&lt;='Gastos Gerais'!$E$4:$E$1003),-('Gastos Gerais'!$C$4:$C$1003)))</f>
        <v>0</v>
      </c>
      <c r="AW32" s="72">
        <f>IF($B32="",0,SUMPRODUCT(-('Gastos Gerais'!$F$4:$F$1003='Gastos das Atividades'!$B32),-('Gastos das Atividades'!AW$3&gt;='Gastos Gerais'!$D$4:$D$1003),-('Gastos das Atividades'!AW$3&lt;='Gastos Gerais'!$E$4:$E$1003),-('Gastos Gerais'!$C$4:$C$1003)))</f>
        <v>0</v>
      </c>
      <c r="AX32" s="72">
        <f>IF($B32="",0,SUMPRODUCT(-('Gastos Gerais'!$F$4:$F$1003='Gastos das Atividades'!$B32),-('Gastos das Atividades'!AX$3&gt;='Gastos Gerais'!$D$4:$D$1003),-('Gastos das Atividades'!AX$3&lt;='Gastos Gerais'!$E$4:$E$1003),-('Gastos Gerais'!$C$4:$C$1003)))</f>
        <v>0</v>
      </c>
      <c r="AY32" s="72">
        <f>IF($B32="",0,SUMPRODUCT(-('Gastos Gerais'!$F$4:$F$1003='Gastos das Atividades'!$B32),-('Gastos das Atividades'!AY$3&gt;='Gastos Gerais'!$D$4:$D$1003),-('Gastos das Atividades'!AY$3&lt;='Gastos Gerais'!$E$4:$E$1003),-('Gastos Gerais'!$C$4:$C$1003)))</f>
        <v>0</v>
      </c>
      <c r="AZ32" s="72">
        <f>IF($B32="",0,SUMPRODUCT(-('Gastos Gerais'!$F$4:$F$1003='Gastos das Atividades'!$B32),-('Gastos das Atividades'!AZ$3&gt;='Gastos Gerais'!$D$4:$D$1003),-('Gastos das Atividades'!AZ$3&lt;='Gastos Gerais'!$E$4:$E$1003),-('Gastos Gerais'!$C$4:$C$1003)))</f>
        <v>0</v>
      </c>
      <c r="BA32" s="72">
        <f>IF($B32="",0,SUMPRODUCT(-('Gastos Gerais'!$F$4:$F$1003='Gastos das Atividades'!$B32),-('Gastos das Atividades'!BA$3&gt;='Gastos Gerais'!$D$4:$D$1003),-('Gastos das Atividades'!BA$3&lt;='Gastos Gerais'!$E$4:$E$1003),-('Gastos Gerais'!$C$4:$C$1003)))</f>
        <v>0</v>
      </c>
      <c r="BB32" s="72">
        <f>IF($B32="",0,SUMPRODUCT(-('Gastos Gerais'!$F$4:$F$1003='Gastos das Atividades'!$B32),-('Gastos das Atividades'!BB$3&gt;='Gastos Gerais'!$D$4:$D$1003),-('Gastos das Atividades'!BB$3&lt;='Gastos Gerais'!$E$4:$E$1003),-('Gastos Gerais'!$C$4:$C$1003)))</f>
        <v>0</v>
      </c>
      <c r="BC32" s="72">
        <f>IF($B32="",0,SUMPRODUCT(-('Gastos Gerais'!$F$4:$F$1003='Gastos das Atividades'!$B32),-('Gastos das Atividades'!BC$3&gt;='Gastos Gerais'!$D$4:$D$1003),-('Gastos das Atividades'!BC$3&lt;='Gastos Gerais'!$E$4:$E$1003),-('Gastos Gerais'!$C$4:$C$1003)))</f>
        <v>0</v>
      </c>
      <c r="BD32" s="72">
        <f>IF($B32="",0,SUMPRODUCT(-('Gastos Gerais'!$F$4:$F$1003='Gastos das Atividades'!$B32),-('Gastos das Atividades'!BD$3&gt;='Gastos Gerais'!$D$4:$D$1003),-('Gastos das Atividades'!BD$3&lt;='Gastos Gerais'!$E$4:$E$1003),-('Gastos Gerais'!$C$4:$C$1003)))</f>
        <v>0</v>
      </c>
      <c r="BE32" s="72">
        <f>IF($B32="",0,SUMPRODUCT(-('Gastos Gerais'!$F$4:$F$1003='Gastos das Atividades'!$B32),-('Gastos das Atividades'!BE$3&gt;='Gastos Gerais'!$D$4:$D$1003),-('Gastos das Atividades'!BE$3&lt;='Gastos Gerais'!$E$4:$E$1003),-('Gastos Gerais'!$C$4:$C$1003)))</f>
        <v>0</v>
      </c>
      <c r="BF32" s="72">
        <f>IF($B32="",0,SUMPRODUCT(-('Gastos Gerais'!$F$4:$F$1003='Gastos das Atividades'!$B32),-('Gastos das Atividades'!BF$3&gt;='Gastos Gerais'!$D$4:$D$1003),-('Gastos das Atividades'!BF$3&lt;='Gastos Gerais'!$E$4:$E$1003),-('Gastos Gerais'!$C$4:$C$1003)))</f>
        <v>0</v>
      </c>
      <c r="BG32" s="72">
        <f>IF($B32="",0,SUMPRODUCT(-('Gastos Gerais'!$F$4:$F$1003='Gastos das Atividades'!$B32),-('Gastos das Atividades'!BG$3&gt;='Gastos Gerais'!$D$4:$D$1003),-('Gastos das Atividades'!BG$3&lt;='Gastos Gerais'!$E$4:$E$1003),-('Gastos Gerais'!$C$4:$C$1003)))</f>
        <v>0</v>
      </c>
      <c r="BH32" s="72">
        <f>IF($B32="",0,SUMPRODUCT(-('Gastos Gerais'!$F$4:$F$1003='Gastos das Atividades'!$B32),-('Gastos das Atividades'!BH$3&gt;='Gastos Gerais'!$D$4:$D$1003),-('Gastos das Atividades'!BH$3&lt;='Gastos Gerais'!$E$4:$E$1003),-('Gastos Gerais'!$C$4:$C$1003)))</f>
        <v>0</v>
      </c>
      <c r="BI32" s="72">
        <f>IF($B32="",0,SUMPRODUCT(-('Gastos Gerais'!$F$4:$F$1003='Gastos das Atividades'!$B32),-('Gastos das Atividades'!BI$3&gt;='Gastos Gerais'!$D$4:$D$1003),-('Gastos das Atividades'!BI$3&lt;='Gastos Gerais'!$E$4:$E$1003),-('Gastos Gerais'!$C$4:$C$1003)))</f>
        <v>0</v>
      </c>
      <c r="BJ32" s="72">
        <f>IF($B32="",0,SUMPRODUCT(-('Gastos Gerais'!$F$4:$F$1003='Gastos das Atividades'!$B32),-('Gastos das Atividades'!BJ$3&gt;='Gastos Gerais'!$D$4:$D$1003),-('Gastos das Atividades'!BJ$3&lt;='Gastos Gerais'!$E$4:$E$1003),-('Gastos Gerais'!$C$4:$C$1003)))</f>
        <v>0</v>
      </c>
      <c r="BK32" s="72">
        <f>IF($B32="",0,SUMPRODUCT(-('Gastos Gerais'!$F$4:$F$1003='Gastos das Atividades'!$B32),-('Gastos das Atividades'!BK$3&gt;='Gastos Gerais'!$D$4:$D$1003),-('Gastos das Atividades'!BK$3&lt;='Gastos Gerais'!$E$4:$E$1003),-('Gastos Gerais'!$C$4:$C$1003)))</f>
        <v>0</v>
      </c>
      <c r="BL32" s="72">
        <f>IF($B32="",0,SUMPRODUCT(-('Gastos Gerais'!$F$4:$F$1003='Gastos das Atividades'!$B32),-('Gastos das Atividades'!BL$3&gt;='Gastos Gerais'!$D$4:$D$1003),-('Gastos das Atividades'!BL$3&lt;='Gastos Gerais'!$E$4:$E$1003),-('Gastos Gerais'!$C$4:$C$1003)))</f>
        <v>0</v>
      </c>
      <c r="BM32" s="72">
        <f>IF($B32="",0,SUMPRODUCT(-('Gastos Gerais'!$F$4:$F$1003='Gastos das Atividades'!$B32),-('Gastos das Atividades'!BM$3&gt;='Gastos Gerais'!$D$4:$D$1003),-('Gastos das Atividades'!BM$3&lt;='Gastos Gerais'!$E$4:$E$1003),-('Gastos Gerais'!$C$4:$C$1003)))</f>
        <v>0</v>
      </c>
      <c r="BN32" s="72">
        <f>IF($B32="",0,SUMPRODUCT(-('Gastos Gerais'!$F$4:$F$1003='Gastos das Atividades'!$B32),-('Gastos das Atividades'!BN$3&gt;='Gastos Gerais'!$D$4:$D$1003),-('Gastos das Atividades'!BN$3&lt;='Gastos Gerais'!$E$4:$E$1003),-('Gastos Gerais'!$C$4:$C$1003)))</f>
        <v>0</v>
      </c>
      <c r="BO32" s="72">
        <f>IF($B32="",0,SUMPRODUCT(-('Gastos Gerais'!$F$4:$F$1003='Gastos das Atividades'!$B32),-('Gastos das Atividades'!BO$3&gt;='Gastos Gerais'!$D$4:$D$1003),-('Gastos das Atividades'!BO$3&lt;='Gastos Gerais'!$E$4:$E$1003),-('Gastos Gerais'!$C$4:$C$1003)))</f>
        <v>0</v>
      </c>
      <c r="BP32" s="72">
        <f>IF($B32="",0,SUMPRODUCT(-('Gastos Gerais'!$F$4:$F$1003='Gastos das Atividades'!$B32),-('Gastos das Atividades'!BP$3&gt;='Gastos Gerais'!$D$4:$D$1003),-('Gastos das Atividades'!BP$3&lt;='Gastos Gerais'!$E$4:$E$1003),-('Gastos Gerais'!$C$4:$C$1003)))</f>
        <v>0</v>
      </c>
      <c r="BQ32" s="72">
        <f>IF($B32="",0,SUMPRODUCT(-('Gastos Gerais'!$F$4:$F$1003='Gastos das Atividades'!$B32),-('Gastos das Atividades'!BQ$3&gt;='Gastos Gerais'!$D$4:$D$1003),-('Gastos das Atividades'!BQ$3&lt;='Gastos Gerais'!$E$4:$E$1003),-('Gastos Gerais'!$C$4:$C$1003)))</f>
        <v>0</v>
      </c>
      <c r="BR32" s="72">
        <f>IF($B32="",0,SUMPRODUCT(-('Gastos Gerais'!$F$4:$F$1003='Gastos das Atividades'!$B32),-('Gastos das Atividades'!BR$3&gt;='Gastos Gerais'!$D$4:$D$1003),-('Gastos das Atividades'!BR$3&lt;='Gastos Gerais'!$E$4:$E$1003),-('Gastos Gerais'!$C$4:$C$1003)))</f>
        <v>0</v>
      </c>
      <c r="BS32" s="72">
        <f>IF($B32="",0,SUMPRODUCT(-('Gastos Gerais'!$F$4:$F$1003='Gastos das Atividades'!$B32),-('Gastos das Atividades'!BS$3&gt;='Gastos Gerais'!$D$4:$D$1003),-('Gastos das Atividades'!BS$3&lt;='Gastos Gerais'!$E$4:$E$1003),-('Gastos Gerais'!$C$4:$C$1003)))</f>
        <v>0</v>
      </c>
      <c r="BT32" s="72">
        <f>IF($B32="",0,SUMPRODUCT(-('Gastos Gerais'!$F$4:$F$1003='Gastos das Atividades'!$B32),-('Gastos das Atividades'!BT$3&gt;='Gastos Gerais'!$D$4:$D$1003),-('Gastos das Atividades'!BT$3&lt;='Gastos Gerais'!$E$4:$E$1003),-('Gastos Gerais'!$C$4:$C$1003)))</f>
        <v>0</v>
      </c>
      <c r="BU32" s="72">
        <f>IF($B32="",0,SUMPRODUCT(-('Gastos Gerais'!$F$4:$F$1003='Gastos das Atividades'!$B32),-('Gastos das Atividades'!BU$3&gt;='Gastos Gerais'!$D$4:$D$1003),-('Gastos das Atividades'!BU$3&lt;='Gastos Gerais'!$E$4:$E$1003),-('Gastos Gerais'!$C$4:$C$1003)))</f>
        <v>0</v>
      </c>
      <c r="BV32" s="72">
        <f>IF($B32="",0,SUMPRODUCT(-('Gastos Gerais'!$F$4:$F$1003='Gastos das Atividades'!$B32),-('Gastos das Atividades'!BV$3&gt;='Gastos Gerais'!$D$4:$D$1003),-('Gastos das Atividades'!BV$3&lt;='Gastos Gerais'!$E$4:$E$1003),-('Gastos Gerais'!$C$4:$C$1003)))</f>
        <v>0</v>
      </c>
      <c r="BW32" s="72">
        <f>IF($B32="",0,SUMPRODUCT(-('Gastos Gerais'!$F$4:$F$1003='Gastos das Atividades'!$B32),-('Gastos das Atividades'!BW$3&gt;='Gastos Gerais'!$D$4:$D$1003),-('Gastos das Atividades'!BW$3&lt;='Gastos Gerais'!$E$4:$E$1003),-('Gastos Gerais'!$C$4:$C$1003)))</f>
        <v>0</v>
      </c>
      <c r="BX32" s="72">
        <f>IF($B32="",0,SUMPRODUCT(-('Gastos Gerais'!$F$4:$F$1003='Gastos das Atividades'!$B32),-('Gastos das Atividades'!BX$3&gt;='Gastos Gerais'!$D$4:$D$1003),-('Gastos das Atividades'!BX$3&lt;='Gastos Gerais'!$E$4:$E$1003),-('Gastos Gerais'!$C$4:$C$1003)))</f>
        <v>0</v>
      </c>
    </row>
    <row r="33" spans="1:76" ht="13.5" thickBot="1" x14ac:dyDescent="0.25">
      <c r="A33" s="140">
        <v>30</v>
      </c>
      <c r="B33" s="158"/>
      <c r="C33" s="298">
        <v>0</v>
      </c>
      <c r="D33" s="350">
        <f>SUMIFS($Q33:$BX33,$Q$3:$BX$3,"&gt;="&amp;E$3,$Q$3:$BX$3,"&lt;"&amp;(DATE(YEAR(E$3)+1,1,1)-1))</f>
        <v>0</v>
      </c>
      <c r="E33" s="138">
        <f t="shared" si="10"/>
        <v>0</v>
      </c>
      <c r="F33" s="72">
        <f t="shared" si="2"/>
        <v>0</v>
      </c>
      <c r="G33" s="72">
        <f t="shared" si="2"/>
        <v>0</v>
      </c>
      <c r="H33" s="72">
        <f t="shared" si="2"/>
        <v>0</v>
      </c>
      <c r="I33" s="72">
        <f t="shared" si="2"/>
        <v>0</v>
      </c>
      <c r="J33" s="139">
        <f t="shared" si="3"/>
        <v>0</v>
      </c>
      <c r="K33" s="75">
        <f t="shared" si="4"/>
        <v>0</v>
      </c>
      <c r="L33" s="75">
        <f t="shared" si="5"/>
        <v>0</v>
      </c>
      <c r="M33" s="75">
        <f t="shared" si="6"/>
        <v>0</v>
      </c>
      <c r="N33" s="75">
        <f t="shared" si="11"/>
        <v>0</v>
      </c>
      <c r="O33" s="75">
        <f t="shared" si="12"/>
        <v>0</v>
      </c>
      <c r="P33" s="202">
        <f t="shared" si="8"/>
        <v>0</v>
      </c>
      <c r="Q33" s="72">
        <f>IF($B33="",0,SUMPRODUCT(-('Gastos Gerais'!$F$4:$F$1003='Gastos das Atividades'!$B33),-('Gastos das Atividades'!Q$3&gt;='Gastos Gerais'!$D$4:$D$1003),-('Gastos das Atividades'!Q$3&lt;='Gastos Gerais'!$E$4:$E$1003),-('Gastos Gerais'!$C$4:$C$1003)))</f>
        <v>0</v>
      </c>
      <c r="R33" s="72">
        <f>IF($B33="",0,SUMPRODUCT(-('Gastos Gerais'!$F$4:$F$1003='Gastos das Atividades'!$B33),-('Gastos das Atividades'!R$3&gt;='Gastos Gerais'!$D$4:$D$1003),-('Gastos das Atividades'!R$3&lt;='Gastos Gerais'!$E$4:$E$1003),-('Gastos Gerais'!$C$4:$C$1003)))</f>
        <v>0</v>
      </c>
      <c r="S33" s="72">
        <f>IF($B33="",0,SUMPRODUCT(-('Gastos Gerais'!$F$4:$F$1003='Gastos das Atividades'!$B33),-('Gastos das Atividades'!S$3&gt;='Gastos Gerais'!$D$4:$D$1003),-('Gastos das Atividades'!S$3&lt;='Gastos Gerais'!$E$4:$E$1003),-('Gastos Gerais'!$C$4:$C$1003)))</f>
        <v>0</v>
      </c>
      <c r="T33" s="72">
        <f>IF($B33="",0,SUMPRODUCT(-('Gastos Gerais'!$F$4:$F$1003='Gastos das Atividades'!$B33),-('Gastos das Atividades'!T$3&gt;='Gastos Gerais'!$D$4:$D$1003),-('Gastos das Atividades'!T$3&lt;='Gastos Gerais'!$E$4:$E$1003),-('Gastos Gerais'!$C$4:$C$1003)))</f>
        <v>0</v>
      </c>
      <c r="U33" s="72">
        <f>IF($B33="",0,SUMPRODUCT(-('Gastos Gerais'!$F$4:$F$1003='Gastos das Atividades'!$B33),-('Gastos das Atividades'!U$3&gt;='Gastos Gerais'!$D$4:$D$1003),-('Gastos das Atividades'!U$3&lt;='Gastos Gerais'!$E$4:$E$1003),-('Gastos Gerais'!$C$4:$C$1003)))</f>
        <v>0</v>
      </c>
      <c r="V33" s="72">
        <f>IF($B33="",0,SUMPRODUCT(-('Gastos Gerais'!$F$4:$F$1003='Gastos das Atividades'!$B33),-('Gastos das Atividades'!V$3&gt;='Gastos Gerais'!$D$4:$D$1003),-('Gastos das Atividades'!V$3&lt;='Gastos Gerais'!$E$4:$E$1003),-('Gastos Gerais'!$C$4:$C$1003)))</f>
        <v>0</v>
      </c>
      <c r="W33" s="72">
        <f>IF($B33="",0,SUMPRODUCT(-('Gastos Gerais'!$F$4:$F$1003='Gastos das Atividades'!$B33),-('Gastos das Atividades'!W$3&gt;='Gastos Gerais'!$D$4:$D$1003),-('Gastos das Atividades'!W$3&lt;='Gastos Gerais'!$E$4:$E$1003),-('Gastos Gerais'!$C$4:$C$1003)))</f>
        <v>0</v>
      </c>
      <c r="X33" s="72">
        <f>IF($B33="",0,SUMPRODUCT(-('Gastos Gerais'!$F$4:$F$1003='Gastos das Atividades'!$B33),-('Gastos das Atividades'!X$3&gt;='Gastos Gerais'!$D$4:$D$1003),-('Gastos das Atividades'!X$3&lt;='Gastos Gerais'!$E$4:$E$1003),-('Gastos Gerais'!$C$4:$C$1003)))</f>
        <v>0</v>
      </c>
      <c r="Y33" s="72">
        <f>IF($B33="",0,SUMPRODUCT(-('Gastos Gerais'!$F$4:$F$1003='Gastos das Atividades'!$B33),-('Gastos das Atividades'!Y$3&gt;='Gastos Gerais'!$D$4:$D$1003),-('Gastos das Atividades'!Y$3&lt;='Gastos Gerais'!$E$4:$E$1003),-('Gastos Gerais'!$C$4:$C$1003)))</f>
        <v>0</v>
      </c>
      <c r="Z33" s="72">
        <f>IF($B33="",0,SUMPRODUCT(-('Gastos Gerais'!$F$4:$F$1003='Gastos das Atividades'!$B33),-('Gastos das Atividades'!Z$3&gt;='Gastos Gerais'!$D$4:$D$1003),-('Gastos das Atividades'!Z$3&lt;='Gastos Gerais'!$E$4:$E$1003),-('Gastos Gerais'!$C$4:$C$1003)))</f>
        <v>0</v>
      </c>
      <c r="AA33" s="72">
        <f>IF($B33="",0,SUMPRODUCT(-('Gastos Gerais'!$F$4:$F$1003='Gastos das Atividades'!$B33),-('Gastos das Atividades'!AA$3&gt;='Gastos Gerais'!$D$4:$D$1003),-('Gastos das Atividades'!AA$3&lt;='Gastos Gerais'!$E$4:$E$1003),-('Gastos Gerais'!$C$4:$C$1003)))</f>
        <v>0</v>
      </c>
      <c r="AB33" s="72">
        <f>IF($B33="",0,SUMPRODUCT(-('Gastos Gerais'!$F$4:$F$1003='Gastos das Atividades'!$B33),-('Gastos das Atividades'!AB$3&gt;='Gastos Gerais'!$D$4:$D$1003),-('Gastos das Atividades'!AB$3&lt;='Gastos Gerais'!$E$4:$E$1003),-('Gastos Gerais'!$C$4:$C$1003)))</f>
        <v>0</v>
      </c>
      <c r="AC33" s="72">
        <f>IF($B33="",0,SUMPRODUCT(-('Gastos Gerais'!$F$4:$F$1003='Gastos das Atividades'!$B33),-('Gastos das Atividades'!AC$3&gt;='Gastos Gerais'!$D$4:$D$1003),-('Gastos das Atividades'!AC$3&lt;='Gastos Gerais'!$E$4:$E$1003),-('Gastos Gerais'!$C$4:$C$1003)))</f>
        <v>0</v>
      </c>
      <c r="AD33" s="72">
        <f>IF($B33="",0,SUMPRODUCT(-('Gastos Gerais'!$F$4:$F$1003='Gastos das Atividades'!$B33),-('Gastos das Atividades'!AD$3&gt;='Gastos Gerais'!$D$4:$D$1003),-('Gastos das Atividades'!AD$3&lt;='Gastos Gerais'!$E$4:$E$1003),-('Gastos Gerais'!$C$4:$C$1003)))</f>
        <v>0</v>
      </c>
      <c r="AE33" s="72">
        <f>IF($B33="",0,SUMPRODUCT(-('Gastos Gerais'!$F$4:$F$1003='Gastos das Atividades'!$B33),-('Gastos das Atividades'!AE$3&gt;='Gastos Gerais'!$D$4:$D$1003),-('Gastos das Atividades'!AE$3&lt;='Gastos Gerais'!$E$4:$E$1003),-('Gastos Gerais'!$C$4:$C$1003)))</f>
        <v>0</v>
      </c>
      <c r="AF33" s="72">
        <f>IF($B33="",0,SUMPRODUCT(-('Gastos Gerais'!$F$4:$F$1003='Gastos das Atividades'!$B33),-('Gastos das Atividades'!AF$3&gt;='Gastos Gerais'!$D$4:$D$1003),-('Gastos das Atividades'!AF$3&lt;='Gastos Gerais'!$E$4:$E$1003),-('Gastos Gerais'!$C$4:$C$1003)))</f>
        <v>0</v>
      </c>
      <c r="AG33" s="72">
        <f>IF($B33="",0,SUMPRODUCT(-('Gastos Gerais'!$F$4:$F$1003='Gastos das Atividades'!$B33),-('Gastos das Atividades'!AG$3&gt;='Gastos Gerais'!$D$4:$D$1003),-('Gastos das Atividades'!AG$3&lt;='Gastos Gerais'!$E$4:$E$1003),-('Gastos Gerais'!$C$4:$C$1003)))</f>
        <v>0</v>
      </c>
      <c r="AH33" s="72">
        <f>IF($B33="",0,SUMPRODUCT(-('Gastos Gerais'!$F$4:$F$1003='Gastos das Atividades'!$B33),-('Gastos das Atividades'!AH$3&gt;='Gastos Gerais'!$D$4:$D$1003),-('Gastos das Atividades'!AH$3&lt;='Gastos Gerais'!$E$4:$E$1003),-('Gastos Gerais'!$C$4:$C$1003)))</f>
        <v>0</v>
      </c>
      <c r="AI33" s="72">
        <f>IF($B33="",0,SUMPRODUCT(-('Gastos Gerais'!$F$4:$F$1003='Gastos das Atividades'!$B33),-('Gastos das Atividades'!AI$3&gt;='Gastos Gerais'!$D$4:$D$1003),-('Gastos das Atividades'!AI$3&lt;='Gastos Gerais'!$E$4:$E$1003),-('Gastos Gerais'!$C$4:$C$1003)))</f>
        <v>0</v>
      </c>
      <c r="AJ33" s="72">
        <f>IF($B33="",0,SUMPRODUCT(-('Gastos Gerais'!$F$4:$F$1003='Gastos das Atividades'!$B33),-('Gastos das Atividades'!AJ$3&gt;='Gastos Gerais'!$D$4:$D$1003),-('Gastos das Atividades'!AJ$3&lt;='Gastos Gerais'!$E$4:$E$1003),-('Gastos Gerais'!$C$4:$C$1003)))</f>
        <v>0</v>
      </c>
      <c r="AK33" s="72">
        <f>IF($B33="",0,SUMPRODUCT(-('Gastos Gerais'!$F$4:$F$1003='Gastos das Atividades'!$B33),-('Gastos das Atividades'!AK$3&gt;='Gastos Gerais'!$D$4:$D$1003),-('Gastos das Atividades'!AK$3&lt;='Gastos Gerais'!$E$4:$E$1003),-('Gastos Gerais'!$C$4:$C$1003)))</f>
        <v>0</v>
      </c>
      <c r="AL33" s="72">
        <f>IF($B33="",0,SUMPRODUCT(-('Gastos Gerais'!$F$4:$F$1003='Gastos das Atividades'!$B33),-('Gastos das Atividades'!AL$3&gt;='Gastos Gerais'!$D$4:$D$1003),-('Gastos das Atividades'!AL$3&lt;='Gastos Gerais'!$E$4:$E$1003),-('Gastos Gerais'!$C$4:$C$1003)))</f>
        <v>0</v>
      </c>
      <c r="AM33" s="72">
        <f>IF($B33="",0,SUMPRODUCT(-('Gastos Gerais'!$F$4:$F$1003='Gastos das Atividades'!$B33),-('Gastos das Atividades'!AM$3&gt;='Gastos Gerais'!$D$4:$D$1003),-('Gastos das Atividades'!AM$3&lt;='Gastos Gerais'!$E$4:$E$1003),-('Gastos Gerais'!$C$4:$C$1003)))</f>
        <v>0</v>
      </c>
      <c r="AN33" s="72">
        <f>IF($B33="",0,SUMPRODUCT(-('Gastos Gerais'!$F$4:$F$1003='Gastos das Atividades'!$B33),-('Gastos das Atividades'!AN$3&gt;='Gastos Gerais'!$D$4:$D$1003),-('Gastos das Atividades'!AN$3&lt;='Gastos Gerais'!$E$4:$E$1003),-('Gastos Gerais'!$C$4:$C$1003)))</f>
        <v>0</v>
      </c>
      <c r="AO33" s="72">
        <f>IF($B33="",0,SUMPRODUCT(-('Gastos Gerais'!$F$4:$F$1003='Gastos das Atividades'!$B33),-('Gastos das Atividades'!AO$3&gt;='Gastos Gerais'!$D$4:$D$1003),-('Gastos das Atividades'!AO$3&lt;='Gastos Gerais'!$E$4:$E$1003),-('Gastos Gerais'!$C$4:$C$1003)))</f>
        <v>0</v>
      </c>
      <c r="AP33" s="72">
        <f>IF($B33="",0,SUMPRODUCT(-('Gastos Gerais'!$F$4:$F$1003='Gastos das Atividades'!$B33),-('Gastos das Atividades'!AP$3&gt;='Gastos Gerais'!$D$4:$D$1003),-('Gastos das Atividades'!AP$3&lt;='Gastos Gerais'!$E$4:$E$1003),-('Gastos Gerais'!$C$4:$C$1003)))</f>
        <v>0</v>
      </c>
      <c r="AQ33" s="72">
        <f>IF($B33="",0,SUMPRODUCT(-('Gastos Gerais'!$F$4:$F$1003='Gastos das Atividades'!$B33),-('Gastos das Atividades'!AQ$3&gt;='Gastos Gerais'!$D$4:$D$1003),-('Gastos das Atividades'!AQ$3&lt;='Gastos Gerais'!$E$4:$E$1003),-('Gastos Gerais'!$C$4:$C$1003)))</f>
        <v>0</v>
      </c>
      <c r="AR33" s="72">
        <f>IF($B33="",0,SUMPRODUCT(-('Gastos Gerais'!$F$4:$F$1003='Gastos das Atividades'!$B33),-('Gastos das Atividades'!AR$3&gt;='Gastos Gerais'!$D$4:$D$1003),-('Gastos das Atividades'!AR$3&lt;='Gastos Gerais'!$E$4:$E$1003),-('Gastos Gerais'!$C$4:$C$1003)))</f>
        <v>0</v>
      </c>
      <c r="AS33" s="72">
        <f>IF($B33="",0,SUMPRODUCT(-('Gastos Gerais'!$F$4:$F$1003='Gastos das Atividades'!$B33),-('Gastos das Atividades'!AS$3&gt;='Gastos Gerais'!$D$4:$D$1003),-('Gastos das Atividades'!AS$3&lt;='Gastos Gerais'!$E$4:$E$1003),-('Gastos Gerais'!$C$4:$C$1003)))</f>
        <v>0</v>
      </c>
      <c r="AT33" s="72">
        <f>IF($B33="",0,SUMPRODUCT(-('Gastos Gerais'!$F$4:$F$1003='Gastos das Atividades'!$B33),-('Gastos das Atividades'!AT$3&gt;='Gastos Gerais'!$D$4:$D$1003),-('Gastos das Atividades'!AT$3&lt;='Gastos Gerais'!$E$4:$E$1003),-('Gastos Gerais'!$C$4:$C$1003)))</f>
        <v>0</v>
      </c>
      <c r="AU33" s="72">
        <f>IF($B33="",0,SUMPRODUCT(-('Gastos Gerais'!$F$4:$F$1003='Gastos das Atividades'!$B33),-('Gastos das Atividades'!AU$3&gt;='Gastos Gerais'!$D$4:$D$1003),-('Gastos das Atividades'!AU$3&lt;='Gastos Gerais'!$E$4:$E$1003),-('Gastos Gerais'!$C$4:$C$1003)))</f>
        <v>0</v>
      </c>
      <c r="AV33" s="72">
        <f>IF($B33="",0,SUMPRODUCT(-('Gastos Gerais'!$F$4:$F$1003='Gastos das Atividades'!$B33),-('Gastos das Atividades'!AV$3&gt;='Gastos Gerais'!$D$4:$D$1003),-('Gastos das Atividades'!AV$3&lt;='Gastos Gerais'!$E$4:$E$1003),-('Gastos Gerais'!$C$4:$C$1003)))</f>
        <v>0</v>
      </c>
      <c r="AW33" s="72">
        <f>IF($B33="",0,SUMPRODUCT(-('Gastos Gerais'!$F$4:$F$1003='Gastos das Atividades'!$B33),-('Gastos das Atividades'!AW$3&gt;='Gastos Gerais'!$D$4:$D$1003),-('Gastos das Atividades'!AW$3&lt;='Gastos Gerais'!$E$4:$E$1003),-('Gastos Gerais'!$C$4:$C$1003)))</f>
        <v>0</v>
      </c>
      <c r="AX33" s="72">
        <f>IF($B33="",0,SUMPRODUCT(-('Gastos Gerais'!$F$4:$F$1003='Gastos das Atividades'!$B33),-('Gastos das Atividades'!AX$3&gt;='Gastos Gerais'!$D$4:$D$1003),-('Gastos das Atividades'!AX$3&lt;='Gastos Gerais'!$E$4:$E$1003),-('Gastos Gerais'!$C$4:$C$1003)))</f>
        <v>0</v>
      </c>
      <c r="AY33" s="72">
        <f>IF($B33="",0,SUMPRODUCT(-('Gastos Gerais'!$F$4:$F$1003='Gastos das Atividades'!$B33),-('Gastos das Atividades'!AY$3&gt;='Gastos Gerais'!$D$4:$D$1003),-('Gastos das Atividades'!AY$3&lt;='Gastos Gerais'!$E$4:$E$1003),-('Gastos Gerais'!$C$4:$C$1003)))</f>
        <v>0</v>
      </c>
      <c r="AZ33" s="72">
        <f>IF($B33="",0,SUMPRODUCT(-('Gastos Gerais'!$F$4:$F$1003='Gastos das Atividades'!$B33),-('Gastos das Atividades'!AZ$3&gt;='Gastos Gerais'!$D$4:$D$1003),-('Gastos das Atividades'!AZ$3&lt;='Gastos Gerais'!$E$4:$E$1003),-('Gastos Gerais'!$C$4:$C$1003)))</f>
        <v>0</v>
      </c>
      <c r="BA33" s="72">
        <f>IF($B33="",0,SUMPRODUCT(-('Gastos Gerais'!$F$4:$F$1003='Gastos das Atividades'!$B33),-('Gastos das Atividades'!BA$3&gt;='Gastos Gerais'!$D$4:$D$1003),-('Gastos das Atividades'!BA$3&lt;='Gastos Gerais'!$E$4:$E$1003),-('Gastos Gerais'!$C$4:$C$1003)))</f>
        <v>0</v>
      </c>
      <c r="BB33" s="72">
        <f>IF($B33="",0,SUMPRODUCT(-('Gastos Gerais'!$F$4:$F$1003='Gastos das Atividades'!$B33),-('Gastos das Atividades'!BB$3&gt;='Gastos Gerais'!$D$4:$D$1003),-('Gastos das Atividades'!BB$3&lt;='Gastos Gerais'!$E$4:$E$1003),-('Gastos Gerais'!$C$4:$C$1003)))</f>
        <v>0</v>
      </c>
      <c r="BC33" s="72">
        <f>IF($B33="",0,SUMPRODUCT(-('Gastos Gerais'!$F$4:$F$1003='Gastos das Atividades'!$B33),-('Gastos das Atividades'!BC$3&gt;='Gastos Gerais'!$D$4:$D$1003),-('Gastos das Atividades'!BC$3&lt;='Gastos Gerais'!$E$4:$E$1003),-('Gastos Gerais'!$C$4:$C$1003)))</f>
        <v>0</v>
      </c>
      <c r="BD33" s="72">
        <f>IF($B33="",0,SUMPRODUCT(-('Gastos Gerais'!$F$4:$F$1003='Gastos das Atividades'!$B33),-('Gastos das Atividades'!BD$3&gt;='Gastos Gerais'!$D$4:$D$1003),-('Gastos das Atividades'!BD$3&lt;='Gastos Gerais'!$E$4:$E$1003),-('Gastos Gerais'!$C$4:$C$1003)))</f>
        <v>0</v>
      </c>
      <c r="BE33" s="72">
        <f>IF($B33="",0,SUMPRODUCT(-('Gastos Gerais'!$F$4:$F$1003='Gastos das Atividades'!$B33),-('Gastos das Atividades'!BE$3&gt;='Gastos Gerais'!$D$4:$D$1003),-('Gastos das Atividades'!BE$3&lt;='Gastos Gerais'!$E$4:$E$1003),-('Gastos Gerais'!$C$4:$C$1003)))</f>
        <v>0</v>
      </c>
      <c r="BF33" s="72">
        <f>IF($B33="",0,SUMPRODUCT(-('Gastos Gerais'!$F$4:$F$1003='Gastos das Atividades'!$B33),-('Gastos das Atividades'!BF$3&gt;='Gastos Gerais'!$D$4:$D$1003),-('Gastos das Atividades'!BF$3&lt;='Gastos Gerais'!$E$4:$E$1003),-('Gastos Gerais'!$C$4:$C$1003)))</f>
        <v>0</v>
      </c>
      <c r="BG33" s="72">
        <f>IF($B33="",0,SUMPRODUCT(-('Gastos Gerais'!$F$4:$F$1003='Gastos das Atividades'!$B33),-('Gastos das Atividades'!BG$3&gt;='Gastos Gerais'!$D$4:$D$1003),-('Gastos das Atividades'!BG$3&lt;='Gastos Gerais'!$E$4:$E$1003),-('Gastos Gerais'!$C$4:$C$1003)))</f>
        <v>0</v>
      </c>
      <c r="BH33" s="72">
        <f>IF($B33="",0,SUMPRODUCT(-('Gastos Gerais'!$F$4:$F$1003='Gastos das Atividades'!$B33),-('Gastos das Atividades'!BH$3&gt;='Gastos Gerais'!$D$4:$D$1003),-('Gastos das Atividades'!BH$3&lt;='Gastos Gerais'!$E$4:$E$1003),-('Gastos Gerais'!$C$4:$C$1003)))</f>
        <v>0</v>
      </c>
      <c r="BI33" s="72">
        <f>IF($B33="",0,SUMPRODUCT(-('Gastos Gerais'!$F$4:$F$1003='Gastos das Atividades'!$B33),-('Gastos das Atividades'!BI$3&gt;='Gastos Gerais'!$D$4:$D$1003),-('Gastos das Atividades'!BI$3&lt;='Gastos Gerais'!$E$4:$E$1003),-('Gastos Gerais'!$C$4:$C$1003)))</f>
        <v>0</v>
      </c>
      <c r="BJ33" s="72">
        <f>IF($B33="",0,SUMPRODUCT(-('Gastos Gerais'!$F$4:$F$1003='Gastos das Atividades'!$B33),-('Gastos das Atividades'!BJ$3&gt;='Gastos Gerais'!$D$4:$D$1003),-('Gastos das Atividades'!BJ$3&lt;='Gastos Gerais'!$E$4:$E$1003),-('Gastos Gerais'!$C$4:$C$1003)))</f>
        <v>0</v>
      </c>
      <c r="BK33" s="72">
        <f>IF($B33="",0,SUMPRODUCT(-('Gastos Gerais'!$F$4:$F$1003='Gastos das Atividades'!$B33),-('Gastos das Atividades'!BK$3&gt;='Gastos Gerais'!$D$4:$D$1003),-('Gastos das Atividades'!BK$3&lt;='Gastos Gerais'!$E$4:$E$1003),-('Gastos Gerais'!$C$4:$C$1003)))</f>
        <v>0</v>
      </c>
      <c r="BL33" s="72">
        <f>IF($B33="",0,SUMPRODUCT(-('Gastos Gerais'!$F$4:$F$1003='Gastos das Atividades'!$B33),-('Gastos das Atividades'!BL$3&gt;='Gastos Gerais'!$D$4:$D$1003),-('Gastos das Atividades'!BL$3&lt;='Gastos Gerais'!$E$4:$E$1003),-('Gastos Gerais'!$C$4:$C$1003)))</f>
        <v>0</v>
      </c>
      <c r="BM33" s="72">
        <f>IF($B33="",0,SUMPRODUCT(-('Gastos Gerais'!$F$4:$F$1003='Gastos das Atividades'!$B33),-('Gastos das Atividades'!BM$3&gt;='Gastos Gerais'!$D$4:$D$1003),-('Gastos das Atividades'!BM$3&lt;='Gastos Gerais'!$E$4:$E$1003),-('Gastos Gerais'!$C$4:$C$1003)))</f>
        <v>0</v>
      </c>
      <c r="BN33" s="72">
        <f>IF($B33="",0,SUMPRODUCT(-('Gastos Gerais'!$F$4:$F$1003='Gastos das Atividades'!$B33),-('Gastos das Atividades'!BN$3&gt;='Gastos Gerais'!$D$4:$D$1003),-('Gastos das Atividades'!BN$3&lt;='Gastos Gerais'!$E$4:$E$1003),-('Gastos Gerais'!$C$4:$C$1003)))</f>
        <v>0</v>
      </c>
      <c r="BO33" s="72">
        <f>IF($B33="",0,SUMPRODUCT(-('Gastos Gerais'!$F$4:$F$1003='Gastos das Atividades'!$B33),-('Gastos das Atividades'!BO$3&gt;='Gastos Gerais'!$D$4:$D$1003),-('Gastos das Atividades'!BO$3&lt;='Gastos Gerais'!$E$4:$E$1003),-('Gastos Gerais'!$C$4:$C$1003)))</f>
        <v>0</v>
      </c>
      <c r="BP33" s="72">
        <f>IF($B33="",0,SUMPRODUCT(-('Gastos Gerais'!$F$4:$F$1003='Gastos das Atividades'!$B33),-('Gastos das Atividades'!BP$3&gt;='Gastos Gerais'!$D$4:$D$1003),-('Gastos das Atividades'!BP$3&lt;='Gastos Gerais'!$E$4:$E$1003),-('Gastos Gerais'!$C$4:$C$1003)))</f>
        <v>0</v>
      </c>
      <c r="BQ33" s="72">
        <f>IF($B33="",0,SUMPRODUCT(-('Gastos Gerais'!$F$4:$F$1003='Gastos das Atividades'!$B33),-('Gastos das Atividades'!BQ$3&gt;='Gastos Gerais'!$D$4:$D$1003),-('Gastos das Atividades'!BQ$3&lt;='Gastos Gerais'!$E$4:$E$1003),-('Gastos Gerais'!$C$4:$C$1003)))</f>
        <v>0</v>
      </c>
      <c r="BR33" s="72">
        <f>IF($B33="",0,SUMPRODUCT(-('Gastos Gerais'!$F$4:$F$1003='Gastos das Atividades'!$B33),-('Gastos das Atividades'!BR$3&gt;='Gastos Gerais'!$D$4:$D$1003),-('Gastos das Atividades'!BR$3&lt;='Gastos Gerais'!$E$4:$E$1003),-('Gastos Gerais'!$C$4:$C$1003)))</f>
        <v>0</v>
      </c>
      <c r="BS33" s="72">
        <f>IF($B33="",0,SUMPRODUCT(-('Gastos Gerais'!$F$4:$F$1003='Gastos das Atividades'!$B33),-('Gastos das Atividades'!BS$3&gt;='Gastos Gerais'!$D$4:$D$1003),-('Gastos das Atividades'!BS$3&lt;='Gastos Gerais'!$E$4:$E$1003),-('Gastos Gerais'!$C$4:$C$1003)))</f>
        <v>0</v>
      </c>
      <c r="BT33" s="72">
        <f>IF($B33="",0,SUMPRODUCT(-('Gastos Gerais'!$F$4:$F$1003='Gastos das Atividades'!$B33),-('Gastos das Atividades'!BT$3&gt;='Gastos Gerais'!$D$4:$D$1003),-('Gastos das Atividades'!BT$3&lt;='Gastos Gerais'!$E$4:$E$1003),-('Gastos Gerais'!$C$4:$C$1003)))</f>
        <v>0</v>
      </c>
      <c r="BU33" s="72">
        <f>IF($B33="",0,SUMPRODUCT(-('Gastos Gerais'!$F$4:$F$1003='Gastos das Atividades'!$B33),-('Gastos das Atividades'!BU$3&gt;='Gastos Gerais'!$D$4:$D$1003),-('Gastos das Atividades'!BU$3&lt;='Gastos Gerais'!$E$4:$E$1003),-('Gastos Gerais'!$C$4:$C$1003)))</f>
        <v>0</v>
      </c>
      <c r="BV33" s="72">
        <f>IF($B33="",0,SUMPRODUCT(-('Gastos Gerais'!$F$4:$F$1003='Gastos das Atividades'!$B33),-('Gastos das Atividades'!BV$3&gt;='Gastos Gerais'!$D$4:$D$1003),-('Gastos das Atividades'!BV$3&lt;='Gastos Gerais'!$E$4:$E$1003),-('Gastos Gerais'!$C$4:$C$1003)))</f>
        <v>0</v>
      </c>
      <c r="BW33" s="72">
        <f>IF($B33="",0,SUMPRODUCT(-('Gastos Gerais'!$F$4:$F$1003='Gastos das Atividades'!$B33),-('Gastos das Atividades'!BW$3&gt;='Gastos Gerais'!$D$4:$D$1003),-('Gastos das Atividades'!BW$3&lt;='Gastos Gerais'!$E$4:$E$1003),-('Gastos Gerais'!$C$4:$C$1003)))</f>
        <v>0</v>
      </c>
      <c r="BX33" s="72">
        <f>IF($B33="",0,SUMPRODUCT(-('Gastos Gerais'!$F$4:$F$1003='Gastos das Atividades'!$B33),-('Gastos das Atividades'!BX$3&gt;='Gastos Gerais'!$D$4:$D$1003),-('Gastos das Atividades'!BX$3&lt;='Gastos Gerais'!$E$4:$E$1003),-('Gastos Gerais'!$C$4:$C$1003)))</f>
        <v>0</v>
      </c>
    </row>
    <row r="34" spans="1:76" ht="23.25" customHeight="1" thickBot="1" x14ac:dyDescent="0.25">
      <c r="A34" s="341"/>
      <c r="B34" s="342" t="s">
        <v>61</v>
      </c>
      <c r="C34" s="343">
        <f t="shared" ref="C34:G34" si="13">SUM(C4:C33)</f>
        <v>0</v>
      </c>
      <c r="D34" s="343">
        <f t="shared" si="13"/>
        <v>850166.4</v>
      </c>
      <c r="E34" s="343">
        <f t="shared" si="13"/>
        <v>850166.4</v>
      </c>
      <c r="F34" s="344">
        <f t="shared" si="13"/>
        <v>588400</v>
      </c>
      <c r="G34" s="344">
        <f t="shared" si="13"/>
        <v>0</v>
      </c>
      <c r="H34" s="344">
        <f t="shared" ref="H34:I34" si="14">SUM(H4:H33)</f>
        <v>0</v>
      </c>
      <c r="I34" s="344">
        <f t="shared" si="14"/>
        <v>0</v>
      </c>
      <c r="J34" s="345">
        <f>SUM(J4:J33)</f>
        <v>1438566.3999999999</v>
      </c>
      <c r="K34" s="346">
        <f t="shared" ref="K34:O34" si="15">SUM(K4:K33)</f>
        <v>0.5909816884364878</v>
      </c>
      <c r="L34" s="346">
        <f t="shared" si="15"/>
        <v>0.40901831156351215</v>
      </c>
      <c r="M34" s="346">
        <f t="shared" si="15"/>
        <v>0</v>
      </c>
      <c r="N34" s="346">
        <f t="shared" si="15"/>
        <v>0</v>
      </c>
      <c r="O34" s="346">
        <f t="shared" si="15"/>
        <v>0</v>
      </c>
      <c r="P34" s="347">
        <f t="shared" si="8"/>
        <v>1</v>
      </c>
      <c r="Q34" s="43">
        <f t="shared" ref="Q34:AU34" si="16">SUBTOTAL(109,Q4:Q33)</f>
        <v>850166.4</v>
      </c>
      <c r="R34" s="43">
        <f t="shared" si="16"/>
        <v>237680</v>
      </c>
      <c r="S34" s="43">
        <f t="shared" si="16"/>
        <v>87680</v>
      </c>
      <c r="T34" s="43">
        <f t="shared" si="16"/>
        <v>87680</v>
      </c>
      <c r="U34" s="43">
        <f t="shared" si="16"/>
        <v>87680</v>
      </c>
      <c r="V34" s="43">
        <f t="shared" si="16"/>
        <v>87680</v>
      </c>
      <c r="W34" s="43">
        <f t="shared" si="16"/>
        <v>0</v>
      </c>
      <c r="X34" s="43">
        <f t="shared" si="16"/>
        <v>0</v>
      </c>
      <c r="Y34" s="43">
        <f t="shared" si="16"/>
        <v>0</v>
      </c>
      <c r="Z34" s="43">
        <f t="shared" si="16"/>
        <v>0</v>
      </c>
      <c r="AA34" s="43">
        <f t="shared" si="16"/>
        <v>0</v>
      </c>
      <c r="AB34" s="43">
        <f t="shared" si="16"/>
        <v>0</v>
      </c>
      <c r="AC34" s="43">
        <f t="shared" si="16"/>
        <v>0</v>
      </c>
      <c r="AD34" s="43">
        <f t="shared" si="16"/>
        <v>0</v>
      </c>
      <c r="AE34" s="43">
        <f t="shared" si="16"/>
        <v>0</v>
      </c>
      <c r="AF34" s="43">
        <f t="shared" si="16"/>
        <v>0</v>
      </c>
      <c r="AG34" s="43">
        <f t="shared" si="16"/>
        <v>0</v>
      </c>
      <c r="AH34" s="43">
        <f t="shared" si="16"/>
        <v>0</v>
      </c>
      <c r="AI34" s="43">
        <f t="shared" si="16"/>
        <v>0</v>
      </c>
      <c r="AJ34" s="43">
        <f t="shared" si="16"/>
        <v>0</v>
      </c>
      <c r="AK34" s="43">
        <f t="shared" si="16"/>
        <v>0</v>
      </c>
      <c r="AL34" s="43">
        <f t="shared" si="16"/>
        <v>0</v>
      </c>
      <c r="AM34" s="43">
        <f t="shared" si="16"/>
        <v>0</v>
      </c>
      <c r="AN34" s="43">
        <f t="shared" si="16"/>
        <v>0</v>
      </c>
      <c r="AO34" s="43">
        <f t="shared" si="16"/>
        <v>0</v>
      </c>
      <c r="AP34" s="43">
        <f t="shared" si="16"/>
        <v>0</v>
      </c>
      <c r="AQ34" s="43">
        <f t="shared" si="16"/>
        <v>0</v>
      </c>
      <c r="AR34" s="43">
        <f t="shared" si="16"/>
        <v>0</v>
      </c>
      <c r="AS34" s="43">
        <f t="shared" si="16"/>
        <v>0</v>
      </c>
      <c r="AT34" s="43">
        <f t="shared" si="16"/>
        <v>0</v>
      </c>
      <c r="AU34" s="43">
        <f t="shared" si="16"/>
        <v>0</v>
      </c>
      <c r="AV34" s="43">
        <f t="shared" ref="AV34:AY34" si="17">SUBTOTAL(109,AV4:AV33)</f>
        <v>0</v>
      </c>
      <c r="AW34" s="43">
        <f t="shared" si="17"/>
        <v>0</v>
      </c>
      <c r="AX34" s="43">
        <f t="shared" si="17"/>
        <v>0</v>
      </c>
      <c r="AY34" s="43">
        <f t="shared" si="17"/>
        <v>0</v>
      </c>
      <c r="AZ34" s="43">
        <f t="shared" ref="AZ34:BX34" si="18">SUBTOTAL(109,AZ4:AZ33)</f>
        <v>0</v>
      </c>
      <c r="BA34" s="43">
        <f t="shared" si="18"/>
        <v>0</v>
      </c>
      <c r="BB34" s="43">
        <f t="shared" si="18"/>
        <v>0</v>
      </c>
      <c r="BC34" s="43">
        <f t="shared" si="18"/>
        <v>0</v>
      </c>
      <c r="BD34" s="43">
        <f t="shared" si="18"/>
        <v>0</v>
      </c>
      <c r="BE34" s="43">
        <f t="shared" si="18"/>
        <v>0</v>
      </c>
      <c r="BF34" s="43">
        <f t="shared" si="18"/>
        <v>0</v>
      </c>
      <c r="BG34" s="43">
        <f t="shared" si="18"/>
        <v>0</v>
      </c>
      <c r="BH34" s="43">
        <f t="shared" si="18"/>
        <v>0</v>
      </c>
      <c r="BI34" s="43">
        <f t="shared" si="18"/>
        <v>0</v>
      </c>
      <c r="BJ34" s="43">
        <f t="shared" si="18"/>
        <v>0</v>
      </c>
      <c r="BK34" s="43">
        <f t="shared" si="18"/>
        <v>0</v>
      </c>
      <c r="BL34" s="43">
        <f t="shared" si="18"/>
        <v>0</v>
      </c>
      <c r="BM34" s="43">
        <f t="shared" si="18"/>
        <v>0</v>
      </c>
      <c r="BN34" s="43">
        <f t="shared" si="18"/>
        <v>0</v>
      </c>
      <c r="BO34" s="43">
        <f t="shared" si="18"/>
        <v>0</v>
      </c>
      <c r="BP34" s="43">
        <f t="shared" si="18"/>
        <v>0</v>
      </c>
      <c r="BQ34" s="43">
        <f t="shared" si="18"/>
        <v>0</v>
      </c>
      <c r="BR34" s="43">
        <f t="shared" si="18"/>
        <v>0</v>
      </c>
      <c r="BS34" s="43">
        <f t="shared" si="18"/>
        <v>0</v>
      </c>
      <c r="BT34" s="43">
        <f t="shared" si="18"/>
        <v>0</v>
      </c>
      <c r="BU34" s="43">
        <f t="shared" si="18"/>
        <v>0</v>
      </c>
      <c r="BV34" s="43">
        <f t="shared" si="18"/>
        <v>0</v>
      </c>
      <c r="BW34" s="43">
        <f t="shared" si="18"/>
        <v>0</v>
      </c>
      <c r="BX34" s="43">
        <f t="shared" si="18"/>
        <v>0</v>
      </c>
    </row>
    <row r="35" spans="1:76" x14ac:dyDescent="0.2">
      <c r="A35" s="82"/>
      <c r="B35" s="110"/>
      <c r="Q35" s="109"/>
      <c r="R35" s="109"/>
      <c r="S35" s="109"/>
    </row>
    <row r="37" spans="1:76" ht="15" x14ac:dyDescent="0.25">
      <c r="B37" s="374" t="s">
        <v>109</v>
      </c>
      <c r="C37" s="374"/>
      <c r="D37" s="374"/>
      <c r="E37" s="374"/>
      <c r="F37" s="374"/>
    </row>
    <row r="38" spans="1:76" ht="14.25" customHeight="1" x14ac:dyDescent="0.2">
      <c r="B38" s="377" t="s">
        <v>110</v>
      </c>
      <c r="C38" s="377"/>
      <c r="D38" s="378"/>
      <c r="E38" s="348" t="s">
        <v>111</v>
      </c>
      <c r="F38" s="348" t="s">
        <v>112</v>
      </c>
    </row>
    <row r="39" spans="1:76" x14ac:dyDescent="0.2">
      <c r="B39" s="375" t="s">
        <v>102</v>
      </c>
      <c r="C39" s="375"/>
      <c r="D39" s="376"/>
      <c r="E39" s="205">
        <f>IFERROR(SUMIF('Gastos com Pessoal'!$AR$7:$AR$506,'Gastos das Atividades'!$B$4,'Encargos e Benefícios'!$AD$6:$AD$505)/'Encargos e Benefícios'!$AD$506,0)</f>
        <v>0</v>
      </c>
      <c r="F39" s="204">
        <f ca="1">Sintético!$BK$23*E39</f>
        <v>0</v>
      </c>
    </row>
    <row r="40" spans="1:76" x14ac:dyDescent="0.2">
      <c r="B40" s="375" t="s">
        <v>113</v>
      </c>
      <c r="C40" s="375"/>
      <c r="D40" s="376"/>
      <c r="E40" s="205">
        <f ca="1">IF(OR(Sintético!$BK$23=0,COUNTA('Gastos com Pessoal'!AR7:AR506)=0),0,IF(E39=0,1,1-E39))</f>
        <v>0</v>
      </c>
      <c r="F40" s="204">
        <f ca="1">Sintético!$BK$23*E40</f>
        <v>0</v>
      </c>
    </row>
    <row r="41" spans="1:76" x14ac:dyDescent="0.2">
      <c r="B41" s="109"/>
      <c r="E41" s="109"/>
      <c r="F41" s="109"/>
    </row>
    <row r="42" spans="1:76" ht="15" x14ac:dyDescent="0.25">
      <c r="B42" s="374" t="s">
        <v>114</v>
      </c>
      <c r="C42" s="374"/>
      <c r="D42" s="374"/>
      <c r="E42" s="374"/>
      <c r="F42" s="109"/>
    </row>
    <row r="43" spans="1:76" ht="14.25" customHeight="1" x14ac:dyDescent="0.2">
      <c r="B43" s="377" t="s">
        <v>110</v>
      </c>
      <c r="C43" s="377"/>
      <c r="D43" s="378"/>
      <c r="E43" s="348" t="s">
        <v>111</v>
      </c>
      <c r="F43" s="348" t="s">
        <v>112</v>
      </c>
    </row>
    <row r="44" spans="1:76" x14ac:dyDescent="0.2">
      <c r="B44" s="375" t="s">
        <v>102</v>
      </c>
      <c r="C44" s="375"/>
      <c r="D44" s="376"/>
      <c r="E44" s="205">
        <f ca="1">IFERROR(IF(F44=0,0,F44/SUM(Sintético!$BK$23:$BK$24)),0)</f>
        <v>5.5352566673262028E-2</v>
      </c>
      <c r="F44" s="204">
        <f ca="1">F39+J4</f>
        <v>167280</v>
      </c>
    </row>
    <row r="45" spans="1:76" x14ac:dyDescent="0.2">
      <c r="B45" s="375" t="s">
        <v>113</v>
      </c>
      <c r="C45" s="375"/>
      <c r="D45" s="376"/>
      <c r="E45" s="205">
        <f ca="1">IFERROR(IF(F45=0,0,F45/SUM(Sintético!$BK$23:$BK$24)),0)</f>
        <v>0.42066574137261631</v>
      </c>
      <c r="F45" s="204">
        <f ca="1">F40+SUM(J5:J33)</f>
        <v>1271286.3999999999</v>
      </c>
    </row>
    <row r="48" spans="1:76" hidden="1" x14ac:dyDescent="0.2">
      <c r="B48" s="206" t="str">
        <f>B4</f>
        <v>Área Meio</v>
      </c>
    </row>
    <row r="49" spans="2:2" hidden="1" x14ac:dyDescent="0.2">
      <c r="B49" s="136" t="s">
        <v>113</v>
      </c>
    </row>
    <row r="50" spans="2:2" hidden="1" x14ac:dyDescent="0.2">
      <c r="B50" s="206" t="str">
        <f>B5</f>
        <v>Coordenação Geral do Programa de Trabalho</v>
      </c>
    </row>
    <row r="51" spans="2:2" hidden="1" x14ac:dyDescent="0.2">
      <c r="B51" s="206" t="str">
        <f t="shared" ref="B51:B78" si="19">B6</f>
        <v>Operacionalização e manutenção do PERD (AT1)</v>
      </c>
    </row>
    <row r="52" spans="2:2" hidden="1" x14ac:dyDescent="0.2">
      <c r="B52" s="206" t="str">
        <f t="shared" si="19"/>
        <v>Ações de Uso Público (AT3)</v>
      </c>
    </row>
    <row r="53" spans="2:2" hidden="1" x14ac:dyDescent="0.2">
      <c r="B53" s="206" t="str">
        <f>B8</f>
        <v>Fortalecimento da Comunicação (AT4)</v>
      </c>
    </row>
    <row r="54" spans="2:2" hidden="1" x14ac:dyDescent="0.2">
      <c r="B54" s="206" t="str">
        <f>B9</f>
        <v>Regularização Fundiária (AT7)</v>
      </c>
    </row>
    <row r="55" spans="2:2" hidden="1" x14ac:dyDescent="0.2">
      <c r="B55" s="206" t="str">
        <f>B10</f>
        <v>Monitoramento da Biodiversidade (AT8)</v>
      </c>
    </row>
    <row r="56" spans="2:2" hidden="1" x14ac:dyDescent="0.2">
      <c r="B56" s="206">
        <f>B11</f>
        <v>0</v>
      </c>
    </row>
    <row r="57" spans="2:2" hidden="1" x14ac:dyDescent="0.2">
      <c r="B57" s="206">
        <f>B12</f>
        <v>0</v>
      </c>
    </row>
    <row r="58" spans="2:2" hidden="1" x14ac:dyDescent="0.2">
      <c r="B58" s="206">
        <f t="shared" si="19"/>
        <v>0</v>
      </c>
    </row>
    <row r="59" spans="2:2" hidden="1" x14ac:dyDescent="0.2">
      <c r="B59" s="206">
        <f t="shared" si="19"/>
        <v>0</v>
      </c>
    </row>
    <row r="60" spans="2:2" hidden="1" x14ac:dyDescent="0.2">
      <c r="B60" s="206">
        <f t="shared" si="19"/>
        <v>0</v>
      </c>
    </row>
    <row r="61" spans="2:2" hidden="1" x14ac:dyDescent="0.2">
      <c r="B61" s="206">
        <f t="shared" si="19"/>
        <v>0</v>
      </c>
    </row>
    <row r="62" spans="2:2" hidden="1" x14ac:dyDescent="0.2">
      <c r="B62" s="206">
        <f t="shared" si="19"/>
        <v>0</v>
      </c>
    </row>
    <row r="63" spans="2:2" hidden="1" x14ac:dyDescent="0.2">
      <c r="B63" s="206">
        <f t="shared" si="19"/>
        <v>0</v>
      </c>
    </row>
    <row r="64" spans="2:2" hidden="1" x14ac:dyDescent="0.2">
      <c r="B64" s="206">
        <f t="shared" si="19"/>
        <v>0</v>
      </c>
    </row>
    <row r="65" spans="2:2" hidden="1" x14ac:dyDescent="0.2">
      <c r="B65" s="206">
        <f t="shared" si="19"/>
        <v>0</v>
      </c>
    </row>
    <row r="66" spans="2:2" hidden="1" x14ac:dyDescent="0.2">
      <c r="B66" s="206">
        <f t="shared" si="19"/>
        <v>0</v>
      </c>
    </row>
    <row r="67" spans="2:2" hidden="1" x14ac:dyDescent="0.2">
      <c r="B67" s="206">
        <f t="shared" si="19"/>
        <v>0</v>
      </c>
    </row>
    <row r="68" spans="2:2" hidden="1" x14ac:dyDescent="0.2">
      <c r="B68" s="206">
        <f t="shared" si="19"/>
        <v>0</v>
      </c>
    </row>
    <row r="69" spans="2:2" hidden="1" x14ac:dyDescent="0.2">
      <c r="B69" s="206">
        <f t="shared" si="19"/>
        <v>0</v>
      </c>
    </row>
    <row r="70" spans="2:2" hidden="1" x14ac:dyDescent="0.2">
      <c r="B70" s="206">
        <f t="shared" si="19"/>
        <v>0</v>
      </c>
    </row>
    <row r="71" spans="2:2" hidden="1" x14ac:dyDescent="0.2">
      <c r="B71" s="206">
        <f t="shared" si="19"/>
        <v>0</v>
      </c>
    </row>
    <row r="72" spans="2:2" hidden="1" x14ac:dyDescent="0.2">
      <c r="B72" s="206">
        <f t="shared" si="19"/>
        <v>0</v>
      </c>
    </row>
    <row r="73" spans="2:2" hidden="1" x14ac:dyDescent="0.2">
      <c r="B73" s="206">
        <f t="shared" si="19"/>
        <v>0</v>
      </c>
    </row>
    <row r="74" spans="2:2" hidden="1" x14ac:dyDescent="0.2">
      <c r="B74" s="206">
        <f t="shared" si="19"/>
        <v>0</v>
      </c>
    </row>
    <row r="75" spans="2:2" hidden="1" x14ac:dyDescent="0.2">
      <c r="B75" s="206">
        <f t="shared" si="19"/>
        <v>0</v>
      </c>
    </row>
    <row r="76" spans="2:2" hidden="1" x14ac:dyDescent="0.2">
      <c r="B76" s="206">
        <f t="shared" si="19"/>
        <v>0</v>
      </c>
    </row>
    <row r="77" spans="2:2" hidden="1" x14ac:dyDescent="0.2">
      <c r="B77" s="206">
        <f t="shared" si="19"/>
        <v>0</v>
      </c>
    </row>
    <row r="78" spans="2:2" hidden="1" x14ac:dyDescent="0.2">
      <c r="B78" s="206">
        <f t="shared" si="19"/>
        <v>0</v>
      </c>
    </row>
    <row r="79" spans="2:2" x14ac:dyDescent="0.2">
      <c r="B79" s="206"/>
    </row>
    <row r="80" spans="2:2" x14ac:dyDescent="0.2">
      <c r="B80" s="206"/>
    </row>
    <row r="81" spans="2:2" x14ac:dyDescent="0.2">
      <c r="B81" s="206"/>
    </row>
    <row r="82" spans="2:2" x14ac:dyDescent="0.2">
      <c r="B82" s="206"/>
    </row>
    <row r="83" spans="2:2" x14ac:dyDescent="0.2">
      <c r="B83" s="206"/>
    </row>
    <row r="84" spans="2:2" x14ac:dyDescent="0.2">
      <c r="B84" s="206"/>
    </row>
    <row r="85" spans="2:2" x14ac:dyDescent="0.2">
      <c r="B85" s="206"/>
    </row>
    <row r="86" spans="2:2" x14ac:dyDescent="0.2">
      <c r="B86" s="206"/>
    </row>
    <row r="87" spans="2:2" x14ac:dyDescent="0.2">
      <c r="B87" s="206"/>
    </row>
    <row r="88" spans="2:2" x14ac:dyDescent="0.2">
      <c r="B88" s="206"/>
    </row>
    <row r="89" spans="2:2" x14ac:dyDescent="0.2">
      <c r="B89" s="206"/>
    </row>
    <row r="90" spans="2:2" x14ac:dyDescent="0.2">
      <c r="B90" s="206"/>
    </row>
    <row r="91" spans="2:2" x14ac:dyDescent="0.2">
      <c r="B91" s="206"/>
    </row>
    <row r="92" spans="2:2" x14ac:dyDescent="0.2">
      <c r="B92" s="206"/>
    </row>
    <row r="93" spans="2:2" x14ac:dyDescent="0.2">
      <c r="B93" s="206"/>
    </row>
    <row r="94" spans="2:2" x14ac:dyDescent="0.2">
      <c r="B94" s="206"/>
    </row>
    <row r="95" spans="2:2" x14ac:dyDescent="0.2">
      <c r="B95" s="206"/>
    </row>
    <row r="96" spans="2:2" x14ac:dyDescent="0.2">
      <c r="B96" s="206"/>
    </row>
    <row r="97" spans="2:2" x14ac:dyDescent="0.2">
      <c r="B97" s="206"/>
    </row>
    <row r="98" spans="2:2" x14ac:dyDescent="0.2">
      <c r="B98" s="206"/>
    </row>
    <row r="99" spans="2:2" x14ac:dyDescent="0.2">
      <c r="B99" s="206"/>
    </row>
    <row r="100" spans="2:2" x14ac:dyDescent="0.2">
      <c r="B100" s="206"/>
    </row>
    <row r="101" spans="2:2" x14ac:dyDescent="0.2">
      <c r="B101" s="206"/>
    </row>
    <row r="102" spans="2:2" x14ac:dyDescent="0.2">
      <c r="B102" s="206"/>
    </row>
    <row r="103" spans="2:2" x14ac:dyDescent="0.2">
      <c r="B103" s="206"/>
    </row>
    <row r="104" spans="2:2" x14ac:dyDescent="0.2">
      <c r="B104" s="206"/>
    </row>
    <row r="105" spans="2:2" x14ac:dyDescent="0.2">
      <c r="B105" s="206"/>
    </row>
    <row r="106" spans="2:2" x14ac:dyDescent="0.2">
      <c r="B106" s="206"/>
    </row>
    <row r="107" spans="2:2" x14ac:dyDescent="0.2">
      <c r="B107" s="206"/>
    </row>
    <row r="108" spans="2:2" x14ac:dyDescent="0.2">
      <c r="B108" s="206"/>
    </row>
    <row r="109" spans="2:2" x14ac:dyDescent="0.2">
      <c r="B109" s="206"/>
    </row>
    <row r="110" spans="2:2" x14ac:dyDescent="0.2">
      <c r="B110" s="206"/>
    </row>
    <row r="111" spans="2:2" x14ac:dyDescent="0.2">
      <c r="B111" s="206"/>
    </row>
    <row r="112" spans="2:2" x14ac:dyDescent="0.2">
      <c r="B112" s="206"/>
    </row>
    <row r="113" spans="2:2" x14ac:dyDescent="0.2">
      <c r="B113" s="206"/>
    </row>
    <row r="114" spans="2:2" x14ac:dyDescent="0.2">
      <c r="B114" s="206"/>
    </row>
    <row r="115" spans="2:2" x14ac:dyDescent="0.2">
      <c r="B115" s="206"/>
    </row>
    <row r="116" spans="2:2" x14ac:dyDescent="0.2">
      <c r="B116" s="206"/>
    </row>
    <row r="117" spans="2:2" x14ac:dyDescent="0.2">
      <c r="B117" s="206"/>
    </row>
    <row r="118" spans="2:2" x14ac:dyDescent="0.2">
      <c r="B118" s="206"/>
    </row>
    <row r="119" spans="2:2" x14ac:dyDescent="0.2">
      <c r="B119" s="206"/>
    </row>
    <row r="120" spans="2:2" x14ac:dyDescent="0.2">
      <c r="B120" s="206"/>
    </row>
    <row r="121" spans="2:2" x14ac:dyDescent="0.2">
      <c r="B121" s="206"/>
    </row>
    <row r="122" spans="2:2" x14ac:dyDescent="0.2">
      <c r="B122" s="206"/>
    </row>
    <row r="123" spans="2:2" x14ac:dyDescent="0.2">
      <c r="B123" s="206"/>
    </row>
    <row r="124" spans="2:2" x14ac:dyDescent="0.2">
      <c r="B124" s="206"/>
    </row>
    <row r="125" spans="2:2" x14ac:dyDescent="0.2">
      <c r="B125" s="206"/>
    </row>
    <row r="126" spans="2:2" x14ac:dyDescent="0.2">
      <c r="B126" s="206"/>
    </row>
  </sheetData>
  <sheetProtection algorithmName="SHA-512" hashValue="GumHE28t2CnWroCZmu5Etl2nhAl2RQkRtJJDMzhxwjqq/Zwqtssf11ukBYFaQEfJpf8c06/r6W/AQcCNPrZ3zg==" saltValue="S+MXMXvMZIf9VDz7Alinng==" spinCount="100000" sheet="1" formatColumns="0" formatRows="0" insertRows="0" deleteColumns="0" deleteRows="0"/>
  <mergeCells count="10">
    <mergeCell ref="A1:P1"/>
    <mergeCell ref="A2:P2"/>
    <mergeCell ref="B38:D38"/>
    <mergeCell ref="B39:D39"/>
    <mergeCell ref="B37:F37"/>
    <mergeCell ref="B42:E42"/>
    <mergeCell ref="B40:D40"/>
    <mergeCell ref="B44:D44"/>
    <mergeCell ref="B43:D43"/>
    <mergeCell ref="B45:D45"/>
  </mergeCells>
  <pageMargins left="0.19685039370078741" right="0.19685039370078741" top="0.59055118110236227" bottom="0.59055118110236227" header="0" footer="0"/>
  <pageSetup paperSize="9" scale="69" fitToHeight="0" orientation="landscape" r:id="rId1"/>
  <headerFooter>
    <oddFooter>Página &amp;P de &amp;N</oddFooter>
  </headerFooter>
  <ignoredErrors>
    <ignoredError sqref="B48:B78"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1">
    <tabColor theme="6" tint="0.39997558519241921"/>
  </sheetPr>
  <dimension ref="A1:BP145"/>
  <sheetViews>
    <sheetView showGridLines="0" zoomScaleNormal="100" zoomScaleSheetLayoutView="100" workbookViewId="0">
      <pane xSplit="2" ySplit="3" topLeftCell="C4" activePane="bottomRight" state="frozen"/>
      <selection pane="topRight" activeCell="C14" sqref="C14"/>
      <selection pane="bottomLeft" activeCell="C14" sqref="C14"/>
      <selection pane="bottomRight" activeCell="BO6" sqref="BO6"/>
    </sheetView>
  </sheetViews>
  <sheetFormatPr defaultRowHeight="12.75" x14ac:dyDescent="0.2"/>
  <cols>
    <col min="1" max="1" width="6" style="3" customWidth="1"/>
    <col min="2" max="2" width="26.28515625" style="3" customWidth="1"/>
    <col min="3" max="3" width="14.42578125" style="3" customWidth="1"/>
    <col min="4" max="4" width="14.42578125" style="3" bestFit="1" customWidth="1"/>
    <col min="5" max="5" width="12.5703125" style="3" bestFit="1" customWidth="1"/>
    <col min="6" max="7" width="13.85546875" style="3" bestFit="1" customWidth="1"/>
    <col min="8" max="8" width="13.85546875" style="3" customWidth="1"/>
    <col min="9" max="62" width="13.85546875" style="3" hidden="1" customWidth="1"/>
    <col min="63" max="63" width="15.5703125" style="3" bestFit="1" customWidth="1"/>
    <col min="64" max="64" width="10.42578125" style="120" customWidth="1"/>
    <col min="65" max="16384" width="9.140625" style="3"/>
  </cols>
  <sheetData>
    <row r="1" spans="1:68" s="48" customFormat="1" ht="42" customHeight="1" x14ac:dyDescent="0.2">
      <c r="B1" s="122"/>
      <c r="C1" s="368" t="str">
        <f>Capa!A1</f>
        <v>Memória de Cálculo
Termo de Parceria nº 51/21 celebrado entre o Instituto Estadual de Florestas e o Instituto Ekos Brasil</v>
      </c>
      <c r="D1" s="368"/>
      <c r="E1" s="368"/>
      <c r="F1" s="368"/>
      <c r="G1" s="368"/>
      <c r="H1" s="368"/>
      <c r="I1" s="368"/>
      <c r="J1" s="368"/>
      <c r="K1" s="368"/>
      <c r="L1" s="368"/>
      <c r="M1" s="368"/>
      <c r="N1" s="368"/>
      <c r="O1" s="368"/>
      <c r="P1" s="368"/>
      <c r="Q1" s="368"/>
      <c r="R1" s="368"/>
      <c r="S1" s="368"/>
      <c r="T1" s="368"/>
      <c r="U1" s="368"/>
      <c r="V1" s="368"/>
      <c r="W1" s="368"/>
      <c r="X1" s="368"/>
      <c r="Y1" s="368"/>
      <c r="Z1" s="368"/>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c r="BG1" s="123"/>
      <c r="BH1" s="123"/>
      <c r="BI1" s="123"/>
      <c r="BJ1" s="123"/>
      <c r="BK1" s="123"/>
      <c r="BL1" s="123"/>
      <c r="BM1" s="96"/>
      <c r="BN1" s="96"/>
      <c r="BO1" s="96"/>
      <c r="BP1" s="96"/>
    </row>
    <row r="2" spans="1:68" s="48" customFormat="1" ht="21" customHeight="1" thickBot="1" x14ac:dyDescent="0.25">
      <c r="A2" s="133"/>
      <c r="B2" s="132"/>
      <c r="C2" s="369" t="s">
        <v>115</v>
      </c>
      <c r="D2" s="369"/>
      <c r="E2" s="369"/>
      <c r="F2" s="369"/>
      <c r="G2" s="369"/>
      <c r="H2" s="369"/>
      <c r="I2" s="369"/>
      <c r="J2" s="369"/>
      <c r="K2" s="369"/>
      <c r="L2" s="369"/>
      <c r="M2" s="369"/>
      <c r="N2" s="369"/>
      <c r="O2" s="369" t="s">
        <v>115</v>
      </c>
      <c r="P2" s="369"/>
      <c r="Q2" s="369"/>
      <c r="R2" s="369"/>
      <c r="S2" s="369"/>
      <c r="T2" s="369"/>
      <c r="U2" s="369"/>
      <c r="V2" s="369"/>
      <c r="W2" s="369"/>
      <c r="X2" s="369"/>
      <c r="Y2" s="369"/>
      <c r="Z2" s="369"/>
      <c r="AA2" s="369" t="s">
        <v>115</v>
      </c>
      <c r="AB2" s="369"/>
      <c r="AC2" s="369"/>
      <c r="AD2" s="369"/>
      <c r="AE2" s="369"/>
      <c r="AF2" s="369"/>
      <c r="AG2" s="369"/>
      <c r="AH2" s="369"/>
      <c r="AI2" s="369"/>
      <c r="AJ2" s="369"/>
      <c r="AK2" s="369"/>
      <c r="AL2" s="369"/>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132"/>
      <c r="BL2" s="132"/>
      <c r="BM2" s="96"/>
      <c r="BN2" s="96"/>
      <c r="BO2" s="96"/>
      <c r="BP2" s="96"/>
    </row>
    <row r="3" spans="1:68" s="48" customFormat="1" ht="24" customHeight="1" thickBot="1" x14ac:dyDescent="0.25">
      <c r="A3" s="275"/>
      <c r="B3" s="275"/>
      <c r="C3" s="276">
        <f>Capa!A36</f>
        <v>45992</v>
      </c>
      <c r="D3" s="276">
        <f>EDATE(C3,1)</f>
        <v>46023</v>
      </c>
      <c r="E3" s="276">
        <f t="shared" ref="E3:BJ3" si="0">EDATE(D3,1)</f>
        <v>46054</v>
      </c>
      <c r="F3" s="276">
        <f t="shared" si="0"/>
        <v>46082</v>
      </c>
      <c r="G3" s="276">
        <f t="shared" si="0"/>
        <v>46113</v>
      </c>
      <c r="H3" s="276">
        <f t="shared" si="0"/>
        <v>46143</v>
      </c>
      <c r="I3" s="276">
        <f t="shared" si="0"/>
        <v>46174</v>
      </c>
      <c r="J3" s="276">
        <f t="shared" si="0"/>
        <v>46204</v>
      </c>
      <c r="K3" s="276">
        <f t="shared" si="0"/>
        <v>46235</v>
      </c>
      <c r="L3" s="276">
        <f t="shared" si="0"/>
        <v>46266</v>
      </c>
      <c r="M3" s="276">
        <f t="shared" si="0"/>
        <v>46296</v>
      </c>
      <c r="N3" s="276">
        <f t="shared" si="0"/>
        <v>46327</v>
      </c>
      <c r="O3" s="276">
        <f t="shared" si="0"/>
        <v>46357</v>
      </c>
      <c r="P3" s="276">
        <f t="shared" si="0"/>
        <v>46388</v>
      </c>
      <c r="Q3" s="276">
        <f t="shared" si="0"/>
        <v>46419</v>
      </c>
      <c r="R3" s="276">
        <f t="shared" si="0"/>
        <v>46447</v>
      </c>
      <c r="S3" s="276">
        <f t="shared" si="0"/>
        <v>46478</v>
      </c>
      <c r="T3" s="276">
        <f t="shared" si="0"/>
        <v>46508</v>
      </c>
      <c r="U3" s="276">
        <f t="shared" si="0"/>
        <v>46539</v>
      </c>
      <c r="V3" s="276">
        <f t="shared" si="0"/>
        <v>46569</v>
      </c>
      <c r="W3" s="276">
        <f t="shared" si="0"/>
        <v>46600</v>
      </c>
      <c r="X3" s="276">
        <f t="shared" si="0"/>
        <v>46631</v>
      </c>
      <c r="Y3" s="276">
        <f t="shared" si="0"/>
        <v>46661</v>
      </c>
      <c r="Z3" s="276">
        <f t="shared" si="0"/>
        <v>46692</v>
      </c>
      <c r="AA3" s="276">
        <f t="shared" si="0"/>
        <v>46722</v>
      </c>
      <c r="AB3" s="276">
        <f t="shared" si="0"/>
        <v>46753</v>
      </c>
      <c r="AC3" s="276">
        <f t="shared" si="0"/>
        <v>46784</v>
      </c>
      <c r="AD3" s="276">
        <f t="shared" si="0"/>
        <v>46813</v>
      </c>
      <c r="AE3" s="276">
        <f t="shared" si="0"/>
        <v>46844</v>
      </c>
      <c r="AF3" s="276">
        <f t="shared" si="0"/>
        <v>46874</v>
      </c>
      <c r="AG3" s="276">
        <f t="shared" si="0"/>
        <v>46905</v>
      </c>
      <c r="AH3" s="276">
        <f t="shared" si="0"/>
        <v>46935</v>
      </c>
      <c r="AI3" s="276">
        <f t="shared" si="0"/>
        <v>46966</v>
      </c>
      <c r="AJ3" s="276">
        <f t="shared" si="0"/>
        <v>46997</v>
      </c>
      <c r="AK3" s="276">
        <f t="shared" si="0"/>
        <v>47027</v>
      </c>
      <c r="AL3" s="276">
        <f t="shared" si="0"/>
        <v>47058</v>
      </c>
      <c r="AM3" s="276">
        <f t="shared" si="0"/>
        <v>47088</v>
      </c>
      <c r="AN3" s="276">
        <f t="shared" si="0"/>
        <v>47119</v>
      </c>
      <c r="AO3" s="276">
        <f t="shared" si="0"/>
        <v>47150</v>
      </c>
      <c r="AP3" s="276">
        <f t="shared" si="0"/>
        <v>47178</v>
      </c>
      <c r="AQ3" s="276">
        <f t="shared" si="0"/>
        <v>47209</v>
      </c>
      <c r="AR3" s="276">
        <f t="shared" si="0"/>
        <v>47239</v>
      </c>
      <c r="AS3" s="276">
        <f t="shared" si="0"/>
        <v>47270</v>
      </c>
      <c r="AT3" s="276">
        <f t="shared" si="0"/>
        <v>47300</v>
      </c>
      <c r="AU3" s="276">
        <f t="shared" si="0"/>
        <v>47331</v>
      </c>
      <c r="AV3" s="276">
        <f t="shared" si="0"/>
        <v>47362</v>
      </c>
      <c r="AW3" s="276">
        <f t="shared" si="0"/>
        <v>47392</v>
      </c>
      <c r="AX3" s="276">
        <f t="shared" si="0"/>
        <v>47423</v>
      </c>
      <c r="AY3" s="276">
        <f t="shared" si="0"/>
        <v>47453</v>
      </c>
      <c r="AZ3" s="276">
        <f t="shared" si="0"/>
        <v>47484</v>
      </c>
      <c r="BA3" s="276">
        <f t="shared" si="0"/>
        <v>47515</v>
      </c>
      <c r="BB3" s="276">
        <f t="shared" si="0"/>
        <v>47543</v>
      </c>
      <c r="BC3" s="276">
        <f t="shared" si="0"/>
        <v>47574</v>
      </c>
      <c r="BD3" s="276">
        <f t="shared" si="0"/>
        <v>47604</v>
      </c>
      <c r="BE3" s="276">
        <f t="shared" si="0"/>
        <v>47635</v>
      </c>
      <c r="BF3" s="276">
        <f t="shared" si="0"/>
        <v>47665</v>
      </c>
      <c r="BG3" s="276">
        <f t="shared" si="0"/>
        <v>47696</v>
      </c>
      <c r="BH3" s="276">
        <f t="shared" si="0"/>
        <v>47727</v>
      </c>
      <c r="BI3" s="276">
        <f t="shared" si="0"/>
        <v>47757</v>
      </c>
      <c r="BJ3" s="276">
        <f t="shared" si="0"/>
        <v>47788</v>
      </c>
      <c r="BK3" s="233" t="s">
        <v>61</v>
      </c>
      <c r="BL3" s="277" t="s">
        <v>62</v>
      </c>
      <c r="BM3" s="96"/>
      <c r="BN3" s="96"/>
      <c r="BO3" s="96"/>
      <c r="BP3" s="96"/>
    </row>
    <row r="4" spans="1:68" s="48" customFormat="1" ht="23.25" customHeight="1" thickBot="1" x14ac:dyDescent="0.25">
      <c r="A4" s="71" t="s">
        <v>63</v>
      </c>
      <c r="B4" s="71" t="s">
        <v>64</v>
      </c>
      <c r="C4" s="74">
        <v>1409386.08</v>
      </c>
      <c r="D4" s="74">
        <v>0</v>
      </c>
      <c r="E4" s="74">
        <v>0</v>
      </c>
      <c r="F4" s="74">
        <v>0</v>
      </c>
      <c r="G4" s="74">
        <v>0</v>
      </c>
      <c r="H4" s="74">
        <v>0</v>
      </c>
      <c r="I4" s="74">
        <v>0</v>
      </c>
      <c r="J4" s="74">
        <v>0</v>
      </c>
      <c r="K4" s="74">
        <v>0</v>
      </c>
      <c r="L4" s="74">
        <v>0</v>
      </c>
      <c r="M4" s="74">
        <v>0</v>
      </c>
      <c r="N4" s="74">
        <v>0</v>
      </c>
      <c r="O4" s="74">
        <v>0</v>
      </c>
      <c r="P4" s="74">
        <v>0</v>
      </c>
      <c r="Q4" s="74">
        <v>0</v>
      </c>
      <c r="R4" s="74">
        <v>0</v>
      </c>
      <c r="S4" s="74">
        <v>0</v>
      </c>
      <c r="T4" s="74">
        <v>0</v>
      </c>
      <c r="U4" s="74">
        <v>0</v>
      </c>
      <c r="V4" s="74">
        <v>0</v>
      </c>
      <c r="W4" s="74">
        <v>0</v>
      </c>
      <c r="X4" s="74">
        <v>0</v>
      </c>
      <c r="Y4" s="74">
        <v>0</v>
      </c>
      <c r="Z4" s="74">
        <v>0</v>
      </c>
      <c r="AA4" s="74">
        <v>0</v>
      </c>
      <c r="AB4" s="74">
        <v>0</v>
      </c>
      <c r="AC4" s="74">
        <v>0</v>
      </c>
      <c r="AD4" s="74">
        <v>0</v>
      </c>
      <c r="AE4" s="74">
        <v>0</v>
      </c>
      <c r="AF4" s="74">
        <v>0</v>
      </c>
      <c r="AG4" s="74">
        <v>0</v>
      </c>
      <c r="AH4" s="74">
        <v>0</v>
      </c>
      <c r="AI4" s="74">
        <v>0</v>
      </c>
      <c r="AJ4" s="74">
        <v>0</v>
      </c>
      <c r="AK4" s="74">
        <v>0</v>
      </c>
      <c r="AL4" s="74">
        <v>0</v>
      </c>
      <c r="AM4" s="74">
        <v>0</v>
      </c>
      <c r="AN4" s="74">
        <v>0</v>
      </c>
      <c r="AO4" s="74">
        <v>0</v>
      </c>
      <c r="AP4" s="74">
        <v>0</v>
      </c>
      <c r="AQ4" s="74">
        <v>0</v>
      </c>
      <c r="AR4" s="74">
        <v>0</v>
      </c>
      <c r="AS4" s="74">
        <v>0</v>
      </c>
      <c r="AT4" s="74">
        <v>0</v>
      </c>
      <c r="AU4" s="74">
        <v>0</v>
      </c>
      <c r="AV4" s="74">
        <v>0</v>
      </c>
      <c r="AW4" s="74">
        <v>0</v>
      </c>
      <c r="AX4" s="74">
        <v>0</v>
      </c>
      <c r="AY4" s="74">
        <v>0</v>
      </c>
      <c r="AZ4" s="74">
        <v>0</v>
      </c>
      <c r="BA4" s="74">
        <v>0</v>
      </c>
      <c r="BB4" s="74">
        <v>0</v>
      </c>
      <c r="BC4" s="74">
        <v>0</v>
      </c>
      <c r="BD4" s="74">
        <v>0</v>
      </c>
      <c r="BE4" s="74">
        <v>0</v>
      </c>
      <c r="BF4" s="74">
        <v>0</v>
      </c>
      <c r="BG4" s="74">
        <v>0</v>
      </c>
      <c r="BH4" s="74">
        <v>0</v>
      </c>
      <c r="BI4" s="74">
        <v>0</v>
      </c>
      <c r="BJ4" s="74">
        <v>0</v>
      </c>
      <c r="BK4" s="43">
        <f>SUM(C4:BJ4)</f>
        <v>1409386.08</v>
      </c>
      <c r="BL4" s="58">
        <f ca="1">IF($BK$15=0,0,BK4/$BK$15)</f>
        <v>0.42739984766378913</v>
      </c>
    </row>
    <row r="5" spans="1:68" s="48" customFormat="1" ht="23.25" customHeight="1" thickBot="1" x14ac:dyDescent="0.25">
      <c r="A5" s="212"/>
      <c r="B5" s="44"/>
      <c r="C5" s="213"/>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13"/>
      <c r="BJ5" s="213"/>
      <c r="BK5" s="213"/>
      <c r="BL5" s="214"/>
    </row>
    <row r="6" spans="1:68" s="48" customFormat="1" ht="23.25" customHeight="1" thickBot="1" x14ac:dyDescent="0.25">
      <c r="A6" s="238">
        <v>1</v>
      </c>
      <c r="B6" s="238" t="s">
        <v>65</v>
      </c>
      <c r="C6" s="239"/>
      <c r="D6" s="239"/>
      <c r="E6" s="239"/>
      <c r="F6" s="239"/>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40"/>
    </row>
    <row r="7" spans="1:68" s="48" customFormat="1" ht="23.25" customHeight="1" thickBot="1" x14ac:dyDescent="0.25">
      <c r="A7" s="236" t="s">
        <v>66</v>
      </c>
      <c r="B7" s="236" t="s">
        <v>35</v>
      </c>
      <c r="C7" s="248">
        <f ca="1">IFERROR(OFFSET(Cronogramas!$AB$6,MATCH(Analítico!C3,Cronogramas!$B$7:$B$66,0),),0)</f>
        <v>0</v>
      </c>
      <c r="D7" s="248">
        <f ca="1">IFERROR(OFFSET(Cronogramas!$AB$6,MATCH(Analítico!D3,Cronogramas!$B$7:$B$66,0),),0)</f>
        <v>1296919.3972222225</v>
      </c>
      <c r="E7" s="248">
        <f ca="1">IFERROR(OFFSET(Cronogramas!$AB$6,MATCH(Analítico!E3,Cronogramas!$B$7:$B$66,0),),0)</f>
        <v>0</v>
      </c>
      <c r="F7" s="248">
        <f ca="1">IFERROR(OFFSET(Cronogramas!$AB$6,MATCH(Analítico!F3,Cronogramas!$B$7:$B$66,0),),0)</f>
        <v>0</v>
      </c>
      <c r="G7" s="248">
        <f ca="1">IFERROR(OFFSET(Cronogramas!$AB$6,MATCH(Analítico!G3,Cronogramas!$B$7:$B$66,0),),0)</f>
        <v>591276.60593444447</v>
      </c>
      <c r="H7" s="248">
        <f ca="1">IFERROR(OFFSET(Cronogramas!$AB$6,MATCH(Analítico!H3,Cronogramas!$B$7:$B$66,0),),0)</f>
        <v>0</v>
      </c>
      <c r="I7" s="248">
        <f ca="1">IFERROR(OFFSET(Cronogramas!$AB$6,MATCH(Analítico!I3,Cronogramas!$B$7:$B$66,0),),0)</f>
        <v>0</v>
      </c>
      <c r="J7" s="248">
        <f ca="1">IFERROR(OFFSET(Cronogramas!$AB$6,MATCH(Analítico!J3,Cronogramas!$B$7:$B$66,0),),0)</f>
        <v>0</v>
      </c>
      <c r="K7" s="248">
        <f ca="1">IFERROR(OFFSET(Cronogramas!$AB$6,MATCH(Analítico!K3,Cronogramas!$B$7:$B$66,0),),0)</f>
        <v>0</v>
      </c>
      <c r="L7" s="248">
        <f ca="1">IFERROR(OFFSET(Cronogramas!$AB$6,MATCH(Analítico!L3,Cronogramas!$B$7:$B$66,0),),0)</f>
        <v>0</v>
      </c>
      <c r="M7" s="248">
        <f ca="1">IFERROR(OFFSET(Cronogramas!$AB$6,MATCH(Analítico!M3,Cronogramas!$B$7:$B$66,0),),0)</f>
        <v>0</v>
      </c>
      <c r="N7" s="248">
        <f ca="1">IFERROR(OFFSET(Cronogramas!$AB$6,MATCH(Analítico!N3,Cronogramas!$B$7:$B$66,0),),0)</f>
        <v>0</v>
      </c>
      <c r="O7" s="248">
        <f ca="1">IFERROR(OFFSET(Cronogramas!$AB$6,MATCH(Analítico!O3,Cronogramas!$B$7:$B$66,0),),0)</f>
        <v>0</v>
      </c>
      <c r="P7" s="248">
        <f ca="1">IFERROR(OFFSET(Cronogramas!$AB$6,MATCH(Analítico!P3,Cronogramas!$B$7:$B$66,0),),0)</f>
        <v>0</v>
      </c>
      <c r="Q7" s="248">
        <f ca="1">IFERROR(OFFSET(Cronogramas!$AB$6,MATCH(Analítico!Q3,Cronogramas!$B$7:$B$66,0),),0)</f>
        <v>0</v>
      </c>
      <c r="R7" s="248">
        <f ca="1">IFERROR(OFFSET(Cronogramas!$AB$6,MATCH(Analítico!R3,Cronogramas!$B$7:$B$66,0),),0)</f>
        <v>0</v>
      </c>
      <c r="S7" s="248">
        <f ca="1">IFERROR(OFFSET(Cronogramas!$AB$6,MATCH(Analítico!S3,Cronogramas!$B$7:$B$66,0),),0)</f>
        <v>0</v>
      </c>
      <c r="T7" s="248">
        <f ca="1">IFERROR(OFFSET(Cronogramas!$AB$6,MATCH(Analítico!T3,Cronogramas!$B$7:$B$66,0),),0)</f>
        <v>0</v>
      </c>
      <c r="U7" s="248">
        <f ca="1">IFERROR(OFFSET(Cronogramas!$AB$6,MATCH(Analítico!U3,Cronogramas!$B$7:$B$66,0),),0)</f>
        <v>0</v>
      </c>
      <c r="V7" s="248">
        <f ca="1">IFERROR(OFFSET(Cronogramas!$AB$6,MATCH(Analítico!V3,Cronogramas!$B$7:$B$66,0),),0)</f>
        <v>0</v>
      </c>
      <c r="W7" s="248">
        <f ca="1">IFERROR(OFFSET(Cronogramas!$AB$6,MATCH(Analítico!W3,Cronogramas!$B$7:$B$66,0),),0)</f>
        <v>0</v>
      </c>
      <c r="X7" s="248">
        <f ca="1">IFERROR(OFFSET(Cronogramas!$AB$6,MATCH(Analítico!X3,Cronogramas!$B$7:$B$66,0),),0)</f>
        <v>0</v>
      </c>
      <c r="Y7" s="248">
        <f ca="1">IFERROR(OFFSET(Cronogramas!$AB$6,MATCH(Analítico!Y3,Cronogramas!$B$7:$B$66,0),),0)</f>
        <v>0</v>
      </c>
      <c r="Z7" s="248">
        <f ca="1">IFERROR(OFFSET(Cronogramas!$AB$6,MATCH(Analítico!Z3,Cronogramas!$B$7:$B$66,0),),0)</f>
        <v>0</v>
      </c>
      <c r="AA7" s="248">
        <f ca="1">IFERROR(OFFSET(Cronogramas!$AB$6,MATCH(Analítico!AA3,Cronogramas!$B$7:$B$66,0),),0)</f>
        <v>0</v>
      </c>
      <c r="AB7" s="248">
        <f ca="1">IFERROR(OFFSET(Cronogramas!$AB$6,MATCH(Analítico!AB3,Cronogramas!$B$7:$B$66,0),),0)</f>
        <v>0</v>
      </c>
      <c r="AC7" s="248">
        <f ca="1">IFERROR(OFFSET(Cronogramas!$AB$6,MATCH(Analítico!AC3,Cronogramas!$B$7:$B$66,0),),0)</f>
        <v>0</v>
      </c>
      <c r="AD7" s="248">
        <f ca="1">IFERROR(OFFSET(Cronogramas!$AB$6,MATCH(Analítico!AD3,Cronogramas!$B$7:$B$66,0),),0)</f>
        <v>0</v>
      </c>
      <c r="AE7" s="248">
        <f ca="1">IFERROR(OFFSET(Cronogramas!$AB$6,MATCH(Analítico!AE3,Cronogramas!$B$7:$B$66,0),),0)</f>
        <v>0</v>
      </c>
      <c r="AF7" s="248">
        <f ca="1">IFERROR(OFFSET(Cronogramas!$AB$6,MATCH(Analítico!AF3,Cronogramas!$B$7:$B$66,0),),0)</f>
        <v>0</v>
      </c>
      <c r="AG7" s="248">
        <f ca="1">IFERROR(OFFSET(Cronogramas!$AB$6,MATCH(Analítico!AG3,Cronogramas!$B$7:$B$66,0),),0)</f>
        <v>0</v>
      </c>
      <c r="AH7" s="248">
        <f ca="1">IFERROR(OFFSET(Cronogramas!$AB$6,MATCH(Analítico!AH3,Cronogramas!$B$7:$B$66,0),),0)</f>
        <v>0</v>
      </c>
      <c r="AI7" s="248">
        <f ca="1">IFERROR(OFFSET(Cronogramas!$AB$6,MATCH(Analítico!AI3,Cronogramas!$B$7:$B$66,0),),0)</f>
        <v>0</v>
      </c>
      <c r="AJ7" s="248">
        <f ca="1">IFERROR(OFFSET(Cronogramas!$AB$6,MATCH(Analítico!AJ3,Cronogramas!$B$7:$B$66,0),),0)</f>
        <v>0</v>
      </c>
      <c r="AK7" s="248">
        <f ca="1">IFERROR(OFFSET(Cronogramas!$AB$6,MATCH(Analítico!AK3,Cronogramas!$B$7:$B$66,0),),0)</f>
        <v>0</v>
      </c>
      <c r="AL7" s="248">
        <f ca="1">IFERROR(OFFSET(Cronogramas!$AB$6,MATCH(Analítico!AL3,Cronogramas!$B$7:$B$66,0),),0)</f>
        <v>0</v>
      </c>
      <c r="AM7" s="248">
        <f ca="1">IFERROR(OFFSET(Cronogramas!$AB$6,MATCH(Analítico!AM3,Cronogramas!$B$7:$B$66,0),),0)</f>
        <v>0</v>
      </c>
      <c r="AN7" s="248">
        <f ca="1">IFERROR(OFFSET(Cronogramas!$AB$6,MATCH(Analítico!AN3,Cronogramas!$B$7:$B$66,0),),0)</f>
        <v>0</v>
      </c>
      <c r="AO7" s="248">
        <f ca="1">IFERROR(OFFSET(Cronogramas!$AB$6,MATCH(Analítico!AO3,Cronogramas!$B$7:$B$66,0),),0)</f>
        <v>0</v>
      </c>
      <c r="AP7" s="248">
        <f ca="1">IFERROR(OFFSET(Cronogramas!$AB$6,MATCH(Analítico!AP3,Cronogramas!$B$7:$B$66,0),),0)</f>
        <v>0</v>
      </c>
      <c r="AQ7" s="248">
        <f ca="1">IFERROR(OFFSET(Cronogramas!$AB$6,MATCH(Analítico!AQ3,Cronogramas!$B$7:$B$66,0),),0)</f>
        <v>0</v>
      </c>
      <c r="AR7" s="248">
        <f ca="1">IFERROR(OFFSET(Cronogramas!$AB$6,MATCH(Analítico!AR3,Cronogramas!$B$7:$B$66,0),),0)</f>
        <v>0</v>
      </c>
      <c r="AS7" s="248">
        <f ca="1">IFERROR(OFFSET(Cronogramas!$AB$6,MATCH(Analítico!AS3,Cronogramas!$B$7:$B$66,0),),0)</f>
        <v>0</v>
      </c>
      <c r="AT7" s="248">
        <f ca="1">IFERROR(OFFSET(Cronogramas!$AB$6,MATCH(Analítico!AT3,Cronogramas!$B$7:$B$66,0),),0)</f>
        <v>0</v>
      </c>
      <c r="AU7" s="248">
        <f ca="1">IFERROR(OFFSET(Cronogramas!$AB$6,MATCH(Analítico!AU3,Cronogramas!$B$7:$B$66,0),),0)</f>
        <v>0</v>
      </c>
      <c r="AV7" s="248">
        <f ca="1">IFERROR(OFFSET(Cronogramas!$AB$6,MATCH(Analítico!AV3,Cronogramas!$B$7:$B$66,0),),0)</f>
        <v>0</v>
      </c>
      <c r="AW7" s="248">
        <f ca="1">IFERROR(OFFSET(Cronogramas!$AB$6,MATCH(Analítico!AW3,Cronogramas!$B$7:$B$66,0),),0)</f>
        <v>0</v>
      </c>
      <c r="AX7" s="248">
        <f ca="1">IFERROR(OFFSET(Cronogramas!$AB$6,MATCH(Analítico!AX3,Cronogramas!$B$7:$B$66,0),),0)</f>
        <v>0</v>
      </c>
      <c r="AY7" s="248">
        <f ca="1">IFERROR(OFFSET(Cronogramas!$AB$6,MATCH(Analítico!AY3,Cronogramas!$B$7:$B$66,0),),0)</f>
        <v>0</v>
      </c>
      <c r="AZ7" s="248">
        <f ca="1">IFERROR(OFFSET(Cronogramas!$AB$6,MATCH(Analítico!AZ3,Cronogramas!$B$7:$B$66,0),),0)</f>
        <v>0</v>
      </c>
      <c r="BA7" s="248">
        <f ca="1">IFERROR(OFFSET(Cronogramas!$AB$6,MATCH(Analítico!BA3,Cronogramas!$B$7:$B$66,0),),0)</f>
        <v>0</v>
      </c>
      <c r="BB7" s="248">
        <f ca="1">IFERROR(OFFSET(Cronogramas!$AB$6,MATCH(Analítico!BB3,Cronogramas!$B$7:$B$66,0),),0)</f>
        <v>0</v>
      </c>
      <c r="BC7" s="248">
        <f ca="1">IFERROR(OFFSET(Cronogramas!$AB$6,MATCH(Analítico!BC3,Cronogramas!$B$7:$B$66,0),),0)</f>
        <v>0</v>
      </c>
      <c r="BD7" s="248">
        <f ca="1">IFERROR(OFFSET(Cronogramas!$AB$6,MATCH(Analítico!BD3,Cronogramas!$B$7:$B$66,0),),0)</f>
        <v>0</v>
      </c>
      <c r="BE7" s="248">
        <f ca="1">IFERROR(OFFSET(Cronogramas!$AB$6,MATCH(Analítico!BE3,Cronogramas!$B$7:$B$66,0),),0)</f>
        <v>0</v>
      </c>
      <c r="BF7" s="248">
        <f ca="1">IFERROR(OFFSET(Cronogramas!$AB$6,MATCH(Analítico!BF3,Cronogramas!$B$7:$B$66,0),),0)</f>
        <v>0</v>
      </c>
      <c r="BG7" s="248">
        <f ca="1">IFERROR(OFFSET(Cronogramas!$AB$6,MATCH(Analítico!BG3,Cronogramas!$B$7:$B$66,0),),0)</f>
        <v>0</v>
      </c>
      <c r="BH7" s="248">
        <f ca="1">IFERROR(OFFSET(Cronogramas!$AB$6,MATCH(Analítico!BH3,Cronogramas!$B$7:$B$66,0),),0)</f>
        <v>0</v>
      </c>
      <c r="BI7" s="248">
        <f ca="1">IFERROR(OFFSET(Cronogramas!$AB$6,MATCH(Analítico!BI3,Cronogramas!$B$7:$B$66,0),),0)</f>
        <v>0</v>
      </c>
      <c r="BJ7" s="248">
        <f ca="1">IFERROR(OFFSET(Cronogramas!$AB$6,MATCH(Analítico!BJ3,Cronogramas!$B$7:$B$66,0),),0)</f>
        <v>0</v>
      </c>
      <c r="BK7" s="245">
        <f ca="1">SUM(C7:BJ7)</f>
        <v>1888196.0031566671</v>
      </c>
      <c r="BL7" s="246">
        <f ca="1">IF($BK$15=0,0,BK7/$BK$15)</f>
        <v>0.57260015233621087</v>
      </c>
    </row>
    <row r="8" spans="1:68" s="48" customFormat="1" ht="23.25" customHeight="1" thickBot="1" x14ac:dyDescent="0.25">
      <c r="A8" s="247" t="s">
        <v>67</v>
      </c>
      <c r="B8" s="236" t="s">
        <v>68</v>
      </c>
      <c r="C8" s="248">
        <v>0</v>
      </c>
      <c r="D8" s="248">
        <v>0</v>
      </c>
      <c r="E8" s="248">
        <v>0</v>
      </c>
      <c r="F8" s="248">
        <v>0</v>
      </c>
      <c r="G8" s="248">
        <v>0</v>
      </c>
      <c r="H8" s="248">
        <v>0</v>
      </c>
      <c r="I8" s="248">
        <v>0</v>
      </c>
      <c r="J8" s="248">
        <v>0</v>
      </c>
      <c r="K8" s="248">
        <v>0</v>
      </c>
      <c r="L8" s="248">
        <v>0</v>
      </c>
      <c r="M8" s="248">
        <v>0</v>
      </c>
      <c r="N8" s="248">
        <v>0</v>
      </c>
      <c r="O8" s="248">
        <v>0</v>
      </c>
      <c r="P8" s="248">
        <v>0</v>
      </c>
      <c r="Q8" s="248">
        <v>0</v>
      </c>
      <c r="R8" s="248">
        <v>0</v>
      </c>
      <c r="S8" s="248">
        <v>0</v>
      </c>
      <c r="T8" s="248">
        <v>0</v>
      </c>
      <c r="U8" s="248">
        <v>0</v>
      </c>
      <c r="V8" s="248">
        <v>0</v>
      </c>
      <c r="W8" s="248">
        <v>0</v>
      </c>
      <c r="X8" s="248">
        <v>0</v>
      </c>
      <c r="Y8" s="248">
        <v>0</v>
      </c>
      <c r="Z8" s="248">
        <v>0</v>
      </c>
      <c r="AA8" s="248">
        <v>0</v>
      </c>
      <c r="AB8" s="248">
        <v>0</v>
      </c>
      <c r="AC8" s="248">
        <v>0</v>
      </c>
      <c r="AD8" s="248">
        <v>0</v>
      </c>
      <c r="AE8" s="248">
        <v>0</v>
      </c>
      <c r="AF8" s="248">
        <v>0</v>
      </c>
      <c r="AG8" s="248">
        <v>0</v>
      </c>
      <c r="AH8" s="248">
        <v>0</v>
      </c>
      <c r="AI8" s="248">
        <v>0</v>
      </c>
      <c r="AJ8" s="248">
        <v>0</v>
      </c>
      <c r="AK8" s="248">
        <v>0</v>
      </c>
      <c r="AL8" s="248">
        <v>0</v>
      </c>
      <c r="AM8" s="248">
        <v>0</v>
      </c>
      <c r="AN8" s="248">
        <v>0</v>
      </c>
      <c r="AO8" s="248">
        <v>0</v>
      </c>
      <c r="AP8" s="248">
        <v>0</v>
      </c>
      <c r="AQ8" s="248">
        <v>0</v>
      </c>
      <c r="AR8" s="248">
        <v>0</v>
      </c>
      <c r="AS8" s="248">
        <v>0</v>
      </c>
      <c r="AT8" s="248">
        <v>0</v>
      </c>
      <c r="AU8" s="248">
        <v>0</v>
      </c>
      <c r="AV8" s="248">
        <v>0</v>
      </c>
      <c r="AW8" s="248">
        <v>0</v>
      </c>
      <c r="AX8" s="248">
        <v>0</v>
      </c>
      <c r="AY8" s="248">
        <v>0</v>
      </c>
      <c r="AZ8" s="248">
        <v>0</v>
      </c>
      <c r="BA8" s="248">
        <v>0</v>
      </c>
      <c r="BB8" s="248">
        <v>0</v>
      </c>
      <c r="BC8" s="248">
        <v>0</v>
      </c>
      <c r="BD8" s="248">
        <v>0</v>
      </c>
      <c r="BE8" s="248">
        <v>0</v>
      </c>
      <c r="BF8" s="248">
        <v>0</v>
      </c>
      <c r="BG8" s="248">
        <v>0</v>
      </c>
      <c r="BH8" s="248">
        <v>0</v>
      </c>
      <c r="BI8" s="248">
        <v>0</v>
      </c>
      <c r="BJ8" s="248">
        <v>0</v>
      </c>
      <c r="BK8" s="245">
        <f>SUM(C8:BJ8)</f>
        <v>0</v>
      </c>
      <c r="BL8" s="246">
        <f ca="1">IF($BK$15=0,0,BK8/$BK$15)</f>
        <v>0</v>
      </c>
    </row>
    <row r="9" spans="1:68" s="48" customFormat="1" ht="23.25" customHeight="1" x14ac:dyDescent="0.2">
      <c r="A9" s="241" t="s">
        <v>69</v>
      </c>
      <c r="B9" s="241" t="s">
        <v>36</v>
      </c>
      <c r="C9" s="265"/>
      <c r="D9" s="265"/>
      <c r="E9" s="265"/>
      <c r="F9" s="265"/>
      <c r="G9" s="265"/>
      <c r="H9" s="265"/>
      <c r="I9" s="265"/>
      <c r="J9" s="265"/>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5"/>
      <c r="AM9" s="265"/>
      <c r="AN9" s="265"/>
      <c r="AO9" s="265"/>
      <c r="AP9" s="265"/>
      <c r="AQ9" s="265"/>
      <c r="AR9" s="265"/>
      <c r="AS9" s="265"/>
      <c r="AT9" s="265"/>
      <c r="AU9" s="265"/>
      <c r="AV9" s="265"/>
      <c r="AW9" s="265"/>
      <c r="AX9" s="265"/>
      <c r="AY9" s="265"/>
      <c r="AZ9" s="265"/>
      <c r="BA9" s="265"/>
      <c r="BB9" s="265"/>
      <c r="BC9" s="265"/>
      <c r="BD9" s="265"/>
      <c r="BE9" s="265"/>
      <c r="BF9" s="265"/>
      <c r="BG9" s="265"/>
      <c r="BH9" s="265"/>
      <c r="BI9" s="265"/>
      <c r="BJ9" s="265"/>
      <c r="BK9" s="266"/>
      <c r="BL9" s="267"/>
    </row>
    <row r="10" spans="1:68" s="48" customFormat="1" ht="23.25" customHeight="1" x14ac:dyDescent="0.2">
      <c r="A10" s="18" t="s">
        <v>70</v>
      </c>
      <c r="B10" s="12" t="s">
        <v>71</v>
      </c>
      <c r="C10" s="32">
        <v>0</v>
      </c>
      <c r="D10" s="32">
        <v>0</v>
      </c>
      <c r="E10" s="32">
        <v>0</v>
      </c>
      <c r="F10" s="32">
        <v>0</v>
      </c>
      <c r="G10" s="32">
        <v>0</v>
      </c>
      <c r="H10" s="32">
        <v>0</v>
      </c>
      <c r="I10" s="32">
        <v>0</v>
      </c>
      <c r="J10" s="32">
        <v>0</v>
      </c>
      <c r="K10" s="32">
        <v>0</v>
      </c>
      <c r="L10" s="32">
        <v>0</v>
      </c>
      <c r="M10" s="32">
        <v>0</v>
      </c>
      <c r="N10" s="32">
        <v>0</v>
      </c>
      <c r="O10" s="32">
        <v>0</v>
      </c>
      <c r="P10" s="32">
        <v>0</v>
      </c>
      <c r="Q10" s="32">
        <v>0</v>
      </c>
      <c r="R10" s="32">
        <v>0</v>
      </c>
      <c r="S10" s="32">
        <v>0</v>
      </c>
      <c r="T10" s="32">
        <v>0</v>
      </c>
      <c r="U10" s="32">
        <v>0</v>
      </c>
      <c r="V10" s="32">
        <v>0</v>
      </c>
      <c r="W10" s="32">
        <v>0</v>
      </c>
      <c r="X10" s="32">
        <v>0</v>
      </c>
      <c r="Y10" s="32">
        <v>0</v>
      </c>
      <c r="Z10" s="32">
        <v>0</v>
      </c>
      <c r="AA10" s="32">
        <v>0</v>
      </c>
      <c r="AB10" s="32">
        <v>0</v>
      </c>
      <c r="AC10" s="32">
        <v>0</v>
      </c>
      <c r="AD10" s="32">
        <v>0</v>
      </c>
      <c r="AE10" s="32">
        <v>0</v>
      </c>
      <c r="AF10" s="32">
        <v>0</v>
      </c>
      <c r="AG10" s="32">
        <v>0</v>
      </c>
      <c r="AH10" s="32">
        <v>0</v>
      </c>
      <c r="AI10" s="32">
        <v>0</v>
      </c>
      <c r="AJ10" s="32">
        <v>0</v>
      </c>
      <c r="AK10" s="32">
        <v>0</v>
      </c>
      <c r="AL10" s="32">
        <v>0</v>
      </c>
      <c r="AM10" s="32">
        <v>0</v>
      </c>
      <c r="AN10" s="32">
        <v>0</v>
      </c>
      <c r="AO10" s="32">
        <v>0</v>
      </c>
      <c r="AP10" s="32">
        <v>0</v>
      </c>
      <c r="AQ10" s="32">
        <v>0</v>
      </c>
      <c r="AR10" s="32">
        <v>0</v>
      </c>
      <c r="AS10" s="32">
        <v>0</v>
      </c>
      <c r="AT10" s="32">
        <v>0</v>
      </c>
      <c r="AU10" s="32">
        <v>0</v>
      </c>
      <c r="AV10" s="32">
        <v>0</v>
      </c>
      <c r="AW10" s="32">
        <v>0</v>
      </c>
      <c r="AX10" s="32">
        <v>0</v>
      </c>
      <c r="AY10" s="32">
        <v>0</v>
      </c>
      <c r="AZ10" s="32">
        <v>0</v>
      </c>
      <c r="BA10" s="32">
        <v>0</v>
      </c>
      <c r="BB10" s="32">
        <v>0</v>
      </c>
      <c r="BC10" s="32">
        <v>0</v>
      </c>
      <c r="BD10" s="32">
        <v>0</v>
      </c>
      <c r="BE10" s="32">
        <v>0</v>
      </c>
      <c r="BF10" s="32">
        <v>0</v>
      </c>
      <c r="BG10" s="32">
        <v>0</v>
      </c>
      <c r="BH10" s="32">
        <v>0</v>
      </c>
      <c r="BI10" s="32">
        <v>0</v>
      </c>
      <c r="BJ10" s="32">
        <v>0</v>
      </c>
      <c r="BK10" s="70">
        <f t="shared" ref="BK10:BK15" si="1">SUM(C10:BJ10)</f>
        <v>0</v>
      </c>
      <c r="BL10" s="75">
        <f ca="1">IF($BK$15=0,0,BK10/$BK$15)</f>
        <v>0</v>
      </c>
    </row>
    <row r="11" spans="1:68" s="48" customFormat="1" ht="23.25" customHeight="1" x14ac:dyDescent="0.2">
      <c r="A11" s="18" t="s">
        <v>72</v>
      </c>
      <c r="B11" s="12" t="s">
        <v>73</v>
      </c>
      <c r="C11" s="32">
        <v>0</v>
      </c>
      <c r="D11" s="32">
        <v>0</v>
      </c>
      <c r="E11" s="32">
        <v>0</v>
      </c>
      <c r="F11" s="32">
        <v>0</v>
      </c>
      <c r="G11" s="32">
        <v>0</v>
      </c>
      <c r="H11" s="32">
        <v>0</v>
      </c>
      <c r="I11" s="32">
        <v>0</v>
      </c>
      <c r="J11" s="32">
        <v>0</v>
      </c>
      <c r="K11" s="32">
        <v>0</v>
      </c>
      <c r="L11" s="32">
        <v>0</v>
      </c>
      <c r="M11" s="32">
        <v>0</v>
      </c>
      <c r="N11" s="32">
        <v>0</v>
      </c>
      <c r="O11" s="32">
        <v>0</v>
      </c>
      <c r="P11" s="32">
        <v>0</v>
      </c>
      <c r="Q11" s="32">
        <v>0</v>
      </c>
      <c r="R11" s="32">
        <v>0</v>
      </c>
      <c r="S11" s="32">
        <v>0</v>
      </c>
      <c r="T11" s="32">
        <v>0</v>
      </c>
      <c r="U11" s="32">
        <v>0</v>
      </c>
      <c r="V11" s="32">
        <v>0</v>
      </c>
      <c r="W11" s="32">
        <v>0</v>
      </c>
      <c r="X11" s="32">
        <v>0</v>
      </c>
      <c r="Y11" s="32">
        <v>0</v>
      </c>
      <c r="Z11" s="32">
        <v>0</v>
      </c>
      <c r="AA11" s="32">
        <v>0</v>
      </c>
      <c r="AB11" s="32">
        <v>0</v>
      </c>
      <c r="AC11" s="32">
        <v>0</v>
      </c>
      <c r="AD11" s="32">
        <v>0</v>
      </c>
      <c r="AE11" s="32">
        <v>0</v>
      </c>
      <c r="AF11" s="32">
        <v>0</v>
      </c>
      <c r="AG11" s="32">
        <v>0</v>
      </c>
      <c r="AH11" s="32">
        <v>0</v>
      </c>
      <c r="AI11" s="32">
        <v>0</v>
      </c>
      <c r="AJ11" s="32">
        <v>0</v>
      </c>
      <c r="AK11" s="32">
        <v>0</v>
      </c>
      <c r="AL11" s="32">
        <v>0</v>
      </c>
      <c r="AM11" s="32">
        <v>0</v>
      </c>
      <c r="AN11" s="32">
        <v>0</v>
      </c>
      <c r="AO11" s="32">
        <v>0</v>
      </c>
      <c r="AP11" s="32">
        <v>0</v>
      </c>
      <c r="AQ11" s="32">
        <v>0</v>
      </c>
      <c r="AR11" s="32">
        <v>0</v>
      </c>
      <c r="AS11" s="32">
        <v>0</v>
      </c>
      <c r="AT11" s="32">
        <v>0</v>
      </c>
      <c r="AU11" s="32">
        <v>0</v>
      </c>
      <c r="AV11" s="32">
        <v>0</v>
      </c>
      <c r="AW11" s="32">
        <v>0</v>
      </c>
      <c r="AX11" s="32">
        <v>0</v>
      </c>
      <c r="AY11" s="32">
        <v>0</v>
      </c>
      <c r="AZ11" s="32">
        <v>0</v>
      </c>
      <c r="BA11" s="32">
        <v>0</v>
      </c>
      <c r="BB11" s="32">
        <v>0</v>
      </c>
      <c r="BC11" s="32">
        <v>0</v>
      </c>
      <c r="BD11" s="32">
        <v>0</v>
      </c>
      <c r="BE11" s="32">
        <v>0</v>
      </c>
      <c r="BF11" s="32">
        <v>0</v>
      </c>
      <c r="BG11" s="32">
        <v>0</v>
      </c>
      <c r="BH11" s="32">
        <v>0</v>
      </c>
      <c r="BI11" s="32">
        <v>0</v>
      </c>
      <c r="BJ11" s="32">
        <v>0</v>
      </c>
      <c r="BK11" s="70">
        <f t="shared" ref="BK11" si="2">SUM(C11:BJ11)</f>
        <v>0</v>
      </c>
      <c r="BL11" s="75">
        <f ca="1">IF($BK$15=0,0,BK11/$BK$15)</f>
        <v>0</v>
      </c>
    </row>
    <row r="12" spans="1:68" s="48" customFormat="1" ht="23.25" customHeight="1" x14ac:dyDescent="0.2">
      <c r="A12" s="18" t="s">
        <v>74</v>
      </c>
      <c r="B12" s="12" t="s">
        <v>75</v>
      </c>
      <c r="C12" s="32">
        <v>0</v>
      </c>
      <c r="D12" s="32">
        <v>0</v>
      </c>
      <c r="E12" s="32">
        <v>0</v>
      </c>
      <c r="F12" s="32">
        <v>0</v>
      </c>
      <c r="G12" s="32">
        <v>0</v>
      </c>
      <c r="H12" s="32">
        <v>0</v>
      </c>
      <c r="I12" s="32">
        <v>0</v>
      </c>
      <c r="J12" s="32">
        <v>0</v>
      </c>
      <c r="K12" s="32">
        <v>0</v>
      </c>
      <c r="L12" s="32">
        <v>0</v>
      </c>
      <c r="M12" s="32">
        <v>0</v>
      </c>
      <c r="N12" s="32">
        <v>0</v>
      </c>
      <c r="O12" s="32">
        <v>0</v>
      </c>
      <c r="P12" s="32">
        <v>0</v>
      </c>
      <c r="Q12" s="32">
        <v>0</v>
      </c>
      <c r="R12" s="32">
        <v>0</v>
      </c>
      <c r="S12" s="32">
        <v>0</v>
      </c>
      <c r="T12" s="32">
        <v>0</v>
      </c>
      <c r="U12" s="32">
        <v>0</v>
      </c>
      <c r="V12" s="32">
        <v>0</v>
      </c>
      <c r="W12" s="32">
        <v>0</v>
      </c>
      <c r="X12" s="32">
        <v>0</v>
      </c>
      <c r="Y12" s="32">
        <v>0</v>
      </c>
      <c r="Z12" s="32">
        <v>0</v>
      </c>
      <c r="AA12" s="32">
        <v>0</v>
      </c>
      <c r="AB12" s="32">
        <v>0</v>
      </c>
      <c r="AC12" s="32">
        <v>0</v>
      </c>
      <c r="AD12" s="32">
        <v>0</v>
      </c>
      <c r="AE12" s="32">
        <v>0</v>
      </c>
      <c r="AF12" s="32">
        <v>0</v>
      </c>
      <c r="AG12" s="32">
        <v>0</v>
      </c>
      <c r="AH12" s="32">
        <v>0</v>
      </c>
      <c r="AI12" s="32">
        <v>0</v>
      </c>
      <c r="AJ12" s="32">
        <v>0</v>
      </c>
      <c r="AK12" s="32">
        <v>0</v>
      </c>
      <c r="AL12" s="32">
        <v>0</v>
      </c>
      <c r="AM12" s="32">
        <v>0</v>
      </c>
      <c r="AN12" s="32">
        <v>0</v>
      </c>
      <c r="AO12" s="32">
        <v>0</v>
      </c>
      <c r="AP12" s="32">
        <v>0</v>
      </c>
      <c r="AQ12" s="32">
        <v>0</v>
      </c>
      <c r="AR12" s="32">
        <v>0</v>
      </c>
      <c r="AS12" s="32">
        <v>0</v>
      </c>
      <c r="AT12" s="32">
        <v>0</v>
      </c>
      <c r="AU12" s="32">
        <v>0</v>
      </c>
      <c r="AV12" s="32">
        <v>0</v>
      </c>
      <c r="AW12" s="32">
        <v>0</v>
      </c>
      <c r="AX12" s="32">
        <v>0</v>
      </c>
      <c r="AY12" s="32">
        <v>0</v>
      </c>
      <c r="AZ12" s="32">
        <v>0</v>
      </c>
      <c r="BA12" s="32">
        <v>0</v>
      </c>
      <c r="BB12" s="32">
        <v>0</v>
      </c>
      <c r="BC12" s="32">
        <v>0</v>
      </c>
      <c r="BD12" s="32">
        <v>0</v>
      </c>
      <c r="BE12" s="32">
        <v>0</v>
      </c>
      <c r="BF12" s="32">
        <v>0</v>
      </c>
      <c r="BG12" s="32">
        <v>0</v>
      </c>
      <c r="BH12" s="32">
        <v>0</v>
      </c>
      <c r="BI12" s="32">
        <v>0</v>
      </c>
      <c r="BJ12" s="32">
        <v>0</v>
      </c>
      <c r="BK12" s="70">
        <f t="shared" si="1"/>
        <v>0</v>
      </c>
      <c r="BL12" s="75">
        <f ca="1">IF($BK$15=0,0,BK12/$BK$15)</f>
        <v>0</v>
      </c>
    </row>
    <row r="13" spans="1:68" s="48" customFormat="1" ht="23.25" customHeight="1" thickBot="1" x14ac:dyDescent="0.25">
      <c r="A13" s="40"/>
      <c r="B13" s="41" t="s">
        <v>116</v>
      </c>
      <c r="C13" s="42">
        <f>SUBTOTAL(109,C10:C12)</f>
        <v>0</v>
      </c>
      <c r="D13" s="42">
        <f t="shared" ref="D13:BJ13" si="3">SUBTOTAL(109,D10:D12)</f>
        <v>0</v>
      </c>
      <c r="E13" s="42">
        <f t="shared" si="3"/>
        <v>0</v>
      </c>
      <c r="F13" s="42">
        <f t="shared" si="3"/>
        <v>0</v>
      </c>
      <c r="G13" s="42">
        <f t="shared" si="3"/>
        <v>0</v>
      </c>
      <c r="H13" s="42">
        <f t="shared" si="3"/>
        <v>0</v>
      </c>
      <c r="I13" s="42">
        <f t="shared" si="3"/>
        <v>0</v>
      </c>
      <c r="J13" s="42">
        <f t="shared" si="3"/>
        <v>0</v>
      </c>
      <c r="K13" s="42">
        <f t="shared" si="3"/>
        <v>0</v>
      </c>
      <c r="L13" s="42">
        <f t="shared" si="3"/>
        <v>0</v>
      </c>
      <c r="M13" s="42">
        <f t="shared" si="3"/>
        <v>0</v>
      </c>
      <c r="N13" s="42">
        <f t="shared" si="3"/>
        <v>0</v>
      </c>
      <c r="O13" s="42">
        <f t="shared" si="3"/>
        <v>0</v>
      </c>
      <c r="P13" s="42">
        <f t="shared" si="3"/>
        <v>0</v>
      </c>
      <c r="Q13" s="42">
        <f t="shared" si="3"/>
        <v>0</v>
      </c>
      <c r="R13" s="42">
        <f t="shared" si="3"/>
        <v>0</v>
      </c>
      <c r="S13" s="42">
        <f t="shared" si="3"/>
        <v>0</v>
      </c>
      <c r="T13" s="42">
        <f t="shared" si="3"/>
        <v>0</v>
      </c>
      <c r="U13" s="42">
        <f t="shared" si="3"/>
        <v>0</v>
      </c>
      <c r="V13" s="42">
        <f t="shared" si="3"/>
        <v>0</v>
      </c>
      <c r="W13" s="42">
        <f t="shared" si="3"/>
        <v>0</v>
      </c>
      <c r="X13" s="42">
        <f t="shared" si="3"/>
        <v>0</v>
      </c>
      <c r="Y13" s="42">
        <f t="shared" si="3"/>
        <v>0</v>
      </c>
      <c r="Z13" s="42">
        <f t="shared" si="3"/>
        <v>0</v>
      </c>
      <c r="AA13" s="42">
        <f t="shared" si="3"/>
        <v>0</v>
      </c>
      <c r="AB13" s="42">
        <f t="shared" si="3"/>
        <v>0</v>
      </c>
      <c r="AC13" s="42">
        <f t="shared" si="3"/>
        <v>0</v>
      </c>
      <c r="AD13" s="42">
        <f t="shared" si="3"/>
        <v>0</v>
      </c>
      <c r="AE13" s="42">
        <f t="shared" si="3"/>
        <v>0</v>
      </c>
      <c r="AF13" s="42">
        <f t="shared" si="3"/>
        <v>0</v>
      </c>
      <c r="AG13" s="42">
        <f t="shared" si="3"/>
        <v>0</v>
      </c>
      <c r="AH13" s="42">
        <f t="shared" si="3"/>
        <v>0</v>
      </c>
      <c r="AI13" s="42">
        <f t="shared" si="3"/>
        <v>0</v>
      </c>
      <c r="AJ13" s="42">
        <f t="shared" si="3"/>
        <v>0</v>
      </c>
      <c r="AK13" s="42">
        <f t="shared" si="3"/>
        <v>0</v>
      </c>
      <c r="AL13" s="42">
        <f t="shared" si="3"/>
        <v>0</v>
      </c>
      <c r="AM13" s="42">
        <f t="shared" si="3"/>
        <v>0</v>
      </c>
      <c r="AN13" s="42">
        <f t="shared" si="3"/>
        <v>0</v>
      </c>
      <c r="AO13" s="42">
        <f t="shared" si="3"/>
        <v>0</v>
      </c>
      <c r="AP13" s="42">
        <f t="shared" si="3"/>
        <v>0</v>
      </c>
      <c r="AQ13" s="42">
        <f t="shared" si="3"/>
        <v>0</v>
      </c>
      <c r="AR13" s="42">
        <f t="shared" si="3"/>
        <v>0</v>
      </c>
      <c r="AS13" s="42">
        <f t="shared" si="3"/>
        <v>0</v>
      </c>
      <c r="AT13" s="42">
        <f t="shared" si="3"/>
        <v>0</v>
      </c>
      <c r="AU13" s="42">
        <f t="shared" si="3"/>
        <v>0</v>
      </c>
      <c r="AV13" s="42">
        <f t="shared" si="3"/>
        <v>0</v>
      </c>
      <c r="AW13" s="42">
        <f t="shared" si="3"/>
        <v>0</v>
      </c>
      <c r="AX13" s="42">
        <f t="shared" si="3"/>
        <v>0</v>
      </c>
      <c r="AY13" s="42">
        <f t="shared" si="3"/>
        <v>0</v>
      </c>
      <c r="AZ13" s="42">
        <f t="shared" si="3"/>
        <v>0</v>
      </c>
      <c r="BA13" s="42">
        <f t="shared" si="3"/>
        <v>0</v>
      </c>
      <c r="BB13" s="42">
        <f t="shared" si="3"/>
        <v>0</v>
      </c>
      <c r="BC13" s="42">
        <f t="shared" si="3"/>
        <v>0</v>
      </c>
      <c r="BD13" s="42">
        <f t="shared" si="3"/>
        <v>0</v>
      </c>
      <c r="BE13" s="42">
        <f t="shared" si="3"/>
        <v>0</v>
      </c>
      <c r="BF13" s="42">
        <f t="shared" si="3"/>
        <v>0</v>
      </c>
      <c r="BG13" s="42">
        <f t="shared" si="3"/>
        <v>0</v>
      </c>
      <c r="BH13" s="42">
        <f t="shared" si="3"/>
        <v>0</v>
      </c>
      <c r="BI13" s="42">
        <f t="shared" si="3"/>
        <v>0</v>
      </c>
      <c r="BJ13" s="42">
        <f t="shared" si="3"/>
        <v>0</v>
      </c>
      <c r="BK13" s="42">
        <f t="shared" ref="BK13" si="4">SUBTOTAL(109,BK10:BK10)</f>
        <v>0</v>
      </c>
      <c r="BL13" s="59">
        <f ca="1">IF($BK$138=0,0,BK13/$BK$138)</f>
        <v>0</v>
      </c>
    </row>
    <row r="14" spans="1:68" s="48" customFormat="1" ht="23.25" customHeight="1" thickBot="1" x14ac:dyDescent="0.25">
      <c r="A14" s="232" t="s">
        <v>117</v>
      </c>
      <c r="B14" s="268"/>
      <c r="C14" s="269">
        <f t="shared" ref="C14:AH14" ca="1" si="5">SUBTOTAL(109,C7:C13)</f>
        <v>0</v>
      </c>
      <c r="D14" s="269">
        <f t="shared" ca="1" si="5"/>
        <v>1296919.3972222225</v>
      </c>
      <c r="E14" s="269">
        <f t="shared" ca="1" si="5"/>
        <v>0</v>
      </c>
      <c r="F14" s="269">
        <f t="shared" ca="1" si="5"/>
        <v>0</v>
      </c>
      <c r="G14" s="269">
        <f t="shared" ca="1" si="5"/>
        <v>591276.60593444447</v>
      </c>
      <c r="H14" s="269">
        <f t="shared" ca="1" si="5"/>
        <v>0</v>
      </c>
      <c r="I14" s="269">
        <f t="shared" ca="1" si="5"/>
        <v>0</v>
      </c>
      <c r="J14" s="269">
        <f t="shared" ca="1" si="5"/>
        <v>0</v>
      </c>
      <c r="K14" s="269">
        <f t="shared" ca="1" si="5"/>
        <v>0</v>
      </c>
      <c r="L14" s="269">
        <f t="shared" ca="1" si="5"/>
        <v>0</v>
      </c>
      <c r="M14" s="269">
        <f t="shared" ca="1" si="5"/>
        <v>0</v>
      </c>
      <c r="N14" s="269">
        <f t="shared" ca="1" si="5"/>
        <v>0</v>
      </c>
      <c r="O14" s="269">
        <f t="shared" ca="1" si="5"/>
        <v>0</v>
      </c>
      <c r="P14" s="269">
        <f t="shared" ca="1" si="5"/>
        <v>0</v>
      </c>
      <c r="Q14" s="269">
        <f t="shared" ca="1" si="5"/>
        <v>0</v>
      </c>
      <c r="R14" s="269">
        <f t="shared" ca="1" si="5"/>
        <v>0</v>
      </c>
      <c r="S14" s="269">
        <f t="shared" ca="1" si="5"/>
        <v>0</v>
      </c>
      <c r="T14" s="269">
        <f t="shared" ca="1" si="5"/>
        <v>0</v>
      </c>
      <c r="U14" s="269">
        <f t="shared" ca="1" si="5"/>
        <v>0</v>
      </c>
      <c r="V14" s="269">
        <f t="shared" ca="1" si="5"/>
        <v>0</v>
      </c>
      <c r="W14" s="269">
        <f t="shared" ca="1" si="5"/>
        <v>0</v>
      </c>
      <c r="X14" s="269">
        <f t="shared" ca="1" si="5"/>
        <v>0</v>
      </c>
      <c r="Y14" s="269">
        <f t="shared" ca="1" si="5"/>
        <v>0</v>
      </c>
      <c r="Z14" s="269">
        <f t="shared" ca="1" si="5"/>
        <v>0</v>
      </c>
      <c r="AA14" s="269">
        <f t="shared" ca="1" si="5"/>
        <v>0</v>
      </c>
      <c r="AB14" s="269">
        <f t="shared" ca="1" si="5"/>
        <v>0</v>
      </c>
      <c r="AC14" s="269">
        <f t="shared" ca="1" si="5"/>
        <v>0</v>
      </c>
      <c r="AD14" s="269">
        <f t="shared" ca="1" si="5"/>
        <v>0</v>
      </c>
      <c r="AE14" s="269">
        <f t="shared" ca="1" si="5"/>
        <v>0</v>
      </c>
      <c r="AF14" s="269">
        <f t="shared" ca="1" si="5"/>
        <v>0</v>
      </c>
      <c r="AG14" s="269">
        <f t="shared" ca="1" si="5"/>
        <v>0</v>
      </c>
      <c r="AH14" s="269">
        <f t="shared" ca="1" si="5"/>
        <v>0</v>
      </c>
      <c r="AI14" s="269">
        <f t="shared" ref="AI14:BJ14" ca="1" si="6">SUBTOTAL(109,AI7:AI13)</f>
        <v>0</v>
      </c>
      <c r="AJ14" s="269">
        <f t="shared" ca="1" si="6"/>
        <v>0</v>
      </c>
      <c r="AK14" s="269">
        <f t="shared" ca="1" si="6"/>
        <v>0</v>
      </c>
      <c r="AL14" s="269">
        <f t="shared" ca="1" si="6"/>
        <v>0</v>
      </c>
      <c r="AM14" s="269">
        <f t="shared" ca="1" si="6"/>
        <v>0</v>
      </c>
      <c r="AN14" s="269">
        <f t="shared" ca="1" si="6"/>
        <v>0</v>
      </c>
      <c r="AO14" s="269">
        <f t="shared" ca="1" si="6"/>
        <v>0</v>
      </c>
      <c r="AP14" s="269">
        <f t="shared" ca="1" si="6"/>
        <v>0</v>
      </c>
      <c r="AQ14" s="269">
        <f t="shared" ca="1" si="6"/>
        <v>0</v>
      </c>
      <c r="AR14" s="269">
        <f t="shared" ca="1" si="6"/>
        <v>0</v>
      </c>
      <c r="AS14" s="269">
        <f t="shared" ca="1" si="6"/>
        <v>0</v>
      </c>
      <c r="AT14" s="269">
        <f t="shared" ca="1" si="6"/>
        <v>0</v>
      </c>
      <c r="AU14" s="269">
        <f t="shared" ca="1" si="6"/>
        <v>0</v>
      </c>
      <c r="AV14" s="269">
        <f t="shared" ca="1" si="6"/>
        <v>0</v>
      </c>
      <c r="AW14" s="269">
        <f t="shared" ca="1" si="6"/>
        <v>0</v>
      </c>
      <c r="AX14" s="269">
        <f t="shared" ca="1" si="6"/>
        <v>0</v>
      </c>
      <c r="AY14" s="269">
        <f t="shared" ca="1" si="6"/>
        <v>0</v>
      </c>
      <c r="AZ14" s="269">
        <f t="shared" ca="1" si="6"/>
        <v>0</v>
      </c>
      <c r="BA14" s="269">
        <f t="shared" ca="1" si="6"/>
        <v>0</v>
      </c>
      <c r="BB14" s="269">
        <f t="shared" ca="1" si="6"/>
        <v>0</v>
      </c>
      <c r="BC14" s="269">
        <f t="shared" ca="1" si="6"/>
        <v>0</v>
      </c>
      <c r="BD14" s="269">
        <f t="shared" ca="1" si="6"/>
        <v>0</v>
      </c>
      <c r="BE14" s="269">
        <f t="shared" ca="1" si="6"/>
        <v>0</v>
      </c>
      <c r="BF14" s="269">
        <f t="shared" ca="1" si="6"/>
        <v>0</v>
      </c>
      <c r="BG14" s="269">
        <f t="shared" ca="1" si="6"/>
        <v>0</v>
      </c>
      <c r="BH14" s="269">
        <f t="shared" ca="1" si="6"/>
        <v>0</v>
      </c>
      <c r="BI14" s="269">
        <f t="shared" ca="1" si="6"/>
        <v>0</v>
      </c>
      <c r="BJ14" s="269">
        <f t="shared" ca="1" si="6"/>
        <v>0</v>
      </c>
      <c r="BK14" s="269">
        <f t="shared" ca="1" si="1"/>
        <v>1888196.0031566671</v>
      </c>
      <c r="BL14" s="234">
        <f ca="1">IF($BK$15=0,0,BK14/$BK$15)</f>
        <v>0.57260015233621087</v>
      </c>
    </row>
    <row r="15" spans="1:68" s="48" customFormat="1" ht="23.25" customHeight="1" thickBot="1" x14ac:dyDescent="0.25">
      <c r="A15" s="230" t="s">
        <v>118</v>
      </c>
      <c r="B15" s="270"/>
      <c r="C15" s="269">
        <f t="shared" ref="C15:AH15" ca="1" si="7">SUBTOTAL(109,C4:C14)</f>
        <v>1409386.08</v>
      </c>
      <c r="D15" s="269">
        <f t="shared" ca="1" si="7"/>
        <v>1296919.3972222225</v>
      </c>
      <c r="E15" s="269">
        <f t="shared" ca="1" si="7"/>
        <v>0</v>
      </c>
      <c r="F15" s="269">
        <f t="shared" ca="1" si="7"/>
        <v>0</v>
      </c>
      <c r="G15" s="269">
        <f t="shared" ca="1" si="7"/>
        <v>591276.60593444447</v>
      </c>
      <c r="H15" s="269">
        <f t="shared" ca="1" si="7"/>
        <v>0</v>
      </c>
      <c r="I15" s="269">
        <f t="shared" ca="1" si="7"/>
        <v>0</v>
      </c>
      <c r="J15" s="269">
        <f t="shared" ca="1" si="7"/>
        <v>0</v>
      </c>
      <c r="K15" s="269">
        <f t="shared" ca="1" si="7"/>
        <v>0</v>
      </c>
      <c r="L15" s="269">
        <f t="shared" ca="1" si="7"/>
        <v>0</v>
      </c>
      <c r="M15" s="269">
        <f t="shared" ca="1" si="7"/>
        <v>0</v>
      </c>
      <c r="N15" s="269">
        <f t="shared" ca="1" si="7"/>
        <v>0</v>
      </c>
      <c r="O15" s="269">
        <f t="shared" ca="1" si="7"/>
        <v>0</v>
      </c>
      <c r="P15" s="269">
        <f t="shared" ca="1" si="7"/>
        <v>0</v>
      </c>
      <c r="Q15" s="269">
        <f t="shared" ca="1" si="7"/>
        <v>0</v>
      </c>
      <c r="R15" s="269">
        <f t="shared" ca="1" si="7"/>
        <v>0</v>
      </c>
      <c r="S15" s="269">
        <f t="shared" ca="1" si="7"/>
        <v>0</v>
      </c>
      <c r="T15" s="269">
        <f t="shared" ca="1" si="7"/>
        <v>0</v>
      </c>
      <c r="U15" s="269">
        <f t="shared" ca="1" si="7"/>
        <v>0</v>
      </c>
      <c r="V15" s="269">
        <f t="shared" ca="1" si="7"/>
        <v>0</v>
      </c>
      <c r="W15" s="269">
        <f t="shared" ca="1" si="7"/>
        <v>0</v>
      </c>
      <c r="X15" s="269">
        <f t="shared" ca="1" si="7"/>
        <v>0</v>
      </c>
      <c r="Y15" s="269">
        <f t="shared" ca="1" si="7"/>
        <v>0</v>
      </c>
      <c r="Z15" s="269">
        <f t="shared" ca="1" si="7"/>
        <v>0</v>
      </c>
      <c r="AA15" s="269">
        <f t="shared" ca="1" si="7"/>
        <v>0</v>
      </c>
      <c r="AB15" s="269">
        <f t="shared" ca="1" si="7"/>
        <v>0</v>
      </c>
      <c r="AC15" s="269">
        <f t="shared" ca="1" si="7"/>
        <v>0</v>
      </c>
      <c r="AD15" s="269">
        <f t="shared" ca="1" si="7"/>
        <v>0</v>
      </c>
      <c r="AE15" s="269">
        <f t="shared" ca="1" si="7"/>
        <v>0</v>
      </c>
      <c r="AF15" s="269">
        <f t="shared" ca="1" si="7"/>
        <v>0</v>
      </c>
      <c r="AG15" s="269">
        <f t="shared" ca="1" si="7"/>
        <v>0</v>
      </c>
      <c r="AH15" s="269">
        <f t="shared" ca="1" si="7"/>
        <v>0</v>
      </c>
      <c r="AI15" s="269">
        <f t="shared" ref="AI15:BJ15" ca="1" si="8">SUBTOTAL(109,AI4:AI14)</f>
        <v>0</v>
      </c>
      <c r="AJ15" s="269">
        <f t="shared" ca="1" si="8"/>
        <v>0</v>
      </c>
      <c r="AK15" s="269">
        <f t="shared" ca="1" si="8"/>
        <v>0</v>
      </c>
      <c r="AL15" s="269">
        <f t="shared" ca="1" si="8"/>
        <v>0</v>
      </c>
      <c r="AM15" s="269">
        <f t="shared" ca="1" si="8"/>
        <v>0</v>
      </c>
      <c r="AN15" s="269">
        <f t="shared" ca="1" si="8"/>
        <v>0</v>
      </c>
      <c r="AO15" s="269">
        <f t="shared" ca="1" si="8"/>
        <v>0</v>
      </c>
      <c r="AP15" s="269">
        <f t="shared" ca="1" si="8"/>
        <v>0</v>
      </c>
      <c r="AQ15" s="269">
        <f t="shared" ca="1" si="8"/>
        <v>0</v>
      </c>
      <c r="AR15" s="269">
        <f t="shared" ca="1" si="8"/>
        <v>0</v>
      </c>
      <c r="AS15" s="269">
        <f t="shared" ca="1" si="8"/>
        <v>0</v>
      </c>
      <c r="AT15" s="269">
        <f t="shared" ca="1" si="8"/>
        <v>0</v>
      </c>
      <c r="AU15" s="269">
        <f t="shared" ca="1" si="8"/>
        <v>0</v>
      </c>
      <c r="AV15" s="269">
        <f t="shared" ca="1" si="8"/>
        <v>0</v>
      </c>
      <c r="AW15" s="269">
        <f t="shared" ca="1" si="8"/>
        <v>0</v>
      </c>
      <c r="AX15" s="269">
        <f t="shared" ca="1" si="8"/>
        <v>0</v>
      </c>
      <c r="AY15" s="269">
        <f t="shared" ca="1" si="8"/>
        <v>0</v>
      </c>
      <c r="AZ15" s="269">
        <f t="shared" ca="1" si="8"/>
        <v>0</v>
      </c>
      <c r="BA15" s="269">
        <f t="shared" ca="1" si="8"/>
        <v>0</v>
      </c>
      <c r="BB15" s="269">
        <f t="shared" ca="1" si="8"/>
        <v>0</v>
      </c>
      <c r="BC15" s="269">
        <f t="shared" ca="1" si="8"/>
        <v>0</v>
      </c>
      <c r="BD15" s="269">
        <f t="shared" ca="1" si="8"/>
        <v>0</v>
      </c>
      <c r="BE15" s="269">
        <f t="shared" ca="1" si="8"/>
        <v>0</v>
      </c>
      <c r="BF15" s="269">
        <f t="shared" ca="1" si="8"/>
        <v>0</v>
      </c>
      <c r="BG15" s="269">
        <f t="shared" ca="1" si="8"/>
        <v>0</v>
      </c>
      <c r="BH15" s="269">
        <f t="shared" ca="1" si="8"/>
        <v>0</v>
      </c>
      <c r="BI15" s="269">
        <f t="shared" ca="1" si="8"/>
        <v>0</v>
      </c>
      <c r="BJ15" s="269">
        <f t="shared" ca="1" si="8"/>
        <v>0</v>
      </c>
      <c r="BK15" s="269">
        <f t="shared" ca="1" si="1"/>
        <v>3297582.0831566672</v>
      </c>
      <c r="BL15" s="234">
        <f ca="1">IF($BK$15=0,0,BK15/$BK$15)</f>
        <v>1</v>
      </c>
    </row>
    <row r="16" spans="1:68" s="48" customFormat="1" ht="23.25" customHeight="1" thickBot="1" x14ac:dyDescent="0.25">
      <c r="A16" s="19"/>
      <c r="B16" s="39"/>
      <c r="C16" s="215"/>
      <c r="D16" s="215"/>
      <c r="E16" s="215"/>
      <c r="F16" s="215"/>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c r="AM16" s="215"/>
      <c r="AN16" s="215"/>
      <c r="AO16" s="215"/>
      <c r="AP16" s="215"/>
      <c r="AQ16" s="215"/>
      <c r="AR16" s="215"/>
      <c r="AS16" s="215"/>
      <c r="AT16" s="215"/>
      <c r="AU16" s="215"/>
      <c r="AV16" s="215"/>
      <c r="AW16" s="215"/>
      <c r="AX16" s="215"/>
      <c r="AY16" s="215"/>
      <c r="AZ16" s="215"/>
      <c r="BA16" s="215"/>
      <c r="BB16" s="215"/>
      <c r="BC16" s="215"/>
      <c r="BD16" s="215"/>
      <c r="BE16" s="215"/>
      <c r="BF16" s="215"/>
      <c r="BG16" s="215"/>
      <c r="BH16" s="215"/>
      <c r="BI16" s="215"/>
      <c r="BJ16" s="215"/>
      <c r="BK16" s="215"/>
      <c r="BL16" s="216"/>
    </row>
    <row r="17" spans="1:64" s="48" customFormat="1" ht="23.25" customHeight="1" thickBot="1" x14ac:dyDescent="0.25">
      <c r="A17" s="232">
        <v>2</v>
      </c>
      <c r="B17" s="229" t="s">
        <v>79</v>
      </c>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4"/>
    </row>
    <row r="18" spans="1:64" s="48" customFormat="1" ht="23.25" customHeight="1" x14ac:dyDescent="0.2">
      <c r="A18" s="241" t="s">
        <v>80</v>
      </c>
      <c r="B18" s="242" t="s">
        <v>81</v>
      </c>
      <c r="C18" s="243"/>
      <c r="D18" s="243"/>
      <c r="E18" s="243"/>
      <c r="F18" s="243"/>
      <c r="G18" s="243"/>
      <c r="H18" s="243"/>
      <c r="I18" s="243"/>
      <c r="J18" s="243"/>
      <c r="K18" s="243"/>
      <c r="L18" s="243"/>
      <c r="M18" s="243"/>
      <c r="N18" s="243"/>
      <c r="O18" s="243"/>
      <c r="P18" s="243"/>
      <c r="Q18" s="243"/>
      <c r="R18" s="243"/>
      <c r="S18" s="243"/>
      <c r="T18" s="243"/>
      <c r="U18" s="243"/>
      <c r="V18" s="243"/>
      <c r="W18" s="243"/>
      <c r="X18" s="243"/>
      <c r="Y18" s="243"/>
      <c r="Z18" s="243"/>
      <c r="AA18" s="243"/>
      <c r="AB18" s="243"/>
      <c r="AC18" s="243"/>
      <c r="AD18" s="243"/>
      <c r="AE18" s="243"/>
      <c r="AF18" s="243"/>
      <c r="AG18" s="243"/>
      <c r="AH18" s="243"/>
      <c r="AI18" s="243"/>
      <c r="AJ18" s="243"/>
      <c r="AK18" s="243"/>
      <c r="AL18" s="243"/>
      <c r="AM18" s="243"/>
      <c r="AN18" s="243"/>
      <c r="AO18" s="243"/>
      <c r="AP18" s="243"/>
      <c r="AQ18" s="243"/>
      <c r="AR18" s="243"/>
      <c r="AS18" s="243"/>
      <c r="AT18" s="243"/>
      <c r="AU18" s="243"/>
      <c r="AV18" s="243"/>
      <c r="AW18" s="243"/>
      <c r="AX18" s="243"/>
      <c r="AY18" s="243"/>
      <c r="AZ18" s="243"/>
      <c r="BA18" s="243"/>
      <c r="BB18" s="243"/>
      <c r="BC18" s="243"/>
      <c r="BD18" s="243"/>
      <c r="BE18" s="243"/>
      <c r="BF18" s="243"/>
      <c r="BG18" s="243"/>
      <c r="BH18" s="243"/>
      <c r="BI18" s="243"/>
      <c r="BJ18" s="243"/>
      <c r="BK18" s="243"/>
      <c r="BL18" s="244"/>
    </row>
    <row r="19" spans="1:64" s="48" customFormat="1" ht="23.25" customHeight="1" x14ac:dyDescent="0.2">
      <c r="A19" s="251" t="s">
        <v>82</v>
      </c>
      <c r="B19" s="252" t="s">
        <v>119</v>
      </c>
      <c r="C19" s="253"/>
      <c r="D19" s="253"/>
      <c r="E19" s="253"/>
      <c r="F19" s="253"/>
      <c r="G19" s="253"/>
      <c r="H19" s="253"/>
      <c r="I19" s="253"/>
      <c r="J19" s="253"/>
      <c r="K19" s="253"/>
      <c r="L19" s="253"/>
      <c r="M19" s="253"/>
      <c r="N19" s="253"/>
      <c r="O19" s="253"/>
      <c r="P19" s="253"/>
      <c r="Q19" s="253"/>
      <c r="R19" s="253"/>
      <c r="S19" s="253"/>
      <c r="T19" s="253"/>
      <c r="U19" s="253"/>
      <c r="V19" s="253"/>
      <c r="W19" s="253"/>
      <c r="X19" s="253"/>
      <c r="Y19" s="253"/>
      <c r="Z19" s="253"/>
      <c r="AA19" s="253"/>
      <c r="AB19" s="253"/>
      <c r="AC19" s="253"/>
      <c r="AD19" s="253"/>
      <c r="AE19" s="253"/>
      <c r="AF19" s="253"/>
      <c r="AG19" s="253"/>
      <c r="AH19" s="253"/>
      <c r="AI19" s="253"/>
      <c r="AJ19" s="253"/>
      <c r="AK19" s="253"/>
      <c r="AL19" s="253"/>
      <c r="AM19" s="253"/>
      <c r="AN19" s="253"/>
      <c r="AO19" s="253"/>
      <c r="AP19" s="253"/>
      <c r="AQ19" s="253"/>
      <c r="AR19" s="253"/>
      <c r="AS19" s="253"/>
      <c r="AT19" s="253"/>
      <c r="AU19" s="253"/>
      <c r="AV19" s="253"/>
      <c r="AW19" s="253"/>
      <c r="AX19" s="253"/>
      <c r="AY19" s="253"/>
      <c r="AZ19" s="253"/>
      <c r="BA19" s="253"/>
      <c r="BB19" s="253"/>
      <c r="BC19" s="253"/>
      <c r="BD19" s="253"/>
      <c r="BE19" s="253"/>
      <c r="BF19" s="253"/>
      <c r="BG19" s="253"/>
      <c r="BH19" s="253"/>
      <c r="BI19" s="253"/>
      <c r="BJ19" s="253"/>
      <c r="BK19" s="253"/>
      <c r="BL19" s="254"/>
    </row>
    <row r="20" spans="1:64" s="48" customFormat="1" ht="23.25" customHeight="1" x14ac:dyDescent="0.2">
      <c r="A20" s="19" t="s">
        <v>120</v>
      </c>
      <c r="B20" s="12" t="s">
        <v>83</v>
      </c>
      <c r="C20" s="32">
        <f t="array" aca="1" ref="C20" ca="1">_xlfn.IFNA(SUM(((C$3&gt;='Gastos com Pessoal'!$E$7:$E$506)*(C$3&lt;='Gastos com Pessoal'!$F$7:$F$506)*OFFSET('Encargos e Benefícios'!$D$5,1,MATCH($B20,'Encargos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138839.13000000003</v>
      </c>
      <c r="D20" s="32">
        <f t="array" aca="1" ref="D20" ca="1">_xlfn.IFNA(SUM(((D$3&gt;='Gastos com Pessoal'!$E$7:$E$506)*(D$3&lt;='Gastos com Pessoal'!$F$7:$F$506)*OFFSET('Encargos e Benefícios'!$D$5,1,MATCH($B20,'Encargos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123523.33000000002</v>
      </c>
      <c r="E20" s="32">
        <f t="array" aca="1" ref="E20" ca="1">_xlfn.IFNA(SUM(((E$3&gt;='Gastos com Pessoal'!$E$7:$E$506)*(E$3&lt;='Gastos com Pessoal'!$F$7:$F$506)*OFFSET('Encargos e Benefícios'!$D$5,1,MATCH($B20,'Encargos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123523.33000000002</v>
      </c>
      <c r="F20" s="32">
        <f t="array" aca="1" ref="F20" ca="1">_xlfn.IFNA(SUM(((F$3&gt;='Gastos com Pessoal'!$E$7:$E$506)*(F$3&lt;='Gastos com Pessoal'!$F$7:$F$506)*OFFSET('Encargos e Benefícios'!$D$5,1,MATCH($B20,'Encargos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123523.33000000002</v>
      </c>
      <c r="G20" s="32">
        <f t="array" aca="1" ref="G20" ca="1">_xlfn.IFNA(SUM(((G$3&gt;='Gastos com Pessoal'!$E$7:$E$506)*(G$3&lt;='Gastos com Pessoal'!$F$7:$F$506)*OFFSET('Encargos e Benefícios'!$D$5,1,MATCH($B20,'Encargos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123523.33000000002</v>
      </c>
      <c r="H20" s="32">
        <f t="array" aca="1" ref="H20" ca="1">_xlfn.IFNA(SUM(((H$3&gt;='Gastos com Pessoal'!$E$7:$E$506)*(H$3&lt;='Gastos com Pessoal'!$F$7:$F$506)*OFFSET('Encargos e Benefícios'!$D$5,1,MATCH($B20,'Encargos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132169.96309999999</v>
      </c>
      <c r="I20" s="32">
        <f t="array" aca="1" ref="I20" ca="1">_xlfn.IFNA(SUM(((I$3&gt;='Gastos com Pessoal'!$E$7:$E$506)*(I$3&lt;='Gastos com Pessoal'!$F$7:$F$506)*OFFSET('Encargos e Benefícios'!$D$5,1,MATCH($B20,'Encargos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0" s="32">
        <f t="array" aca="1" ref="J20" ca="1">_xlfn.IFNA(SUM(((J$3&gt;='Gastos com Pessoal'!$E$7:$E$506)*(J$3&lt;='Gastos com Pessoal'!$F$7:$F$506)*OFFSET('Encargos e Benefícios'!$D$5,1,MATCH($B20,'Encargos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0" s="32">
        <f t="array" aca="1" ref="K20" ca="1">_xlfn.IFNA(SUM(((K$3&gt;='Gastos com Pessoal'!$E$7:$E$506)*(K$3&lt;='Gastos com Pessoal'!$F$7:$F$506)*OFFSET('Encargos e Benefícios'!$D$5,1,MATCH($B20,'Encargos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0" s="32">
        <f t="array" aca="1" ref="L20" ca="1">_xlfn.IFNA(SUM(((L$3&gt;='Gastos com Pessoal'!$E$7:$E$506)*(L$3&lt;='Gastos com Pessoal'!$F$7:$F$506)*OFFSET('Encargos e Benefícios'!$D$5,1,MATCH($B20,'Encargos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0" s="32">
        <f t="array" aca="1" ref="M20" ca="1">_xlfn.IFNA(SUM(((M$3&gt;='Gastos com Pessoal'!$E$7:$E$506)*(M$3&lt;='Gastos com Pessoal'!$F$7:$F$506)*OFFSET('Encargos e Benefícios'!$D$5,1,MATCH($B20,'Encargos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0" s="32">
        <f t="array" aca="1" ref="N20" ca="1">_xlfn.IFNA(SUM(((N$3&gt;='Gastos com Pessoal'!$E$7:$E$506)*(N$3&lt;='Gastos com Pessoal'!$F$7:$F$506)*OFFSET('Encargos e Benefícios'!$D$5,1,MATCH($B20,'Encargos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0" s="32">
        <f t="array" aca="1" ref="O20" ca="1">_xlfn.IFNA(SUM(((O$3&gt;='Gastos com Pessoal'!$E$7:$E$506)*(O$3&lt;='Gastos com Pessoal'!$F$7:$F$506)*OFFSET('Encargos e Benefícios'!$D$5,1,MATCH($B20,'Encargos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0" s="32">
        <f t="array" aca="1" ref="P20" ca="1">_xlfn.IFNA(SUM(((P$3&gt;='Gastos com Pessoal'!$E$7:$E$506)*(P$3&lt;='Gastos com Pessoal'!$F$7:$F$506)*OFFSET('Encargos e Benefícios'!$D$5,1,MATCH($B20,'Encargos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0" s="32">
        <f t="array" aca="1" ref="Q20" ca="1">_xlfn.IFNA(SUM(((Q$3&gt;='Gastos com Pessoal'!$E$7:$E$506)*(Q$3&lt;='Gastos com Pessoal'!$F$7:$F$506)*OFFSET('Encargos e Benefícios'!$D$5,1,MATCH($B20,'Encargos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0" s="32">
        <f t="array" aca="1" ref="R20" ca="1">_xlfn.IFNA(SUM(((R$3&gt;='Gastos com Pessoal'!$E$7:$E$506)*(R$3&lt;='Gastos com Pessoal'!$F$7:$F$506)*OFFSET('Encargos e Benefícios'!$D$5,1,MATCH($B20,'Encargos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0" s="32">
        <f t="array" aca="1" ref="S20" ca="1">_xlfn.IFNA(SUM(((S$3&gt;='Gastos com Pessoal'!$E$7:$E$506)*(S$3&lt;='Gastos com Pessoal'!$F$7:$F$506)*OFFSET('Encargos e Benefícios'!$D$5,1,MATCH($B20,'Encargos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0" s="32">
        <f t="array" aca="1" ref="T20" ca="1">_xlfn.IFNA(SUM(((T$3&gt;='Gastos com Pessoal'!$E$7:$E$506)*(T$3&lt;='Gastos com Pessoal'!$F$7:$F$506)*OFFSET('Encargos e Benefícios'!$D$5,1,MATCH($B20,'Encargos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0" s="32">
        <f t="array" aca="1" ref="U20" ca="1">_xlfn.IFNA(SUM(((U$3&gt;='Gastos com Pessoal'!$E$7:$E$506)*(U$3&lt;='Gastos com Pessoal'!$F$7:$F$506)*OFFSET('Encargos e Benefícios'!$D$5,1,MATCH($B20,'Encargos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0" s="32">
        <f t="array" aca="1" ref="V20" ca="1">_xlfn.IFNA(SUM(((V$3&gt;='Gastos com Pessoal'!$E$7:$E$506)*(V$3&lt;='Gastos com Pessoal'!$F$7:$F$506)*OFFSET('Encargos e Benefícios'!$D$5,1,MATCH($B20,'Encargos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0" s="32">
        <f t="array" aca="1" ref="W20" ca="1">_xlfn.IFNA(SUM(((W$3&gt;='Gastos com Pessoal'!$E$7:$E$506)*(W$3&lt;='Gastos com Pessoal'!$F$7:$F$506)*OFFSET('Encargos e Benefícios'!$D$5,1,MATCH($B20,'Encargos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0" s="32">
        <f t="array" aca="1" ref="X20" ca="1">_xlfn.IFNA(SUM(((X$3&gt;='Gastos com Pessoal'!$E$7:$E$506)*(X$3&lt;='Gastos com Pessoal'!$F$7:$F$506)*OFFSET('Encargos e Benefícios'!$D$5,1,MATCH($B20,'Encargos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0" s="32">
        <f t="array" aca="1" ref="Y20" ca="1">_xlfn.IFNA(SUM(((Y$3&gt;='Gastos com Pessoal'!$E$7:$E$506)*(Y$3&lt;='Gastos com Pessoal'!$F$7:$F$506)*OFFSET('Encargos e Benefícios'!$D$5,1,MATCH($B20,'Encargos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0" s="32">
        <f t="array" aca="1" ref="Z20" ca="1">_xlfn.IFNA(SUM(((Z$3&gt;='Gastos com Pessoal'!$E$7:$E$506)*(Z$3&lt;='Gastos com Pessoal'!$F$7:$F$506)*OFFSET('Encargos e Benefícios'!$D$5,1,MATCH($B20,'Encargos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0" s="32">
        <f t="array" aca="1" ref="AA20" ca="1">_xlfn.IFNA(SUM(((AA$3&gt;='Gastos com Pessoal'!$E$7:$E$506)*(AA$3&lt;='Gastos com Pessoal'!$F$7:$F$506)*OFFSET('Encargos e Benefícios'!$D$5,1,MATCH($B20,'Encargos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0" s="32">
        <f t="array" aca="1" ref="AB20" ca="1">_xlfn.IFNA(SUM(((AB$3&gt;='Gastos com Pessoal'!$E$7:$E$506)*(AB$3&lt;='Gastos com Pessoal'!$F$7:$F$506)*OFFSET('Encargos e Benefícios'!$D$5,1,MATCH($B20,'Encargos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0" s="32">
        <f t="array" aca="1" ref="AC20" ca="1">_xlfn.IFNA(SUM(((AC$3&gt;='Gastos com Pessoal'!$E$7:$E$506)*(AC$3&lt;='Gastos com Pessoal'!$F$7:$F$506)*OFFSET('Encargos e Benefícios'!$D$5,1,MATCH($B20,'Encargos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0" s="32">
        <f t="array" aca="1" ref="AD20" ca="1">_xlfn.IFNA(SUM(((AD$3&gt;='Gastos com Pessoal'!$E$7:$E$506)*(AD$3&lt;='Gastos com Pessoal'!$F$7:$F$506)*OFFSET('Encargos e Benefícios'!$D$5,1,MATCH($B20,'Encargos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0" s="32">
        <f t="array" aca="1" ref="AE20" ca="1">_xlfn.IFNA(SUM(((AE$3&gt;='Gastos com Pessoal'!$E$7:$E$506)*(AE$3&lt;='Gastos com Pessoal'!$F$7:$F$506)*OFFSET('Encargos e Benefícios'!$D$5,1,MATCH($B20,'Encargos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0" s="32">
        <f t="array" aca="1" ref="AF20" ca="1">_xlfn.IFNA(SUM(((AF$3&gt;='Gastos com Pessoal'!$E$7:$E$506)*(AF$3&lt;='Gastos com Pessoal'!$F$7:$F$506)*OFFSET('Encargos e Benefícios'!$D$5,1,MATCH($B20,'Encargos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0" s="32">
        <f t="array" aca="1" ref="AG20" ca="1">_xlfn.IFNA(SUM(((AG$3&gt;='Gastos com Pessoal'!$E$7:$E$506)*(AG$3&lt;='Gastos com Pessoal'!$F$7:$F$506)*OFFSET('Encargos e Benefícios'!$D$5,1,MATCH($B20,'Encargos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0" s="32">
        <f t="array" aca="1" ref="AH20" ca="1">_xlfn.IFNA(SUM(((AH$3&gt;='Gastos com Pessoal'!$E$7:$E$506)*(AH$3&lt;='Gastos com Pessoal'!$F$7:$F$506)*OFFSET('Encargos e Benefícios'!$D$5,1,MATCH($B20,'Encargos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0" s="32">
        <f t="array" aca="1" ref="AI20" ca="1">_xlfn.IFNA(SUM(((AI$3&gt;='Gastos com Pessoal'!$E$7:$E$506)*(AI$3&lt;='Gastos com Pessoal'!$F$7:$F$506)*OFFSET('Encargos e Benefícios'!$D$5,1,MATCH($B20,'Encargos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0" s="32">
        <f t="array" aca="1" ref="AJ20" ca="1">_xlfn.IFNA(SUM(((AJ$3&gt;='Gastos com Pessoal'!$E$7:$E$506)*(AJ$3&lt;='Gastos com Pessoal'!$F$7:$F$506)*OFFSET('Encargos e Benefícios'!$D$5,1,MATCH($B20,'Encargos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0" s="32">
        <f t="array" aca="1" ref="AK20" ca="1">_xlfn.IFNA(SUM(((AK$3&gt;='Gastos com Pessoal'!$E$7:$E$506)*(AK$3&lt;='Gastos com Pessoal'!$F$7:$F$506)*OFFSET('Encargos e Benefícios'!$D$5,1,MATCH($B20,'Encargos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0" s="32">
        <f t="array" aca="1" ref="AL20" ca="1">_xlfn.IFNA(SUM(((AL$3&gt;='Gastos com Pessoal'!$E$7:$E$506)*(AL$3&lt;='Gastos com Pessoal'!$F$7:$F$506)*OFFSET('Encargos e Benefícios'!$D$5,1,MATCH($B20,'Encargos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0" s="32">
        <f t="array" aca="1" ref="AM20" ca="1">_xlfn.IFNA(SUM(((AM$3&gt;='Gastos com Pessoal'!$E$7:$E$506)*(AM$3&lt;='Gastos com Pessoal'!$F$7:$F$506)*OFFSET('Encargos e Benefícios'!$D$5,1,MATCH($B20,'Encargos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0" s="32">
        <f t="array" aca="1" ref="AN20" ca="1">_xlfn.IFNA(SUM(((AN$3&gt;='Gastos com Pessoal'!$E$7:$E$506)*(AN$3&lt;='Gastos com Pessoal'!$F$7:$F$506)*OFFSET('Encargos e Benefícios'!$D$5,1,MATCH($B20,'Encargos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0" s="32">
        <f t="array" aca="1" ref="AO20" ca="1">_xlfn.IFNA(SUM(((AO$3&gt;='Gastos com Pessoal'!$E$7:$E$506)*(AO$3&lt;='Gastos com Pessoal'!$F$7:$F$506)*OFFSET('Encargos e Benefícios'!$D$5,1,MATCH($B20,'Encargos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0" s="32">
        <f t="array" aca="1" ref="AP20" ca="1">_xlfn.IFNA(SUM(((AP$3&gt;='Gastos com Pessoal'!$E$7:$E$506)*(AP$3&lt;='Gastos com Pessoal'!$F$7:$F$506)*OFFSET('Encargos e Benefícios'!$D$5,1,MATCH($B20,'Encargos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0" s="32">
        <f t="array" aca="1" ref="AQ20" ca="1">_xlfn.IFNA(SUM(((AQ$3&gt;='Gastos com Pessoal'!$E$7:$E$506)*(AQ$3&lt;='Gastos com Pessoal'!$F$7:$F$506)*OFFSET('Encargos e Benefícios'!$D$5,1,MATCH($B20,'Encargos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0" s="32">
        <f t="array" aca="1" ref="AR20" ca="1">_xlfn.IFNA(SUM(((AR$3&gt;='Gastos com Pessoal'!$E$7:$E$506)*(AR$3&lt;='Gastos com Pessoal'!$F$7:$F$506)*OFFSET('Encargos e Benefícios'!$D$5,1,MATCH($B20,'Encargos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0" s="32">
        <f t="array" aca="1" ref="AS20" ca="1">_xlfn.IFNA(SUM(((AS$3&gt;='Gastos com Pessoal'!$E$7:$E$506)*(AS$3&lt;='Gastos com Pessoal'!$F$7:$F$506)*OFFSET('Encargos e Benefícios'!$D$5,1,MATCH($B20,'Encargos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0" s="32">
        <f t="array" aca="1" ref="AT20" ca="1">_xlfn.IFNA(SUM(((AT$3&gt;='Gastos com Pessoal'!$E$7:$E$506)*(AT$3&lt;='Gastos com Pessoal'!$F$7:$F$506)*OFFSET('Encargos e Benefícios'!$D$5,1,MATCH($B20,'Encargos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0" s="32">
        <f t="array" aca="1" ref="AU20" ca="1">_xlfn.IFNA(SUM(((AU$3&gt;='Gastos com Pessoal'!$E$7:$E$506)*(AU$3&lt;='Gastos com Pessoal'!$F$7:$F$506)*OFFSET('Encargos e Benefícios'!$D$5,1,MATCH($B20,'Encargos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0" s="32">
        <f t="array" aca="1" ref="AV20" ca="1">_xlfn.IFNA(SUM(((AV$3&gt;='Gastos com Pessoal'!$E$7:$E$506)*(AV$3&lt;='Gastos com Pessoal'!$F$7:$F$506)*OFFSET('Encargos e Benefícios'!$D$5,1,MATCH($B20,'Encargos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0" s="32">
        <f t="array" aca="1" ref="AW20" ca="1">_xlfn.IFNA(SUM(((AW$3&gt;='Gastos com Pessoal'!$E$7:$E$506)*(AW$3&lt;='Gastos com Pessoal'!$F$7:$F$506)*OFFSET('Encargos e Benefícios'!$D$5,1,MATCH($B20,'Encargos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0" s="32">
        <f t="array" aca="1" ref="AX20" ca="1">_xlfn.IFNA(SUM(((AX$3&gt;='Gastos com Pessoal'!$E$7:$E$506)*(AX$3&lt;='Gastos com Pessoal'!$F$7:$F$506)*OFFSET('Encargos e Benefícios'!$D$5,1,MATCH($B20,'Encargos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0" s="32">
        <f t="array" aca="1" ref="AY20" ca="1">_xlfn.IFNA(SUM(((AY$3&gt;='Gastos com Pessoal'!$E$7:$E$506)*(AY$3&lt;='Gastos com Pessoal'!$F$7:$F$506)*OFFSET('Encargos e Benefícios'!$D$5,1,MATCH($B20,'Encargos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0" s="32">
        <f t="array" aca="1" ref="AZ20" ca="1">_xlfn.IFNA(SUM(((AZ$3&gt;='Gastos com Pessoal'!$E$7:$E$506)*(AZ$3&lt;='Gastos com Pessoal'!$F$7:$F$506)*OFFSET('Encargos e Benefícios'!$D$5,1,MATCH($B20,'Encargos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0" s="32">
        <f t="array" aca="1" ref="BA20" ca="1">_xlfn.IFNA(SUM(((BA$3&gt;='Gastos com Pessoal'!$E$7:$E$506)*(BA$3&lt;='Gastos com Pessoal'!$F$7:$F$506)*OFFSET('Encargos e Benefícios'!$D$5,1,MATCH($B20,'Encargos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0" s="32">
        <f t="array" aca="1" ref="BB20" ca="1">_xlfn.IFNA(SUM(((BB$3&gt;='Gastos com Pessoal'!$E$7:$E$506)*(BB$3&lt;='Gastos com Pessoal'!$F$7:$F$506)*OFFSET('Encargos e Benefícios'!$D$5,1,MATCH($B20,'Encargos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0" s="32">
        <f t="array" aca="1" ref="BC20" ca="1">_xlfn.IFNA(SUM(((BC$3&gt;='Gastos com Pessoal'!$E$7:$E$506)*(BC$3&lt;='Gastos com Pessoal'!$F$7:$F$506)*OFFSET('Encargos e Benefícios'!$D$5,1,MATCH($B20,'Encargos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0" s="32">
        <f t="array" aca="1" ref="BD20" ca="1">_xlfn.IFNA(SUM(((BD$3&gt;='Gastos com Pessoal'!$E$7:$E$506)*(BD$3&lt;='Gastos com Pessoal'!$F$7:$F$506)*OFFSET('Encargos e Benefícios'!$D$5,1,MATCH($B20,'Encargos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0" s="32">
        <f t="array" aca="1" ref="BE20" ca="1">_xlfn.IFNA(SUM(((BE$3&gt;='Gastos com Pessoal'!$E$7:$E$506)*(BE$3&lt;='Gastos com Pessoal'!$F$7:$F$506)*OFFSET('Encargos e Benefícios'!$D$5,1,MATCH($B20,'Encargos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0" s="32">
        <f t="array" aca="1" ref="BF20" ca="1">_xlfn.IFNA(SUM(((BF$3&gt;='Gastos com Pessoal'!$E$7:$E$506)*(BF$3&lt;='Gastos com Pessoal'!$F$7:$F$506)*OFFSET('Encargos e Benefícios'!$D$5,1,MATCH($B20,'Encargos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0" s="32">
        <f t="array" aca="1" ref="BG20" ca="1">_xlfn.IFNA(SUM(((BG$3&gt;='Gastos com Pessoal'!$E$7:$E$506)*(BG$3&lt;='Gastos com Pessoal'!$F$7:$F$506)*OFFSET('Encargos e Benefícios'!$D$5,1,MATCH($B20,'Encargos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0" s="32">
        <f t="array" aca="1" ref="BH20" ca="1">_xlfn.IFNA(SUM(((BH$3&gt;='Gastos com Pessoal'!$E$7:$E$506)*(BH$3&lt;='Gastos com Pessoal'!$F$7:$F$506)*OFFSET('Encargos e Benefícios'!$D$5,1,MATCH($B20,'Encargos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0" s="32">
        <f t="array" aca="1" ref="BI20" ca="1">_xlfn.IFNA(SUM(((BI$3&gt;='Gastos com Pessoal'!$E$7:$E$506)*(BI$3&lt;='Gastos com Pessoal'!$F$7:$F$506)*OFFSET('Encargos e Benefícios'!$D$5,1,MATCH($B20,'Encargos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0" s="32">
        <f t="array" aca="1" ref="BJ20" ca="1">_xlfn.IFNA(SUM(((BJ$3&gt;='Gastos com Pessoal'!$E$7:$E$506)*(BJ$3&lt;='Gastos com Pessoal'!$F$7:$F$506)*OFFSET('Encargos e Benefícios'!$D$5,1,MATCH($B20,'Encargos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0" s="70">
        <f ca="1">SUM(C20:BJ20)</f>
        <v>765102.41310000024</v>
      </c>
      <c r="BL20" s="75">
        <f t="shared" ref="BL20:BL28" ca="1" si="9">IF($BK$138=0,0,BK20/$BK$138)</f>
        <v>0.23201921705239037</v>
      </c>
    </row>
    <row r="21" spans="1:64" s="48" customFormat="1" ht="23.25" customHeight="1" x14ac:dyDescent="0.2">
      <c r="A21" s="19" t="s">
        <v>121</v>
      </c>
      <c r="B21" s="20" t="s">
        <v>122</v>
      </c>
      <c r="C21" s="32">
        <f t="array" aca="1" ref="C21" ca="1">_xlfn.IFNA(SUM(((C$3&gt;='Gastos com Pessoal'!$E$7:$E$506)*(C$3&lt;='Gastos com Pessoal'!$F$7:$F$506)*OFFSET('Encargos e Benefícios'!$D$5,1,MATCH($B21,'Encargos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1" s="32">
        <f t="array" aca="1" ref="D21" ca="1">_xlfn.IFNA(SUM(((D$3&gt;='Gastos com Pessoal'!$E$7:$E$506)*(D$3&lt;='Gastos com Pessoal'!$F$7:$F$506)*OFFSET('Encargos e Benefícios'!$D$5,1,MATCH($B21,'Encargos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1" s="32">
        <f t="array" aca="1" ref="E21" ca="1">_xlfn.IFNA(SUM(((E$3&gt;='Gastos com Pessoal'!$E$7:$E$506)*(E$3&lt;='Gastos com Pessoal'!$F$7:$F$506)*OFFSET('Encargos e Benefícios'!$D$5,1,MATCH($B21,'Encargos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1" s="32">
        <f t="array" aca="1" ref="F21" ca="1">_xlfn.IFNA(SUM(((F$3&gt;='Gastos com Pessoal'!$E$7:$E$506)*(F$3&lt;='Gastos com Pessoal'!$F$7:$F$506)*OFFSET('Encargos e Benefícios'!$D$5,1,MATCH($B21,'Encargos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1" s="32">
        <f t="array" aca="1" ref="G21" ca="1">_xlfn.IFNA(SUM(((G$3&gt;='Gastos com Pessoal'!$E$7:$E$506)*(G$3&lt;='Gastos com Pessoal'!$F$7:$F$506)*OFFSET('Encargos e Benefícios'!$D$5,1,MATCH($B21,'Encargos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1" s="32">
        <f t="array" aca="1" ref="H21" ca="1">_xlfn.IFNA(SUM(((H$3&gt;='Gastos com Pessoal'!$E$7:$E$506)*(H$3&lt;='Gastos com Pessoal'!$F$7:$F$506)*OFFSET('Encargos e Benefícios'!$D$5,1,MATCH($B21,'Encargos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1" s="32">
        <f t="array" aca="1" ref="I21" ca="1">_xlfn.IFNA(SUM(((I$3&gt;='Gastos com Pessoal'!$E$7:$E$506)*(I$3&lt;='Gastos com Pessoal'!$F$7:$F$506)*OFFSET('Encargos e Benefícios'!$D$5,1,MATCH($B21,'Encargos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1" s="32">
        <f t="array" aca="1" ref="J21" ca="1">_xlfn.IFNA(SUM(((J$3&gt;='Gastos com Pessoal'!$E$7:$E$506)*(J$3&lt;='Gastos com Pessoal'!$F$7:$F$506)*OFFSET('Encargos e Benefícios'!$D$5,1,MATCH($B21,'Encargos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1" s="32">
        <f t="array" aca="1" ref="K21" ca="1">_xlfn.IFNA(SUM(((K$3&gt;='Gastos com Pessoal'!$E$7:$E$506)*(K$3&lt;='Gastos com Pessoal'!$F$7:$F$506)*OFFSET('Encargos e Benefícios'!$D$5,1,MATCH($B21,'Encargos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1" s="32">
        <f t="array" aca="1" ref="L21" ca="1">_xlfn.IFNA(SUM(((L$3&gt;='Gastos com Pessoal'!$E$7:$E$506)*(L$3&lt;='Gastos com Pessoal'!$F$7:$F$506)*OFFSET('Encargos e Benefícios'!$D$5,1,MATCH($B21,'Encargos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1" s="32">
        <f t="array" aca="1" ref="M21" ca="1">_xlfn.IFNA(SUM(((M$3&gt;='Gastos com Pessoal'!$E$7:$E$506)*(M$3&lt;='Gastos com Pessoal'!$F$7:$F$506)*OFFSET('Encargos e Benefícios'!$D$5,1,MATCH($B21,'Encargos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1" s="32">
        <f t="array" aca="1" ref="N21" ca="1">_xlfn.IFNA(SUM(((N$3&gt;='Gastos com Pessoal'!$E$7:$E$506)*(N$3&lt;='Gastos com Pessoal'!$F$7:$F$506)*OFFSET('Encargos e Benefícios'!$D$5,1,MATCH($B21,'Encargos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1" s="32">
        <f t="array" aca="1" ref="O21" ca="1">_xlfn.IFNA(SUM(((O$3&gt;='Gastos com Pessoal'!$E$7:$E$506)*(O$3&lt;='Gastos com Pessoal'!$F$7:$F$506)*OFFSET('Encargos e Benefícios'!$D$5,1,MATCH($B21,'Encargos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1" s="32">
        <f t="array" aca="1" ref="P21" ca="1">_xlfn.IFNA(SUM(((P$3&gt;='Gastos com Pessoal'!$E$7:$E$506)*(P$3&lt;='Gastos com Pessoal'!$F$7:$F$506)*OFFSET('Encargos e Benefícios'!$D$5,1,MATCH($B21,'Encargos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1" s="32">
        <f t="array" aca="1" ref="Q21" ca="1">_xlfn.IFNA(SUM(((Q$3&gt;='Gastos com Pessoal'!$E$7:$E$506)*(Q$3&lt;='Gastos com Pessoal'!$F$7:$F$506)*OFFSET('Encargos e Benefícios'!$D$5,1,MATCH($B21,'Encargos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1" s="32">
        <f t="array" aca="1" ref="R21" ca="1">_xlfn.IFNA(SUM(((R$3&gt;='Gastos com Pessoal'!$E$7:$E$506)*(R$3&lt;='Gastos com Pessoal'!$F$7:$F$506)*OFFSET('Encargos e Benefícios'!$D$5,1,MATCH($B21,'Encargos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1" s="32">
        <f t="array" aca="1" ref="S21" ca="1">_xlfn.IFNA(SUM(((S$3&gt;='Gastos com Pessoal'!$E$7:$E$506)*(S$3&lt;='Gastos com Pessoal'!$F$7:$F$506)*OFFSET('Encargos e Benefícios'!$D$5,1,MATCH($B21,'Encargos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1" s="32">
        <f t="array" aca="1" ref="T21" ca="1">_xlfn.IFNA(SUM(((T$3&gt;='Gastos com Pessoal'!$E$7:$E$506)*(T$3&lt;='Gastos com Pessoal'!$F$7:$F$506)*OFFSET('Encargos e Benefícios'!$D$5,1,MATCH($B21,'Encargos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1" s="32">
        <f t="array" aca="1" ref="U21" ca="1">_xlfn.IFNA(SUM(((U$3&gt;='Gastos com Pessoal'!$E$7:$E$506)*(U$3&lt;='Gastos com Pessoal'!$F$7:$F$506)*OFFSET('Encargos e Benefícios'!$D$5,1,MATCH($B21,'Encargos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1" s="32">
        <f t="array" aca="1" ref="V21" ca="1">_xlfn.IFNA(SUM(((V$3&gt;='Gastos com Pessoal'!$E$7:$E$506)*(V$3&lt;='Gastos com Pessoal'!$F$7:$F$506)*OFFSET('Encargos e Benefícios'!$D$5,1,MATCH($B21,'Encargos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1" s="32">
        <f t="array" aca="1" ref="W21" ca="1">_xlfn.IFNA(SUM(((W$3&gt;='Gastos com Pessoal'!$E$7:$E$506)*(W$3&lt;='Gastos com Pessoal'!$F$7:$F$506)*OFFSET('Encargos e Benefícios'!$D$5,1,MATCH($B21,'Encargos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1" s="32">
        <f t="array" aca="1" ref="X21" ca="1">_xlfn.IFNA(SUM(((X$3&gt;='Gastos com Pessoal'!$E$7:$E$506)*(X$3&lt;='Gastos com Pessoal'!$F$7:$F$506)*OFFSET('Encargos e Benefícios'!$D$5,1,MATCH($B21,'Encargos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1" s="32">
        <f t="array" aca="1" ref="Y21" ca="1">_xlfn.IFNA(SUM(((Y$3&gt;='Gastos com Pessoal'!$E$7:$E$506)*(Y$3&lt;='Gastos com Pessoal'!$F$7:$F$506)*OFFSET('Encargos e Benefícios'!$D$5,1,MATCH($B21,'Encargos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1" s="32">
        <f t="array" aca="1" ref="Z21" ca="1">_xlfn.IFNA(SUM(((Z$3&gt;='Gastos com Pessoal'!$E$7:$E$506)*(Z$3&lt;='Gastos com Pessoal'!$F$7:$F$506)*OFFSET('Encargos e Benefícios'!$D$5,1,MATCH($B21,'Encargos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1" s="32">
        <f t="array" aca="1" ref="AA21" ca="1">_xlfn.IFNA(SUM(((AA$3&gt;='Gastos com Pessoal'!$E$7:$E$506)*(AA$3&lt;='Gastos com Pessoal'!$F$7:$F$506)*OFFSET('Encargos e Benefícios'!$D$5,1,MATCH($B21,'Encargos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1" s="32">
        <f t="array" aca="1" ref="AB21" ca="1">_xlfn.IFNA(SUM(((AB$3&gt;='Gastos com Pessoal'!$E$7:$E$506)*(AB$3&lt;='Gastos com Pessoal'!$F$7:$F$506)*OFFSET('Encargos e Benefícios'!$D$5,1,MATCH($B21,'Encargos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1" s="32">
        <f t="array" aca="1" ref="AC21" ca="1">_xlfn.IFNA(SUM(((AC$3&gt;='Gastos com Pessoal'!$E$7:$E$506)*(AC$3&lt;='Gastos com Pessoal'!$F$7:$F$506)*OFFSET('Encargos e Benefícios'!$D$5,1,MATCH($B21,'Encargos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1" s="32">
        <f t="array" aca="1" ref="AD21" ca="1">_xlfn.IFNA(SUM(((AD$3&gt;='Gastos com Pessoal'!$E$7:$E$506)*(AD$3&lt;='Gastos com Pessoal'!$F$7:$F$506)*OFFSET('Encargos e Benefícios'!$D$5,1,MATCH($B21,'Encargos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1" s="32">
        <f t="array" aca="1" ref="AE21" ca="1">_xlfn.IFNA(SUM(((AE$3&gt;='Gastos com Pessoal'!$E$7:$E$506)*(AE$3&lt;='Gastos com Pessoal'!$F$7:$F$506)*OFFSET('Encargos e Benefícios'!$D$5,1,MATCH($B21,'Encargos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1" s="32">
        <f t="array" aca="1" ref="AF21" ca="1">_xlfn.IFNA(SUM(((AF$3&gt;='Gastos com Pessoal'!$E$7:$E$506)*(AF$3&lt;='Gastos com Pessoal'!$F$7:$F$506)*OFFSET('Encargos e Benefícios'!$D$5,1,MATCH($B21,'Encargos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1" s="32">
        <f t="array" aca="1" ref="AG21" ca="1">_xlfn.IFNA(SUM(((AG$3&gt;='Gastos com Pessoal'!$E$7:$E$506)*(AG$3&lt;='Gastos com Pessoal'!$F$7:$F$506)*OFFSET('Encargos e Benefícios'!$D$5,1,MATCH($B21,'Encargos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1" s="32">
        <f t="array" aca="1" ref="AH21" ca="1">_xlfn.IFNA(SUM(((AH$3&gt;='Gastos com Pessoal'!$E$7:$E$506)*(AH$3&lt;='Gastos com Pessoal'!$F$7:$F$506)*OFFSET('Encargos e Benefícios'!$D$5,1,MATCH($B21,'Encargos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1" s="32">
        <f t="array" aca="1" ref="AI21" ca="1">_xlfn.IFNA(SUM(((AI$3&gt;='Gastos com Pessoal'!$E$7:$E$506)*(AI$3&lt;='Gastos com Pessoal'!$F$7:$F$506)*OFFSET('Encargos e Benefícios'!$D$5,1,MATCH($B21,'Encargos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1" s="32">
        <f t="array" aca="1" ref="AJ21" ca="1">_xlfn.IFNA(SUM(((AJ$3&gt;='Gastos com Pessoal'!$E$7:$E$506)*(AJ$3&lt;='Gastos com Pessoal'!$F$7:$F$506)*OFFSET('Encargos e Benefícios'!$D$5,1,MATCH($B21,'Encargos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1" s="32">
        <f t="array" aca="1" ref="AK21" ca="1">_xlfn.IFNA(SUM(((AK$3&gt;='Gastos com Pessoal'!$E$7:$E$506)*(AK$3&lt;='Gastos com Pessoal'!$F$7:$F$506)*OFFSET('Encargos e Benefícios'!$D$5,1,MATCH($B21,'Encargos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1" s="32">
        <f t="array" aca="1" ref="AL21" ca="1">_xlfn.IFNA(SUM(((AL$3&gt;='Gastos com Pessoal'!$E$7:$E$506)*(AL$3&lt;='Gastos com Pessoal'!$F$7:$F$506)*OFFSET('Encargos e Benefícios'!$D$5,1,MATCH($B21,'Encargos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1" s="32">
        <f t="array" aca="1" ref="AM21" ca="1">_xlfn.IFNA(SUM(((AM$3&gt;='Gastos com Pessoal'!$E$7:$E$506)*(AM$3&lt;='Gastos com Pessoal'!$F$7:$F$506)*OFFSET('Encargos e Benefícios'!$D$5,1,MATCH($B21,'Encargos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1" s="32">
        <f t="array" aca="1" ref="AN21" ca="1">_xlfn.IFNA(SUM(((AN$3&gt;='Gastos com Pessoal'!$E$7:$E$506)*(AN$3&lt;='Gastos com Pessoal'!$F$7:$F$506)*OFFSET('Encargos e Benefícios'!$D$5,1,MATCH($B21,'Encargos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1" s="32">
        <f t="array" aca="1" ref="AO21" ca="1">_xlfn.IFNA(SUM(((AO$3&gt;='Gastos com Pessoal'!$E$7:$E$506)*(AO$3&lt;='Gastos com Pessoal'!$F$7:$F$506)*OFFSET('Encargos e Benefícios'!$D$5,1,MATCH($B21,'Encargos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1" s="32">
        <f t="array" aca="1" ref="AP21" ca="1">_xlfn.IFNA(SUM(((AP$3&gt;='Gastos com Pessoal'!$E$7:$E$506)*(AP$3&lt;='Gastos com Pessoal'!$F$7:$F$506)*OFFSET('Encargos e Benefícios'!$D$5,1,MATCH($B21,'Encargos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1" s="32">
        <f t="array" aca="1" ref="AQ21" ca="1">_xlfn.IFNA(SUM(((AQ$3&gt;='Gastos com Pessoal'!$E$7:$E$506)*(AQ$3&lt;='Gastos com Pessoal'!$F$7:$F$506)*OFFSET('Encargos e Benefícios'!$D$5,1,MATCH($B21,'Encargos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1" s="32">
        <f t="array" aca="1" ref="AR21" ca="1">_xlfn.IFNA(SUM(((AR$3&gt;='Gastos com Pessoal'!$E$7:$E$506)*(AR$3&lt;='Gastos com Pessoal'!$F$7:$F$506)*OFFSET('Encargos e Benefícios'!$D$5,1,MATCH($B21,'Encargos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1" s="32">
        <f t="array" aca="1" ref="AS21" ca="1">_xlfn.IFNA(SUM(((AS$3&gt;='Gastos com Pessoal'!$E$7:$E$506)*(AS$3&lt;='Gastos com Pessoal'!$F$7:$F$506)*OFFSET('Encargos e Benefícios'!$D$5,1,MATCH($B21,'Encargos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1" s="32">
        <f t="array" aca="1" ref="AT21" ca="1">_xlfn.IFNA(SUM(((AT$3&gt;='Gastos com Pessoal'!$E$7:$E$506)*(AT$3&lt;='Gastos com Pessoal'!$F$7:$F$506)*OFFSET('Encargos e Benefícios'!$D$5,1,MATCH($B21,'Encargos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1" s="32">
        <f t="array" aca="1" ref="AU21" ca="1">_xlfn.IFNA(SUM(((AU$3&gt;='Gastos com Pessoal'!$E$7:$E$506)*(AU$3&lt;='Gastos com Pessoal'!$F$7:$F$506)*OFFSET('Encargos e Benefícios'!$D$5,1,MATCH($B21,'Encargos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1" s="32">
        <f t="array" aca="1" ref="AV21" ca="1">_xlfn.IFNA(SUM(((AV$3&gt;='Gastos com Pessoal'!$E$7:$E$506)*(AV$3&lt;='Gastos com Pessoal'!$F$7:$F$506)*OFFSET('Encargos e Benefícios'!$D$5,1,MATCH($B21,'Encargos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1" s="32">
        <f t="array" aca="1" ref="AW21" ca="1">_xlfn.IFNA(SUM(((AW$3&gt;='Gastos com Pessoal'!$E$7:$E$506)*(AW$3&lt;='Gastos com Pessoal'!$F$7:$F$506)*OFFSET('Encargos e Benefícios'!$D$5,1,MATCH($B21,'Encargos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1" s="32">
        <f t="array" aca="1" ref="AX21" ca="1">_xlfn.IFNA(SUM(((AX$3&gt;='Gastos com Pessoal'!$E$7:$E$506)*(AX$3&lt;='Gastos com Pessoal'!$F$7:$F$506)*OFFSET('Encargos e Benefícios'!$D$5,1,MATCH($B21,'Encargos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1" s="32">
        <f t="array" aca="1" ref="AY21" ca="1">_xlfn.IFNA(SUM(((AY$3&gt;='Gastos com Pessoal'!$E$7:$E$506)*(AY$3&lt;='Gastos com Pessoal'!$F$7:$F$506)*OFFSET('Encargos e Benefícios'!$D$5,1,MATCH($B21,'Encargos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1" s="32">
        <f t="array" aca="1" ref="AZ21" ca="1">_xlfn.IFNA(SUM(((AZ$3&gt;='Gastos com Pessoal'!$E$7:$E$506)*(AZ$3&lt;='Gastos com Pessoal'!$F$7:$F$506)*OFFSET('Encargos e Benefícios'!$D$5,1,MATCH($B21,'Encargos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1" s="32">
        <f t="array" aca="1" ref="BA21" ca="1">_xlfn.IFNA(SUM(((BA$3&gt;='Gastos com Pessoal'!$E$7:$E$506)*(BA$3&lt;='Gastos com Pessoal'!$F$7:$F$506)*OFFSET('Encargos e Benefícios'!$D$5,1,MATCH($B21,'Encargos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1" s="32">
        <f t="array" aca="1" ref="BB21" ca="1">_xlfn.IFNA(SUM(((BB$3&gt;='Gastos com Pessoal'!$E$7:$E$506)*(BB$3&lt;='Gastos com Pessoal'!$F$7:$F$506)*OFFSET('Encargos e Benefícios'!$D$5,1,MATCH($B21,'Encargos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1" s="32">
        <f t="array" aca="1" ref="BC21" ca="1">_xlfn.IFNA(SUM(((BC$3&gt;='Gastos com Pessoal'!$E$7:$E$506)*(BC$3&lt;='Gastos com Pessoal'!$F$7:$F$506)*OFFSET('Encargos e Benefícios'!$D$5,1,MATCH($B21,'Encargos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1" s="32">
        <f t="array" aca="1" ref="BD21" ca="1">_xlfn.IFNA(SUM(((BD$3&gt;='Gastos com Pessoal'!$E$7:$E$506)*(BD$3&lt;='Gastos com Pessoal'!$F$7:$F$506)*OFFSET('Encargos e Benefícios'!$D$5,1,MATCH($B21,'Encargos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1" s="32">
        <f t="array" aca="1" ref="BE21" ca="1">_xlfn.IFNA(SUM(((BE$3&gt;='Gastos com Pessoal'!$E$7:$E$506)*(BE$3&lt;='Gastos com Pessoal'!$F$7:$F$506)*OFFSET('Encargos e Benefícios'!$D$5,1,MATCH($B21,'Encargos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1" s="32">
        <f t="array" aca="1" ref="BF21" ca="1">_xlfn.IFNA(SUM(((BF$3&gt;='Gastos com Pessoal'!$E$7:$E$506)*(BF$3&lt;='Gastos com Pessoal'!$F$7:$F$506)*OFFSET('Encargos e Benefícios'!$D$5,1,MATCH($B21,'Encargos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1" s="32">
        <f t="array" aca="1" ref="BG21" ca="1">_xlfn.IFNA(SUM(((BG$3&gt;='Gastos com Pessoal'!$E$7:$E$506)*(BG$3&lt;='Gastos com Pessoal'!$F$7:$F$506)*OFFSET('Encargos e Benefícios'!$D$5,1,MATCH($B21,'Encargos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1" s="32">
        <f t="array" aca="1" ref="BH21" ca="1">_xlfn.IFNA(SUM(((BH$3&gt;='Gastos com Pessoal'!$E$7:$E$506)*(BH$3&lt;='Gastos com Pessoal'!$F$7:$F$506)*OFFSET('Encargos e Benefícios'!$D$5,1,MATCH($B21,'Encargos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1" s="32">
        <f t="array" aca="1" ref="BI21" ca="1">_xlfn.IFNA(SUM(((BI$3&gt;='Gastos com Pessoal'!$E$7:$E$506)*(BI$3&lt;='Gastos com Pessoal'!$F$7:$F$506)*OFFSET('Encargos e Benefícios'!$D$5,1,MATCH($B21,'Encargos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1" s="32">
        <f t="array" aca="1" ref="BJ21" ca="1">_xlfn.IFNA(SUM(((BJ$3&gt;='Gastos com Pessoal'!$E$7:$E$506)*(BJ$3&lt;='Gastos com Pessoal'!$F$7:$F$506)*OFFSET('Encargos e Benefícios'!$D$5,1,MATCH($B21,'Encargos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1" s="70">
        <f t="shared" ref="BK21:BK26" ca="1" si="10">SUM(C21:BJ21)</f>
        <v>0</v>
      </c>
      <c r="BL21" s="75">
        <f t="shared" ca="1" si="9"/>
        <v>0</v>
      </c>
    </row>
    <row r="22" spans="1:64" s="48" customFormat="1" ht="23.25" customHeight="1" x14ac:dyDescent="0.2">
      <c r="A22" s="19" t="s">
        <v>123</v>
      </c>
      <c r="B22" s="20" t="s">
        <v>124</v>
      </c>
      <c r="C22" s="32">
        <f t="array" aca="1" ref="C22" ca="1">_xlfn.IFNA(SUM(((C$3&gt;='Gastos com Pessoal'!$E$7:$E$506)*(C$3&lt;='Gastos com Pessoal'!$F$7:$F$506)*OFFSET('Encargos e Benefícios'!$D$5,1,MATCH($B22,'Encargos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2" s="32">
        <f t="array" aca="1" ref="D22" ca="1">_xlfn.IFNA(SUM(((D$3&gt;='Gastos com Pessoal'!$E$7:$E$506)*(D$3&lt;='Gastos com Pessoal'!$F$7:$F$506)*OFFSET('Encargos e Benefícios'!$D$5,1,MATCH($B22,'Encargos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2" s="32">
        <f t="array" aca="1" ref="E22" ca="1">_xlfn.IFNA(SUM(((E$3&gt;='Gastos com Pessoal'!$E$7:$E$506)*(E$3&lt;='Gastos com Pessoal'!$F$7:$F$506)*OFFSET('Encargos e Benefícios'!$D$5,1,MATCH($B22,'Encargos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2" s="32">
        <f t="array" aca="1" ref="F22" ca="1">_xlfn.IFNA(SUM(((F$3&gt;='Gastos com Pessoal'!$E$7:$E$506)*(F$3&lt;='Gastos com Pessoal'!$F$7:$F$506)*OFFSET('Encargos e Benefícios'!$D$5,1,MATCH($B22,'Encargos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2" s="32">
        <f t="array" aca="1" ref="G22" ca="1">_xlfn.IFNA(SUM(((G$3&gt;='Gastos com Pessoal'!$E$7:$E$506)*(G$3&lt;='Gastos com Pessoal'!$F$7:$F$506)*OFFSET('Encargos e Benefícios'!$D$5,1,MATCH($B22,'Encargos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2" s="32">
        <f t="array" aca="1" ref="H22" ca="1">_xlfn.IFNA(SUM(((H$3&gt;='Gastos com Pessoal'!$E$7:$E$506)*(H$3&lt;='Gastos com Pessoal'!$F$7:$F$506)*OFFSET('Encargos e Benefícios'!$D$5,1,MATCH($B22,'Encargos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2" s="32">
        <f t="array" aca="1" ref="I22" ca="1">_xlfn.IFNA(SUM(((I$3&gt;='Gastos com Pessoal'!$E$7:$E$506)*(I$3&lt;='Gastos com Pessoal'!$F$7:$F$506)*OFFSET('Encargos e Benefícios'!$D$5,1,MATCH($B22,'Encargos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2" s="32">
        <f t="array" aca="1" ref="J22" ca="1">_xlfn.IFNA(SUM(((J$3&gt;='Gastos com Pessoal'!$E$7:$E$506)*(J$3&lt;='Gastos com Pessoal'!$F$7:$F$506)*OFFSET('Encargos e Benefícios'!$D$5,1,MATCH($B22,'Encargos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2" s="32">
        <f t="array" aca="1" ref="K22" ca="1">_xlfn.IFNA(SUM(((K$3&gt;='Gastos com Pessoal'!$E$7:$E$506)*(K$3&lt;='Gastos com Pessoal'!$F$7:$F$506)*OFFSET('Encargos e Benefícios'!$D$5,1,MATCH($B22,'Encargos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2" s="32">
        <f t="array" aca="1" ref="L22" ca="1">_xlfn.IFNA(SUM(((L$3&gt;='Gastos com Pessoal'!$E$7:$E$506)*(L$3&lt;='Gastos com Pessoal'!$F$7:$F$506)*OFFSET('Encargos e Benefícios'!$D$5,1,MATCH($B22,'Encargos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2" s="32">
        <f t="array" aca="1" ref="M22" ca="1">_xlfn.IFNA(SUM(((M$3&gt;='Gastos com Pessoal'!$E$7:$E$506)*(M$3&lt;='Gastos com Pessoal'!$F$7:$F$506)*OFFSET('Encargos e Benefícios'!$D$5,1,MATCH($B22,'Encargos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2" s="32">
        <f t="array" aca="1" ref="N22" ca="1">_xlfn.IFNA(SUM(((N$3&gt;='Gastos com Pessoal'!$E$7:$E$506)*(N$3&lt;='Gastos com Pessoal'!$F$7:$F$506)*OFFSET('Encargos e Benefícios'!$D$5,1,MATCH($B22,'Encargos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2" s="32">
        <f t="array" aca="1" ref="O22" ca="1">_xlfn.IFNA(SUM(((O$3&gt;='Gastos com Pessoal'!$E$7:$E$506)*(O$3&lt;='Gastos com Pessoal'!$F$7:$F$506)*OFFSET('Encargos e Benefícios'!$D$5,1,MATCH($B22,'Encargos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2" s="32">
        <f t="array" aca="1" ref="P22" ca="1">_xlfn.IFNA(SUM(((P$3&gt;='Gastos com Pessoal'!$E$7:$E$506)*(P$3&lt;='Gastos com Pessoal'!$F$7:$F$506)*OFFSET('Encargos e Benefícios'!$D$5,1,MATCH($B22,'Encargos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2" s="32">
        <f t="array" aca="1" ref="Q22" ca="1">_xlfn.IFNA(SUM(((Q$3&gt;='Gastos com Pessoal'!$E$7:$E$506)*(Q$3&lt;='Gastos com Pessoal'!$F$7:$F$506)*OFFSET('Encargos e Benefícios'!$D$5,1,MATCH($B22,'Encargos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2" s="32">
        <f t="array" aca="1" ref="R22" ca="1">_xlfn.IFNA(SUM(((R$3&gt;='Gastos com Pessoal'!$E$7:$E$506)*(R$3&lt;='Gastos com Pessoal'!$F$7:$F$506)*OFFSET('Encargos e Benefícios'!$D$5,1,MATCH($B22,'Encargos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2" s="32">
        <f t="array" aca="1" ref="S22" ca="1">_xlfn.IFNA(SUM(((S$3&gt;='Gastos com Pessoal'!$E$7:$E$506)*(S$3&lt;='Gastos com Pessoal'!$F$7:$F$506)*OFFSET('Encargos e Benefícios'!$D$5,1,MATCH($B22,'Encargos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2" s="32">
        <f t="array" aca="1" ref="T22" ca="1">_xlfn.IFNA(SUM(((T$3&gt;='Gastos com Pessoal'!$E$7:$E$506)*(T$3&lt;='Gastos com Pessoal'!$F$7:$F$506)*OFFSET('Encargos e Benefícios'!$D$5,1,MATCH($B22,'Encargos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2" s="32">
        <f t="array" aca="1" ref="U22" ca="1">_xlfn.IFNA(SUM(((U$3&gt;='Gastos com Pessoal'!$E$7:$E$506)*(U$3&lt;='Gastos com Pessoal'!$F$7:$F$506)*OFFSET('Encargos e Benefícios'!$D$5,1,MATCH($B22,'Encargos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2" s="32">
        <f t="array" aca="1" ref="V22" ca="1">_xlfn.IFNA(SUM(((V$3&gt;='Gastos com Pessoal'!$E$7:$E$506)*(V$3&lt;='Gastos com Pessoal'!$F$7:$F$506)*OFFSET('Encargos e Benefícios'!$D$5,1,MATCH($B22,'Encargos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2" s="32">
        <f t="array" aca="1" ref="W22" ca="1">_xlfn.IFNA(SUM(((W$3&gt;='Gastos com Pessoal'!$E$7:$E$506)*(W$3&lt;='Gastos com Pessoal'!$F$7:$F$506)*OFFSET('Encargos e Benefícios'!$D$5,1,MATCH($B22,'Encargos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2" s="32">
        <f t="array" aca="1" ref="X22" ca="1">_xlfn.IFNA(SUM(((X$3&gt;='Gastos com Pessoal'!$E$7:$E$506)*(X$3&lt;='Gastos com Pessoal'!$F$7:$F$506)*OFFSET('Encargos e Benefícios'!$D$5,1,MATCH($B22,'Encargos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2" s="32">
        <f t="array" aca="1" ref="Y22" ca="1">_xlfn.IFNA(SUM(((Y$3&gt;='Gastos com Pessoal'!$E$7:$E$506)*(Y$3&lt;='Gastos com Pessoal'!$F$7:$F$506)*OFFSET('Encargos e Benefícios'!$D$5,1,MATCH($B22,'Encargos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2" s="32">
        <f t="array" aca="1" ref="Z22" ca="1">_xlfn.IFNA(SUM(((Z$3&gt;='Gastos com Pessoal'!$E$7:$E$506)*(Z$3&lt;='Gastos com Pessoal'!$F$7:$F$506)*OFFSET('Encargos e Benefícios'!$D$5,1,MATCH($B22,'Encargos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2" s="32">
        <f t="array" aca="1" ref="AA22" ca="1">_xlfn.IFNA(SUM(((AA$3&gt;='Gastos com Pessoal'!$E$7:$E$506)*(AA$3&lt;='Gastos com Pessoal'!$F$7:$F$506)*OFFSET('Encargos e Benefícios'!$D$5,1,MATCH($B22,'Encargos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2" s="32">
        <f t="array" aca="1" ref="AB22" ca="1">_xlfn.IFNA(SUM(((AB$3&gt;='Gastos com Pessoal'!$E$7:$E$506)*(AB$3&lt;='Gastos com Pessoal'!$F$7:$F$506)*OFFSET('Encargos e Benefícios'!$D$5,1,MATCH($B22,'Encargos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2" s="32">
        <f t="array" aca="1" ref="AC22" ca="1">_xlfn.IFNA(SUM(((AC$3&gt;='Gastos com Pessoal'!$E$7:$E$506)*(AC$3&lt;='Gastos com Pessoal'!$F$7:$F$506)*OFFSET('Encargos e Benefícios'!$D$5,1,MATCH($B22,'Encargos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2" s="32">
        <f t="array" aca="1" ref="AD22" ca="1">_xlfn.IFNA(SUM(((AD$3&gt;='Gastos com Pessoal'!$E$7:$E$506)*(AD$3&lt;='Gastos com Pessoal'!$F$7:$F$506)*OFFSET('Encargos e Benefícios'!$D$5,1,MATCH($B22,'Encargos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2" s="32">
        <f t="array" aca="1" ref="AE22" ca="1">_xlfn.IFNA(SUM(((AE$3&gt;='Gastos com Pessoal'!$E$7:$E$506)*(AE$3&lt;='Gastos com Pessoal'!$F$7:$F$506)*OFFSET('Encargos e Benefícios'!$D$5,1,MATCH($B22,'Encargos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2" s="32">
        <f t="array" aca="1" ref="AF22" ca="1">_xlfn.IFNA(SUM(((AF$3&gt;='Gastos com Pessoal'!$E$7:$E$506)*(AF$3&lt;='Gastos com Pessoal'!$F$7:$F$506)*OFFSET('Encargos e Benefícios'!$D$5,1,MATCH($B22,'Encargos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2" s="32">
        <f t="array" aca="1" ref="AG22" ca="1">_xlfn.IFNA(SUM(((AG$3&gt;='Gastos com Pessoal'!$E$7:$E$506)*(AG$3&lt;='Gastos com Pessoal'!$F$7:$F$506)*OFFSET('Encargos e Benefícios'!$D$5,1,MATCH($B22,'Encargos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2" s="32">
        <f t="array" aca="1" ref="AH22" ca="1">_xlfn.IFNA(SUM(((AH$3&gt;='Gastos com Pessoal'!$E$7:$E$506)*(AH$3&lt;='Gastos com Pessoal'!$F$7:$F$506)*OFFSET('Encargos e Benefícios'!$D$5,1,MATCH($B22,'Encargos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2" s="32">
        <f t="array" aca="1" ref="AI22" ca="1">_xlfn.IFNA(SUM(((AI$3&gt;='Gastos com Pessoal'!$E$7:$E$506)*(AI$3&lt;='Gastos com Pessoal'!$F$7:$F$506)*OFFSET('Encargos e Benefícios'!$D$5,1,MATCH($B22,'Encargos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2" s="32">
        <f t="array" aca="1" ref="AJ22" ca="1">_xlfn.IFNA(SUM(((AJ$3&gt;='Gastos com Pessoal'!$E$7:$E$506)*(AJ$3&lt;='Gastos com Pessoal'!$F$7:$F$506)*OFFSET('Encargos e Benefícios'!$D$5,1,MATCH($B22,'Encargos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2" s="32">
        <f t="array" aca="1" ref="AK22" ca="1">_xlfn.IFNA(SUM(((AK$3&gt;='Gastos com Pessoal'!$E$7:$E$506)*(AK$3&lt;='Gastos com Pessoal'!$F$7:$F$506)*OFFSET('Encargos e Benefícios'!$D$5,1,MATCH($B22,'Encargos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2" s="32">
        <f t="array" aca="1" ref="AL22" ca="1">_xlfn.IFNA(SUM(((AL$3&gt;='Gastos com Pessoal'!$E$7:$E$506)*(AL$3&lt;='Gastos com Pessoal'!$F$7:$F$506)*OFFSET('Encargos e Benefícios'!$D$5,1,MATCH($B22,'Encargos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2" s="32">
        <f t="array" aca="1" ref="AM22" ca="1">_xlfn.IFNA(SUM(((AM$3&gt;='Gastos com Pessoal'!$E$7:$E$506)*(AM$3&lt;='Gastos com Pessoal'!$F$7:$F$506)*OFFSET('Encargos e Benefícios'!$D$5,1,MATCH($B22,'Encargos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2" s="32">
        <f t="array" aca="1" ref="AN22" ca="1">_xlfn.IFNA(SUM(((AN$3&gt;='Gastos com Pessoal'!$E$7:$E$506)*(AN$3&lt;='Gastos com Pessoal'!$F$7:$F$506)*OFFSET('Encargos e Benefícios'!$D$5,1,MATCH($B22,'Encargos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2" s="32">
        <f t="array" aca="1" ref="AO22" ca="1">_xlfn.IFNA(SUM(((AO$3&gt;='Gastos com Pessoal'!$E$7:$E$506)*(AO$3&lt;='Gastos com Pessoal'!$F$7:$F$506)*OFFSET('Encargos e Benefícios'!$D$5,1,MATCH($B22,'Encargos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2" s="32">
        <f t="array" aca="1" ref="AP22" ca="1">_xlfn.IFNA(SUM(((AP$3&gt;='Gastos com Pessoal'!$E$7:$E$506)*(AP$3&lt;='Gastos com Pessoal'!$F$7:$F$506)*OFFSET('Encargos e Benefícios'!$D$5,1,MATCH($B22,'Encargos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2" s="32">
        <f t="array" aca="1" ref="AQ22" ca="1">_xlfn.IFNA(SUM(((AQ$3&gt;='Gastos com Pessoal'!$E$7:$E$506)*(AQ$3&lt;='Gastos com Pessoal'!$F$7:$F$506)*OFFSET('Encargos e Benefícios'!$D$5,1,MATCH($B22,'Encargos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2" s="32">
        <f t="array" aca="1" ref="AR22" ca="1">_xlfn.IFNA(SUM(((AR$3&gt;='Gastos com Pessoal'!$E$7:$E$506)*(AR$3&lt;='Gastos com Pessoal'!$F$7:$F$506)*OFFSET('Encargos e Benefícios'!$D$5,1,MATCH($B22,'Encargos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2" s="32">
        <f t="array" aca="1" ref="AS22" ca="1">_xlfn.IFNA(SUM(((AS$3&gt;='Gastos com Pessoal'!$E$7:$E$506)*(AS$3&lt;='Gastos com Pessoal'!$F$7:$F$506)*OFFSET('Encargos e Benefícios'!$D$5,1,MATCH($B22,'Encargos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2" s="32">
        <f t="array" aca="1" ref="AT22" ca="1">_xlfn.IFNA(SUM(((AT$3&gt;='Gastos com Pessoal'!$E$7:$E$506)*(AT$3&lt;='Gastos com Pessoal'!$F$7:$F$506)*OFFSET('Encargos e Benefícios'!$D$5,1,MATCH($B22,'Encargos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2" s="32">
        <f t="array" aca="1" ref="AU22" ca="1">_xlfn.IFNA(SUM(((AU$3&gt;='Gastos com Pessoal'!$E$7:$E$506)*(AU$3&lt;='Gastos com Pessoal'!$F$7:$F$506)*OFFSET('Encargos e Benefícios'!$D$5,1,MATCH($B22,'Encargos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2" s="32">
        <f t="array" aca="1" ref="AV22" ca="1">_xlfn.IFNA(SUM(((AV$3&gt;='Gastos com Pessoal'!$E$7:$E$506)*(AV$3&lt;='Gastos com Pessoal'!$F$7:$F$506)*OFFSET('Encargos e Benefícios'!$D$5,1,MATCH($B22,'Encargos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2" s="32">
        <f t="array" aca="1" ref="AW22" ca="1">_xlfn.IFNA(SUM(((AW$3&gt;='Gastos com Pessoal'!$E$7:$E$506)*(AW$3&lt;='Gastos com Pessoal'!$F$7:$F$506)*OFFSET('Encargos e Benefícios'!$D$5,1,MATCH($B22,'Encargos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2" s="32">
        <f t="array" aca="1" ref="AX22" ca="1">_xlfn.IFNA(SUM(((AX$3&gt;='Gastos com Pessoal'!$E$7:$E$506)*(AX$3&lt;='Gastos com Pessoal'!$F$7:$F$506)*OFFSET('Encargos e Benefícios'!$D$5,1,MATCH($B22,'Encargos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2" s="32">
        <f t="array" aca="1" ref="AY22" ca="1">_xlfn.IFNA(SUM(((AY$3&gt;='Gastos com Pessoal'!$E$7:$E$506)*(AY$3&lt;='Gastos com Pessoal'!$F$7:$F$506)*OFFSET('Encargos e Benefícios'!$D$5,1,MATCH($B22,'Encargos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2" s="32">
        <f t="array" aca="1" ref="AZ22" ca="1">_xlfn.IFNA(SUM(((AZ$3&gt;='Gastos com Pessoal'!$E$7:$E$506)*(AZ$3&lt;='Gastos com Pessoal'!$F$7:$F$506)*OFFSET('Encargos e Benefícios'!$D$5,1,MATCH($B22,'Encargos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2" s="32">
        <f t="array" aca="1" ref="BA22" ca="1">_xlfn.IFNA(SUM(((BA$3&gt;='Gastos com Pessoal'!$E$7:$E$506)*(BA$3&lt;='Gastos com Pessoal'!$F$7:$F$506)*OFFSET('Encargos e Benefícios'!$D$5,1,MATCH($B22,'Encargos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2" s="32">
        <f t="array" aca="1" ref="BB22" ca="1">_xlfn.IFNA(SUM(((BB$3&gt;='Gastos com Pessoal'!$E$7:$E$506)*(BB$3&lt;='Gastos com Pessoal'!$F$7:$F$506)*OFFSET('Encargos e Benefícios'!$D$5,1,MATCH($B22,'Encargos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2" s="32">
        <f t="array" aca="1" ref="BC22" ca="1">_xlfn.IFNA(SUM(((BC$3&gt;='Gastos com Pessoal'!$E$7:$E$506)*(BC$3&lt;='Gastos com Pessoal'!$F$7:$F$506)*OFFSET('Encargos e Benefícios'!$D$5,1,MATCH($B22,'Encargos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2" s="32">
        <f t="array" aca="1" ref="BD22" ca="1">_xlfn.IFNA(SUM(((BD$3&gt;='Gastos com Pessoal'!$E$7:$E$506)*(BD$3&lt;='Gastos com Pessoal'!$F$7:$F$506)*OFFSET('Encargos e Benefícios'!$D$5,1,MATCH($B22,'Encargos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2" s="32">
        <f t="array" aca="1" ref="BE22" ca="1">_xlfn.IFNA(SUM(((BE$3&gt;='Gastos com Pessoal'!$E$7:$E$506)*(BE$3&lt;='Gastos com Pessoal'!$F$7:$F$506)*OFFSET('Encargos e Benefícios'!$D$5,1,MATCH($B22,'Encargos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2" s="32">
        <f t="array" aca="1" ref="BF22" ca="1">_xlfn.IFNA(SUM(((BF$3&gt;='Gastos com Pessoal'!$E$7:$E$506)*(BF$3&lt;='Gastos com Pessoal'!$F$7:$F$506)*OFFSET('Encargos e Benefícios'!$D$5,1,MATCH($B22,'Encargos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2" s="32">
        <f t="array" aca="1" ref="BG22" ca="1">_xlfn.IFNA(SUM(((BG$3&gt;='Gastos com Pessoal'!$E$7:$E$506)*(BG$3&lt;='Gastos com Pessoal'!$F$7:$F$506)*OFFSET('Encargos e Benefícios'!$D$5,1,MATCH($B22,'Encargos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2" s="32">
        <f t="array" aca="1" ref="BH22" ca="1">_xlfn.IFNA(SUM(((BH$3&gt;='Gastos com Pessoal'!$E$7:$E$506)*(BH$3&lt;='Gastos com Pessoal'!$F$7:$F$506)*OFFSET('Encargos e Benefícios'!$D$5,1,MATCH($B22,'Encargos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2" s="32">
        <f t="array" aca="1" ref="BI22" ca="1">_xlfn.IFNA(SUM(((BI$3&gt;='Gastos com Pessoal'!$E$7:$E$506)*(BI$3&lt;='Gastos com Pessoal'!$F$7:$F$506)*OFFSET('Encargos e Benefícios'!$D$5,1,MATCH($B22,'Encargos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2" s="32">
        <f t="array" aca="1" ref="BJ22" ca="1">_xlfn.IFNA(SUM(((BJ$3&gt;='Gastos com Pessoal'!$E$7:$E$506)*(BJ$3&lt;='Gastos com Pessoal'!$F$7:$F$506)*OFFSET('Encargos e Benefícios'!$D$5,1,MATCH($B22,'Encargos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2" s="70">
        <f t="shared" ca="1" si="10"/>
        <v>0</v>
      </c>
      <c r="BL22" s="75">
        <f t="shared" ca="1" si="9"/>
        <v>0</v>
      </c>
    </row>
    <row r="23" spans="1:64" s="48" customFormat="1" ht="23.25" customHeight="1" x14ac:dyDescent="0.2">
      <c r="A23" s="19" t="s">
        <v>125</v>
      </c>
      <c r="B23" s="20" t="s">
        <v>126</v>
      </c>
      <c r="C23" s="32">
        <f t="array" aca="1" ref="C23" ca="1">_xlfn.IFNA(SUM(((C$3&gt;='Gastos com Pessoal'!$E$7:$E$506)*(C$3&lt;='Gastos com Pessoal'!$F$7:$F$506)*OFFSET('Encargos e Benefícios'!$D$5,1,MATCH($B23,'Encargos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3" s="32">
        <f t="array" aca="1" ref="D23" ca="1">_xlfn.IFNA(SUM(((D$3&gt;='Gastos com Pessoal'!$E$7:$E$506)*(D$3&lt;='Gastos com Pessoal'!$F$7:$F$506)*OFFSET('Encargos e Benefícios'!$D$5,1,MATCH($B23,'Encargos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3" s="32">
        <f t="array" aca="1" ref="E23" ca="1">_xlfn.IFNA(SUM(((E$3&gt;='Gastos com Pessoal'!$E$7:$E$506)*(E$3&lt;='Gastos com Pessoal'!$F$7:$F$506)*OFFSET('Encargos e Benefícios'!$D$5,1,MATCH($B23,'Encargos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3" s="32">
        <f t="array" aca="1" ref="F23" ca="1">_xlfn.IFNA(SUM(((F$3&gt;='Gastos com Pessoal'!$E$7:$E$506)*(F$3&lt;='Gastos com Pessoal'!$F$7:$F$506)*OFFSET('Encargos e Benefícios'!$D$5,1,MATCH($B23,'Encargos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3" s="32">
        <f t="array" aca="1" ref="G23" ca="1">_xlfn.IFNA(SUM(((G$3&gt;='Gastos com Pessoal'!$E$7:$E$506)*(G$3&lt;='Gastos com Pessoal'!$F$7:$F$506)*OFFSET('Encargos e Benefícios'!$D$5,1,MATCH($B23,'Encargos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3" s="32">
        <f t="array" aca="1" ref="H23" ca="1">_xlfn.IFNA(SUM(((H$3&gt;='Gastos com Pessoal'!$E$7:$E$506)*(H$3&lt;='Gastos com Pessoal'!$F$7:$F$506)*OFFSET('Encargos e Benefícios'!$D$5,1,MATCH($B23,'Encargos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3" s="32">
        <f t="array" aca="1" ref="I23" ca="1">_xlfn.IFNA(SUM(((I$3&gt;='Gastos com Pessoal'!$E$7:$E$506)*(I$3&lt;='Gastos com Pessoal'!$F$7:$F$506)*OFFSET('Encargos e Benefícios'!$D$5,1,MATCH($B23,'Encargos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3" s="32">
        <f t="array" aca="1" ref="J23" ca="1">_xlfn.IFNA(SUM(((J$3&gt;='Gastos com Pessoal'!$E$7:$E$506)*(J$3&lt;='Gastos com Pessoal'!$F$7:$F$506)*OFFSET('Encargos e Benefícios'!$D$5,1,MATCH($B23,'Encargos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3" s="32">
        <f t="array" aca="1" ref="K23" ca="1">_xlfn.IFNA(SUM(((K$3&gt;='Gastos com Pessoal'!$E$7:$E$506)*(K$3&lt;='Gastos com Pessoal'!$F$7:$F$506)*OFFSET('Encargos e Benefícios'!$D$5,1,MATCH($B23,'Encargos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3" s="32">
        <f t="array" aca="1" ref="L23" ca="1">_xlfn.IFNA(SUM(((L$3&gt;='Gastos com Pessoal'!$E$7:$E$506)*(L$3&lt;='Gastos com Pessoal'!$F$7:$F$506)*OFFSET('Encargos e Benefícios'!$D$5,1,MATCH($B23,'Encargos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3" s="32">
        <f t="array" aca="1" ref="M23" ca="1">_xlfn.IFNA(SUM(((M$3&gt;='Gastos com Pessoal'!$E$7:$E$506)*(M$3&lt;='Gastos com Pessoal'!$F$7:$F$506)*OFFSET('Encargos e Benefícios'!$D$5,1,MATCH($B23,'Encargos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3" s="32">
        <f t="array" aca="1" ref="N23" ca="1">_xlfn.IFNA(SUM(((N$3&gt;='Gastos com Pessoal'!$E$7:$E$506)*(N$3&lt;='Gastos com Pessoal'!$F$7:$F$506)*OFFSET('Encargos e Benefícios'!$D$5,1,MATCH($B23,'Encargos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3" s="32">
        <f t="array" aca="1" ref="O23" ca="1">_xlfn.IFNA(SUM(((O$3&gt;='Gastos com Pessoal'!$E$7:$E$506)*(O$3&lt;='Gastos com Pessoal'!$F$7:$F$506)*OFFSET('Encargos e Benefícios'!$D$5,1,MATCH($B23,'Encargos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3" s="32">
        <f t="array" aca="1" ref="P23" ca="1">_xlfn.IFNA(SUM(((P$3&gt;='Gastos com Pessoal'!$E$7:$E$506)*(P$3&lt;='Gastos com Pessoal'!$F$7:$F$506)*OFFSET('Encargos e Benefícios'!$D$5,1,MATCH($B23,'Encargos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3" s="32">
        <f t="array" aca="1" ref="Q23" ca="1">_xlfn.IFNA(SUM(((Q$3&gt;='Gastos com Pessoal'!$E$7:$E$506)*(Q$3&lt;='Gastos com Pessoal'!$F$7:$F$506)*OFFSET('Encargos e Benefícios'!$D$5,1,MATCH($B23,'Encargos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3" s="32">
        <f t="array" aca="1" ref="R23" ca="1">_xlfn.IFNA(SUM(((R$3&gt;='Gastos com Pessoal'!$E$7:$E$506)*(R$3&lt;='Gastos com Pessoal'!$F$7:$F$506)*OFFSET('Encargos e Benefícios'!$D$5,1,MATCH($B23,'Encargos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3" s="32">
        <f t="array" aca="1" ref="S23" ca="1">_xlfn.IFNA(SUM(((S$3&gt;='Gastos com Pessoal'!$E$7:$E$506)*(S$3&lt;='Gastos com Pessoal'!$F$7:$F$506)*OFFSET('Encargos e Benefícios'!$D$5,1,MATCH($B23,'Encargos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3" s="32">
        <f t="array" aca="1" ref="T23" ca="1">_xlfn.IFNA(SUM(((T$3&gt;='Gastos com Pessoal'!$E$7:$E$506)*(T$3&lt;='Gastos com Pessoal'!$F$7:$F$506)*OFFSET('Encargos e Benefícios'!$D$5,1,MATCH($B23,'Encargos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3" s="32">
        <f t="array" aca="1" ref="U23" ca="1">_xlfn.IFNA(SUM(((U$3&gt;='Gastos com Pessoal'!$E$7:$E$506)*(U$3&lt;='Gastos com Pessoal'!$F$7:$F$506)*OFFSET('Encargos e Benefícios'!$D$5,1,MATCH($B23,'Encargos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3" s="32">
        <f t="array" aca="1" ref="V23" ca="1">_xlfn.IFNA(SUM(((V$3&gt;='Gastos com Pessoal'!$E$7:$E$506)*(V$3&lt;='Gastos com Pessoal'!$F$7:$F$506)*OFFSET('Encargos e Benefícios'!$D$5,1,MATCH($B23,'Encargos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3" s="32">
        <f t="array" aca="1" ref="W23" ca="1">_xlfn.IFNA(SUM(((W$3&gt;='Gastos com Pessoal'!$E$7:$E$506)*(W$3&lt;='Gastos com Pessoal'!$F$7:$F$506)*OFFSET('Encargos e Benefícios'!$D$5,1,MATCH($B23,'Encargos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3" s="32">
        <f t="array" aca="1" ref="X23" ca="1">_xlfn.IFNA(SUM(((X$3&gt;='Gastos com Pessoal'!$E$7:$E$506)*(X$3&lt;='Gastos com Pessoal'!$F$7:$F$506)*OFFSET('Encargos e Benefícios'!$D$5,1,MATCH($B23,'Encargos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3" s="32">
        <f t="array" aca="1" ref="Y23" ca="1">_xlfn.IFNA(SUM(((Y$3&gt;='Gastos com Pessoal'!$E$7:$E$506)*(Y$3&lt;='Gastos com Pessoal'!$F$7:$F$506)*OFFSET('Encargos e Benefícios'!$D$5,1,MATCH($B23,'Encargos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3" s="32">
        <f t="array" aca="1" ref="Z23" ca="1">_xlfn.IFNA(SUM(((Z$3&gt;='Gastos com Pessoal'!$E$7:$E$506)*(Z$3&lt;='Gastos com Pessoal'!$F$7:$F$506)*OFFSET('Encargos e Benefícios'!$D$5,1,MATCH($B23,'Encargos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3" s="32">
        <f t="array" aca="1" ref="AA23" ca="1">_xlfn.IFNA(SUM(((AA$3&gt;='Gastos com Pessoal'!$E$7:$E$506)*(AA$3&lt;='Gastos com Pessoal'!$F$7:$F$506)*OFFSET('Encargos e Benefícios'!$D$5,1,MATCH($B23,'Encargos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3" s="32">
        <f t="array" aca="1" ref="AB23" ca="1">_xlfn.IFNA(SUM(((AB$3&gt;='Gastos com Pessoal'!$E$7:$E$506)*(AB$3&lt;='Gastos com Pessoal'!$F$7:$F$506)*OFFSET('Encargos e Benefícios'!$D$5,1,MATCH($B23,'Encargos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3" s="32">
        <f t="array" aca="1" ref="AC23" ca="1">_xlfn.IFNA(SUM(((AC$3&gt;='Gastos com Pessoal'!$E$7:$E$506)*(AC$3&lt;='Gastos com Pessoal'!$F$7:$F$506)*OFFSET('Encargos e Benefícios'!$D$5,1,MATCH($B23,'Encargos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3" s="32">
        <f t="array" aca="1" ref="AD23" ca="1">_xlfn.IFNA(SUM(((AD$3&gt;='Gastos com Pessoal'!$E$7:$E$506)*(AD$3&lt;='Gastos com Pessoal'!$F$7:$F$506)*OFFSET('Encargos e Benefícios'!$D$5,1,MATCH($B23,'Encargos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3" s="32">
        <f t="array" aca="1" ref="AE23" ca="1">_xlfn.IFNA(SUM(((AE$3&gt;='Gastos com Pessoal'!$E$7:$E$506)*(AE$3&lt;='Gastos com Pessoal'!$F$7:$F$506)*OFFSET('Encargos e Benefícios'!$D$5,1,MATCH($B23,'Encargos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3" s="32">
        <f t="array" aca="1" ref="AF23" ca="1">_xlfn.IFNA(SUM(((AF$3&gt;='Gastos com Pessoal'!$E$7:$E$506)*(AF$3&lt;='Gastos com Pessoal'!$F$7:$F$506)*OFFSET('Encargos e Benefícios'!$D$5,1,MATCH($B23,'Encargos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3" s="32">
        <f t="array" aca="1" ref="AG23" ca="1">_xlfn.IFNA(SUM(((AG$3&gt;='Gastos com Pessoal'!$E$7:$E$506)*(AG$3&lt;='Gastos com Pessoal'!$F$7:$F$506)*OFFSET('Encargos e Benefícios'!$D$5,1,MATCH($B23,'Encargos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3" s="32">
        <f t="array" aca="1" ref="AH23" ca="1">_xlfn.IFNA(SUM(((AH$3&gt;='Gastos com Pessoal'!$E$7:$E$506)*(AH$3&lt;='Gastos com Pessoal'!$F$7:$F$506)*OFFSET('Encargos e Benefícios'!$D$5,1,MATCH($B23,'Encargos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3" s="32">
        <f t="array" aca="1" ref="AI23" ca="1">_xlfn.IFNA(SUM(((AI$3&gt;='Gastos com Pessoal'!$E$7:$E$506)*(AI$3&lt;='Gastos com Pessoal'!$F$7:$F$506)*OFFSET('Encargos e Benefícios'!$D$5,1,MATCH($B23,'Encargos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3" s="32">
        <f t="array" aca="1" ref="AJ23" ca="1">_xlfn.IFNA(SUM(((AJ$3&gt;='Gastos com Pessoal'!$E$7:$E$506)*(AJ$3&lt;='Gastos com Pessoal'!$F$7:$F$506)*OFFSET('Encargos e Benefícios'!$D$5,1,MATCH($B23,'Encargos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3" s="32">
        <f t="array" aca="1" ref="AK23" ca="1">_xlfn.IFNA(SUM(((AK$3&gt;='Gastos com Pessoal'!$E$7:$E$506)*(AK$3&lt;='Gastos com Pessoal'!$F$7:$F$506)*OFFSET('Encargos e Benefícios'!$D$5,1,MATCH($B23,'Encargos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3" s="32">
        <f t="array" aca="1" ref="AL23" ca="1">_xlfn.IFNA(SUM(((AL$3&gt;='Gastos com Pessoal'!$E$7:$E$506)*(AL$3&lt;='Gastos com Pessoal'!$F$7:$F$506)*OFFSET('Encargos e Benefícios'!$D$5,1,MATCH($B23,'Encargos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3" s="32">
        <f t="array" aca="1" ref="AM23" ca="1">_xlfn.IFNA(SUM(((AM$3&gt;='Gastos com Pessoal'!$E$7:$E$506)*(AM$3&lt;='Gastos com Pessoal'!$F$7:$F$506)*OFFSET('Encargos e Benefícios'!$D$5,1,MATCH($B23,'Encargos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3" s="32">
        <f t="array" aca="1" ref="AN23" ca="1">_xlfn.IFNA(SUM(((AN$3&gt;='Gastos com Pessoal'!$E$7:$E$506)*(AN$3&lt;='Gastos com Pessoal'!$F$7:$F$506)*OFFSET('Encargos e Benefícios'!$D$5,1,MATCH($B23,'Encargos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3" s="32">
        <f t="array" aca="1" ref="AO23" ca="1">_xlfn.IFNA(SUM(((AO$3&gt;='Gastos com Pessoal'!$E$7:$E$506)*(AO$3&lt;='Gastos com Pessoal'!$F$7:$F$506)*OFFSET('Encargos e Benefícios'!$D$5,1,MATCH($B23,'Encargos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3" s="32">
        <f t="array" aca="1" ref="AP23" ca="1">_xlfn.IFNA(SUM(((AP$3&gt;='Gastos com Pessoal'!$E$7:$E$506)*(AP$3&lt;='Gastos com Pessoal'!$F$7:$F$506)*OFFSET('Encargos e Benefícios'!$D$5,1,MATCH($B23,'Encargos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3" s="32">
        <f t="array" aca="1" ref="AQ23" ca="1">_xlfn.IFNA(SUM(((AQ$3&gt;='Gastos com Pessoal'!$E$7:$E$506)*(AQ$3&lt;='Gastos com Pessoal'!$F$7:$F$506)*OFFSET('Encargos e Benefícios'!$D$5,1,MATCH($B23,'Encargos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3" s="32">
        <f t="array" aca="1" ref="AR23" ca="1">_xlfn.IFNA(SUM(((AR$3&gt;='Gastos com Pessoal'!$E$7:$E$506)*(AR$3&lt;='Gastos com Pessoal'!$F$7:$F$506)*OFFSET('Encargos e Benefícios'!$D$5,1,MATCH($B23,'Encargos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3" s="32">
        <f t="array" aca="1" ref="AS23" ca="1">_xlfn.IFNA(SUM(((AS$3&gt;='Gastos com Pessoal'!$E$7:$E$506)*(AS$3&lt;='Gastos com Pessoal'!$F$7:$F$506)*OFFSET('Encargos e Benefícios'!$D$5,1,MATCH($B23,'Encargos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3" s="32">
        <f t="array" aca="1" ref="AT23" ca="1">_xlfn.IFNA(SUM(((AT$3&gt;='Gastos com Pessoal'!$E$7:$E$506)*(AT$3&lt;='Gastos com Pessoal'!$F$7:$F$506)*OFFSET('Encargos e Benefícios'!$D$5,1,MATCH($B23,'Encargos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3" s="32">
        <f t="array" aca="1" ref="AU23" ca="1">_xlfn.IFNA(SUM(((AU$3&gt;='Gastos com Pessoal'!$E$7:$E$506)*(AU$3&lt;='Gastos com Pessoal'!$F$7:$F$506)*OFFSET('Encargos e Benefícios'!$D$5,1,MATCH($B23,'Encargos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3" s="32">
        <f t="array" aca="1" ref="AV23" ca="1">_xlfn.IFNA(SUM(((AV$3&gt;='Gastos com Pessoal'!$E$7:$E$506)*(AV$3&lt;='Gastos com Pessoal'!$F$7:$F$506)*OFFSET('Encargos e Benefícios'!$D$5,1,MATCH($B23,'Encargos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3" s="32">
        <f t="array" aca="1" ref="AW23" ca="1">_xlfn.IFNA(SUM(((AW$3&gt;='Gastos com Pessoal'!$E$7:$E$506)*(AW$3&lt;='Gastos com Pessoal'!$F$7:$F$506)*OFFSET('Encargos e Benefícios'!$D$5,1,MATCH($B23,'Encargos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3" s="32">
        <f t="array" aca="1" ref="AX23" ca="1">_xlfn.IFNA(SUM(((AX$3&gt;='Gastos com Pessoal'!$E$7:$E$506)*(AX$3&lt;='Gastos com Pessoal'!$F$7:$F$506)*OFFSET('Encargos e Benefícios'!$D$5,1,MATCH($B23,'Encargos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3" s="32">
        <f t="array" aca="1" ref="AY23" ca="1">_xlfn.IFNA(SUM(((AY$3&gt;='Gastos com Pessoal'!$E$7:$E$506)*(AY$3&lt;='Gastos com Pessoal'!$F$7:$F$506)*OFFSET('Encargos e Benefícios'!$D$5,1,MATCH($B23,'Encargos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3" s="32">
        <f t="array" aca="1" ref="AZ23" ca="1">_xlfn.IFNA(SUM(((AZ$3&gt;='Gastos com Pessoal'!$E$7:$E$506)*(AZ$3&lt;='Gastos com Pessoal'!$F$7:$F$506)*OFFSET('Encargos e Benefícios'!$D$5,1,MATCH($B23,'Encargos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3" s="32">
        <f t="array" aca="1" ref="BA23" ca="1">_xlfn.IFNA(SUM(((BA$3&gt;='Gastos com Pessoal'!$E$7:$E$506)*(BA$3&lt;='Gastos com Pessoal'!$F$7:$F$506)*OFFSET('Encargos e Benefícios'!$D$5,1,MATCH($B23,'Encargos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3" s="32">
        <f t="array" aca="1" ref="BB23" ca="1">_xlfn.IFNA(SUM(((BB$3&gt;='Gastos com Pessoal'!$E$7:$E$506)*(BB$3&lt;='Gastos com Pessoal'!$F$7:$F$506)*OFFSET('Encargos e Benefícios'!$D$5,1,MATCH($B23,'Encargos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3" s="32">
        <f t="array" aca="1" ref="BC23" ca="1">_xlfn.IFNA(SUM(((BC$3&gt;='Gastos com Pessoal'!$E$7:$E$506)*(BC$3&lt;='Gastos com Pessoal'!$F$7:$F$506)*OFFSET('Encargos e Benefícios'!$D$5,1,MATCH($B23,'Encargos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3" s="32">
        <f t="array" aca="1" ref="BD23" ca="1">_xlfn.IFNA(SUM(((BD$3&gt;='Gastos com Pessoal'!$E$7:$E$506)*(BD$3&lt;='Gastos com Pessoal'!$F$7:$F$506)*OFFSET('Encargos e Benefícios'!$D$5,1,MATCH($B23,'Encargos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3" s="32">
        <f t="array" aca="1" ref="BE23" ca="1">_xlfn.IFNA(SUM(((BE$3&gt;='Gastos com Pessoal'!$E$7:$E$506)*(BE$3&lt;='Gastos com Pessoal'!$F$7:$F$506)*OFFSET('Encargos e Benefícios'!$D$5,1,MATCH($B23,'Encargos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3" s="32">
        <f t="array" aca="1" ref="BF23" ca="1">_xlfn.IFNA(SUM(((BF$3&gt;='Gastos com Pessoal'!$E$7:$E$506)*(BF$3&lt;='Gastos com Pessoal'!$F$7:$F$506)*OFFSET('Encargos e Benefícios'!$D$5,1,MATCH($B23,'Encargos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3" s="32">
        <f t="array" aca="1" ref="BG23" ca="1">_xlfn.IFNA(SUM(((BG$3&gt;='Gastos com Pessoal'!$E$7:$E$506)*(BG$3&lt;='Gastos com Pessoal'!$F$7:$F$506)*OFFSET('Encargos e Benefícios'!$D$5,1,MATCH($B23,'Encargos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3" s="32">
        <f t="array" aca="1" ref="BH23" ca="1">_xlfn.IFNA(SUM(((BH$3&gt;='Gastos com Pessoal'!$E$7:$E$506)*(BH$3&lt;='Gastos com Pessoal'!$F$7:$F$506)*OFFSET('Encargos e Benefícios'!$D$5,1,MATCH($B23,'Encargos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3" s="32">
        <f t="array" aca="1" ref="BI23" ca="1">_xlfn.IFNA(SUM(((BI$3&gt;='Gastos com Pessoal'!$E$7:$E$506)*(BI$3&lt;='Gastos com Pessoal'!$F$7:$F$506)*OFFSET('Encargos e Benefícios'!$D$5,1,MATCH($B23,'Encargos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3" s="32">
        <f t="array" aca="1" ref="BJ23" ca="1">_xlfn.IFNA(SUM(((BJ$3&gt;='Gastos com Pessoal'!$E$7:$E$506)*(BJ$3&lt;='Gastos com Pessoal'!$F$7:$F$506)*OFFSET('Encargos e Benefícios'!$D$5,1,MATCH($B23,'Encargos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3" s="70">
        <f t="shared" ca="1" si="10"/>
        <v>0</v>
      </c>
      <c r="BL23" s="75">
        <f t="shared" ca="1" si="9"/>
        <v>0</v>
      </c>
    </row>
    <row r="24" spans="1:64" s="48" customFormat="1" ht="23.25" customHeight="1" x14ac:dyDescent="0.2">
      <c r="A24" s="19" t="s">
        <v>127</v>
      </c>
      <c r="B24" s="20" t="s">
        <v>128</v>
      </c>
      <c r="C24" s="32">
        <f t="array" aca="1" ref="C24" ca="1">_xlfn.IFNA(SUM(((C$3&gt;='Gastos com Pessoal'!$E$7:$E$506)*(C$3&lt;='Gastos com Pessoal'!$F$7:$F$506)*OFFSET('Encargos e Benefícios'!$D$5,1,MATCH($B24,'Encargos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4" s="32">
        <f t="array" aca="1" ref="D24" ca="1">_xlfn.IFNA(SUM(((D$3&gt;='Gastos com Pessoal'!$E$7:$E$506)*(D$3&lt;='Gastos com Pessoal'!$F$7:$F$506)*OFFSET('Encargos e Benefícios'!$D$5,1,MATCH($B24,'Encargos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4" s="32">
        <f t="array" aca="1" ref="E24" ca="1">_xlfn.IFNA(SUM(((E$3&gt;='Gastos com Pessoal'!$E$7:$E$506)*(E$3&lt;='Gastos com Pessoal'!$F$7:$F$506)*OFFSET('Encargos e Benefícios'!$D$5,1,MATCH($B24,'Encargos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4" s="32">
        <f t="array" aca="1" ref="F24" ca="1">_xlfn.IFNA(SUM(((F$3&gt;='Gastos com Pessoal'!$E$7:$E$506)*(F$3&lt;='Gastos com Pessoal'!$F$7:$F$506)*OFFSET('Encargos e Benefícios'!$D$5,1,MATCH($B24,'Encargos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4" s="32">
        <f t="array" aca="1" ref="G24" ca="1">_xlfn.IFNA(SUM(((G$3&gt;='Gastos com Pessoal'!$E$7:$E$506)*(G$3&lt;='Gastos com Pessoal'!$F$7:$F$506)*OFFSET('Encargos e Benefícios'!$D$5,1,MATCH($B24,'Encargos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4" s="32">
        <f t="array" aca="1" ref="H24" ca="1">_xlfn.IFNA(SUM(((H$3&gt;='Gastos com Pessoal'!$E$7:$E$506)*(H$3&lt;='Gastos com Pessoal'!$F$7:$F$506)*OFFSET('Encargos e Benefícios'!$D$5,1,MATCH($B24,'Encargos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4" s="32">
        <f t="array" aca="1" ref="I24" ca="1">_xlfn.IFNA(SUM(((I$3&gt;='Gastos com Pessoal'!$E$7:$E$506)*(I$3&lt;='Gastos com Pessoal'!$F$7:$F$506)*OFFSET('Encargos e Benefícios'!$D$5,1,MATCH($B24,'Encargos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4" s="32">
        <f t="array" aca="1" ref="J24" ca="1">_xlfn.IFNA(SUM(((J$3&gt;='Gastos com Pessoal'!$E$7:$E$506)*(J$3&lt;='Gastos com Pessoal'!$F$7:$F$506)*OFFSET('Encargos e Benefícios'!$D$5,1,MATCH($B24,'Encargos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4" s="32">
        <f t="array" aca="1" ref="K24" ca="1">_xlfn.IFNA(SUM(((K$3&gt;='Gastos com Pessoal'!$E$7:$E$506)*(K$3&lt;='Gastos com Pessoal'!$F$7:$F$506)*OFFSET('Encargos e Benefícios'!$D$5,1,MATCH($B24,'Encargos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4" s="32">
        <f t="array" aca="1" ref="L24" ca="1">_xlfn.IFNA(SUM(((L$3&gt;='Gastos com Pessoal'!$E$7:$E$506)*(L$3&lt;='Gastos com Pessoal'!$F$7:$F$506)*OFFSET('Encargos e Benefícios'!$D$5,1,MATCH($B24,'Encargos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4" s="32">
        <f t="array" aca="1" ref="M24" ca="1">_xlfn.IFNA(SUM(((M$3&gt;='Gastos com Pessoal'!$E$7:$E$506)*(M$3&lt;='Gastos com Pessoal'!$F$7:$F$506)*OFFSET('Encargos e Benefícios'!$D$5,1,MATCH($B24,'Encargos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4" s="32">
        <f t="array" aca="1" ref="N24" ca="1">_xlfn.IFNA(SUM(((N$3&gt;='Gastos com Pessoal'!$E$7:$E$506)*(N$3&lt;='Gastos com Pessoal'!$F$7:$F$506)*OFFSET('Encargos e Benefícios'!$D$5,1,MATCH($B24,'Encargos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4" s="32">
        <f t="array" aca="1" ref="O24" ca="1">_xlfn.IFNA(SUM(((O$3&gt;='Gastos com Pessoal'!$E$7:$E$506)*(O$3&lt;='Gastos com Pessoal'!$F$7:$F$506)*OFFSET('Encargos e Benefícios'!$D$5,1,MATCH($B24,'Encargos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4" s="32">
        <f t="array" aca="1" ref="P24" ca="1">_xlfn.IFNA(SUM(((P$3&gt;='Gastos com Pessoal'!$E$7:$E$506)*(P$3&lt;='Gastos com Pessoal'!$F$7:$F$506)*OFFSET('Encargos e Benefícios'!$D$5,1,MATCH($B24,'Encargos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4" s="32">
        <f t="array" aca="1" ref="Q24" ca="1">_xlfn.IFNA(SUM(((Q$3&gt;='Gastos com Pessoal'!$E$7:$E$506)*(Q$3&lt;='Gastos com Pessoal'!$F$7:$F$506)*OFFSET('Encargos e Benefícios'!$D$5,1,MATCH($B24,'Encargos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4" s="32">
        <f t="array" aca="1" ref="R24" ca="1">_xlfn.IFNA(SUM(((R$3&gt;='Gastos com Pessoal'!$E$7:$E$506)*(R$3&lt;='Gastos com Pessoal'!$F$7:$F$506)*OFFSET('Encargos e Benefícios'!$D$5,1,MATCH($B24,'Encargos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4" s="32">
        <f t="array" aca="1" ref="S24" ca="1">_xlfn.IFNA(SUM(((S$3&gt;='Gastos com Pessoal'!$E$7:$E$506)*(S$3&lt;='Gastos com Pessoal'!$F$7:$F$506)*OFFSET('Encargos e Benefícios'!$D$5,1,MATCH($B24,'Encargos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4" s="32">
        <f t="array" aca="1" ref="T24" ca="1">_xlfn.IFNA(SUM(((T$3&gt;='Gastos com Pessoal'!$E$7:$E$506)*(T$3&lt;='Gastos com Pessoal'!$F$7:$F$506)*OFFSET('Encargos e Benefícios'!$D$5,1,MATCH($B24,'Encargos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4" s="32">
        <f t="array" aca="1" ref="U24" ca="1">_xlfn.IFNA(SUM(((U$3&gt;='Gastos com Pessoal'!$E$7:$E$506)*(U$3&lt;='Gastos com Pessoal'!$F$7:$F$506)*OFFSET('Encargos e Benefícios'!$D$5,1,MATCH($B24,'Encargos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4" s="32">
        <f t="array" aca="1" ref="V24" ca="1">_xlfn.IFNA(SUM(((V$3&gt;='Gastos com Pessoal'!$E$7:$E$506)*(V$3&lt;='Gastos com Pessoal'!$F$7:$F$506)*OFFSET('Encargos e Benefícios'!$D$5,1,MATCH($B24,'Encargos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4" s="32">
        <f t="array" aca="1" ref="W24" ca="1">_xlfn.IFNA(SUM(((W$3&gt;='Gastos com Pessoal'!$E$7:$E$506)*(W$3&lt;='Gastos com Pessoal'!$F$7:$F$506)*OFFSET('Encargos e Benefícios'!$D$5,1,MATCH($B24,'Encargos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4" s="32">
        <f t="array" aca="1" ref="X24" ca="1">_xlfn.IFNA(SUM(((X$3&gt;='Gastos com Pessoal'!$E$7:$E$506)*(X$3&lt;='Gastos com Pessoal'!$F$7:$F$506)*OFFSET('Encargos e Benefícios'!$D$5,1,MATCH($B24,'Encargos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4" s="32">
        <f t="array" aca="1" ref="Y24" ca="1">_xlfn.IFNA(SUM(((Y$3&gt;='Gastos com Pessoal'!$E$7:$E$506)*(Y$3&lt;='Gastos com Pessoal'!$F$7:$F$506)*OFFSET('Encargos e Benefícios'!$D$5,1,MATCH($B24,'Encargos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4" s="32">
        <f t="array" aca="1" ref="Z24" ca="1">_xlfn.IFNA(SUM(((Z$3&gt;='Gastos com Pessoal'!$E$7:$E$506)*(Z$3&lt;='Gastos com Pessoal'!$F$7:$F$506)*OFFSET('Encargos e Benefícios'!$D$5,1,MATCH($B24,'Encargos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4" s="32">
        <f t="array" aca="1" ref="AA24" ca="1">_xlfn.IFNA(SUM(((AA$3&gt;='Gastos com Pessoal'!$E$7:$E$506)*(AA$3&lt;='Gastos com Pessoal'!$F$7:$F$506)*OFFSET('Encargos e Benefícios'!$D$5,1,MATCH($B24,'Encargos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4" s="32">
        <f t="array" aca="1" ref="AB24" ca="1">_xlfn.IFNA(SUM(((AB$3&gt;='Gastos com Pessoal'!$E$7:$E$506)*(AB$3&lt;='Gastos com Pessoal'!$F$7:$F$506)*OFFSET('Encargos e Benefícios'!$D$5,1,MATCH($B24,'Encargos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4" s="32">
        <f t="array" aca="1" ref="AC24" ca="1">_xlfn.IFNA(SUM(((AC$3&gt;='Gastos com Pessoal'!$E$7:$E$506)*(AC$3&lt;='Gastos com Pessoal'!$F$7:$F$506)*OFFSET('Encargos e Benefícios'!$D$5,1,MATCH($B24,'Encargos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4" s="32">
        <f t="array" aca="1" ref="AD24" ca="1">_xlfn.IFNA(SUM(((AD$3&gt;='Gastos com Pessoal'!$E$7:$E$506)*(AD$3&lt;='Gastos com Pessoal'!$F$7:$F$506)*OFFSET('Encargos e Benefícios'!$D$5,1,MATCH($B24,'Encargos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4" s="32">
        <f t="array" aca="1" ref="AE24" ca="1">_xlfn.IFNA(SUM(((AE$3&gt;='Gastos com Pessoal'!$E$7:$E$506)*(AE$3&lt;='Gastos com Pessoal'!$F$7:$F$506)*OFFSET('Encargos e Benefícios'!$D$5,1,MATCH($B24,'Encargos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4" s="32">
        <f t="array" aca="1" ref="AF24" ca="1">_xlfn.IFNA(SUM(((AF$3&gt;='Gastos com Pessoal'!$E$7:$E$506)*(AF$3&lt;='Gastos com Pessoal'!$F$7:$F$506)*OFFSET('Encargos e Benefícios'!$D$5,1,MATCH($B24,'Encargos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4" s="32">
        <f t="array" aca="1" ref="AG24" ca="1">_xlfn.IFNA(SUM(((AG$3&gt;='Gastos com Pessoal'!$E$7:$E$506)*(AG$3&lt;='Gastos com Pessoal'!$F$7:$F$506)*OFFSET('Encargos e Benefícios'!$D$5,1,MATCH($B24,'Encargos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4" s="32">
        <f t="array" aca="1" ref="AH24" ca="1">_xlfn.IFNA(SUM(((AH$3&gt;='Gastos com Pessoal'!$E$7:$E$506)*(AH$3&lt;='Gastos com Pessoal'!$F$7:$F$506)*OFFSET('Encargos e Benefícios'!$D$5,1,MATCH($B24,'Encargos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4" s="32">
        <f t="array" aca="1" ref="AI24" ca="1">_xlfn.IFNA(SUM(((AI$3&gt;='Gastos com Pessoal'!$E$7:$E$506)*(AI$3&lt;='Gastos com Pessoal'!$F$7:$F$506)*OFFSET('Encargos e Benefícios'!$D$5,1,MATCH($B24,'Encargos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4" s="32">
        <f t="array" aca="1" ref="AJ24" ca="1">_xlfn.IFNA(SUM(((AJ$3&gt;='Gastos com Pessoal'!$E$7:$E$506)*(AJ$3&lt;='Gastos com Pessoal'!$F$7:$F$506)*OFFSET('Encargos e Benefícios'!$D$5,1,MATCH($B24,'Encargos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4" s="32">
        <f t="array" aca="1" ref="AK24" ca="1">_xlfn.IFNA(SUM(((AK$3&gt;='Gastos com Pessoal'!$E$7:$E$506)*(AK$3&lt;='Gastos com Pessoal'!$F$7:$F$506)*OFFSET('Encargos e Benefícios'!$D$5,1,MATCH($B24,'Encargos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4" s="32">
        <f t="array" aca="1" ref="AL24" ca="1">_xlfn.IFNA(SUM(((AL$3&gt;='Gastos com Pessoal'!$E$7:$E$506)*(AL$3&lt;='Gastos com Pessoal'!$F$7:$F$506)*OFFSET('Encargos e Benefícios'!$D$5,1,MATCH($B24,'Encargos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4" s="32">
        <f t="array" aca="1" ref="AM24" ca="1">_xlfn.IFNA(SUM(((AM$3&gt;='Gastos com Pessoal'!$E$7:$E$506)*(AM$3&lt;='Gastos com Pessoal'!$F$7:$F$506)*OFFSET('Encargos e Benefícios'!$D$5,1,MATCH($B24,'Encargos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4" s="32">
        <f t="array" aca="1" ref="AN24" ca="1">_xlfn.IFNA(SUM(((AN$3&gt;='Gastos com Pessoal'!$E$7:$E$506)*(AN$3&lt;='Gastos com Pessoal'!$F$7:$F$506)*OFFSET('Encargos e Benefícios'!$D$5,1,MATCH($B24,'Encargos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4" s="32">
        <f t="array" aca="1" ref="AO24" ca="1">_xlfn.IFNA(SUM(((AO$3&gt;='Gastos com Pessoal'!$E$7:$E$506)*(AO$3&lt;='Gastos com Pessoal'!$F$7:$F$506)*OFFSET('Encargos e Benefícios'!$D$5,1,MATCH($B24,'Encargos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4" s="32">
        <f t="array" aca="1" ref="AP24" ca="1">_xlfn.IFNA(SUM(((AP$3&gt;='Gastos com Pessoal'!$E$7:$E$506)*(AP$3&lt;='Gastos com Pessoal'!$F$7:$F$506)*OFFSET('Encargos e Benefícios'!$D$5,1,MATCH($B24,'Encargos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4" s="32">
        <f t="array" aca="1" ref="AQ24" ca="1">_xlfn.IFNA(SUM(((AQ$3&gt;='Gastos com Pessoal'!$E$7:$E$506)*(AQ$3&lt;='Gastos com Pessoal'!$F$7:$F$506)*OFFSET('Encargos e Benefícios'!$D$5,1,MATCH($B24,'Encargos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4" s="32">
        <f t="array" aca="1" ref="AR24" ca="1">_xlfn.IFNA(SUM(((AR$3&gt;='Gastos com Pessoal'!$E$7:$E$506)*(AR$3&lt;='Gastos com Pessoal'!$F$7:$F$506)*OFFSET('Encargos e Benefícios'!$D$5,1,MATCH($B24,'Encargos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4" s="32">
        <f t="array" aca="1" ref="AS24" ca="1">_xlfn.IFNA(SUM(((AS$3&gt;='Gastos com Pessoal'!$E$7:$E$506)*(AS$3&lt;='Gastos com Pessoal'!$F$7:$F$506)*OFFSET('Encargos e Benefícios'!$D$5,1,MATCH($B24,'Encargos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4" s="32">
        <f t="array" aca="1" ref="AT24" ca="1">_xlfn.IFNA(SUM(((AT$3&gt;='Gastos com Pessoal'!$E$7:$E$506)*(AT$3&lt;='Gastos com Pessoal'!$F$7:$F$506)*OFFSET('Encargos e Benefícios'!$D$5,1,MATCH($B24,'Encargos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4" s="32">
        <f t="array" aca="1" ref="AU24" ca="1">_xlfn.IFNA(SUM(((AU$3&gt;='Gastos com Pessoal'!$E$7:$E$506)*(AU$3&lt;='Gastos com Pessoal'!$F$7:$F$506)*OFFSET('Encargos e Benefícios'!$D$5,1,MATCH($B24,'Encargos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4" s="32">
        <f t="array" aca="1" ref="AV24" ca="1">_xlfn.IFNA(SUM(((AV$3&gt;='Gastos com Pessoal'!$E$7:$E$506)*(AV$3&lt;='Gastos com Pessoal'!$F$7:$F$506)*OFFSET('Encargos e Benefícios'!$D$5,1,MATCH($B24,'Encargos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4" s="32">
        <f t="array" aca="1" ref="AW24" ca="1">_xlfn.IFNA(SUM(((AW$3&gt;='Gastos com Pessoal'!$E$7:$E$506)*(AW$3&lt;='Gastos com Pessoal'!$F$7:$F$506)*OFFSET('Encargos e Benefícios'!$D$5,1,MATCH($B24,'Encargos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4" s="32">
        <f t="array" aca="1" ref="AX24" ca="1">_xlfn.IFNA(SUM(((AX$3&gt;='Gastos com Pessoal'!$E$7:$E$506)*(AX$3&lt;='Gastos com Pessoal'!$F$7:$F$506)*OFFSET('Encargos e Benefícios'!$D$5,1,MATCH($B24,'Encargos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4" s="32">
        <f t="array" aca="1" ref="AY24" ca="1">_xlfn.IFNA(SUM(((AY$3&gt;='Gastos com Pessoal'!$E$7:$E$506)*(AY$3&lt;='Gastos com Pessoal'!$F$7:$F$506)*OFFSET('Encargos e Benefícios'!$D$5,1,MATCH($B24,'Encargos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4" s="32">
        <f t="array" aca="1" ref="AZ24" ca="1">_xlfn.IFNA(SUM(((AZ$3&gt;='Gastos com Pessoal'!$E$7:$E$506)*(AZ$3&lt;='Gastos com Pessoal'!$F$7:$F$506)*OFFSET('Encargos e Benefícios'!$D$5,1,MATCH($B24,'Encargos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4" s="32">
        <f t="array" aca="1" ref="BA24" ca="1">_xlfn.IFNA(SUM(((BA$3&gt;='Gastos com Pessoal'!$E$7:$E$506)*(BA$3&lt;='Gastos com Pessoal'!$F$7:$F$506)*OFFSET('Encargos e Benefícios'!$D$5,1,MATCH($B24,'Encargos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4" s="32">
        <f t="array" aca="1" ref="BB24" ca="1">_xlfn.IFNA(SUM(((BB$3&gt;='Gastos com Pessoal'!$E$7:$E$506)*(BB$3&lt;='Gastos com Pessoal'!$F$7:$F$506)*OFFSET('Encargos e Benefícios'!$D$5,1,MATCH($B24,'Encargos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4" s="32">
        <f t="array" aca="1" ref="BC24" ca="1">_xlfn.IFNA(SUM(((BC$3&gt;='Gastos com Pessoal'!$E$7:$E$506)*(BC$3&lt;='Gastos com Pessoal'!$F$7:$F$506)*OFFSET('Encargos e Benefícios'!$D$5,1,MATCH($B24,'Encargos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4" s="32">
        <f t="array" aca="1" ref="BD24" ca="1">_xlfn.IFNA(SUM(((BD$3&gt;='Gastos com Pessoal'!$E$7:$E$506)*(BD$3&lt;='Gastos com Pessoal'!$F$7:$F$506)*OFFSET('Encargos e Benefícios'!$D$5,1,MATCH($B24,'Encargos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4" s="32">
        <f t="array" aca="1" ref="BE24" ca="1">_xlfn.IFNA(SUM(((BE$3&gt;='Gastos com Pessoal'!$E$7:$E$506)*(BE$3&lt;='Gastos com Pessoal'!$F$7:$F$506)*OFFSET('Encargos e Benefícios'!$D$5,1,MATCH($B24,'Encargos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4" s="32">
        <f t="array" aca="1" ref="BF24" ca="1">_xlfn.IFNA(SUM(((BF$3&gt;='Gastos com Pessoal'!$E$7:$E$506)*(BF$3&lt;='Gastos com Pessoal'!$F$7:$F$506)*OFFSET('Encargos e Benefícios'!$D$5,1,MATCH($B24,'Encargos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4" s="32">
        <f t="array" aca="1" ref="BG24" ca="1">_xlfn.IFNA(SUM(((BG$3&gt;='Gastos com Pessoal'!$E$7:$E$506)*(BG$3&lt;='Gastos com Pessoal'!$F$7:$F$506)*OFFSET('Encargos e Benefícios'!$D$5,1,MATCH($B24,'Encargos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4" s="32">
        <f t="array" aca="1" ref="BH24" ca="1">_xlfn.IFNA(SUM(((BH$3&gt;='Gastos com Pessoal'!$E$7:$E$506)*(BH$3&lt;='Gastos com Pessoal'!$F$7:$F$506)*OFFSET('Encargos e Benefícios'!$D$5,1,MATCH($B24,'Encargos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4" s="32">
        <f t="array" aca="1" ref="BI24" ca="1">_xlfn.IFNA(SUM(((BI$3&gt;='Gastos com Pessoal'!$E$7:$E$506)*(BI$3&lt;='Gastos com Pessoal'!$F$7:$F$506)*OFFSET('Encargos e Benefícios'!$D$5,1,MATCH($B24,'Encargos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4" s="32">
        <f t="array" aca="1" ref="BJ24" ca="1">_xlfn.IFNA(SUM(((BJ$3&gt;='Gastos com Pessoal'!$E$7:$E$506)*(BJ$3&lt;='Gastos com Pessoal'!$F$7:$F$506)*OFFSET('Encargos e Benefícios'!$D$5,1,MATCH($B24,'Encargos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4" s="70">
        <f t="shared" ca="1" si="10"/>
        <v>0</v>
      </c>
      <c r="BL24" s="75">
        <f t="shared" ca="1" si="9"/>
        <v>0</v>
      </c>
    </row>
    <row r="25" spans="1:64" s="48" customFormat="1" ht="23.25" customHeight="1" x14ac:dyDescent="0.2">
      <c r="A25" s="19" t="s">
        <v>129</v>
      </c>
      <c r="B25" s="20" t="s">
        <v>130</v>
      </c>
      <c r="C25" s="32">
        <f t="array" aca="1" ref="C25" ca="1">_xlfn.IFNA(SUM(((C$3&gt;='Gastos com Pessoal'!$E$7:$E$506)*(C$3&lt;='Gastos com Pessoal'!$F$7:$F$506)*OFFSET('Encargos e Benefícios'!$D$5,1,MATCH($B25,'Encargos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5" s="32">
        <f t="array" aca="1" ref="D25" ca="1">_xlfn.IFNA(SUM(((D$3&gt;='Gastos com Pessoal'!$E$7:$E$506)*(D$3&lt;='Gastos com Pessoal'!$F$7:$F$506)*OFFSET('Encargos e Benefícios'!$D$5,1,MATCH($B25,'Encargos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5" s="32">
        <f t="array" aca="1" ref="E25" ca="1">_xlfn.IFNA(SUM(((E$3&gt;='Gastos com Pessoal'!$E$7:$E$506)*(E$3&lt;='Gastos com Pessoal'!$F$7:$F$506)*OFFSET('Encargos e Benefícios'!$D$5,1,MATCH($B25,'Encargos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5" s="32">
        <f t="array" aca="1" ref="F25" ca="1">_xlfn.IFNA(SUM(((F$3&gt;='Gastos com Pessoal'!$E$7:$E$506)*(F$3&lt;='Gastos com Pessoal'!$F$7:$F$506)*OFFSET('Encargos e Benefícios'!$D$5,1,MATCH($B25,'Encargos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5" s="32">
        <f t="array" aca="1" ref="G25" ca="1">_xlfn.IFNA(SUM(((G$3&gt;='Gastos com Pessoal'!$E$7:$E$506)*(G$3&lt;='Gastos com Pessoal'!$F$7:$F$506)*OFFSET('Encargos e Benefícios'!$D$5,1,MATCH($B25,'Encargos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5" s="32">
        <f t="array" aca="1" ref="H25" ca="1">_xlfn.IFNA(SUM(((H$3&gt;='Gastos com Pessoal'!$E$7:$E$506)*(H$3&lt;='Gastos com Pessoal'!$F$7:$F$506)*OFFSET('Encargos e Benefícios'!$D$5,1,MATCH($B25,'Encargos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5" s="32">
        <f t="array" aca="1" ref="I25" ca="1">_xlfn.IFNA(SUM(((I$3&gt;='Gastos com Pessoal'!$E$7:$E$506)*(I$3&lt;='Gastos com Pessoal'!$F$7:$F$506)*OFFSET('Encargos e Benefícios'!$D$5,1,MATCH($B25,'Encargos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5" s="32">
        <f t="array" aca="1" ref="J25" ca="1">_xlfn.IFNA(SUM(((J$3&gt;='Gastos com Pessoal'!$E$7:$E$506)*(J$3&lt;='Gastos com Pessoal'!$F$7:$F$506)*OFFSET('Encargos e Benefícios'!$D$5,1,MATCH($B25,'Encargos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5" s="32">
        <f t="array" aca="1" ref="K25" ca="1">_xlfn.IFNA(SUM(((K$3&gt;='Gastos com Pessoal'!$E$7:$E$506)*(K$3&lt;='Gastos com Pessoal'!$F$7:$F$506)*OFFSET('Encargos e Benefícios'!$D$5,1,MATCH($B25,'Encargos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5" s="32">
        <f t="array" aca="1" ref="L25" ca="1">_xlfn.IFNA(SUM(((L$3&gt;='Gastos com Pessoal'!$E$7:$E$506)*(L$3&lt;='Gastos com Pessoal'!$F$7:$F$506)*OFFSET('Encargos e Benefícios'!$D$5,1,MATCH($B25,'Encargos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5" s="32">
        <f t="array" aca="1" ref="M25" ca="1">_xlfn.IFNA(SUM(((M$3&gt;='Gastos com Pessoal'!$E$7:$E$506)*(M$3&lt;='Gastos com Pessoal'!$F$7:$F$506)*OFFSET('Encargos e Benefícios'!$D$5,1,MATCH($B25,'Encargos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5" s="32">
        <f t="array" aca="1" ref="N25" ca="1">_xlfn.IFNA(SUM(((N$3&gt;='Gastos com Pessoal'!$E$7:$E$506)*(N$3&lt;='Gastos com Pessoal'!$F$7:$F$506)*OFFSET('Encargos e Benefícios'!$D$5,1,MATCH($B25,'Encargos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5" s="32">
        <f t="array" aca="1" ref="O25" ca="1">_xlfn.IFNA(SUM(((O$3&gt;='Gastos com Pessoal'!$E$7:$E$506)*(O$3&lt;='Gastos com Pessoal'!$F$7:$F$506)*OFFSET('Encargos e Benefícios'!$D$5,1,MATCH($B25,'Encargos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5" s="32">
        <f t="array" aca="1" ref="P25" ca="1">_xlfn.IFNA(SUM(((P$3&gt;='Gastos com Pessoal'!$E$7:$E$506)*(P$3&lt;='Gastos com Pessoal'!$F$7:$F$506)*OFFSET('Encargos e Benefícios'!$D$5,1,MATCH($B25,'Encargos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5" s="32">
        <f t="array" aca="1" ref="Q25" ca="1">_xlfn.IFNA(SUM(((Q$3&gt;='Gastos com Pessoal'!$E$7:$E$506)*(Q$3&lt;='Gastos com Pessoal'!$F$7:$F$506)*OFFSET('Encargos e Benefícios'!$D$5,1,MATCH($B25,'Encargos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5" s="32">
        <f t="array" aca="1" ref="R25" ca="1">_xlfn.IFNA(SUM(((R$3&gt;='Gastos com Pessoal'!$E$7:$E$506)*(R$3&lt;='Gastos com Pessoal'!$F$7:$F$506)*OFFSET('Encargos e Benefícios'!$D$5,1,MATCH($B25,'Encargos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5" s="32">
        <f t="array" aca="1" ref="S25" ca="1">_xlfn.IFNA(SUM(((S$3&gt;='Gastos com Pessoal'!$E$7:$E$506)*(S$3&lt;='Gastos com Pessoal'!$F$7:$F$506)*OFFSET('Encargos e Benefícios'!$D$5,1,MATCH($B25,'Encargos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5" s="32">
        <f t="array" aca="1" ref="T25" ca="1">_xlfn.IFNA(SUM(((T$3&gt;='Gastos com Pessoal'!$E$7:$E$506)*(T$3&lt;='Gastos com Pessoal'!$F$7:$F$506)*OFFSET('Encargos e Benefícios'!$D$5,1,MATCH($B25,'Encargos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5" s="32">
        <f t="array" aca="1" ref="U25" ca="1">_xlfn.IFNA(SUM(((U$3&gt;='Gastos com Pessoal'!$E$7:$E$506)*(U$3&lt;='Gastos com Pessoal'!$F$7:$F$506)*OFFSET('Encargos e Benefícios'!$D$5,1,MATCH($B25,'Encargos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5" s="32">
        <f t="array" aca="1" ref="V25" ca="1">_xlfn.IFNA(SUM(((V$3&gt;='Gastos com Pessoal'!$E$7:$E$506)*(V$3&lt;='Gastos com Pessoal'!$F$7:$F$506)*OFFSET('Encargos e Benefícios'!$D$5,1,MATCH($B25,'Encargos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5" s="32">
        <f t="array" aca="1" ref="W25" ca="1">_xlfn.IFNA(SUM(((W$3&gt;='Gastos com Pessoal'!$E$7:$E$506)*(W$3&lt;='Gastos com Pessoal'!$F$7:$F$506)*OFFSET('Encargos e Benefícios'!$D$5,1,MATCH($B25,'Encargos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5" s="32">
        <f t="array" aca="1" ref="X25" ca="1">_xlfn.IFNA(SUM(((X$3&gt;='Gastos com Pessoal'!$E$7:$E$506)*(X$3&lt;='Gastos com Pessoal'!$F$7:$F$506)*OFFSET('Encargos e Benefícios'!$D$5,1,MATCH($B25,'Encargos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5" s="32">
        <f t="array" aca="1" ref="Y25" ca="1">_xlfn.IFNA(SUM(((Y$3&gt;='Gastos com Pessoal'!$E$7:$E$506)*(Y$3&lt;='Gastos com Pessoal'!$F$7:$F$506)*OFFSET('Encargos e Benefícios'!$D$5,1,MATCH($B25,'Encargos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5" s="32">
        <f t="array" aca="1" ref="Z25" ca="1">_xlfn.IFNA(SUM(((Z$3&gt;='Gastos com Pessoal'!$E$7:$E$506)*(Z$3&lt;='Gastos com Pessoal'!$F$7:$F$506)*OFFSET('Encargos e Benefícios'!$D$5,1,MATCH($B25,'Encargos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5" s="32">
        <f t="array" aca="1" ref="AA25" ca="1">_xlfn.IFNA(SUM(((AA$3&gt;='Gastos com Pessoal'!$E$7:$E$506)*(AA$3&lt;='Gastos com Pessoal'!$F$7:$F$506)*OFFSET('Encargos e Benefícios'!$D$5,1,MATCH($B25,'Encargos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5" s="32">
        <f t="array" aca="1" ref="AB25" ca="1">_xlfn.IFNA(SUM(((AB$3&gt;='Gastos com Pessoal'!$E$7:$E$506)*(AB$3&lt;='Gastos com Pessoal'!$F$7:$F$506)*OFFSET('Encargos e Benefícios'!$D$5,1,MATCH($B25,'Encargos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5" s="32">
        <f t="array" aca="1" ref="AC25" ca="1">_xlfn.IFNA(SUM(((AC$3&gt;='Gastos com Pessoal'!$E$7:$E$506)*(AC$3&lt;='Gastos com Pessoal'!$F$7:$F$506)*OFFSET('Encargos e Benefícios'!$D$5,1,MATCH($B25,'Encargos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5" s="32">
        <f t="array" aca="1" ref="AD25" ca="1">_xlfn.IFNA(SUM(((AD$3&gt;='Gastos com Pessoal'!$E$7:$E$506)*(AD$3&lt;='Gastos com Pessoal'!$F$7:$F$506)*OFFSET('Encargos e Benefícios'!$D$5,1,MATCH($B25,'Encargos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5" s="32">
        <f t="array" aca="1" ref="AE25" ca="1">_xlfn.IFNA(SUM(((AE$3&gt;='Gastos com Pessoal'!$E$7:$E$506)*(AE$3&lt;='Gastos com Pessoal'!$F$7:$F$506)*OFFSET('Encargos e Benefícios'!$D$5,1,MATCH($B25,'Encargos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5" s="32">
        <f t="array" aca="1" ref="AF25" ca="1">_xlfn.IFNA(SUM(((AF$3&gt;='Gastos com Pessoal'!$E$7:$E$506)*(AF$3&lt;='Gastos com Pessoal'!$F$7:$F$506)*OFFSET('Encargos e Benefícios'!$D$5,1,MATCH($B25,'Encargos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5" s="32">
        <f t="array" aca="1" ref="AG25" ca="1">_xlfn.IFNA(SUM(((AG$3&gt;='Gastos com Pessoal'!$E$7:$E$506)*(AG$3&lt;='Gastos com Pessoal'!$F$7:$F$506)*OFFSET('Encargos e Benefícios'!$D$5,1,MATCH($B25,'Encargos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5" s="32">
        <f t="array" aca="1" ref="AH25" ca="1">_xlfn.IFNA(SUM(((AH$3&gt;='Gastos com Pessoal'!$E$7:$E$506)*(AH$3&lt;='Gastos com Pessoal'!$F$7:$F$506)*OFFSET('Encargos e Benefícios'!$D$5,1,MATCH($B25,'Encargos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5" s="32">
        <f t="array" aca="1" ref="AI25" ca="1">_xlfn.IFNA(SUM(((AI$3&gt;='Gastos com Pessoal'!$E$7:$E$506)*(AI$3&lt;='Gastos com Pessoal'!$F$7:$F$506)*OFFSET('Encargos e Benefícios'!$D$5,1,MATCH($B25,'Encargos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5" s="32">
        <f t="array" aca="1" ref="AJ25" ca="1">_xlfn.IFNA(SUM(((AJ$3&gt;='Gastos com Pessoal'!$E$7:$E$506)*(AJ$3&lt;='Gastos com Pessoal'!$F$7:$F$506)*OFFSET('Encargos e Benefícios'!$D$5,1,MATCH($B25,'Encargos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5" s="32">
        <f t="array" aca="1" ref="AK25" ca="1">_xlfn.IFNA(SUM(((AK$3&gt;='Gastos com Pessoal'!$E$7:$E$506)*(AK$3&lt;='Gastos com Pessoal'!$F$7:$F$506)*OFFSET('Encargos e Benefícios'!$D$5,1,MATCH($B25,'Encargos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5" s="32">
        <f t="array" aca="1" ref="AL25" ca="1">_xlfn.IFNA(SUM(((AL$3&gt;='Gastos com Pessoal'!$E$7:$E$506)*(AL$3&lt;='Gastos com Pessoal'!$F$7:$F$506)*OFFSET('Encargos e Benefícios'!$D$5,1,MATCH($B25,'Encargos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5" s="32">
        <f t="array" aca="1" ref="AM25" ca="1">_xlfn.IFNA(SUM(((AM$3&gt;='Gastos com Pessoal'!$E$7:$E$506)*(AM$3&lt;='Gastos com Pessoal'!$F$7:$F$506)*OFFSET('Encargos e Benefícios'!$D$5,1,MATCH($B25,'Encargos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5" s="32">
        <f t="array" aca="1" ref="AN25" ca="1">_xlfn.IFNA(SUM(((AN$3&gt;='Gastos com Pessoal'!$E$7:$E$506)*(AN$3&lt;='Gastos com Pessoal'!$F$7:$F$506)*OFFSET('Encargos e Benefícios'!$D$5,1,MATCH($B25,'Encargos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5" s="32">
        <f t="array" aca="1" ref="AO25" ca="1">_xlfn.IFNA(SUM(((AO$3&gt;='Gastos com Pessoal'!$E$7:$E$506)*(AO$3&lt;='Gastos com Pessoal'!$F$7:$F$506)*OFFSET('Encargos e Benefícios'!$D$5,1,MATCH($B25,'Encargos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5" s="32">
        <f t="array" aca="1" ref="AP25" ca="1">_xlfn.IFNA(SUM(((AP$3&gt;='Gastos com Pessoal'!$E$7:$E$506)*(AP$3&lt;='Gastos com Pessoal'!$F$7:$F$506)*OFFSET('Encargos e Benefícios'!$D$5,1,MATCH($B25,'Encargos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5" s="32">
        <f t="array" aca="1" ref="AQ25" ca="1">_xlfn.IFNA(SUM(((AQ$3&gt;='Gastos com Pessoal'!$E$7:$E$506)*(AQ$3&lt;='Gastos com Pessoal'!$F$7:$F$506)*OFFSET('Encargos e Benefícios'!$D$5,1,MATCH($B25,'Encargos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5" s="32">
        <f t="array" aca="1" ref="AR25" ca="1">_xlfn.IFNA(SUM(((AR$3&gt;='Gastos com Pessoal'!$E$7:$E$506)*(AR$3&lt;='Gastos com Pessoal'!$F$7:$F$506)*OFFSET('Encargos e Benefícios'!$D$5,1,MATCH($B25,'Encargos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5" s="32">
        <f t="array" aca="1" ref="AS25" ca="1">_xlfn.IFNA(SUM(((AS$3&gt;='Gastos com Pessoal'!$E$7:$E$506)*(AS$3&lt;='Gastos com Pessoal'!$F$7:$F$506)*OFFSET('Encargos e Benefícios'!$D$5,1,MATCH($B25,'Encargos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5" s="32">
        <f t="array" aca="1" ref="AT25" ca="1">_xlfn.IFNA(SUM(((AT$3&gt;='Gastos com Pessoal'!$E$7:$E$506)*(AT$3&lt;='Gastos com Pessoal'!$F$7:$F$506)*OFFSET('Encargos e Benefícios'!$D$5,1,MATCH($B25,'Encargos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5" s="32">
        <f t="array" aca="1" ref="AU25" ca="1">_xlfn.IFNA(SUM(((AU$3&gt;='Gastos com Pessoal'!$E$7:$E$506)*(AU$3&lt;='Gastos com Pessoal'!$F$7:$F$506)*OFFSET('Encargos e Benefícios'!$D$5,1,MATCH($B25,'Encargos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5" s="32">
        <f t="array" aca="1" ref="AV25" ca="1">_xlfn.IFNA(SUM(((AV$3&gt;='Gastos com Pessoal'!$E$7:$E$506)*(AV$3&lt;='Gastos com Pessoal'!$F$7:$F$506)*OFFSET('Encargos e Benefícios'!$D$5,1,MATCH($B25,'Encargos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5" s="32">
        <f t="array" aca="1" ref="AW25" ca="1">_xlfn.IFNA(SUM(((AW$3&gt;='Gastos com Pessoal'!$E$7:$E$506)*(AW$3&lt;='Gastos com Pessoal'!$F$7:$F$506)*OFFSET('Encargos e Benefícios'!$D$5,1,MATCH($B25,'Encargos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5" s="32">
        <f t="array" aca="1" ref="AX25" ca="1">_xlfn.IFNA(SUM(((AX$3&gt;='Gastos com Pessoal'!$E$7:$E$506)*(AX$3&lt;='Gastos com Pessoal'!$F$7:$F$506)*OFFSET('Encargos e Benefícios'!$D$5,1,MATCH($B25,'Encargos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5" s="32">
        <f t="array" aca="1" ref="AY25" ca="1">_xlfn.IFNA(SUM(((AY$3&gt;='Gastos com Pessoal'!$E$7:$E$506)*(AY$3&lt;='Gastos com Pessoal'!$F$7:$F$506)*OFFSET('Encargos e Benefícios'!$D$5,1,MATCH($B25,'Encargos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5" s="32">
        <f t="array" aca="1" ref="AZ25" ca="1">_xlfn.IFNA(SUM(((AZ$3&gt;='Gastos com Pessoal'!$E$7:$E$506)*(AZ$3&lt;='Gastos com Pessoal'!$F$7:$F$506)*OFFSET('Encargos e Benefícios'!$D$5,1,MATCH($B25,'Encargos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5" s="32">
        <f t="array" aca="1" ref="BA25" ca="1">_xlfn.IFNA(SUM(((BA$3&gt;='Gastos com Pessoal'!$E$7:$E$506)*(BA$3&lt;='Gastos com Pessoal'!$F$7:$F$506)*OFFSET('Encargos e Benefícios'!$D$5,1,MATCH($B25,'Encargos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5" s="32">
        <f t="array" aca="1" ref="BB25" ca="1">_xlfn.IFNA(SUM(((BB$3&gt;='Gastos com Pessoal'!$E$7:$E$506)*(BB$3&lt;='Gastos com Pessoal'!$F$7:$F$506)*OFFSET('Encargos e Benefícios'!$D$5,1,MATCH($B25,'Encargos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5" s="32">
        <f t="array" aca="1" ref="BC25" ca="1">_xlfn.IFNA(SUM(((BC$3&gt;='Gastos com Pessoal'!$E$7:$E$506)*(BC$3&lt;='Gastos com Pessoal'!$F$7:$F$506)*OFFSET('Encargos e Benefícios'!$D$5,1,MATCH($B25,'Encargos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5" s="32">
        <f t="array" aca="1" ref="BD25" ca="1">_xlfn.IFNA(SUM(((BD$3&gt;='Gastos com Pessoal'!$E$7:$E$506)*(BD$3&lt;='Gastos com Pessoal'!$F$7:$F$506)*OFFSET('Encargos e Benefícios'!$D$5,1,MATCH($B25,'Encargos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5" s="32">
        <f t="array" aca="1" ref="BE25" ca="1">_xlfn.IFNA(SUM(((BE$3&gt;='Gastos com Pessoal'!$E$7:$E$506)*(BE$3&lt;='Gastos com Pessoal'!$F$7:$F$506)*OFFSET('Encargos e Benefícios'!$D$5,1,MATCH($B25,'Encargos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5" s="32">
        <f t="array" aca="1" ref="BF25" ca="1">_xlfn.IFNA(SUM(((BF$3&gt;='Gastos com Pessoal'!$E$7:$E$506)*(BF$3&lt;='Gastos com Pessoal'!$F$7:$F$506)*OFFSET('Encargos e Benefícios'!$D$5,1,MATCH($B25,'Encargos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5" s="32">
        <f t="array" aca="1" ref="BG25" ca="1">_xlfn.IFNA(SUM(((BG$3&gt;='Gastos com Pessoal'!$E$7:$E$506)*(BG$3&lt;='Gastos com Pessoal'!$F$7:$F$506)*OFFSET('Encargos e Benefícios'!$D$5,1,MATCH($B25,'Encargos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5" s="32">
        <f t="array" aca="1" ref="BH25" ca="1">_xlfn.IFNA(SUM(((BH$3&gt;='Gastos com Pessoal'!$E$7:$E$506)*(BH$3&lt;='Gastos com Pessoal'!$F$7:$F$506)*OFFSET('Encargos e Benefícios'!$D$5,1,MATCH($B25,'Encargos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5" s="32">
        <f t="array" aca="1" ref="BI25" ca="1">_xlfn.IFNA(SUM(((BI$3&gt;='Gastos com Pessoal'!$E$7:$E$506)*(BI$3&lt;='Gastos com Pessoal'!$F$7:$F$506)*OFFSET('Encargos e Benefícios'!$D$5,1,MATCH($B25,'Encargos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5" s="32">
        <f t="array" aca="1" ref="BJ25" ca="1">_xlfn.IFNA(SUM(((BJ$3&gt;='Gastos com Pessoal'!$E$7:$E$506)*(BJ$3&lt;='Gastos com Pessoal'!$F$7:$F$506)*OFFSET('Encargos e Benefícios'!$D$5,1,MATCH($B25,'Encargos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5" s="70">
        <f t="shared" ca="1" si="10"/>
        <v>0</v>
      </c>
      <c r="BL25" s="75">
        <f t="shared" ca="1" si="9"/>
        <v>0</v>
      </c>
    </row>
    <row r="26" spans="1:64" s="48" customFormat="1" ht="23.25" customHeight="1" x14ac:dyDescent="0.2">
      <c r="A26" s="19" t="s">
        <v>131</v>
      </c>
      <c r="B26" s="20" t="s">
        <v>132</v>
      </c>
      <c r="C26" s="32">
        <f t="array" aca="1" ref="C26" ca="1">_xlfn.IFNA(SUM(((C$3&gt;='Gastos com Pessoal'!$E$7:$E$506)*(C$3&lt;='Gastos com Pessoal'!$F$7:$F$506)*OFFSET('Encargos e Benefícios'!$D$5,1,MATCH($B26,'Encargos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26" s="32">
        <f t="array" aca="1" ref="D26" ca="1">_xlfn.IFNA(SUM(((D$3&gt;='Gastos com Pessoal'!$E$7:$E$506)*(D$3&lt;='Gastos com Pessoal'!$F$7:$F$506)*OFFSET('Encargos e Benefícios'!$D$5,1,MATCH($B26,'Encargos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26" s="32">
        <f t="array" aca="1" ref="E26" ca="1">_xlfn.IFNA(SUM(((E$3&gt;='Gastos com Pessoal'!$E$7:$E$506)*(E$3&lt;='Gastos com Pessoal'!$F$7:$F$506)*OFFSET('Encargos e Benefícios'!$D$5,1,MATCH($B26,'Encargos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26" s="32">
        <f t="array" aca="1" ref="F26" ca="1">_xlfn.IFNA(SUM(((F$3&gt;='Gastos com Pessoal'!$E$7:$E$506)*(F$3&lt;='Gastos com Pessoal'!$F$7:$F$506)*OFFSET('Encargos e Benefícios'!$D$5,1,MATCH($B26,'Encargos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26" s="32">
        <f t="array" aca="1" ref="G26" ca="1">_xlfn.IFNA(SUM(((G$3&gt;='Gastos com Pessoal'!$E$7:$E$506)*(G$3&lt;='Gastos com Pessoal'!$F$7:$F$506)*OFFSET('Encargos e Benefícios'!$D$5,1,MATCH($B26,'Encargos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26" s="32">
        <f t="array" aca="1" ref="H26" ca="1">_xlfn.IFNA(SUM(((H$3&gt;='Gastos com Pessoal'!$E$7:$E$506)*(H$3&lt;='Gastos com Pessoal'!$F$7:$F$506)*OFFSET('Encargos e Benefícios'!$D$5,1,MATCH($B26,'Encargos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26" s="32">
        <f t="array" aca="1" ref="I26" ca="1">_xlfn.IFNA(SUM(((I$3&gt;='Gastos com Pessoal'!$E$7:$E$506)*(I$3&lt;='Gastos com Pessoal'!$F$7:$F$506)*OFFSET('Encargos e Benefícios'!$D$5,1,MATCH($B26,'Encargos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26" s="32">
        <f t="array" aca="1" ref="J26" ca="1">_xlfn.IFNA(SUM(((J$3&gt;='Gastos com Pessoal'!$E$7:$E$506)*(J$3&lt;='Gastos com Pessoal'!$F$7:$F$506)*OFFSET('Encargos e Benefícios'!$D$5,1,MATCH($B26,'Encargos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26" s="32">
        <f t="array" aca="1" ref="K26" ca="1">_xlfn.IFNA(SUM(((K$3&gt;='Gastos com Pessoal'!$E$7:$E$506)*(K$3&lt;='Gastos com Pessoal'!$F$7:$F$506)*OFFSET('Encargos e Benefícios'!$D$5,1,MATCH($B26,'Encargos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26" s="32">
        <f t="array" aca="1" ref="L26" ca="1">_xlfn.IFNA(SUM(((L$3&gt;='Gastos com Pessoal'!$E$7:$E$506)*(L$3&lt;='Gastos com Pessoal'!$F$7:$F$506)*OFFSET('Encargos e Benefícios'!$D$5,1,MATCH($B26,'Encargos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26" s="32">
        <f t="array" aca="1" ref="M26" ca="1">_xlfn.IFNA(SUM(((M$3&gt;='Gastos com Pessoal'!$E$7:$E$506)*(M$3&lt;='Gastos com Pessoal'!$F$7:$F$506)*OFFSET('Encargos e Benefícios'!$D$5,1,MATCH($B26,'Encargos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26" s="32">
        <f t="array" aca="1" ref="N26" ca="1">_xlfn.IFNA(SUM(((N$3&gt;='Gastos com Pessoal'!$E$7:$E$506)*(N$3&lt;='Gastos com Pessoal'!$F$7:$F$506)*OFFSET('Encargos e Benefícios'!$D$5,1,MATCH($B26,'Encargos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26" s="32">
        <f t="array" aca="1" ref="O26" ca="1">_xlfn.IFNA(SUM(((O$3&gt;='Gastos com Pessoal'!$E$7:$E$506)*(O$3&lt;='Gastos com Pessoal'!$F$7:$F$506)*OFFSET('Encargos e Benefícios'!$D$5,1,MATCH($B26,'Encargos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26" s="32">
        <f t="array" aca="1" ref="P26" ca="1">_xlfn.IFNA(SUM(((P$3&gt;='Gastos com Pessoal'!$E$7:$E$506)*(P$3&lt;='Gastos com Pessoal'!$F$7:$F$506)*OFFSET('Encargos e Benefícios'!$D$5,1,MATCH($B26,'Encargos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26" s="32">
        <f t="array" aca="1" ref="Q26" ca="1">_xlfn.IFNA(SUM(((Q$3&gt;='Gastos com Pessoal'!$E$7:$E$506)*(Q$3&lt;='Gastos com Pessoal'!$F$7:$F$506)*OFFSET('Encargos e Benefícios'!$D$5,1,MATCH($B26,'Encargos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26" s="32">
        <f t="array" aca="1" ref="R26" ca="1">_xlfn.IFNA(SUM(((R$3&gt;='Gastos com Pessoal'!$E$7:$E$506)*(R$3&lt;='Gastos com Pessoal'!$F$7:$F$506)*OFFSET('Encargos e Benefícios'!$D$5,1,MATCH($B26,'Encargos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26" s="32">
        <f t="array" aca="1" ref="S26" ca="1">_xlfn.IFNA(SUM(((S$3&gt;='Gastos com Pessoal'!$E$7:$E$506)*(S$3&lt;='Gastos com Pessoal'!$F$7:$F$506)*OFFSET('Encargos e Benefícios'!$D$5,1,MATCH($B26,'Encargos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26" s="32">
        <f t="array" aca="1" ref="T26" ca="1">_xlfn.IFNA(SUM(((T$3&gt;='Gastos com Pessoal'!$E$7:$E$506)*(T$3&lt;='Gastos com Pessoal'!$F$7:$F$506)*OFFSET('Encargos e Benefícios'!$D$5,1,MATCH($B26,'Encargos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26" s="32">
        <f t="array" aca="1" ref="U26" ca="1">_xlfn.IFNA(SUM(((U$3&gt;='Gastos com Pessoal'!$E$7:$E$506)*(U$3&lt;='Gastos com Pessoal'!$F$7:$F$506)*OFFSET('Encargos e Benefícios'!$D$5,1,MATCH($B26,'Encargos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26" s="32">
        <f t="array" aca="1" ref="V26" ca="1">_xlfn.IFNA(SUM(((V$3&gt;='Gastos com Pessoal'!$E$7:$E$506)*(V$3&lt;='Gastos com Pessoal'!$F$7:$F$506)*OFFSET('Encargos e Benefícios'!$D$5,1,MATCH($B26,'Encargos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26" s="32">
        <f t="array" aca="1" ref="W26" ca="1">_xlfn.IFNA(SUM(((W$3&gt;='Gastos com Pessoal'!$E$7:$E$506)*(W$3&lt;='Gastos com Pessoal'!$F$7:$F$506)*OFFSET('Encargos e Benefícios'!$D$5,1,MATCH($B26,'Encargos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26" s="32">
        <f t="array" aca="1" ref="X26" ca="1">_xlfn.IFNA(SUM(((X$3&gt;='Gastos com Pessoal'!$E$7:$E$506)*(X$3&lt;='Gastos com Pessoal'!$F$7:$F$506)*OFFSET('Encargos e Benefícios'!$D$5,1,MATCH($B26,'Encargos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26" s="32">
        <f t="array" aca="1" ref="Y26" ca="1">_xlfn.IFNA(SUM(((Y$3&gt;='Gastos com Pessoal'!$E$7:$E$506)*(Y$3&lt;='Gastos com Pessoal'!$F$7:$F$506)*OFFSET('Encargos e Benefícios'!$D$5,1,MATCH($B26,'Encargos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26" s="32">
        <f t="array" aca="1" ref="Z26" ca="1">_xlfn.IFNA(SUM(((Z$3&gt;='Gastos com Pessoal'!$E$7:$E$506)*(Z$3&lt;='Gastos com Pessoal'!$F$7:$F$506)*OFFSET('Encargos e Benefícios'!$D$5,1,MATCH($B26,'Encargos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26" s="32">
        <f t="array" aca="1" ref="AA26" ca="1">_xlfn.IFNA(SUM(((AA$3&gt;='Gastos com Pessoal'!$E$7:$E$506)*(AA$3&lt;='Gastos com Pessoal'!$F$7:$F$506)*OFFSET('Encargos e Benefícios'!$D$5,1,MATCH($B26,'Encargos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26" s="32">
        <f t="array" aca="1" ref="AB26" ca="1">_xlfn.IFNA(SUM(((AB$3&gt;='Gastos com Pessoal'!$E$7:$E$506)*(AB$3&lt;='Gastos com Pessoal'!$F$7:$F$506)*OFFSET('Encargos e Benefícios'!$D$5,1,MATCH($B26,'Encargos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26" s="32">
        <f t="array" aca="1" ref="AC26" ca="1">_xlfn.IFNA(SUM(((AC$3&gt;='Gastos com Pessoal'!$E$7:$E$506)*(AC$3&lt;='Gastos com Pessoal'!$F$7:$F$506)*OFFSET('Encargos e Benefícios'!$D$5,1,MATCH($B26,'Encargos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26" s="32">
        <f t="array" aca="1" ref="AD26" ca="1">_xlfn.IFNA(SUM(((AD$3&gt;='Gastos com Pessoal'!$E$7:$E$506)*(AD$3&lt;='Gastos com Pessoal'!$F$7:$F$506)*OFFSET('Encargos e Benefícios'!$D$5,1,MATCH($B26,'Encargos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26" s="32">
        <f t="array" aca="1" ref="AE26" ca="1">_xlfn.IFNA(SUM(((AE$3&gt;='Gastos com Pessoal'!$E$7:$E$506)*(AE$3&lt;='Gastos com Pessoal'!$F$7:$F$506)*OFFSET('Encargos e Benefícios'!$D$5,1,MATCH($B26,'Encargos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26" s="32">
        <f t="array" aca="1" ref="AF26" ca="1">_xlfn.IFNA(SUM(((AF$3&gt;='Gastos com Pessoal'!$E$7:$E$506)*(AF$3&lt;='Gastos com Pessoal'!$F$7:$F$506)*OFFSET('Encargos e Benefícios'!$D$5,1,MATCH($B26,'Encargos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26" s="32">
        <f t="array" aca="1" ref="AG26" ca="1">_xlfn.IFNA(SUM(((AG$3&gt;='Gastos com Pessoal'!$E$7:$E$506)*(AG$3&lt;='Gastos com Pessoal'!$F$7:$F$506)*OFFSET('Encargos e Benefícios'!$D$5,1,MATCH($B26,'Encargos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26" s="32">
        <f t="array" aca="1" ref="AH26" ca="1">_xlfn.IFNA(SUM(((AH$3&gt;='Gastos com Pessoal'!$E$7:$E$506)*(AH$3&lt;='Gastos com Pessoal'!$F$7:$F$506)*OFFSET('Encargos e Benefícios'!$D$5,1,MATCH($B26,'Encargos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26" s="32">
        <f t="array" aca="1" ref="AI26" ca="1">_xlfn.IFNA(SUM(((AI$3&gt;='Gastos com Pessoal'!$E$7:$E$506)*(AI$3&lt;='Gastos com Pessoal'!$F$7:$F$506)*OFFSET('Encargos e Benefícios'!$D$5,1,MATCH($B26,'Encargos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26" s="32">
        <f t="array" aca="1" ref="AJ26" ca="1">_xlfn.IFNA(SUM(((AJ$3&gt;='Gastos com Pessoal'!$E$7:$E$506)*(AJ$3&lt;='Gastos com Pessoal'!$F$7:$F$506)*OFFSET('Encargos e Benefícios'!$D$5,1,MATCH($B26,'Encargos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26" s="32">
        <f t="array" aca="1" ref="AK26" ca="1">_xlfn.IFNA(SUM(((AK$3&gt;='Gastos com Pessoal'!$E$7:$E$506)*(AK$3&lt;='Gastos com Pessoal'!$F$7:$F$506)*OFFSET('Encargos e Benefícios'!$D$5,1,MATCH($B26,'Encargos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26" s="32">
        <f t="array" aca="1" ref="AL26" ca="1">_xlfn.IFNA(SUM(((AL$3&gt;='Gastos com Pessoal'!$E$7:$E$506)*(AL$3&lt;='Gastos com Pessoal'!$F$7:$F$506)*OFFSET('Encargos e Benefícios'!$D$5,1,MATCH($B26,'Encargos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26" s="32">
        <f t="array" aca="1" ref="AM26" ca="1">_xlfn.IFNA(SUM(((AM$3&gt;='Gastos com Pessoal'!$E$7:$E$506)*(AM$3&lt;='Gastos com Pessoal'!$F$7:$F$506)*OFFSET('Encargos e Benefícios'!$D$5,1,MATCH($B26,'Encargos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26" s="32">
        <f t="array" aca="1" ref="AN26" ca="1">_xlfn.IFNA(SUM(((AN$3&gt;='Gastos com Pessoal'!$E$7:$E$506)*(AN$3&lt;='Gastos com Pessoal'!$F$7:$F$506)*OFFSET('Encargos e Benefícios'!$D$5,1,MATCH($B26,'Encargos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26" s="32">
        <f t="array" aca="1" ref="AO26" ca="1">_xlfn.IFNA(SUM(((AO$3&gt;='Gastos com Pessoal'!$E$7:$E$506)*(AO$3&lt;='Gastos com Pessoal'!$F$7:$F$506)*OFFSET('Encargos e Benefícios'!$D$5,1,MATCH($B26,'Encargos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26" s="32">
        <f t="array" aca="1" ref="AP26" ca="1">_xlfn.IFNA(SUM(((AP$3&gt;='Gastos com Pessoal'!$E$7:$E$506)*(AP$3&lt;='Gastos com Pessoal'!$F$7:$F$506)*OFFSET('Encargos e Benefícios'!$D$5,1,MATCH($B26,'Encargos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26" s="32">
        <f t="array" aca="1" ref="AQ26" ca="1">_xlfn.IFNA(SUM(((AQ$3&gt;='Gastos com Pessoal'!$E$7:$E$506)*(AQ$3&lt;='Gastos com Pessoal'!$F$7:$F$506)*OFFSET('Encargos e Benefícios'!$D$5,1,MATCH($B26,'Encargos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26" s="32">
        <f t="array" aca="1" ref="AR26" ca="1">_xlfn.IFNA(SUM(((AR$3&gt;='Gastos com Pessoal'!$E$7:$E$506)*(AR$3&lt;='Gastos com Pessoal'!$F$7:$F$506)*OFFSET('Encargos e Benefícios'!$D$5,1,MATCH($B26,'Encargos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26" s="32">
        <f t="array" aca="1" ref="AS26" ca="1">_xlfn.IFNA(SUM(((AS$3&gt;='Gastos com Pessoal'!$E$7:$E$506)*(AS$3&lt;='Gastos com Pessoal'!$F$7:$F$506)*OFFSET('Encargos e Benefícios'!$D$5,1,MATCH($B26,'Encargos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26" s="32">
        <f t="array" aca="1" ref="AT26" ca="1">_xlfn.IFNA(SUM(((AT$3&gt;='Gastos com Pessoal'!$E$7:$E$506)*(AT$3&lt;='Gastos com Pessoal'!$F$7:$F$506)*OFFSET('Encargos e Benefícios'!$D$5,1,MATCH($B26,'Encargos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26" s="32">
        <f t="array" aca="1" ref="AU26" ca="1">_xlfn.IFNA(SUM(((AU$3&gt;='Gastos com Pessoal'!$E$7:$E$506)*(AU$3&lt;='Gastos com Pessoal'!$F$7:$F$506)*OFFSET('Encargos e Benefícios'!$D$5,1,MATCH($B26,'Encargos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26" s="32">
        <f t="array" aca="1" ref="AV26" ca="1">_xlfn.IFNA(SUM(((AV$3&gt;='Gastos com Pessoal'!$E$7:$E$506)*(AV$3&lt;='Gastos com Pessoal'!$F$7:$F$506)*OFFSET('Encargos e Benefícios'!$D$5,1,MATCH($B26,'Encargos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26" s="32">
        <f t="array" aca="1" ref="AW26" ca="1">_xlfn.IFNA(SUM(((AW$3&gt;='Gastos com Pessoal'!$E$7:$E$506)*(AW$3&lt;='Gastos com Pessoal'!$F$7:$F$506)*OFFSET('Encargos e Benefícios'!$D$5,1,MATCH($B26,'Encargos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26" s="32">
        <f t="array" aca="1" ref="AX26" ca="1">_xlfn.IFNA(SUM(((AX$3&gt;='Gastos com Pessoal'!$E$7:$E$506)*(AX$3&lt;='Gastos com Pessoal'!$F$7:$F$506)*OFFSET('Encargos e Benefícios'!$D$5,1,MATCH($B26,'Encargos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26" s="32">
        <f t="array" aca="1" ref="AY26" ca="1">_xlfn.IFNA(SUM(((AY$3&gt;='Gastos com Pessoal'!$E$7:$E$506)*(AY$3&lt;='Gastos com Pessoal'!$F$7:$F$506)*OFFSET('Encargos e Benefícios'!$D$5,1,MATCH($B26,'Encargos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26" s="32">
        <f t="array" aca="1" ref="AZ26" ca="1">_xlfn.IFNA(SUM(((AZ$3&gt;='Gastos com Pessoal'!$E$7:$E$506)*(AZ$3&lt;='Gastos com Pessoal'!$F$7:$F$506)*OFFSET('Encargos e Benefícios'!$D$5,1,MATCH($B26,'Encargos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26" s="32">
        <f t="array" aca="1" ref="BA26" ca="1">_xlfn.IFNA(SUM(((BA$3&gt;='Gastos com Pessoal'!$E$7:$E$506)*(BA$3&lt;='Gastos com Pessoal'!$F$7:$F$506)*OFFSET('Encargos e Benefícios'!$D$5,1,MATCH($B26,'Encargos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26" s="32">
        <f t="array" aca="1" ref="BB26" ca="1">_xlfn.IFNA(SUM(((BB$3&gt;='Gastos com Pessoal'!$E$7:$E$506)*(BB$3&lt;='Gastos com Pessoal'!$F$7:$F$506)*OFFSET('Encargos e Benefícios'!$D$5,1,MATCH($B26,'Encargos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26" s="32">
        <f t="array" aca="1" ref="BC26" ca="1">_xlfn.IFNA(SUM(((BC$3&gt;='Gastos com Pessoal'!$E$7:$E$506)*(BC$3&lt;='Gastos com Pessoal'!$F$7:$F$506)*OFFSET('Encargos e Benefícios'!$D$5,1,MATCH($B26,'Encargos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26" s="32">
        <f t="array" aca="1" ref="BD26" ca="1">_xlfn.IFNA(SUM(((BD$3&gt;='Gastos com Pessoal'!$E$7:$E$506)*(BD$3&lt;='Gastos com Pessoal'!$F$7:$F$506)*OFFSET('Encargos e Benefícios'!$D$5,1,MATCH($B26,'Encargos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26" s="32">
        <f t="array" aca="1" ref="BE26" ca="1">_xlfn.IFNA(SUM(((BE$3&gt;='Gastos com Pessoal'!$E$7:$E$506)*(BE$3&lt;='Gastos com Pessoal'!$F$7:$F$506)*OFFSET('Encargos e Benefícios'!$D$5,1,MATCH($B26,'Encargos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26" s="32">
        <f t="array" aca="1" ref="BF26" ca="1">_xlfn.IFNA(SUM(((BF$3&gt;='Gastos com Pessoal'!$E$7:$E$506)*(BF$3&lt;='Gastos com Pessoal'!$F$7:$F$506)*OFFSET('Encargos e Benefícios'!$D$5,1,MATCH($B26,'Encargos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26" s="32">
        <f t="array" aca="1" ref="BG26" ca="1">_xlfn.IFNA(SUM(((BG$3&gt;='Gastos com Pessoal'!$E$7:$E$506)*(BG$3&lt;='Gastos com Pessoal'!$F$7:$F$506)*OFFSET('Encargos e Benefícios'!$D$5,1,MATCH($B26,'Encargos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26" s="32">
        <f t="array" aca="1" ref="BH26" ca="1">_xlfn.IFNA(SUM(((BH$3&gt;='Gastos com Pessoal'!$E$7:$E$506)*(BH$3&lt;='Gastos com Pessoal'!$F$7:$F$506)*OFFSET('Encargos e Benefícios'!$D$5,1,MATCH($B26,'Encargos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26" s="32">
        <f t="array" aca="1" ref="BI26" ca="1">_xlfn.IFNA(SUM(((BI$3&gt;='Gastos com Pessoal'!$E$7:$E$506)*(BI$3&lt;='Gastos com Pessoal'!$F$7:$F$506)*OFFSET('Encargos e Benefícios'!$D$5,1,MATCH($B26,'Encargos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26" s="32">
        <f t="array" aca="1" ref="BJ26" ca="1">_xlfn.IFNA(SUM(((BJ$3&gt;='Gastos com Pessoal'!$E$7:$E$506)*(BJ$3&lt;='Gastos com Pessoal'!$F$7:$F$506)*OFFSET('Encargos e Benefícios'!$D$5,1,MATCH($B26,'Encargos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26" s="70">
        <f t="shared" ca="1" si="10"/>
        <v>0</v>
      </c>
      <c r="BL26" s="75">
        <f t="shared" ca="1" si="9"/>
        <v>0</v>
      </c>
    </row>
    <row r="27" spans="1:64" s="48" customFormat="1" ht="23.25" customHeight="1" x14ac:dyDescent="0.2">
      <c r="A27" s="19" t="s">
        <v>133</v>
      </c>
      <c r="B27" s="20" t="s">
        <v>134</v>
      </c>
      <c r="C27" s="32">
        <v>0</v>
      </c>
      <c r="D27" s="32">
        <v>0</v>
      </c>
      <c r="E27" s="32">
        <v>0</v>
      </c>
      <c r="F27" s="32">
        <v>0</v>
      </c>
      <c r="G27" s="32">
        <v>0</v>
      </c>
      <c r="H27" s="32">
        <v>0</v>
      </c>
      <c r="I27" s="32">
        <v>0</v>
      </c>
      <c r="J27" s="32">
        <v>0</v>
      </c>
      <c r="K27" s="32">
        <v>0</v>
      </c>
      <c r="L27" s="32">
        <v>0</v>
      </c>
      <c r="M27" s="32">
        <v>0</v>
      </c>
      <c r="N27" s="32">
        <v>0</v>
      </c>
      <c r="O27" s="32">
        <v>0</v>
      </c>
      <c r="P27" s="32">
        <v>0</v>
      </c>
      <c r="Q27" s="32">
        <v>0</v>
      </c>
      <c r="R27" s="32">
        <v>0</v>
      </c>
      <c r="S27" s="32">
        <v>0</v>
      </c>
      <c r="T27" s="32">
        <v>0</v>
      </c>
      <c r="U27" s="32">
        <v>0</v>
      </c>
      <c r="V27" s="32">
        <v>0</v>
      </c>
      <c r="W27" s="32">
        <v>0</v>
      </c>
      <c r="X27" s="32">
        <v>0</v>
      </c>
      <c r="Y27" s="32">
        <v>0</v>
      </c>
      <c r="Z27" s="32">
        <v>0</v>
      </c>
      <c r="AA27" s="32">
        <v>0</v>
      </c>
      <c r="AB27" s="32">
        <v>0</v>
      </c>
      <c r="AC27" s="32">
        <v>0</v>
      </c>
      <c r="AD27" s="32">
        <v>0</v>
      </c>
      <c r="AE27" s="32">
        <v>0</v>
      </c>
      <c r="AF27" s="32">
        <v>0</v>
      </c>
      <c r="AG27" s="32">
        <v>0</v>
      </c>
      <c r="AH27" s="32">
        <v>0</v>
      </c>
      <c r="AI27" s="32">
        <v>0</v>
      </c>
      <c r="AJ27" s="32">
        <v>0</v>
      </c>
      <c r="AK27" s="32">
        <v>0</v>
      </c>
      <c r="AL27" s="32">
        <v>0</v>
      </c>
      <c r="AM27" s="32">
        <v>0</v>
      </c>
      <c r="AN27" s="32">
        <v>0</v>
      </c>
      <c r="AO27" s="32">
        <v>0</v>
      </c>
      <c r="AP27" s="32">
        <v>0</v>
      </c>
      <c r="AQ27" s="32">
        <v>0</v>
      </c>
      <c r="AR27" s="32">
        <v>0</v>
      </c>
      <c r="AS27" s="32">
        <v>0</v>
      </c>
      <c r="AT27" s="32">
        <v>0</v>
      </c>
      <c r="AU27" s="32">
        <v>0</v>
      </c>
      <c r="AV27" s="32">
        <v>0</v>
      </c>
      <c r="AW27" s="32">
        <v>0</v>
      </c>
      <c r="AX27" s="32">
        <v>0</v>
      </c>
      <c r="AY27" s="32">
        <v>0</v>
      </c>
      <c r="AZ27" s="32">
        <v>0</v>
      </c>
      <c r="BA27" s="32">
        <v>0</v>
      </c>
      <c r="BB27" s="32">
        <v>0</v>
      </c>
      <c r="BC27" s="32">
        <v>0</v>
      </c>
      <c r="BD27" s="32">
        <v>0</v>
      </c>
      <c r="BE27" s="32">
        <v>0</v>
      </c>
      <c r="BF27" s="32">
        <v>0</v>
      </c>
      <c r="BG27" s="32">
        <v>0</v>
      </c>
      <c r="BH27" s="32">
        <v>0</v>
      </c>
      <c r="BI27" s="32">
        <v>0</v>
      </c>
      <c r="BJ27" s="32">
        <v>0</v>
      </c>
      <c r="BK27" s="70">
        <f>SUM(C27:BJ27)</f>
        <v>0</v>
      </c>
      <c r="BL27" s="75">
        <f t="shared" ca="1" si="9"/>
        <v>0</v>
      </c>
    </row>
    <row r="28" spans="1:64" s="48" customFormat="1" ht="23.25" customHeight="1" x14ac:dyDescent="0.2">
      <c r="A28" s="40"/>
      <c r="B28" s="41" t="s">
        <v>135</v>
      </c>
      <c r="C28" s="42">
        <f t="shared" ref="C28" ca="1" si="11">SUBTOTAL(109,C20:C27)</f>
        <v>138839.13000000003</v>
      </c>
      <c r="D28" s="42">
        <f t="shared" ref="D28:BJ28" ca="1" si="12">SUBTOTAL(109,D20:D27)</f>
        <v>123523.33000000002</v>
      </c>
      <c r="E28" s="42">
        <f t="shared" ca="1" si="12"/>
        <v>123523.33000000002</v>
      </c>
      <c r="F28" s="42">
        <f t="shared" ca="1" si="12"/>
        <v>123523.33000000002</v>
      </c>
      <c r="G28" s="42">
        <f t="shared" ca="1" si="12"/>
        <v>123523.33000000002</v>
      </c>
      <c r="H28" s="42">
        <f t="shared" ca="1" si="12"/>
        <v>132169.96309999999</v>
      </c>
      <c r="I28" s="42">
        <f t="shared" ca="1" si="12"/>
        <v>0</v>
      </c>
      <c r="J28" s="42">
        <f t="shared" ca="1" si="12"/>
        <v>0</v>
      </c>
      <c r="K28" s="42">
        <f t="shared" ca="1" si="12"/>
        <v>0</v>
      </c>
      <c r="L28" s="42">
        <f t="shared" ca="1" si="12"/>
        <v>0</v>
      </c>
      <c r="M28" s="42">
        <f t="shared" ca="1" si="12"/>
        <v>0</v>
      </c>
      <c r="N28" s="42">
        <f t="shared" ca="1" si="12"/>
        <v>0</v>
      </c>
      <c r="O28" s="42">
        <f t="shared" ca="1" si="12"/>
        <v>0</v>
      </c>
      <c r="P28" s="42">
        <f t="shared" ca="1" si="12"/>
        <v>0</v>
      </c>
      <c r="Q28" s="42">
        <f t="shared" ca="1" si="12"/>
        <v>0</v>
      </c>
      <c r="R28" s="42">
        <f t="shared" ca="1" si="12"/>
        <v>0</v>
      </c>
      <c r="S28" s="42">
        <f t="shared" ca="1" si="12"/>
        <v>0</v>
      </c>
      <c r="T28" s="42">
        <f t="shared" ca="1" si="12"/>
        <v>0</v>
      </c>
      <c r="U28" s="42">
        <f t="shared" ca="1" si="12"/>
        <v>0</v>
      </c>
      <c r="V28" s="42">
        <f t="shared" ca="1" si="12"/>
        <v>0</v>
      </c>
      <c r="W28" s="42">
        <f t="shared" ca="1" si="12"/>
        <v>0</v>
      </c>
      <c r="X28" s="42">
        <f t="shared" ca="1" si="12"/>
        <v>0</v>
      </c>
      <c r="Y28" s="42">
        <f t="shared" ca="1" si="12"/>
        <v>0</v>
      </c>
      <c r="Z28" s="42">
        <f t="shared" ca="1" si="12"/>
        <v>0</v>
      </c>
      <c r="AA28" s="42">
        <f t="shared" ca="1" si="12"/>
        <v>0</v>
      </c>
      <c r="AB28" s="42">
        <f t="shared" ca="1" si="12"/>
        <v>0</v>
      </c>
      <c r="AC28" s="42">
        <f t="shared" ca="1" si="12"/>
        <v>0</v>
      </c>
      <c r="AD28" s="42">
        <f t="shared" ca="1" si="12"/>
        <v>0</v>
      </c>
      <c r="AE28" s="42">
        <f t="shared" ca="1" si="12"/>
        <v>0</v>
      </c>
      <c r="AF28" s="42">
        <f t="shared" ca="1" si="12"/>
        <v>0</v>
      </c>
      <c r="AG28" s="42">
        <f t="shared" ca="1" si="12"/>
        <v>0</v>
      </c>
      <c r="AH28" s="42">
        <f t="shared" ca="1" si="12"/>
        <v>0</v>
      </c>
      <c r="AI28" s="42">
        <f t="shared" ca="1" si="12"/>
        <v>0</v>
      </c>
      <c r="AJ28" s="42">
        <f t="shared" ca="1" si="12"/>
        <v>0</v>
      </c>
      <c r="AK28" s="42">
        <f t="shared" ca="1" si="12"/>
        <v>0</v>
      </c>
      <c r="AL28" s="42">
        <f t="shared" ca="1" si="12"/>
        <v>0</v>
      </c>
      <c r="AM28" s="42">
        <f t="shared" ca="1" si="12"/>
        <v>0</v>
      </c>
      <c r="AN28" s="42">
        <f t="shared" ca="1" si="12"/>
        <v>0</v>
      </c>
      <c r="AO28" s="42">
        <f t="shared" ca="1" si="12"/>
        <v>0</v>
      </c>
      <c r="AP28" s="42">
        <f t="shared" ca="1" si="12"/>
        <v>0</v>
      </c>
      <c r="AQ28" s="42">
        <f t="shared" ca="1" si="12"/>
        <v>0</v>
      </c>
      <c r="AR28" s="42">
        <f t="shared" ca="1" si="12"/>
        <v>0</v>
      </c>
      <c r="AS28" s="42">
        <f t="shared" ca="1" si="12"/>
        <v>0</v>
      </c>
      <c r="AT28" s="42">
        <f t="shared" ca="1" si="12"/>
        <v>0</v>
      </c>
      <c r="AU28" s="42">
        <f t="shared" ca="1" si="12"/>
        <v>0</v>
      </c>
      <c r="AV28" s="42">
        <f t="shared" ca="1" si="12"/>
        <v>0</v>
      </c>
      <c r="AW28" s="42">
        <f t="shared" ca="1" si="12"/>
        <v>0</v>
      </c>
      <c r="AX28" s="42">
        <f t="shared" ca="1" si="12"/>
        <v>0</v>
      </c>
      <c r="AY28" s="42">
        <f t="shared" ca="1" si="12"/>
        <v>0</v>
      </c>
      <c r="AZ28" s="42">
        <f t="shared" ca="1" si="12"/>
        <v>0</v>
      </c>
      <c r="BA28" s="42">
        <f t="shared" ca="1" si="12"/>
        <v>0</v>
      </c>
      <c r="BB28" s="42">
        <f t="shared" ca="1" si="12"/>
        <v>0</v>
      </c>
      <c r="BC28" s="42">
        <f t="shared" ca="1" si="12"/>
        <v>0</v>
      </c>
      <c r="BD28" s="42">
        <f t="shared" ca="1" si="12"/>
        <v>0</v>
      </c>
      <c r="BE28" s="42">
        <f t="shared" ca="1" si="12"/>
        <v>0</v>
      </c>
      <c r="BF28" s="42">
        <f t="shared" ca="1" si="12"/>
        <v>0</v>
      </c>
      <c r="BG28" s="42">
        <f t="shared" ca="1" si="12"/>
        <v>0</v>
      </c>
      <c r="BH28" s="42">
        <f t="shared" ca="1" si="12"/>
        <v>0</v>
      </c>
      <c r="BI28" s="42">
        <f t="shared" ca="1" si="12"/>
        <v>0</v>
      </c>
      <c r="BJ28" s="42">
        <f t="shared" ca="1" si="12"/>
        <v>0</v>
      </c>
      <c r="BK28" s="42">
        <f t="shared" ref="BK28" ca="1" si="13">SUBTOTAL(109,BK20:BK27)</f>
        <v>765102.41310000024</v>
      </c>
      <c r="BL28" s="59">
        <f t="shared" ca="1" si="9"/>
        <v>0.23201921705239037</v>
      </c>
    </row>
    <row r="29" spans="1:64" s="97" customFormat="1" ht="23.25" customHeight="1" x14ac:dyDescent="0.2">
      <c r="A29" s="251" t="s">
        <v>84</v>
      </c>
      <c r="B29" s="252" t="s">
        <v>85</v>
      </c>
      <c r="C29" s="255"/>
      <c r="D29" s="255"/>
      <c r="E29" s="255"/>
      <c r="F29" s="255"/>
      <c r="G29" s="255"/>
      <c r="H29" s="255"/>
      <c r="I29" s="255"/>
      <c r="J29" s="255"/>
      <c r="K29" s="255"/>
      <c r="L29" s="255"/>
      <c r="M29" s="255"/>
      <c r="N29" s="255"/>
      <c r="O29" s="255"/>
      <c r="P29" s="255"/>
      <c r="Q29" s="255"/>
      <c r="R29" s="255"/>
      <c r="S29" s="255"/>
      <c r="T29" s="255"/>
      <c r="U29" s="255"/>
      <c r="V29" s="255"/>
      <c r="W29" s="255"/>
      <c r="X29" s="255"/>
      <c r="Y29" s="255"/>
      <c r="Z29" s="255"/>
      <c r="AA29" s="255"/>
      <c r="AB29" s="255"/>
      <c r="AC29" s="255"/>
      <c r="AD29" s="255"/>
      <c r="AE29" s="255"/>
      <c r="AF29" s="255"/>
      <c r="AG29" s="255"/>
      <c r="AH29" s="255"/>
      <c r="AI29" s="255"/>
      <c r="AJ29" s="255"/>
      <c r="AK29" s="255"/>
      <c r="AL29" s="255"/>
      <c r="AM29" s="255"/>
      <c r="AN29" s="255"/>
      <c r="AO29" s="255"/>
      <c r="AP29" s="255"/>
      <c r="AQ29" s="255"/>
      <c r="AR29" s="255"/>
      <c r="AS29" s="255"/>
      <c r="AT29" s="255"/>
      <c r="AU29" s="255"/>
      <c r="AV29" s="255"/>
      <c r="AW29" s="255"/>
      <c r="AX29" s="255"/>
      <c r="AY29" s="255"/>
      <c r="AZ29" s="255"/>
      <c r="BA29" s="255"/>
      <c r="BB29" s="255"/>
      <c r="BC29" s="255"/>
      <c r="BD29" s="255"/>
      <c r="BE29" s="255"/>
      <c r="BF29" s="255"/>
      <c r="BG29" s="255"/>
      <c r="BH29" s="255"/>
      <c r="BI29" s="255"/>
      <c r="BJ29" s="255"/>
      <c r="BK29" s="255"/>
      <c r="BL29" s="256"/>
    </row>
    <row r="30" spans="1:64" s="48" customFormat="1" ht="23.25" customHeight="1" x14ac:dyDescent="0.2">
      <c r="A30" s="19" t="s">
        <v>136</v>
      </c>
      <c r="B30" s="12" t="s">
        <v>137</v>
      </c>
      <c r="C30" s="32">
        <f t="array" aca="1" ref="C30" ca="1">_xlfn.IFNA(SUM((C$3&gt;='Gastos com Pessoal'!$E$513:$E$522)*(C$3&lt;='Gastos com Pessoal'!$F$513:$F$522)*OFFSET('Encargos e Benefícios'!$D$511,1,MATCH($B30,'Encargos e Benefícios'!$E$511:$AB$511,0),10,1)
*(IF('Gastos com Pessoal'!$G$513:$G$522&lt;=C$3,('Gastos com Pessoal'!$H$513:$H$522)+1,1))
*(IF('Gastos com Pessoal'!$M$513:$M$522&lt;=C$3,('Gastos com Pessoal'!$N$513:$N$522)+1,1))
*(IF('Gastos com Pessoal'!$S$513:$S$522&lt;=C$3,('Gastos com Pessoal'!$T$513:$T$522)+1,1))
*(IF('Gastos com Pessoal'!$Y$513:$Y$522&lt;=C$3,('Gastos com Pessoal'!$Z$513:$Z$522)+1,1))
*(IF('Gastos com Pessoal'!$AE$513:$AE$522&lt;=C$3,('Gastos com Pessoal'!$AF$513:$AF$522)+1,1))),0)</f>
        <v>0</v>
      </c>
      <c r="D30" s="32">
        <f t="array" aca="1" ref="D30" ca="1">_xlfn.IFNA(SUM((D$3&gt;='Gastos com Pessoal'!$E$513:$E$522)*(D$3&lt;='Gastos com Pessoal'!$F$513:$F$522)*OFFSET('Encargos e Benefícios'!$D$511,1,MATCH($B30,'Encargos e Benefícios'!$E$511:$AB$511,0),10,1)
*(IF('Gastos com Pessoal'!$G$513:$G$522&lt;=D$3,('Gastos com Pessoal'!$H$513:$H$522)+1,1))
*(IF('Gastos com Pessoal'!$M$513:$M$522&lt;=D$3,('Gastos com Pessoal'!$N$513:$N$522)+1,1))
*(IF('Gastos com Pessoal'!$S$513:$S$522&lt;=D$3,('Gastos com Pessoal'!$T$513:$T$522)+1,1))
*(IF('Gastos com Pessoal'!$Y$513:$Y$522&lt;=D$3,('Gastos com Pessoal'!$Z$513:$Z$522)+1,1))
*(IF('Gastos com Pessoal'!$AE$513:$AE$522&lt;=D$3,('Gastos com Pessoal'!$AF$513:$AF$522)+1,1))),0)</f>
        <v>0</v>
      </c>
      <c r="E30" s="32">
        <f t="array" aca="1" ref="E30" ca="1">_xlfn.IFNA(SUM((E$3&gt;='Gastos com Pessoal'!$E$513:$E$522)*(E$3&lt;='Gastos com Pessoal'!$F$513:$F$522)*OFFSET('Encargos e Benefícios'!$D$511,1,MATCH($B30,'Encargos e Benefícios'!$E$511:$AB$511,0),10,1)
*(IF('Gastos com Pessoal'!$G$513:$G$522&lt;=E$3,('Gastos com Pessoal'!$H$513:$H$522)+1,1))
*(IF('Gastos com Pessoal'!$M$513:$M$522&lt;=E$3,('Gastos com Pessoal'!$N$513:$N$522)+1,1))
*(IF('Gastos com Pessoal'!$S$513:$S$522&lt;=E$3,('Gastos com Pessoal'!$T$513:$T$522)+1,1))
*(IF('Gastos com Pessoal'!$Y$513:$Y$522&lt;=E$3,('Gastos com Pessoal'!$Z$513:$Z$522)+1,1))
*(IF('Gastos com Pessoal'!$AE$513:$AE$522&lt;=E$3,('Gastos com Pessoal'!$AF$513:$AF$522)+1,1))),0)</f>
        <v>0</v>
      </c>
      <c r="F30" s="32">
        <f t="array" aca="1" ref="F30" ca="1">_xlfn.IFNA(SUM((F$3&gt;='Gastos com Pessoal'!$E$513:$E$522)*(F$3&lt;='Gastos com Pessoal'!$F$513:$F$522)*OFFSET('Encargos e Benefícios'!$D$511,1,MATCH($B30,'Encargos e Benefícios'!$E$511:$AB$511,0),10,1)
*(IF('Gastos com Pessoal'!$G$513:$G$522&lt;=F$3,('Gastos com Pessoal'!$H$513:$H$522)+1,1))
*(IF('Gastos com Pessoal'!$M$513:$M$522&lt;=F$3,('Gastos com Pessoal'!$N$513:$N$522)+1,1))
*(IF('Gastos com Pessoal'!$S$513:$S$522&lt;=F$3,('Gastos com Pessoal'!$T$513:$T$522)+1,1))
*(IF('Gastos com Pessoal'!$Y$513:$Y$522&lt;=F$3,('Gastos com Pessoal'!$Z$513:$Z$522)+1,1))
*(IF('Gastos com Pessoal'!$AE$513:$AE$522&lt;=F$3,('Gastos com Pessoal'!$AF$513:$AF$522)+1,1))),0)</f>
        <v>0</v>
      </c>
      <c r="G30" s="32">
        <f t="array" aca="1" ref="G30" ca="1">_xlfn.IFNA(SUM((G$3&gt;='Gastos com Pessoal'!$E$513:$E$522)*(G$3&lt;='Gastos com Pessoal'!$F$513:$F$522)*OFFSET('Encargos e Benefícios'!$D$511,1,MATCH($B30,'Encargos e Benefícios'!$E$511:$AB$511,0),10,1)
*(IF('Gastos com Pessoal'!$G$513:$G$522&lt;=G$3,('Gastos com Pessoal'!$H$513:$H$522)+1,1))
*(IF('Gastos com Pessoal'!$M$513:$M$522&lt;=G$3,('Gastos com Pessoal'!$N$513:$N$522)+1,1))
*(IF('Gastos com Pessoal'!$S$513:$S$522&lt;=G$3,('Gastos com Pessoal'!$T$513:$T$522)+1,1))
*(IF('Gastos com Pessoal'!$Y$513:$Y$522&lt;=G$3,('Gastos com Pessoal'!$Z$513:$Z$522)+1,1))
*(IF('Gastos com Pessoal'!$AE$513:$AE$522&lt;=G$3,('Gastos com Pessoal'!$AF$513:$AF$522)+1,1))),0)</f>
        <v>0</v>
      </c>
      <c r="H30" s="32">
        <f t="array" aca="1" ref="H30" ca="1">_xlfn.IFNA(SUM((H$3&gt;='Gastos com Pessoal'!$E$513:$E$522)*(H$3&lt;='Gastos com Pessoal'!$F$513:$F$522)*OFFSET('Encargos e Benefícios'!$D$511,1,MATCH($B30,'Encargos e Benefícios'!$E$511:$AB$511,0),10,1)
*(IF('Gastos com Pessoal'!$G$513:$G$522&lt;=H$3,('Gastos com Pessoal'!$H$513:$H$522)+1,1))
*(IF('Gastos com Pessoal'!$M$513:$M$522&lt;=H$3,('Gastos com Pessoal'!$N$513:$N$522)+1,1))
*(IF('Gastos com Pessoal'!$S$513:$S$522&lt;=H$3,('Gastos com Pessoal'!$T$513:$T$522)+1,1))
*(IF('Gastos com Pessoal'!$Y$513:$Y$522&lt;=H$3,('Gastos com Pessoal'!$Z$513:$Z$522)+1,1))
*(IF('Gastos com Pessoal'!$AE$513:$AE$522&lt;=H$3,('Gastos com Pessoal'!$AF$513:$AF$522)+1,1))),0)</f>
        <v>0</v>
      </c>
      <c r="I30" s="32">
        <f t="array" aca="1" ref="I30" ca="1">_xlfn.IFNA(SUM((I$3&gt;='Gastos com Pessoal'!$E$513:$E$522)*(I$3&lt;='Gastos com Pessoal'!$F$513:$F$522)*OFFSET('Encargos e Benefícios'!$D$511,1,MATCH($B30,'Encargos e Benefícios'!$E$511:$AB$511,0),10,1)
*(IF('Gastos com Pessoal'!$G$513:$G$522&lt;=I$3,('Gastos com Pessoal'!$H$513:$H$522)+1,1))
*(IF('Gastos com Pessoal'!$M$513:$M$522&lt;=I$3,('Gastos com Pessoal'!$N$513:$N$522)+1,1))
*(IF('Gastos com Pessoal'!$S$513:$S$522&lt;=I$3,('Gastos com Pessoal'!$T$513:$T$522)+1,1))
*(IF('Gastos com Pessoal'!$Y$513:$Y$522&lt;=I$3,('Gastos com Pessoal'!$Z$513:$Z$522)+1,1))
*(IF('Gastos com Pessoal'!$AE$513:$AE$522&lt;=I$3,('Gastos com Pessoal'!$AF$513:$AF$522)+1,1))),0)</f>
        <v>0</v>
      </c>
      <c r="J30" s="32">
        <f t="array" aca="1" ref="J30" ca="1">_xlfn.IFNA(SUM((J$3&gt;='Gastos com Pessoal'!$E$513:$E$522)*(J$3&lt;='Gastos com Pessoal'!$F$513:$F$522)*OFFSET('Encargos e Benefícios'!$D$511,1,MATCH($B30,'Encargos e Benefícios'!$E$511:$AB$511,0),10,1)
*(IF('Gastos com Pessoal'!$G$513:$G$522&lt;=J$3,('Gastos com Pessoal'!$H$513:$H$522)+1,1))
*(IF('Gastos com Pessoal'!$M$513:$M$522&lt;=J$3,('Gastos com Pessoal'!$N$513:$N$522)+1,1))
*(IF('Gastos com Pessoal'!$S$513:$S$522&lt;=J$3,('Gastos com Pessoal'!$T$513:$T$522)+1,1))
*(IF('Gastos com Pessoal'!$Y$513:$Y$522&lt;=J$3,('Gastos com Pessoal'!$Z$513:$Z$522)+1,1))
*(IF('Gastos com Pessoal'!$AE$513:$AE$522&lt;=J$3,('Gastos com Pessoal'!$AF$513:$AF$522)+1,1))),0)</f>
        <v>0</v>
      </c>
      <c r="K30" s="32">
        <f t="array" aca="1" ref="K30" ca="1">_xlfn.IFNA(SUM((K$3&gt;='Gastos com Pessoal'!$E$513:$E$522)*(K$3&lt;='Gastos com Pessoal'!$F$513:$F$522)*OFFSET('Encargos e Benefícios'!$D$511,1,MATCH($B30,'Encargos e Benefícios'!$E$511:$AB$511,0),10,1)
*(IF('Gastos com Pessoal'!$G$513:$G$522&lt;=K$3,('Gastos com Pessoal'!$H$513:$H$522)+1,1))
*(IF('Gastos com Pessoal'!$M$513:$M$522&lt;=K$3,('Gastos com Pessoal'!$N$513:$N$522)+1,1))
*(IF('Gastos com Pessoal'!$S$513:$S$522&lt;=K$3,('Gastos com Pessoal'!$T$513:$T$522)+1,1))
*(IF('Gastos com Pessoal'!$Y$513:$Y$522&lt;=K$3,('Gastos com Pessoal'!$Z$513:$Z$522)+1,1))
*(IF('Gastos com Pessoal'!$AE$513:$AE$522&lt;=K$3,('Gastos com Pessoal'!$AF$513:$AF$522)+1,1))),0)</f>
        <v>0</v>
      </c>
      <c r="L30" s="32">
        <f t="array" aca="1" ref="L30" ca="1">_xlfn.IFNA(SUM((L$3&gt;='Gastos com Pessoal'!$E$513:$E$522)*(L$3&lt;='Gastos com Pessoal'!$F$513:$F$522)*OFFSET('Encargos e Benefícios'!$D$511,1,MATCH($B30,'Encargos e Benefícios'!$E$511:$AB$511,0),10,1)
*(IF('Gastos com Pessoal'!$G$513:$G$522&lt;=L$3,('Gastos com Pessoal'!$H$513:$H$522)+1,1))
*(IF('Gastos com Pessoal'!$M$513:$M$522&lt;=L$3,('Gastos com Pessoal'!$N$513:$N$522)+1,1))
*(IF('Gastos com Pessoal'!$S$513:$S$522&lt;=L$3,('Gastos com Pessoal'!$T$513:$T$522)+1,1))
*(IF('Gastos com Pessoal'!$Y$513:$Y$522&lt;=L$3,('Gastos com Pessoal'!$Z$513:$Z$522)+1,1))
*(IF('Gastos com Pessoal'!$AE$513:$AE$522&lt;=L$3,('Gastos com Pessoal'!$AF$513:$AF$522)+1,1))),0)</f>
        <v>0</v>
      </c>
      <c r="M30" s="32">
        <f t="array" aca="1" ref="M30" ca="1">_xlfn.IFNA(SUM((M$3&gt;='Gastos com Pessoal'!$E$513:$E$522)*(M$3&lt;='Gastos com Pessoal'!$F$513:$F$522)*OFFSET('Encargos e Benefícios'!$D$511,1,MATCH($B30,'Encargos e Benefícios'!$E$511:$AB$511,0),10,1)
*(IF('Gastos com Pessoal'!$G$513:$G$522&lt;=M$3,('Gastos com Pessoal'!$H$513:$H$522)+1,1))
*(IF('Gastos com Pessoal'!$M$513:$M$522&lt;=M$3,('Gastos com Pessoal'!$N$513:$N$522)+1,1))
*(IF('Gastos com Pessoal'!$S$513:$S$522&lt;=M$3,('Gastos com Pessoal'!$T$513:$T$522)+1,1))
*(IF('Gastos com Pessoal'!$Y$513:$Y$522&lt;=M$3,('Gastos com Pessoal'!$Z$513:$Z$522)+1,1))
*(IF('Gastos com Pessoal'!$AE$513:$AE$522&lt;=M$3,('Gastos com Pessoal'!$AF$513:$AF$522)+1,1))),0)</f>
        <v>0</v>
      </c>
      <c r="N30" s="32">
        <f t="array" aca="1" ref="N30" ca="1">_xlfn.IFNA(SUM((N$3&gt;='Gastos com Pessoal'!$E$513:$E$522)*(N$3&lt;='Gastos com Pessoal'!$F$513:$F$522)*OFFSET('Encargos e Benefícios'!$D$511,1,MATCH($B30,'Encargos e Benefícios'!$E$511:$AB$511,0),10,1)
*(IF('Gastos com Pessoal'!$G$513:$G$522&lt;=N$3,('Gastos com Pessoal'!$H$513:$H$522)+1,1))
*(IF('Gastos com Pessoal'!$M$513:$M$522&lt;=N$3,('Gastos com Pessoal'!$N$513:$N$522)+1,1))
*(IF('Gastos com Pessoal'!$S$513:$S$522&lt;=N$3,('Gastos com Pessoal'!$T$513:$T$522)+1,1))
*(IF('Gastos com Pessoal'!$Y$513:$Y$522&lt;=N$3,('Gastos com Pessoal'!$Z$513:$Z$522)+1,1))
*(IF('Gastos com Pessoal'!$AE$513:$AE$522&lt;=N$3,('Gastos com Pessoal'!$AF$513:$AF$522)+1,1))),0)</f>
        <v>0</v>
      </c>
      <c r="O30" s="32">
        <f t="array" aca="1" ref="O30" ca="1">_xlfn.IFNA(SUM((O$3&gt;='Gastos com Pessoal'!$E$513:$E$522)*(O$3&lt;='Gastos com Pessoal'!$F$513:$F$522)*OFFSET('Encargos e Benefícios'!$D$511,1,MATCH($B30,'Encargos e Benefícios'!$E$511:$AB$511,0),10,1)
*(IF('Gastos com Pessoal'!$G$513:$G$522&lt;=O$3,('Gastos com Pessoal'!$H$513:$H$522)+1,1))
*(IF('Gastos com Pessoal'!$M$513:$M$522&lt;=O$3,('Gastos com Pessoal'!$N$513:$N$522)+1,1))
*(IF('Gastos com Pessoal'!$S$513:$S$522&lt;=O$3,('Gastos com Pessoal'!$T$513:$T$522)+1,1))
*(IF('Gastos com Pessoal'!$Y$513:$Y$522&lt;=O$3,('Gastos com Pessoal'!$Z$513:$Z$522)+1,1))
*(IF('Gastos com Pessoal'!$AE$513:$AE$522&lt;=O$3,('Gastos com Pessoal'!$AF$513:$AF$522)+1,1))),0)</f>
        <v>0</v>
      </c>
      <c r="P30" s="32">
        <f t="array" aca="1" ref="P30" ca="1">_xlfn.IFNA(SUM((P$3&gt;='Gastos com Pessoal'!$E$513:$E$522)*(P$3&lt;='Gastos com Pessoal'!$F$513:$F$522)*OFFSET('Encargos e Benefícios'!$D$511,1,MATCH($B30,'Encargos e Benefícios'!$E$511:$AB$511,0),10,1)
*(IF('Gastos com Pessoal'!$G$513:$G$522&lt;=P$3,('Gastos com Pessoal'!$H$513:$H$522)+1,1))
*(IF('Gastos com Pessoal'!$M$513:$M$522&lt;=P$3,('Gastos com Pessoal'!$N$513:$N$522)+1,1))
*(IF('Gastos com Pessoal'!$S$513:$S$522&lt;=P$3,('Gastos com Pessoal'!$T$513:$T$522)+1,1))
*(IF('Gastos com Pessoal'!$Y$513:$Y$522&lt;=P$3,('Gastos com Pessoal'!$Z$513:$Z$522)+1,1))
*(IF('Gastos com Pessoal'!$AE$513:$AE$522&lt;=P$3,('Gastos com Pessoal'!$AF$513:$AF$522)+1,1))),0)</f>
        <v>0</v>
      </c>
      <c r="Q30" s="32">
        <f t="array" aca="1" ref="Q30" ca="1">_xlfn.IFNA(SUM((Q$3&gt;='Gastos com Pessoal'!$E$513:$E$522)*(Q$3&lt;='Gastos com Pessoal'!$F$513:$F$522)*OFFSET('Encargos e Benefícios'!$D$511,1,MATCH($B30,'Encargos e Benefícios'!$E$511:$AB$511,0),10,1)
*(IF('Gastos com Pessoal'!$G$513:$G$522&lt;=Q$3,('Gastos com Pessoal'!$H$513:$H$522)+1,1))
*(IF('Gastos com Pessoal'!$M$513:$M$522&lt;=Q$3,('Gastos com Pessoal'!$N$513:$N$522)+1,1))
*(IF('Gastos com Pessoal'!$S$513:$S$522&lt;=Q$3,('Gastos com Pessoal'!$T$513:$T$522)+1,1))
*(IF('Gastos com Pessoal'!$Y$513:$Y$522&lt;=Q$3,('Gastos com Pessoal'!$Z$513:$Z$522)+1,1))
*(IF('Gastos com Pessoal'!$AE$513:$AE$522&lt;=Q$3,('Gastos com Pessoal'!$AF$513:$AF$522)+1,1))),0)</f>
        <v>0</v>
      </c>
      <c r="R30" s="32">
        <f t="array" aca="1" ref="R30" ca="1">_xlfn.IFNA(SUM((R$3&gt;='Gastos com Pessoal'!$E$513:$E$522)*(R$3&lt;='Gastos com Pessoal'!$F$513:$F$522)*OFFSET('Encargos e Benefícios'!$D$511,1,MATCH($B30,'Encargos e Benefícios'!$E$511:$AB$511,0),10,1)
*(IF('Gastos com Pessoal'!$G$513:$G$522&lt;=R$3,('Gastos com Pessoal'!$H$513:$H$522)+1,1))
*(IF('Gastos com Pessoal'!$M$513:$M$522&lt;=R$3,('Gastos com Pessoal'!$N$513:$N$522)+1,1))
*(IF('Gastos com Pessoal'!$S$513:$S$522&lt;=R$3,('Gastos com Pessoal'!$T$513:$T$522)+1,1))
*(IF('Gastos com Pessoal'!$Y$513:$Y$522&lt;=R$3,('Gastos com Pessoal'!$Z$513:$Z$522)+1,1))
*(IF('Gastos com Pessoal'!$AE$513:$AE$522&lt;=R$3,('Gastos com Pessoal'!$AF$513:$AF$522)+1,1))),0)</f>
        <v>0</v>
      </c>
      <c r="S30" s="32">
        <f t="array" aca="1" ref="S30" ca="1">_xlfn.IFNA(SUM((S$3&gt;='Gastos com Pessoal'!$E$513:$E$522)*(S$3&lt;='Gastos com Pessoal'!$F$513:$F$522)*OFFSET('Encargos e Benefícios'!$D$511,1,MATCH($B30,'Encargos e Benefícios'!$E$511:$AB$511,0),10,1)
*(IF('Gastos com Pessoal'!$G$513:$G$522&lt;=S$3,('Gastos com Pessoal'!$H$513:$H$522)+1,1))
*(IF('Gastos com Pessoal'!$M$513:$M$522&lt;=S$3,('Gastos com Pessoal'!$N$513:$N$522)+1,1))
*(IF('Gastos com Pessoal'!$S$513:$S$522&lt;=S$3,('Gastos com Pessoal'!$T$513:$T$522)+1,1))
*(IF('Gastos com Pessoal'!$Y$513:$Y$522&lt;=S$3,('Gastos com Pessoal'!$Z$513:$Z$522)+1,1))
*(IF('Gastos com Pessoal'!$AE$513:$AE$522&lt;=S$3,('Gastos com Pessoal'!$AF$513:$AF$522)+1,1))),0)</f>
        <v>0</v>
      </c>
      <c r="T30" s="32">
        <f t="array" aca="1" ref="T30" ca="1">_xlfn.IFNA(SUM((T$3&gt;='Gastos com Pessoal'!$E$513:$E$522)*(T$3&lt;='Gastos com Pessoal'!$F$513:$F$522)*OFFSET('Encargos e Benefícios'!$D$511,1,MATCH($B30,'Encargos e Benefícios'!$E$511:$AB$511,0),10,1)
*(IF('Gastos com Pessoal'!$G$513:$G$522&lt;=T$3,('Gastos com Pessoal'!$H$513:$H$522)+1,1))
*(IF('Gastos com Pessoal'!$M$513:$M$522&lt;=T$3,('Gastos com Pessoal'!$N$513:$N$522)+1,1))
*(IF('Gastos com Pessoal'!$S$513:$S$522&lt;=T$3,('Gastos com Pessoal'!$T$513:$T$522)+1,1))
*(IF('Gastos com Pessoal'!$Y$513:$Y$522&lt;=T$3,('Gastos com Pessoal'!$Z$513:$Z$522)+1,1))
*(IF('Gastos com Pessoal'!$AE$513:$AE$522&lt;=T$3,('Gastos com Pessoal'!$AF$513:$AF$522)+1,1))),0)</f>
        <v>0</v>
      </c>
      <c r="U30" s="32">
        <f t="array" aca="1" ref="U30" ca="1">_xlfn.IFNA(SUM((U$3&gt;='Gastos com Pessoal'!$E$513:$E$522)*(U$3&lt;='Gastos com Pessoal'!$F$513:$F$522)*OFFSET('Encargos e Benefícios'!$D$511,1,MATCH($B30,'Encargos e Benefícios'!$E$511:$AB$511,0),10,1)
*(IF('Gastos com Pessoal'!$G$513:$G$522&lt;=U$3,('Gastos com Pessoal'!$H$513:$H$522)+1,1))
*(IF('Gastos com Pessoal'!$M$513:$M$522&lt;=U$3,('Gastos com Pessoal'!$N$513:$N$522)+1,1))
*(IF('Gastos com Pessoal'!$S$513:$S$522&lt;=U$3,('Gastos com Pessoal'!$T$513:$T$522)+1,1))
*(IF('Gastos com Pessoal'!$Y$513:$Y$522&lt;=U$3,('Gastos com Pessoal'!$Z$513:$Z$522)+1,1))
*(IF('Gastos com Pessoal'!$AE$513:$AE$522&lt;=U$3,('Gastos com Pessoal'!$AF$513:$AF$522)+1,1))),0)</f>
        <v>0</v>
      </c>
      <c r="V30" s="32">
        <f t="array" aca="1" ref="V30" ca="1">_xlfn.IFNA(SUM((V$3&gt;='Gastos com Pessoal'!$E$513:$E$522)*(V$3&lt;='Gastos com Pessoal'!$F$513:$F$522)*OFFSET('Encargos e Benefícios'!$D$511,1,MATCH($B30,'Encargos e Benefícios'!$E$511:$AB$511,0),10,1)
*(IF('Gastos com Pessoal'!$G$513:$G$522&lt;=V$3,('Gastos com Pessoal'!$H$513:$H$522)+1,1))
*(IF('Gastos com Pessoal'!$M$513:$M$522&lt;=V$3,('Gastos com Pessoal'!$N$513:$N$522)+1,1))
*(IF('Gastos com Pessoal'!$S$513:$S$522&lt;=V$3,('Gastos com Pessoal'!$T$513:$T$522)+1,1))
*(IF('Gastos com Pessoal'!$Y$513:$Y$522&lt;=V$3,('Gastos com Pessoal'!$Z$513:$Z$522)+1,1))
*(IF('Gastos com Pessoal'!$AE$513:$AE$522&lt;=V$3,('Gastos com Pessoal'!$AF$513:$AF$522)+1,1))),0)</f>
        <v>0</v>
      </c>
      <c r="W30" s="32">
        <f t="array" aca="1" ref="W30" ca="1">_xlfn.IFNA(SUM((W$3&gt;='Gastos com Pessoal'!$E$513:$E$522)*(W$3&lt;='Gastos com Pessoal'!$F$513:$F$522)*OFFSET('Encargos e Benefícios'!$D$511,1,MATCH($B30,'Encargos e Benefícios'!$E$511:$AB$511,0),10,1)
*(IF('Gastos com Pessoal'!$G$513:$G$522&lt;=W$3,('Gastos com Pessoal'!$H$513:$H$522)+1,1))
*(IF('Gastos com Pessoal'!$M$513:$M$522&lt;=W$3,('Gastos com Pessoal'!$N$513:$N$522)+1,1))
*(IF('Gastos com Pessoal'!$S$513:$S$522&lt;=W$3,('Gastos com Pessoal'!$T$513:$T$522)+1,1))
*(IF('Gastos com Pessoal'!$Y$513:$Y$522&lt;=W$3,('Gastos com Pessoal'!$Z$513:$Z$522)+1,1))
*(IF('Gastos com Pessoal'!$AE$513:$AE$522&lt;=W$3,('Gastos com Pessoal'!$AF$513:$AF$522)+1,1))),0)</f>
        <v>0</v>
      </c>
      <c r="X30" s="32">
        <f t="array" aca="1" ref="X30" ca="1">_xlfn.IFNA(SUM((X$3&gt;='Gastos com Pessoal'!$E$513:$E$522)*(X$3&lt;='Gastos com Pessoal'!$F$513:$F$522)*OFFSET('Encargos e Benefícios'!$D$511,1,MATCH($B30,'Encargos e Benefícios'!$E$511:$AB$511,0),10,1)
*(IF('Gastos com Pessoal'!$G$513:$G$522&lt;=X$3,('Gastos com Pessoal'!$H$513:$H$522)+1,1))
*(IF('Gastos com Pessoal'!$M$513:$M$522&lt;=X$3,('Gastos com Pessoal'!$N$513:$N$522)+1,1))
*(IF('Gastos com Pessoal'!$S$513:$S$522&lt;=X$3,('Gastos com Pessoal'!$T$513:$T$522)+1,1))
*(IF('Gastos com Pessoal'!$Y$513:$Y$522&lt;=X$3,('Gastos com Pessoal'!$Z$513:$Z$522)+1,1))
*(IF('Gastos com Pessoal'!$AE$513:$AE$522&lt;=X$3,('Gastos com Pessoal'!$AF$513:$AF$522)+1,1))),0)</f>
        <v>0</v>
      </c>
      <c r="Y30" s="32">
        <f t="array" aca="1" ref="Y30" ca="1">_xlfn.IFNA(SUM((Y$3&gt;='Gastos com Pessoal'!$E$513:$E$522)*(Y$3&lt;='Gastos com Pessoal'!$F$513:$F$522)*OFFSET('Encargos e Benefícios'!$D$511,1,MATCH($B30,'Encargos e Benefícios'!$E$511:$AB$511,0),10,1)
*(IF('Gastos com Pessoal'!$G$513:$G$522&lt;=Y$3,('Gastos com Pessoal'!$H$513:$H$522)+1,1))
*(IF('Gastos com Pessoal'!$M$513:$M$522&lt;=Y$3,('Gastos com Pessoal'!$N$513:$N$522)+1,1))
*(IF('Gastos com Pessoal'!$S$513:$S$522&lt;=Y$3,('Gastos com Pessoal'!$T$513:$T$522)+1,1))
*(IF('Gastos com Pessoal'!$Y$513:$Y$522&lt;=Y$3,('Gastos com Pessoal'!$Z$513:$Z$522)+1,1))
*(IF('Gastos com Pessoal'!$AE$513:$AE$522&lt;=Y$3,('Gastos com Pessoal'!$AF$513:$AF$522)+1,1))),0)</f>
        <v>0</v>
      </c>
      <c r="Z30" s="32">
        <f t="array" aca="1" ref="Z30" ca="1">_xlfn.IFNA(SUM((Z$3&gt;='Gastos com Pessoal'!$E$513:$E$522)*(Z$3&lt;='Gastos com Pessoal'!$F$513:$F$522)*OFFSET('Encargos e Benefícios'!$D$511,1,MATCH($B30,'Encargos e Benefícios'!$E$511:$AB$511,0),10,1)
*(IF('Gastos com Pessoal'!$G$513:$G$522&lt;=Z$3,('Gastos com Pessoal'!$H$513:$H$522)+1,1))
*(IF('Gastos com Pessoal'!$M$513:$M$522&lt;=Z$3,('Gastos com Pessoal'!$N$513:$N$522)+1,1))
*(IF('Gastos com Pessoal'!$S$513:$S$522&lt;=Z$3,('Gastos com Pessoal'!$T$513:$T$522)+1,1))
*(IF('Gastos com Pessoal'!$Y$513:$Y$522&lt;=Z$3,('Gastos com Pessoal'!$Z$513:$Z$522)+1,1))
*(IF('Gastos com Pessoal'!$AE$513:$AE$522&lt;=Z$3,('Gastos com Pessoal'!$AF$513:$AF$522)+1,1))),0)</f>
        <v>0</v>
      </c>
      <c r="AA30" s="32">
        <f t="array" aca="1" ref="AA30" ca="1">_xlfn.IFNA(SUM((AA$3&gt;='Gastos com Pessoal'!$E$513:$E$522)*(AA$3&lt;='Gastos com Pessoal'!$F$513:$F$522)*OFFSET('Encargos e Benefícios'!$D$511,1,MATCH($B30,'Encargos e Benefícios'!$E$511:$AB$511,0),10,1)
*(IF('Gastos com Pessoal'!$G$513:$G$522&lt;=AA$3,('Gastos com Pessoal'!$H$513:$H$522)+1,1))
*(IF('Gastos com Pessoal'!$M$513:$M$522&lt;=AA$3,('Gastos com Pessoal'!$N$513:$N$522)+1,1))
*(IF('Gastos com Pessoal'!$S$513:$S$522&lt;=AA$3,('Gastos com Pessoal'!$T$513:$T$522)+1,1))
*(IF('Gastos com Pessoal'!$Y$513:$Y$522&lt;=AA$3,('Gastos com Pessoal'!$Z$513:$Z$522)+1,1))
*(IF('Gastos com Pessoal'!$AE$513:$AE$522&lt;=AA$3,('Gastos com Pessoal'!$AF$513:$AF$522)+1,1))),0)</f>
        <v>0</v>
      </c>
      <c r="AB30" s="32">
        <f t="array" aca="1" ref="AB30" ca="1">_xlfn.IFNA(SUM((AB$3&gt;='Gastos com Pessoal'!$E$513:$E$522)*(AB$3&lt;='Gastos com Pessoal'!$F$513:$F$522)*OFFSET('Encargos e Benefícios'!$D$511,1,MATCH($B30,'Encargos e Benefícios'!$E$511:$AB$511,0),10,1)
*(IF('Gastos com Pessoal'!$G$513:$G$522&lt;=AB$3,('Gastos com Pessoal'!$H$513:$H$522)+1,1))
*(IF('Gastos com Pessoal'!$M$513:$M$522&lt;=AB$3,('Gastos com Pessoal'!$N$513:$N$522)+1,1))
*(IF('Gastos com Pessoal'!$S$513:$S$522&lt;=AB$3,('Gastos com Pessoal'!$T$513:$T$522)+1,1))
*(IF('Gastos com Pessoal'!$Y$513:$Y$522&lt;=AB$3,('Gastos com Pessoal'!$Z$513:$Z$522)+1,1))
*(IF('Gastos com Pessoal'!$AE$513:$AE$522&lt;=AB$3,('Gastos com Pessoal'!$AF$513:$AF$522)+1,1))),0)</f>
        <v>0</v>
      </c>
      <c r="AC30" s="32">
        <f t="array" aca="1" ref="AC30" ca="1">_xlfn.IFNA(SUM((AC$3&gt;='Gastos com Pessoal'!$E$513:$E$522)*(AC$3&lt;='Gastos com Pessoal'!$F$513:$F$522)*OFFSET('Encargos e Benefícios'!$D$511,1,MATCH($B30,'Encargos e Benefícios'!$E$511:$AB$511,0),10,1)
*(IF('Gastos com Pessoal'!$G$513:$G$522&lt;=AC$3,('Gastos com Pessoal'!$H$513:$H$522)+1,1))
*(IF('Gastos com Pessoal'!$M$513:$M$522&lt;=AC$3,('Gastos com Pessoal'!$N$513:$N$522)+1,1))
*(IF('Gastos com Pessoal'!$S$513:$S$522&lt;=AC$3,('Gastos com Pessoal'!$T$513:$T$522)+1,1))
*(IF('Gastos com Pessoal'!$Y$513:$Y$522&lt;=AC$3,('Gastos com Pessoal'!$Z$513:$Z$522)+1,1))
*(IF('Gastos com Pessoal'!$AE$513:$AE$522&lt;=AC$3,('Gastos com Pessoal'!$AF$513:$AF$522)+1,1))),0)</f>
        <v>0</v>
      </c>
      <c r="AD30" s="32">
        <f t="array" aca="1" ref="AD30" ca="1">_xlfn.IFNA(SUM((AD$3&gt;='Gastos com Pessoal'!$E$513:$E$522)*(AD$3&lt;='Gastos com Pessoal'!$F$513:$F$522)*OFFSET('Encargos e Benefícios'!$D$511,1,MATCH($B30,'Encargos e Benefícios'!$E$511:$AB$511,0),10,1)
*(IF('Gastos com Pessoal'!$G$513:$G$522&lt;=AD$3,('Gastos com Pessoal'!$H$513:$H$522)+1,1))
*(IF('Gastos com Pessoal'!$M$513:$M$522&lt;=AD$3,('Gastos com Pessoal'!$N$513:$N$522)+1,1))
*(IF('Gastos com Pessoal'!$S$513:$S$522&lt;=AD$3,('Gastos com Pessoal'!$T$513:$T$522)+1,1))
*(IF('Gastos com Pessoal'!$Y$513:$Y$522&lt;=AD$3,('Gastos com Pessoal'!$Z$513:$Z$522)+1,1))
*(IF('Gastos com Pessoal'!$AE$513:$AE$522&lt;=AD$3,('Gastos com Pessoal'!$AF$513:$AF$522)+1,1))),0)</f>
        <v>0</v>
      </c>
      <c r="AE30" s="32">
        <f t="array" aca="1" ref="AE30" ca="1">_xlfn.IFNA(SUM((AE$3&gt;='Gastos com Pessoal'!$E$513:$E$522)*(AE$3&lt;='Gastos com Pessoal'!$F$513:$F$522)*OFFSET('Encargos e Benefícios'!$D$511,1,MATCH($B30,'Encargos e Benefícios'!$E$511:$AB$511,0),10,1)
*(IF('Gastos com Pessoal'!$G$513:$G$522&lt;=AE$3,('Gastos com Pessoal'!$H$513:$H$522)+1,1))
*(IF('Gastos com Pessoal'!$M$513:$M$522&lt;=AE$3,('Gastos com Pessoal'!$N$513:$N$522)+1,1))
*(IF('Gastos com Pessoal'!$S$513:$S$522&lt;=AE$3,('Gastos com Pessoal'!$T$513:$T$522)+1,1))
*(IF('Gastos com Pessoal'!$Y$513:$Y$522&lt;=AE$3,('Gastos com Pessoal'!$Z$513:$Z$522)+1,1))
*(IF('Gastos com Pessoal'!$AE$513:$AE$522&lt;=AE$3,('Gastos com Pessoal'!$AF$513:$AF$522)+1,1))),0)</f>
        <v>0</v>
      </c>
      <c r="AF30" s="32">
        <f t="array" aca="1" ref="AF30" ca="1">_xlfn.IFNA(SUM((AF$3&gt;='Gastos com Pessoal'!$E$513:$E$522)*(AF$3&lt;='Gastos com Pessoal'!$F$513:$F$522)*OFFSET('Encargos e Benefícios'!$D$511,1,MATCH($B30,'Encargos e Benefícios'!$E$511:$AB$511,0),10,1)
*(IF('Gastos com Pessoal'!$G$513:$G$522&lt;=AF$3,('Gastos com Pessoal'!$H$513:$H$522)+1,1))
*(IF('Gastos com Pessoal'!$M$513:$M$522&lt;=AF$3,('Gastos com Pessoal'!$N$513:$N$522)+1,1))
*(IF('Gastos com Pessoal'!$S$513:$S$522&lt;=AF$3,('Gastos com Pessoal'!$T$513:$T$522)+1,1))
*(IF('Gastos com Pessoal'!$Y$513:$Y$522&lt;=AF$3,('Gastos com Pessoal'!$Z$513:$Z$522)+1,1))
*(IF('Gastos com Pessoal'!$AE$513:$AE$522&lt;=AF$3,('Gastos com Pessoal'!$AF$513:$AF$522)+1,1))),0)</f>
        <v>0</v>
      </c>
      <c r="AG30" s="32">
        <f t="array" aca="1" ref="AG30" ca="1">_xlfn.IFNA(SUM((AG$3&gt;='Gastos com Pessoal'!$E$513:$E$522)*(AG$3&lt;='Gastos com Pessoal'!$F$513:$F$522)*OFFSET('Encargos e Benefícios'!$D$511,1,MATCH($B30,'Encargos e Benefícios'!$E$511:$AB$511,0),10,1)
*(IF('Gastos com Pessoal'!$G$513:$G$522&lt;=AG$3,('Gastos com Pessoal'!$H$513:$H$522)+1,1))
*(IF('Gastos com Pessoal'!$M$513:$M$522&lt;=AG$3,('Gastos com Pessoal'!$N$513:$N$522)+1,1))
*(IF('Gastos com Pessoal'!$S$513:$S$522&lt;=AG$3,('Gastos com Pessoal'!$T$513:$T$522)+1,1))
*(IF('Gastos com Pessoal'!$Y$513:$Y$522&lt;=AG$3,('Gastos com Pessoal'!$Z$513:$Z$522)+1,1))
*(IF('Gastos com Pessoal'!$AE$513:$AE$522&lt;=AG$3,('Gastos com Pessoal'!$AF$513:$AF$522)+1,1))),0)</f>
        <v>0</v>
      </c>
      <c r="AH30" s="32">
        <f t="array" aca="1" ref="AH30" ca="1">_xlfn.IFNA(SUM((AH$3&gt;='Gastos com Pessoal'!$E$513:$E$522)*(AH$3&lt;='Gastos com Pessoal'!$F$513:$F$522)*OFFSET('Encargos e Benefícios'!$D$511,1,MATCH($B30,'Encargos e Benefícios'!$E$511:$AB$511,0),10,1)
*(IF('Gastos com Pessoal'!$G$513:$G$522&lt;=AH$3,('Gastos com Pessoal'!$H$513:$H$522)+1,1))
*(IF('Gastos com Pessoal'!$M$513:$M$522&lt;=AH$3,('Gastos com Pessoal'!$N$513:$N$522)+1,1))
*(IF('Gastos com Pessoal'!$S$513:$S$522&lt;=AH$3,('Gastos com Pessoal'!$T$513:$T$522)+1,1))
*(IF('Gastos com Pessoal'!$Y$513:$Y$522&lt;=AH$3,('Gastos com Pessoal'!$Z$513:$Z$522)+1,1))
*(IF('Gastos com Pessoal'!$AE$513:$AE$522&lt;=AH$3,('Gastos com Pessoal'!$AF$513:$AF$522)+1,1))),0)</f>
        <v>0</v>
      </c>
      <c r="AI30" s="32">
        <f t="array" aca="1" ref="AI30" ca="1">_xlfn.IFNA(SUM((AI$3&gt;='Gastos com Pessoal'!$E$513:$E$522)*(AI$3&lt;='Gastos com Pessoal'!$F$513:$F$522)*OFFSET('Encargos e Benefícios'!$D$511,1,MATCH($B30,'Encargos e Benefícios'!$E$511:$AB$511,0),10,1)
*(IF('Gastos com Pessoal'!$G$513:$G$522&lt;=AI$3,('Gastos com Pessoal'!$H$513:$H$522)+1,1))
*(IF('Gastos com Pessoal'!$M$513:$M$522&lt;=AI$3,('Gastos com Pessoal'!$N$513:$N$522)+1,1))
*(IF('Gastos com Pessoal'!$S$513:$S$522&lt;=AI$3,('Gastos com Pessoal'!$T$513:$T$522)+1,1))
*(IF('Gastos com Pessoal'!$Y$513:$Y$522&lt;=AI$3,('Gastos com Pessoal'!$Z$513:$Z$522)+1,1))
*(IF('Gastos com Pessoal'!$AE$513:$AE$522&lt;=AI$3,('Gastos com Pessoal'!$AF$513:$AF$522)+1,1))),0)</f>
        <v>0</v>
      </c>
      <c r="AJ30" s="32">
        <f t="array" aca="1" ref="AJ30" ca="1">_xlfn.IFNA(SUM((AJ$3&gt;='Gastos com Pessoal'!$E$513:$E$522)*(AJ$3&lt;='Gastos com Pessoal'!$F$513:$F$522)*OFFSET('Encargos e Benefícios'!$D$511,1,MATCH($B30,'Encargos e Benefícios'!$E$511:$AB$511,0),10,1)
*(IF('Gastos com Pessoal'!$G$513:$G$522&lt;=AJ$3,('Gastos com Pessoal'!$H$513:$H$522)+1,1))
*(IF('Gastos com Pessoal'!$M$513:$M$522&lt;=AJ$3,('Gastos com Pessoal'!$N$513:$N$522)+1,1))
*(IF('Gastos com Pessoal'!$S$513:$S$522&lt;=AJ$3,('Gastos com Pessoal'!$T$513:$T$522)+1,1))
*(IF('Gastos com Pessoal'!$Y$513:$Y$522&lt;=AJ$3,('Gastos com Pessoal'!$Z$513:$Z$522)+1,1))
*(IF('Gastos com Pessoal'!$AE$513:$AE$522&lt;=AJ$3,('Gastos com Pessoal'!$AF$513:$AF$522)+1,1))),0)</f>
        <v>0</v>
      </c>
      <c r="AK30" s="32">
        <f t="array" aca="1" ref="AK30" ca="1">_xlfn.IFNA(SUM((AK$3&gt;='Gastos com Pessoal'!$E$513:$E$522)*(AK$3&lt;='Gastos com Pessoal'!$F$513:$F$522)*OFFSET('Encargos e Benefícios'!$D$511,1,MATCH($B30,'Encargos e Benefícios'!$E$511:$AB$511,0),10,1)
*(IF('Gastos com Pessoal'!$G$513:$G$522&lt;=AK$3,('Gastos com Pessoal'!$H$513:$H$522)+1,1))
*(IF('Gastos com Pessoal'!$M$513:$M$522&lt;=AK$3,('Gastos com Pessoal'!$N$513:$N$522)+1,1))
*(IF('Gastos com Pessoal'!$S$513:$S$522&lt;=AK$3,('Gastos com Pessoal'!$T$513:$T$522)+1,1))
*(IF('Gastos com Pessoal'!$Y$513:$Y$522&lt;=AK$3,('Gastos com Pessoal'!$Z$513:$Z$522)+1,1))
*(IF('Gastos com Pessoal'!$AE$513:$AE$522&lt;=AK$3,('Gastos com Pessoal'!$AF$513:$AF$522)+1,1))),0)</f>
        <v>0</v>
      </c>
      <c r="AL30" s="32">
        <f t="array" aca="1" ref="AL30" ca="1">_xlfn.IFNA(SUM((AL$3&gt;='Gastos com Pessoal'!$E$513:$E$522)*(AL$3&lt;='Gastos com Pessoal'!$F$513:$F$522)*OFFSET('Encargos e Benefícios'!$D$511,1,MATCH($B30,'Encargos e Benefícios'!$E$511:$AB$511,0),10,1)
*(IF('Gastos com Pessoal'!$G$513:$G$522&lt;=AL$3,('Gastos com Pessoal'!$H$513:$H$522)+1,1))
*(IF('Gastos com Pessoal'!$M$513:$M$522&lt;=AL$3,('Gastos com Pessoal'!$N$513:$N$522)+1,1))
*(IF('Gastos com Pessoal'!$S$513:$S$522&lt;=AL$3,('Gastos com Pessoal'!$T$513:$T$522)+1,1))
*(IF('Gastos com Pessoal'!$Y$513:$Y$522&lt;=AL$3,('Gastos com Pessoal'!$Z$513:$Z$522)+1,1))
*(IF('Gastos com Pessoal'!$AE$513:$AE$522&lt;=AL$3,('Gastos com Pessoal'!$AF$513:$AF$522)+1,1))),0)</f>
        <v>0</v>
      </c>
      <c r="AM30" s="32">
        <f t="array" aca="1" ref="AM30" ca="1">_xlfn.IFNA(SUM((AM$3&gt;='Gastos com Pessoal'!$E$513:$E$522)*(AM$3&lt;='Gastos com Pessoal'!$F$513:$F$522)*OFFSET('Encargos e Benefícios'!$D$511,1,MATCH($B30,'Encargos e Benefícios'!$E$511:$AB$511,0),10,1)
*(IF('Gastos com Pessoal'!$G$513:$G$522&lt;=AM$3,('Gastos com Pessoal'!$H$513:$H$522)+1,1))
*(IF('Gastos com Pessoal'!$M$513:$M$522&lt;=AM$3,('Gastos com Pessoal'!$N$513:$N$522)+1,1))
*(IF('Gastos com Pessoal'!$S$513:$S$522&lt;=AM$3,('Gastos com Pessoal'!$T$513:$T$522)+1,1))
*(IF('Gastos com Pessoal'!$Y$513:$Y$522&lt;=AM$3,('Gastos com Pessoal'!$Z$513:$Z$522)+1,1))
*(IF('Gastos com Pessoal'!$AE$513:$AE$522&lt;=AM$3,('Gastos com Pessoal'!$AF$513:$AF$522)+1,1))),0)</f>
        <v>0</v>
      </c>
      <c r="AN30" s="32">
        <f t="array" aca="1" ref="AN30" ca="1">_xlfn.IFNA(SUM((AN$3&gt;='Gastos com Pessoal'!$E$513:$E$522)*(AN$3&lt;='Gastos com Pessoal'!$F$513:$F$522)*OFFSET('Encargos e Benefícios'!$D$511,1,MATCH($B30,'Encargos e Benefícios'!$E$511:$AB$511,0),10,1)
*(IF('Gastos com Pessoal'!$G$513:$G$522&lt;=AN$3,('Gastos com Pessoal'!$H$513:$H$522)+1,1))
*(IF('Gastos com Pessoal'!$M$513:$M$522&lt;=AN$3,('Gastos com Pessoal'!$N$513:$N$522)+1,1))
*(IF('Gastos com Pessoal'!$S$513:$S$522&lt;=AN$3,('Gastos com Pessoal'!$T$513:$T$522)+1,1))
*(IF('Gastos com Pessoal'!$Y$513:$Y$522&lt;=AN$3,('Gastos com Pessoal'!$Z$513:$Z$522)+1,1))
*(IF('Gastos com Pessoal'!$AE$513:$AE$522&lt;=AN$3,('Gastos com Pessoal'!$AF$513:$AF$522)+1,1))),0)</f>
        <v>0</v>
      </c>
      <c r="AO30" s="32">
        <f t="array" aca="1" ref="AO30" ca="1">_xlfn.IFNA(SUM((AO$3&gt;='Gastos com Pessoal'!$E$513:$E$522)*(AO$3&lt;='Gastos com Pessoal'!$F$513:$F$522)*OFFSET('Encargos e Benefícios'!$D$511,1,MATCH($B30,'Encargos e Benefícios'!$E$511:$AB$511,0),10,1)
*(IF('Gastos com Pessoal'!$G$513:$G$522&lt;=AO$3,('Gastos com Pessoal'!$H$513:$H$522)+1,1))
*(IF('Gastos com Pessoal'!$M$513:$M$522&lt;=AO$3,('Gastos com Pessoal'!$N$513:$N$522)+1,1))
*(IF('Gastos com Pessoal'!$S$513:$S$522&lt;=AO$3,('Gastos com Pessoal'!$T$513:$T$522)+1,1))
*(IF('Gastos com Pessoal'!$Y$513:$Y$522&lt;=AO$3,('Gastos com Pessoal'!$Z$513:$Z$522)+1,1))
*(IF('Gastos com Pessoal'!$AE$513:$AE$522&lt;=AO$3,('Gastos com Pessoal'!$AF$513:$AF$522)+1,1))),0)</f>
        <v>0</v>
      </c>
      <c r="AP30" s="32">
        <f t="array" aca="1" ref="AP30" ca="1">_xlfn.IFNA(SUM((AP$3&gt;='Gastos com Pessoal'!$E$513:$E$522)*(AP$3&lt;='Gastos com Pessoal'!$F$513:$F$522)*OFFSET('Encargos e Benefícios'!$D$511,1,MATCH($B30,'Encargos e Benefícios'!$E$511:$AB$511,0),10,1)
*(IF('Gastos com Pessoal'!$G$513:$G$522&lt;=AP$3,('Gastos com Pessoal'!$H$513:$H$522)+1,1))
*(IF('Gastos com Pessoal'!$M$513:$M$522&lt;=AP$3,('Gastos com Pessoal'!$N$513:$N$522)+1,1))
*(IF('Gastos com Pessoal'!$S$513:$S$522&lt;=AP$3,('Gastos com Pessoal'!$T$513:$T$522)+1,1))
*(IF('Gastos com Pessoal'!$Y$513:$Y$522&lt;=AP$3,('Gastos com Pessoal'!$Z$513:$Z$522)+1,1))
*(IF('Gastos com Pessoal'!$AE$513:$AE$522&lt;=AP$3,('Gastos com Pessoal'!$AF$513:$AF$522)+1,1))),0)</f>
        <v>0</v>
      </c>
      <c r="AQ30" s="32">
        <f t="array" aca="1" ref="AQ30" ca="1">_xlfn.IFNA(SUM((AQ$3&gt;='Gastos com Pessoal'!$E$513:$E$522)*(AQ$3&lt;='Gastos com Pessoal'!$F$513:$F$522)*OFFSET('Encargos e Benefícios'!$D$511,1,MATCH($B30,'Encargos e Benefícios'!$E$511:$AB$511,0),10,1)
*(IF('Gastos com Pessoal'!$G$513:$G$522&lt;=AQ$3,('Gastos com Pessoal'!$H$513:$H$522)+1,1))
*(IF('Gastos com Pessoal'!$M$513:$M$522&lt;=AQ$3,('Gastos com Pessoal'!$N$513:$N$522)+1,1))
*(IF('Gastos com Pessoal'!$S$513:$S$522&lt;=AQ$3,('Gastos com Pessoal'!$T$513:$T$522)+1,1))
*(IF('Gastos com Pessoal'!$Y$513:$Y$522&lt;=AQ$3,('Gastos com Pessoal'!$Z$513:$Z$522)+1,1))
*(IF('Gastos com Pessoal'!$AE$513:$AE$522&lt;=AQ$3,('Gastos com Pessoal'!$AF$513:$AF$522)+1,1))),0)</f>
        <v>0</v>
      </c>
      <c r="AR30" s="32">
        <f t="array" aca="1" ref="AR30" ca="1">_xlfn.IFNA(SUM((AR$3&gt;='Gastos com Pessoal'!$E$513:$E$522)*(AR$3&lt;='Gastos com Pessoal'!$F$513:$F$522)*OFFSET('Encargos e Benefícios'!$D$511,1,MATCH($B30,'Encargos e Benefícios'!$E$511:$AB$511,0),10,1)
*(IF('Gastos com Pessoal'!$G$513:$G$522&lt;=AR$3,('Gastos com Pessoal'!$H$513:$H$522)+1,1))
*(IF('Gastos com Pessoal'!$M$513:$M$522&lt;=AR$3,('Gastos com Pessoal'!$N$513:$N$522)+1,1))
*(IF('Gastos com Pessoal'!$S$513:$S$522&lt;=AR$3,('Gastos com Pessoal'!$T$513:$T$522)+1,1))
*(IF('Gastos com Pessoal'!$Y$513:$Y$522&lt;=AR$3,('Gastos com Pessoal'!$Z$513:$Z$522)+1,1))
*(IF('Gastos com Pessoal'!$AE$513:$AE$522&lt;=AR$3,('Gastos com Pessoal'!$AF$513:$AF$522)+1,1))),0)</f>
        <v>0</v>
      </c>
      <c r="AS30" s="32">
        <f t="array" aca="1" ref="AS30" ca="1">_xlfn.IFNA(SUM((AS$3&gt;='Gastos com Pessoal'!$E$513:$E$522)*(AS$3&lt;='Gastos com Pessoal'!$F$513:$F$522)*OFFSET('Encargos e Benefícios'!$D$511,1,MATCH($B30,'Encargos e Benefícios'!$E$511:$AB$511,0),10,1)
*(IF('Gastos com Pessoal'!$G$513:$G$522&lt;=AS$3,('Gastos com Pessoal'!$H$513:$H$522)+1,1))
*(IF('Gastos com Pessoal'!$M$513:$M$522&lt;=AS$3,('Gastos com Pessoal'!$N$513:$N$522)+1,1))
*(IF('Gastos com Pessoal'!$S$513:$S$522&lt;=AS$3,('Gastos com Pessoal'!$T$513:$T$522)+1,1))
*(IF('Gastos com Pessoal'!$Y$513:$Y$522&lt;=AS$3,('Gastos com Pessoal'!$Z$513:$Z$522)+1,1))
*(IF('Gastos com Pessoal'!$AE$513:$AE$522&lt;=AS$3,('Gastos com Pessoal'!$AF$513:$AF$522)+1,1))),0)</f>
        <v>0</v>
      </c>
      <c r="AT30" s="32">
        <f t="array" aca="1" ref="AT30" ca="1">_xlfn.IFNA(SUM((AT$3&gt;='Gastos com Pessoal'!$E$513:$E$522)*(AT$3&lt;='Gastos com Pessoal'!$F$513:$F$522)*OFFSET('Encargos e Benefícios'!$D$511,1,MATCH($B30,'Encargos e Benefícios'!$E$511:$AB$511,0),10,1)
*(IF('Gastos com Pessoal'!$G$513:$G$522&lt;=AT$3,('Gastos com Pessoal'!$H$513:$H$522)+1,1))
*(IF('Gastos com Pessoal'!$M$513:$M$522&lt;=AT$3,('Gastos com Pessoal'!$N$513:$N$522)+1,1))
*(IF('Gastos com Pessoal'!$S$513:$S$522&lt;=AT$3,('Gastos com Pessoal'!$T$513:$T$522)+1,1))
*(IF('Gastos com Pessoal'!$Y$513:$Y$522&lt;=AT$3,('Gastos com Pessoal'!$Z$513:$Z$522)+1,1))
*(IF('Gastos com Pessoal'!$AE$513:$AE$522&lt;=AT$3,('Gastos com Pessoal'!$AF$513:$AF$522)+1,1))),0)</f>
        <v>0</v>
      </c>
      <c r="AU30" s="32">
        <f t="array" aca="1" ref="AU30" ca="1">_xlfn.IFNA(SUM((AU$3&gt;='Gastos com Pessoal'!$E$513:$E$522)*(AU$3&lt;='Gastos com Pessoal'!$F$513:$F$522)*OFFSET('Encargos e Benefícios'!$D$511,1,MATCH($B30,'Encargos e Benefícios'!$E$511:$AB$511,0),10,1)
*(IF('Gastos com Pessoal'!$G$513:$G$522&lt;=AU$3,('Gastos com Pessoal'!$H$513:$H$522)+1,1))
*(IF('Gastos com Pessoal'!$M$513:$M$522&lt;=AU$3,('Gastos com Pessoal'!$N$513:$N$522)+1,1))
*(IF('Gastos com Pessoal'!$S$513:$S$522&lt;=AU$3,('Gastos com Pessoal'!$T$513:$T$522)+1,1))
*(IF('Gastos com Pessoal'!$Y$513:$Y$522&lt;=AU$3,('Gastos com Pessoal'!$Z$513:$Z$522)+1,1))
*(IF('Gastos com Pessoal'!$AE$513:$AE$522&lt;=AU$3,('Gastos com Pessoal'!$AF$513:$AF$522)+1,1))),0)</f>
        <v>0</v>
      </c>
      <c r="AV30" s="32">
        <f t="array" aca="1" ref="AV30" ca="1">_xlfn.IFNA(SUM((AV$3&gt;='Gastos com Pessoal'!$E$513:$E$522)*(AV$3&lt;='Gastos com Pessoal'!$F$513:$F$522)*OFFSET('Encargos e Benefícios'!$D$511,1,MATCH($B30,'Encargos e Benefícios'!$E$511:$AB$511,0),10,1)
*(IF('Gastos com Pessoal'!$G$513:$G$522&lt;=AV$3,('Gastos com Pessoal'!$H$513:$H$522)+1,1))
*(IF('Gastos com Pessoal'!$M$513:$M$522&lt;=AV$3,('Gastos com Pessoal'!$N$513:$N$522)+1,1))
*(IF('Gastos com Pessoal'!$S$513:$S$522&lt;=AV$3,('Gastos com Pessoal'!$T$513:$T$522)+1,1))
*(IF('Gastos com Pessoal'!$Y$513:$Y$522&lt;=AV$3,('Gastos com Pessoal'!$Z$513:$Z$522)+1,1))
*(IF('Gastos com Pessoal'!$AE$513:$AE$522&lt;=AV$3,('Gastos com Pessoal'!$AF$513:$AF$522)+1,1))),0)</f>
        <v>0</v>
      </c>
      <c r="AW30" s="32">
        <f t="array" aca="1" ref="AW30" ca="1">_xlfn.IFNA(SUM((AW$3&gt;='Gastos com Pessoal'!$E$513:$E$522)*(AW$3&lt;='Gastos com Pessoal'!$F$513:$F$522)*OFFSET('Encargos e Benefícios'!$D$511,1,MATCH($B30,'Encargos e Benefícios'!$E$511:$AB$511,0),10,1)
*(IF('Gastos com Pessoal'!$G$513:$G$522&lt;=AW$3,('Gastos com Pessoal'!$H$513:$H$522)+1,1))
*(IF('Gastos com Pessoal'!$M$513:$M$522&lt;=AW$3,('Gastos com Pessoal'!$N$513:$N$522)+1,1))
*(IF('Gastos com Pessoal'!$S$513:$S$522&lt;=AW$3,('Gastos com Pessoal'!$T$513:$T$522)+1,1))
*(IF('Gastos com Pessoal'!$Y$513:$Y$522&lt;=AW$3,('Gastos com Pessoal'!$Z$513:$Z$522)+1,1))
*(IF('Gastos com Pessoal'!$AE$513:$AE$522&lt;=AW$3,('Gastos com Pessoal'!$AF$513:$AF$522)+1,1))),0)</f>
        <v>0</v>
      </c>
      <c r="AX30" s="32">
        <f t="array" aca="1" ref="AX30" ca="1">_xlfn.IFNA(SUM((AX$3&gt;='Gastos com Pessoal'!$E$513:$E$522)*(AX$3&lt;='Gastos com Pessoal'!$F$513:$F$522)*OFFSET('Encargos e Benefícios'!$D$511,1,MATCH($B30,'Encargos e Benefícios'!$E$511:$AB$511,0),10,1)
*(IF('Gastos com Pessoal'!$G$513:$G$522&lt;=AX$3,('Gastos com Pessoal'!$H$513:$H$522)+1,1))
*(IF('Gastos com Pessoal'!$M$513:$M$522&lt;=AX$3,('Gastos com Pessoal'!$N$513:$N$522)+1,1))
*(IF('Gastos com Pessoal'!$S$513:$S$522&lt;=AX$3,('Gastos com Pessoal'!$T$513:$T$522)+1,1))
*(IF('Gastos com Pessoal'!$Y$513:$Y$522&lt;=AX$3,('Gastos com Pessoal'!$Z$513:$Z$522)+1,1))
*(IF('Gastos com Pessoal'!$AE$513:$AE$522&lt;=AX$3,('Gastos com Pessoal'!$AF$513:$AF$522)+1,1))),0)</f>
        <v>0</v>
      </c>
      <c r="AY30" s="32">
        <f t="array" aca="1" ref="AY30" ca="1">_xlfn.IFNA(SUM((AY$3&gt;='Gastos com Pessoal'!$E$513:$E$522)*(AY$3&lt;='Gastos com Pessoal'!$F$513:$F$522)*OFFSET('Encargos e Benefícios'!$D$511,1,MATCH($B30,'Encargos e Benefícios'!$E$511:$AB$511,0),10,1)
*(IF('Gastos com Pessoal'!$G$513:$G$522&lt;=AY$3,('Gastos com Pessoal'!$H$513:$H$522)+1,1))
*(IF('Gastos com Pessoal'!$M$513:$M$522&lt;=AY$3,('Gastos com Pessoal'!$N$513:$N$522)+1,1))
*(IF('Gastos com Pessoal'!$S$513:$S$522&lt;=AY$3,('Gastos com Pessoal'!$T$513:$T$522)+1,1))
*(IF('Gastos com Pessoal'!$Y$513:$Y$522&lt;=AY$3,('Gastos com Pessoal'!$Z$513:$Z$522)+1,1))
*(IF('Gastos com Pessoal'!$AE$513:$AE$522&lt;=AY$3,('Gastos com Pessoal'!$AF$513:$AF$522)+1,1))),0)</f>
        <v>0</v>
      </c>
      <c r="AZ30" s="32">
        <f t="array" aca="1" ref="AZ30" ca="1">_xlfn.IFNA(SUM((AZ$3&gt;='Gastos com Pessoal'!$E$513:$E$522)*(AZ$3&lt;='Gastos com Pessoal'!$F$513:$F$522)*OFFSET('Encargos e Benefícios'!$D$511,1,MATCH($B30,'Encargos e Benefícios'!$E$511:$AB$511,0),10,1)
*(IF('Gastos com Pessoal'!$G$513:$G$522&lt;=AZ$3,('Gastos com Pessoal'!$H$513:$H$522)+1,1))
*(IF('Gastos com Pessoal'!$M$513:$M$522&lt;=AZ$3,('Gastos com Pessoal'!$N$513:$N$522)+1,1))
*(IF('Gastos com Pessoal'!$S$513:$S$522&lt;=AZ$3,('Gastos com Pessoal'!$T$513:$T$522)+1,1))
*(IF('Gastos com Pessoal'!$Y$513:$Y$522&lt;=AZ$3,('Gastos com Pessoal'!$Z$513:$Z$522)+1,1))
*(IF('Gastos com Pessoal'!$AE$513:$AE$522&lt;=AZ$3,('Gastos com Pessoal'!$AF$513:$AF$522)+1,1))),0)</f>
        <v>0</v>
      </c>
      <c r="BA30" s="32">
        <f t="array" aca="1" ref="BA30" ca="1">_xlfn.IFNA(SUM((BA$3&gt;='Gastos com Pessoal'!$E$513:$E$522)*(BA$3&lt;='Gastos com Pessoal'!$F$513:$F$522)*OFFSET('Encargos e Benefícios'!$D$511,1,MATCH($B30,'Encargos e Benefícios'!$E$511:$AB$511,0),10,1)
*(IF('Gastos com Pessoal'!$G$513:$G$522&lt;=BA$3,('Gastos com Pessoal'!$H$513:$H$522)+1,1))
*(IF('Gastos com Pessoal'!$M$513:$M$522&lt;=BA$3,('Gastos com Pessoal'!$N$513:$N$522)+1,1))
*(IF('Gastos com Pessoal'!$S$513:$S$522&lt;=BA$3,('Gastos com Pessoal'!$T$513:$T$522)+1,1))
*(IF('Gastos com Pessoal'!$Y$513:$Y$522&lt;=BA$3,('Gastos com Pessoal'!$Z$513:$Z$522)+1,1))
*(IF('Gastos com Pessoal'!$AE$513:$AE$522&lt;=BA$3,('Gastos com Pessoal'!$AF$513:$AF$522)+1,1))),0)</f>
        <v>0</v>
      </c>
      <c r="BB30" s="32">
        <f t="array" aca="1" ref="BB30" ca="1">_xlfn.IFNA(SUM((BB$3&gt;='Gastos com Pessoal'!$E$513:$E$522)*(BB$3&lt;='Gastos com Pessoal'!$F$513:$F$522)*OFFSET('Encargos e Benefícios'!$D$511,1,MATCH($B30,'Encargos e Benefícios'!$E$511:$AB$511,0),10,1)
*(IF('Gastos com Pessoal'!$G$513:$G$522&lt;=BB$3,('Gastos com Pessoal'!$H$513:$H$522)+1,1))
*(IF('Gastos com Pessoal'!$M$513:$M$522&lt;=BB$3,('Gastos com Pessoal'!$N$513:$N$522)+1,1))
*(IF('Gastos com Pessoal'!$S$513:$S$522&lt;=BB$3,('Gastos com Pessoal'!$T$513:$T$522)+1,1))
*(IF('Gastos com Pessoal'!$Y$513:$Y$522&lt;=BB$3,('Gastos com Pessoal'!$Z$513:$Z$522)+1,1))
*(IF('Gastos com Pessoal'!$AE$513:$AE$522&lt;=BB$3,('Gastos com Pessoal'!$AF$513:$AF$522)+1,1))),0)</f>
        <v>0</v>
      </c>
      <c r="BC30" s="32">
        <f t="array" aca="1" ref="BC30" ca="1">_xlfn.IFNA(SUM((BC$3&gt;='Gastos com Pessoal'!$E$513:$E$522)*(BC$3&lt;='Gastos com Pessoal'!$F$513:$F$522)*OFFSET('Encargos e Benefícios'!$D$511,1,MATCH($B30,'Encargos e Benefícios'!$E$511:$AB$511,0),10,1)
*(IF('Gastos com Pessoal'!$G$513:$G$522&lt;=BC$3,('Gastos com Pessoal'!$H$513:$H$522)+1,1))
*(IF('Gastos com Pessoal'!$M$513:$M$522&lt;=BC$3,('Gastos com Pessoal'!$N$513:$N$522)+1,1))
*(IF('Gastos com Pessoal'!$S$513:$S$522&lt;=BC$3,('Gastos com Pessoal'!$T$513:$T$522)+1,1))
*(IF('Gastos com Pessoal'!$Y$513:$Y$522&lt;=BC$3,('Gastos com Pessoal'!$Z$513:$Z$522)+1,1))
*(IF('Gastos com Pessoal'!$AE$513:$AE$522&lt;=BC$3,('Gastos com Pessoal'!$AF$513:$AF$522)+1,1))),0)</f>
        <v>0</v>
      </c>
      <c r="BD30" s="32">
        <f t="array" aca="1" ref="BD30" ca="1">_xlfn.IFNA(SUM((BD$3&gt;='Gastos com Pessoal'!$E$513:$E$522)*(BD$3&lt;='Gastos com Pessoal'!$F$513:$F$522)*OFFSET('Encargos e Benefícios'!$D$511,1,MATCH($B30,'Encargos e Benefícios'!$E$511:$AB$511,0),10,1)
*(IF('Gastos com Pessoal'!$G$513:$G$522&lt;=BD$3,('Gastos com Pessoal'!$H$513:$H$522)+1,1))
*(IF('Gastos com Pessoal'!$M$513:$M$522&lt;=BD$3,('Gastos com Pessoal'!$N$513:$N$522)+1,1))
*(IF('Gastos com Pessoal'!$S$513:$S$522&lt;=BD$3,('Gastos com Pessoal'!$T$513:$T$522)+1,1))
*(IF('Gastos com Pessoal'!$Y$513:$Y$522&lt;=BD$3,('Gastos com Pessoal'!$Z$513:$Z$522)+1,1))
*(IF('Gastos com Pessoal'!$AE$513:$AE$522&lt;=BD$3,('Gastos com Pessoal'!$AF$513:$AF$522)+1,1))),0)</f>
        <v>0</v>
      </c>
      <c r="BE30" s="32">
        <f t="array" aca="1" ref="BE30" ca="1">_xlfn.IFNA(SUM((BE$3&gt;='Gastos com Pessoal'!$E$513:$E$522)*(BE$3&lt;='Gastos com Pessoal'!$F$513:$F$522)*OFFSET('Encargos e Benefícios'!$D$511,1,MATCH($B30,'Encargos e Benefícios'!$E$511:$AB$511,0),10,1)
*(IF('Gastos com Pessoal'!$G$513:$G$522&lt;=BE$3,('Gastos com Pessoal'!$H$513:$H$522)+1,1))
*(IF('Gastos com Pessoal'!$M$513:$M$522&lt;=BE$3,('Gastos com Pessoal'!$N$513:$N$522)+1,1))
*(IF('Gastos com Pessoal'!$S$513:$S$522&lt;=BE$3,('Gastos com Pessoal'!$T$513:$T$522)+1,1))
*(IF('Gastos com Pessoal'!$Y$513:$Y$522&lt;=BE$3,('Gastos com Pessoal'!$Z$513:$Z$522)+1,1))
*(IF('Gastos com Pessoal'!$AE$513:$AE$522&lt;=BE$3,('Gastos com Pessoal'!$AF$513:$AF$522)+1,1))),0)</f>
        <v>0</v>
      </c>
      <c r="BF30" s="32">
        <f t="array" aca="1" ref="BF30" ca="1">_xlfn.IFNA(SUM((BF$3&gt;='Gastos com Pessoal'!$E$513:$E$522)*(BF$3&lt;='Gastos com Pessoal'!$F$513:$F$522)*OFFSET('Encargos e Benefícios'!$D$511,1,MATCH($B30,'Encargos e Benefícios'!$E$511:$AB$511,0),10,1)
*(IF('Gastos com Pessoal'!$G$513:$G$522&lt;=BF$3,('Gastos com Pessoal'!$H$513:$H$522)+1,1))
*(IF('Gastos com Pessoal'!$M$513:$M$522&lt;=BF$3,('Gastos com Pessoal'!$N$513:$N$522)+1,1))
*(IF('Gastos com Pessoal'!$S$513:$S$522&lt;=BF$3,('Gastos com Pessoal'!$T$513:$T$522)+1,1))
*(IF('Gastos com Pessoal'!$Y$513:$Y$522&lt;=BF$3,('Gastos com Pessoal'!$Z$513:$Z$522)+1,1))
*(IF('Gastos com Pessoal'!$AE$513:$AE$522&lt;=BF$3,('Gastos com Pessoal'!$AF$513:$AF$522)+1,1))),0)</f>
        <v>0</v>
      </c>
      <c r="BG30" s="32">
        <f t="array" aca="1" ref="BG30" ca="1">_xlfn.IFNA(SUM((BG$3&gt;='Gastos com Pessoal'!$E$513:$E$522)*(BG$3&lt;='Gastos com Pessoal'!$F$513:$F$522)*OFFSET('Encargos e Benefícios'!$D$511,1,MATCH($B30,'Encargos e Benefícios'!$E$511:$AB$511,0),10,1)
*(IF('Gastos com Pessoal'!$G$513:$G$522&lt;=BG$3,('Gastos com Pessoal'!$H$513:$H$522)+1,1))
*(IF('Gastos com Pessoal'!$M$513:$M$522&lt;=BG$3,('Gastos com Pessoal'!$N$513:$N$522)+1,1))
*(IF('Gastos com Pessoal'!$S$513:$S$522&lt;=BG$3,('Gastos com Pessoal'!$T$513:$T$522)+1,1))
*(IF('Gastos com Pessoal'!$Y$513:$Y$522&lt;=BG$3,('Gastos com Pessoal'!$Z$513:$Z$522)+1,1))
*(IF('Gastos com Pessoal'!$AE$513:$AE$522&lt;=BG$3,('Gastos com Pessoal'!$AF$513:$AF$522)+1,1))),0)</f>
        <v>0</v>
      </c>
      <c r="BH30" s="32">
        <f t="array" aca="1" ref="BH30" ca="1">_xlfn.IFNA(SUM((BH$3&gt;='Gastos com Pessoal'!$E$513:$E$522)*(BH$3&lt;='Gastos com Pessoal'!$F$513:$F$522)*OFFSET('Encargos e Benefícios'!$D$511,1,MATCH($B30,'Encargos e Benefícios'!$E$511:$AB$511,0),10,1)
*(IF('Gastos com Pessoal'!$G$513:$G$522&lt;=BH$3,('Gastos com Pessoal'!$H$513:$H$522)+1,1))
*(IF('Gastos com Pessoal'!$M$513:$M$522&lt;=BH$3,('Gastos com Pessoal'!$N$513:$N$522)+1,1))
*(IF('Gastos com Pessoal'!$S$513:$S$522&lt;=BH$3,('Gastos com Pessoal'!$T$513:$T$522)+1,1))
*(IF('Gastos com Pessoal'!$Y$513:$Y$522&lt;=BH$3,('Gastos com Pessoal'!$Z$513:$Z$522)+1,1))
*(IF('Gastos com Pessoal'!$AE$513:$AE$522&lt;=BH$3,('Gastos com Pessoal'!$AF$513:$AF$522)+1,1))),0)</f>
        <v>0</v>
      </c>
      <c r="BI30" s="32">
        <f t="array" aca="1" ref="BI30" ca="1">_xlfn.IFNA(SUM((BI$3&gt;='Gastos com Pessoal'!$E$513:$E$522)*(BI$3&lt;='Gastos com Pessoal'!$F$513:$F$522)*OFFSET('Encargos e Benefícios'!$D$511,1,MATCH($B30,'Encargos e Benefícios'!$E$511:$AB$511,0),10,1)
*(IF('Gastos com Pessoal'!$G$513:$G$522&lt;=BI$3,('Gastos com Pessoal'!$H$513:$H$522)+1,1))
*(IF('Gastos com Pessoal'!$M$513:$M$522&lt;=BI$3,('Gastos com Pessoal'!$N$513:$N$522)+1,1))
*(IF('Gastos com Pessoal'!$S$513:$S$522&lt;=BI$3,('Gastos com Pessoal'!$T$513:$T$522)+1,1))
*(IF('Gastos com Pessoal'!$Y$513:$Y$522&lt;=BI$3,('Gastos com Pessoal'!$Z$513:$Z$522)+1,1))
*(IF('Gastos com Pessoal'!$AE$513:$AE$522&lt;=BI$3,('Gastos com Pessoal'!$AF$513:$AF$522)+1,1))),0)</f>
        <v>0</v>
      </c>
      <c r="BJ30" s="32">
        <f t="array" aca="1" ref="BJ30" ca="1">_xlfn.IFNA(SUM((BJ$3&gt;='Gastos com Pessoal'!$E$513:$E$522)*(BJ$3&lt;='Gastos com Pessoal'!$F$513:$F$522)*OFFSET('Encargos e Benefícios'!$D$511,1,MATCH($B30,'Encargos e Benefícios'!$E$511:$AB$511,0),10,1)
*(IF('Gastos com Pessoal'!$G$513:$G$522&lt;=BJ$3,('Gastos com Pessoal'!$H$513:$H$522)+1,1))
*(IF('Gastos com Pessoal'!$M$513:$M$522&lt;=BJ$3,('Gastos com Pessoal'!$N$513:$N$522)+1,1))
*(IF('Gastos com Pessoal'!$S$513:$S$522&lt;=BJ$3,('Gastos com Pessoal'!$T$513:$T$522)+1,1))
*(IF('Gastos com Pessoal'!$Y$513:$Y$522&lt;=BJ$3,('Gastos com Pessoal'!$Z$513:$Z$522)+1,1))
*(IF('Gastos com Pessoal'!$AE$513:$AE$522&lt;=BJ$3,('Gastos com Pessoal'!$AF$513:$AF$522)+1,1))),0)</f>
        <v>0</v>
      </c>
      <c r="BK30" s="70">
        <f ca="1">SUM(C30:BJ30)</f>
        <v>0</v>
      </c>
      <c r="BL30" s="75">
        <f ca="1">IF($BK$138=0,0,BK30/$BK$138)</f>
        <v>0</v>
      </c>
    </row>
    <row r="31" spans="1:64" s="48" customFormat="1" ht="23.25" customHeight="1" x14ac:dyDescent="0.2">
      <c r="A31" s="19" t="s">
        <v>138</v>
      </c>
      <c r="B31" s="12" t="s">
        <v>139</v>
      </c>
      <c r="C31" s="32">
        <f t="array" aca="1" ref="C31" ca="1">_xlfn.IFNA(SUM((C$3&gt;='Gastos com Pessoal'!$E$7:$E$506)*(C$3&lt;='Gastos com Pessoal'!$F$7:$F$506)*OFFSET('Encargos e Benefícios'!$D$5,1,MATCH($B31,'Encargos e Benefícios'!$E$5:$AB$5,0),500,1)),0)
+_xlfn.IFNA(SUM((C$3&gt;='Gastos com Pessoal'!$E$513:$E$522)*(C$3&lt;='Gastos com Pessoal'!$F$513:$F$522)*OFFSET('Encargos e Benefícios'!$D$511,1,MATCH($B31,'Encargos e Benefícios'!$E$511:$AB$511,0),10,1)),0)
+_xlfn.IFNA(SUM((C$3&gt;='Gastos com Pessoal'!$E$7:$E$506)*(C$3&lt;='Gastos com Pessoal'!$F$7:$F$506)*(IF('Gastos com Pessoal'!$G$7:$G$506&lt;=C$3,1,0))*OFFSET('Gastos com Pessoal'!$H$6,1,MATCH(1&amp;$B31,'Gastos com Pessoal'!$I$532:$AJ$532&amp;'Gastos com Pessoal'!$I$6:$AJ$6,0),500,1)),0)
+_xlfn.IFNA(SUM((C$3&gt;='Gastos com Pessoal'!$E$7:$E$506)*(C$3&lt;='Gastos com Pessoal'!$F$7:$F$506)*(IF('Gastos com Pessoal'!$M$7:$M$506&lt;=C$3,1,0))*OFFSET('Gastos com Pessoal'!$H$6,1,MATCH(2&amp;$B31,'Gastos com Pessoal'!$I$532:$AJ$532&amp;'Gastos com Pessoal'!$I$6:$AJ$6,0),500,1)),0)
+_xlfn.IFNA(SUM((C$3&gt;='Gastos com Pessoal'!$E$7:$E$506)*(C$3&lt;='Gastos com Pessoal'!$F$7:$F$506)*(IF('Gastos com Pessoal'!$S$7:$S$506&lt;=C$3,1,0))*OFFSET('Gastos com Pessoal'!$H$6,1,MATCH(3&amp;$B31,'Gastos com Pessoal'!$I$532:$AJ$532&amp;'Gastos com Pessoal'!$I$6:$AJ$6,0),500,1)),0)
+_xlfn.IFNA(SUM((C$3&gt;='Gastos com Pessoal'!$E$7:$E$506)*(C$3&lt;='Gastos com Pessoal'!$F$7:$F$506)*(IF('Gastos com Pessoal'!$Y$7:$Y$506&lt;=C$3,1,0))*OFFSET('Gastos com Pessoal'!$H$6,1,MATCH(4&amp;$B31,'Gastos com Pessoal'!$I$532:$AJ$532&amp;'Gastos com Pessoal'!$I$6:$AJ$6,0),500,1)),0)
+_xlfn.IFNA(SUM((C$3&gt;='Gastos com Pessoal'!$E$7:$E$506)*(C$3&lt;='Gastos com Pessoal'!$F$7:$F$506)*(IF('Gastos com Pessoal'!$AE$7:$AE$506&lt;=C$3,1,0))*OFFSET('Gastos com Pessoal'!$H$6,1,MATCH(5&amp;$B31,'Gastos com Pessoal'!$I$532:$AJ$532&amp;'Gastos com Pessoal'!$I$6:$AJ$6,0),500,1)),0)
+_xlfn.IFNA(SUM((C$3&gt;='Gastos com Pessoal'!$E$513:$E$522)*(C$3&lt;='Gastos com Pessoal'!$F$513:$F$522)*(IF('Gastos com Pessoal'!$G$513:$G$522&lt;=C$3,1,0))*OFFSET('Gastos com Pessoal'!$H$512,1,MATCH(1&amp;$B31,'Gastos com Pessoal'!$I$532:$AJ$532&amp;'Gastos com Pessoal'!$I$512:$AJ$512,0),10,1)),0)
+_xlfn.IFNA(SUM((C$3&gt;='Gastos com Pessoal'!$E$513:$E$522)*(C$3&lt;='Gastos com Pessoal'!$F$513:$F$522)*(IF('Gastos com Pessoal'!$M$513:$M$522&lt;=C$3,1,0))*OFFSET('Gastos com Pessoal'!$H$512,1,MATCH(2&amp;$B31,'Gastos com Pessoal'!$I$532:$AJ$532&amp;'Gastos com Pessoal'!$I$512:$AJ$512,0),10,1)),0)
+_xlfn.IFNA(SUM((C$3&gt;='Gastos com Pessoal'!$E$513:$E$522)*(C$3&lt;='Gastos com Pessoal'!$F$513:$F$522)*(IF('Gastos com Pessoal'!$S$513:$S$522&lt;=C$3,1,0))*OFFSET('Gastos com Pessoal'!$H$512,1,MATCH(3&amp;$B31,'Gastos com Pessoal'!$I$532:$AJ$532&amp;'Gastos com Pessoal'!$I$512:$AJ$512,0),10,1)),0)
+_xlfn.IFNA(SUM((C$3&gt;='Gastos com Pessoal'!$E$513:$E$522)*(C$3&lt;='Gastos com Pessoal'!$F$513:$F$522)*(IF('Gastos com Pessoal'!$Y$513:$Y$522&lt;=C$3,1,0))*OFFSET('Gastos com Pessoal'!$H$512,1,MATCH(4&amp;$B31,'Gastos com Pessoal'!$I$532:$AJ$532&amp;'Gastos com Pessoal'!$I$512:$AJ$512,0),10,1)),0)
+_xlfn.IFNA(SUM((C$3&gt;='Gastos com Pessoal'!$E$513:$E$522)*(C$3&lt;='Gastos com Pessoal'!$F$513:$F$522)*(IF('Gastos com Pessoal'!$AE$513:$AE$522&lt;=C$3,1,0))*OFFSET('Gastos com Pessoal'!$H$512,1,MATCH(5&amp;$B31,'Gastos com Pessoal'!$I$532:$AJ$532&amp;'Gastos com Pessoal'!$I$512:$AJ$512,0),10,1)),0)</f>
        <v>0</v>
      </c>
      <c r="D31" s="32">
        <f t="array" aca="1" ref="D31" ca="1">_xlfn.IFNA(SUM((D$3&gt;='Gastos com Pessoal'!$E$7:$E$506)*(D$3&lt;='Gastos com Pessoal'!$F$7:$F$506)*OFFSET('Encargos e Benefícios'!$D$5,1,MATCH($B31,'Encargos e Benefícios'!$E$5:$AB$5,0),500,1)),0)
+_xlfn.IFNA(SUM((D$3&gt;='Gastos com Pessoal'!$E$513:$E$522)*(D$3&lt;='Gastos com Pessoal'!$F$513:$F$522)*OFFSET('Encargos e Benefícios'!$D$511,1,MATCH($B31,'Encargos e Benefícios'!$E$511:$AB$511,0),10,1)),0)
+_xlfn.IFNA(SUM((D$3&gt;='Gastos com Pessoal'!$E$7:$E$506)*(D$3&lt;='Gastos com Pessoal'!$F$7:$F$506)*(IF('Gastos com Pessoal'!$G$7:$G$506&lt;=D$3,1,0))*OFFSET('Gastos com Pessoal'!$H$6,1,MATCH(1&amp;$B31,'Gastos com Pessoal'!$I$532:$AJ$532&amp;'Gastos com Pessoal'!$I$6:$AJ$6,0),500,1)),0)
+_xlfn.IFNA(SUM((D$3&gt;='Gastos com Pessoal'!$E$7:$E$506)*(D$3&lt;='Gastos com Pessoal'!$F$7:$F$506)*(IF('Gastos com Pessoal'!$M$7:$M$506&lt;=D$3,1,0))*OFFSET('Gastos com Pessoal'!$H$6,1,MATCH(2&amp;$B31,'Gastos com Pessoal'!$I$532:$AJ$532&amp;'Gastos com Pessoal'!$I$6:$AJ$6,0),500,1)),0)
+_xlfn.IFNA(SUM((D$3&gt;='Gastos com Pessoal'!$E$7:$E$506)*(D$3&lt;='Gastos com Pessoal'!$F$7:$F$506)*(IF('Gastos com Pessoal'!$S$7:$S$506&lt;=D$3,1,0))*OFFSET('Gastos com Pessoal'!$H$6,1,MATCH(3&amp;$B31,'Gastos com Pessoal'!$I$532:$AJ$532&amp;'Gastos com Pessoal'!$I$6:$AJ$6,0),500,1)),0)
+_xlfn.IFNA(SUM((D$3&gt;='Gastos com Pessoal'!$E$7:$E$506)*(D$3&lt;='Gastos com Pessoal'!$F$7:$F$506)*(IF('Gastos com Pessoal'!$Y$7:$Y$506&lt;=D$3,1,0))*OFFSET('Gastos com Pessoal'!$H$6,1,MATCH(4&amp;$B31,'Gastos com Pessoal'!$I$532:$AJ$532&amp;'Gastos com Pessoal'!$I$6:$AJ$6,0),500,1)),0)
+_xlfn.IFNA(SUM((D$3&gt;='Gastos com Pessoal'!$E$7:$E$506)*(D$3&lt;='Gastos com Pessoal'!$F$7:$F$506)*(IF('Gastos com Pessoal'!$AE$7:$AE$506&lt;=D$3,1,0))*OFFSET('Gastos com Pessoal'!$H$6,1,MATCH(5&amp;$B31,'Gastos com Pessoal'!$I$532:$AJ$532&amp;'Gastos com Pessoal'!$I$6:$AJ$6,0),500,1)),0)
+_xlfn.IFNA(SUM((D$3&gt;='Gastos com Pessoal'!$E$513:$E$522)*(D$3&lt;='Gastos com Pessoal'!$F$513:$F$522)*(IF('Gastos com Pessoal'!$G$513:$G$522&lt;=D$3,1,0))*OFFSET('Gastos com Pessoal'!$H$512,1,MATCH(1&amp;$B31,'Gastos com Pessoal'!$I$532:$AJ$532&amp;'Gastos com Pessoal'!$I$512:$AJ$512,0),10,1)),0)
+_xlfn.IFNA(SUM((D$3&gt;='Gastos com Pessoal'!$E$513:$E$522)*(D$3&lt;='Gastos com Pessoal'!$F$513:$F$522)*(IF('Gastos com Pessoal'!$M$513:$M$522&lt;=D$3,1,0))*OFFSET('Gastos com Pessoal'!$H$512,1,MATCH(2&amp;$B31,'Gastos com Pessoal'!$I$532:$AJ$532&amp;'Gastos com Pessoal'!$I$512:$AJ$512,0),10,1)),0)
+_xlfn.IFNA(SUM((D$3&gt;='Gastos com Pessoal'!$E$513:$E$522)*(D$3&lt;='Gastos com Pessoal'!$F$513:$F$522)*(IF('Gastos com Pessoal'!$S$513:$S$522&lt;=D$3,1,0))*OFFSET('Gastos com Pessoal'!$H$512,1,MATCH(3&amp;$B31,'Gastos com Pessoal'!$I$532:$AJ$532&amp;'Gastos com Pessoal'!$I$512:$AJ$512,0),10,1)),0)
+_xlfn.IFNA(SUM((D$3&gt;='Gastos com Pessoal'!$E$513:$E$522)*(D$3&lt;='Gastos com Pessoal'!$F$513:$F$522)*(IF('Gastos com Pessoal'!$Y$513:$Y$522&lt;=D$3,1,0))*OFFSET('Gastos com Pessoal'!$H$512,1,MATCH(4&amp;$B31,'Gastos com Pessoal'!$I$532:$AJ$532&amp;'Gastos com Pessoal'!$I$512:$AJ$512,0),10,1)),0)
+_xlfn.IFNA(SUM((D$3&gt;='Gastos com Pessoal'!$E$513:$E$522)*(D$3&lt;='Gastos com Pessoal'!$F$513:$F$522)*(IF('Gastos com Pessoal'!$AE$513:$AE$522&lt;=D$3,1,0))*OFFSET('Gastos com Pessoal'!$H$512,1,MATCH(5&amp;$B31,'Gastos com Pessoal'!$I$532:$AJ$532&amp;'Gastos com Pessoal'!$I$512:$AJ$512,0),10,1)),0)</f>
        <v>0</v>
      </c>
      <c r="E31" s="32">
        <f t="array" aca="1" ref="E31" ca="1">_xlfn.IFNA(SUM((E$3&gt;='Gastos com Pessoal'!$E$7:$E$506)*(E$3&lt;='Gastos com Pessoal'!$F$7:$F$506)*OFFSET('Encargos e Benefícios'!$D$5,1,MATCH($B31,'Encargos e Benefícios'!$E$5:$AB$5,0),500,1)),0)
+_xlfn.IFNA(SUM((E$3&gt;='Gastos com Pessoal'!$E$513:$E$522)*(E$3&lt;='Gastos com Pessoal'!$F$513:$F$522)*OFFSET('Encargos e Benefícios'!$D$511,1,MATCH($B31,'Encargos e Benefícios'!$E$511:$AB$511,0),10,1)),0)
+_xlfn.IFNA(SUM((E$3&gt;='Gastos com Pessoal'!$E$7:$E$506)*(E$3&lt;='Gastos com Pessoal'!$F$7:$F$506)*(IF('Gastos com Pessoal'!$G$7:$G$506&lt;=E$3,1,0))*OFFSET('Gastos com Pessoal'!$H$6,1,MATCH(1&amp;$B31,'Gastos com Pessoal'!$I$532:$AJ$532&amp;'Gastos com Pessoal'!$I$6:$AJ$6,0),500,1)),0)
+_xlfn.IFNA(SUM((E$3&gt;='Gastos com Pessoal'!$E$7:$E$506)*(E$3&lt;='Gastos com Pessoal'!$F$7:$F$506)*(IF('Gastos com Pessoal'!$M$7:$M$506&lt;=E$3,1,0))*OFFSET('Gastos com Pessoal'!$H$6,1,MATCH(2&amp;$B31,'Gastos com Pessoal'!$I$532:$AJ$532&amp;'Gastos com Pessoal'!$I$6:$AJ$6,0),500,1)),0)
+_xlfn.IFNA(SUM((E$3&gt;='Gastos com Pessoal'!$E$7:$E$506)*(E$3&lt;='Gastos com Pessoal'!$F$7:$F$506)*(IF('Gastos com Pessoal'!$S$7:$S$506&lt;=E$3,1,0))*OFFSET('Gastos com Pessoal'!$H$6,1,MATCH(3&amp;$B31,'Gastos com Pessoal'!$I$532:$AJ$532&amp;'Gastos com Pessoal'!$I$6:$AJ$6,0),500,1)),0)
+_xlfn.IFNA(SUM((E$3&gt;='Gastos com Pessoal'!$E$7:$E$506)*(E$3&lt;='Gastos com Pessoal'!$F$7:$F$506)*(IF('Gastos com Pessoal'!$Y$7:$Y$506&lt;=E$3,1,0))*OFFSET('Gastos com Pessoal'!$H$6,1,MATCH(4&amp;$B31,'Gastos com Pessoal'!$I$532:$AJ$532&amp;'Gastos com Pessoal'!$I$6:$AJ$6,0),500,1)),0)
+_xlfn.IFNA(SUM((E$3&gt;='Gastos com Pessoal'!$E$7:$E$506)*(E$3&lt;='Gastos com Pessoal'!$F$7:$F$506)*(IF('Gastos com Pessoal'!$AE$7:$AE$506&lt;=E$3,1,0))*OFFSET('Gastos com Pessoal'!$H$6,1,MATCH(5&amp;$B31,'Gastos com Pessoal'!$I$532:$AJ$532&amp;'Gastos com Pessoal'!$I$6:$AJ$6,0),500,1)),0)
+_xlfn.IFNA(SUM((E$3&gt;='Gastos com Pessoal'!$E$513:$E$522)*(E$3&lt;='Gastos com Pessoal'!$F$513:$F$522)*(IF('Gastos com Pessoal'!$G$513:$G$522&lt;=E$3,1,0))*OFFSET('Gastos com Pessoal'!$H$512,1,MATCH(1&amp;$B31,'Gastos com Pessoal'!$I$532:$AJ$532&amp;'Gastos com Pessoal'!$I$512:$AJ$512,0),10,1)),0)
+_xlfn.IFNA(SUM((E$3&gt;='Gastos com Pessoal'!$E$513:$E$522)*(E$3&lt;='Gastos com Pessoal'!$F$513:$F$522)*(IF('Gastos com Pessoal'!$M$513:$M$522&lt;=E$3,1,0))*OFFSET('Gastos com Pessoal'!$H$512,1,MATCH(2&amp;$B31,'Gastos com Pessoal'!$I$532:$AJ$532&amp;'Gastos com Pessoal'!$I$512:$AJ$512,0),10,1)),0)
+_xlfn.IFNA(SUM((E$3&gt;='Gastos com Pessoal'!$E$513:$E$522)*(E$3&lt;='Gastos com Pessoal'!$F$513:$F$522)*(IF('Gastos com Pessoal'!$S$513:$S$522&lt;=E$3,1,0))*OFFSET('Gastos com Pessoal'!$H$512,1,MATCH(3&amp;$B31,'Gastos com Pessoal'!$I$532:$AJ$532&amp;'Gastos com Pessoal'!$I$512:$AJ$512,0),10,1)),0)
+_xlfn.IFNA(SUM((E$3&gt;='Gastos com Pessoal'!$E$513:$E$522)*(E$3&lt;='Gastos com Pessoal'!$F$513:$F$522)*(IF('Gastos com Pessoal'!$Y$513:$Y$522&lt;=E$3,1,0))*OFFSET('Gastos com Pessoal'!$H$512,1,MATCH(4&amp;$B31,'Gastos com Pessoal'!$I$532:$AJ$532&amp;'Gastos com Pessoal'!$I$512:$AJ$512,0),10,1)),0)
+_xlfn.IFNA(SUM((E$3&gt;='Gastos com Pessoal'!$E$513:$E$522)*(E$3&lt;='Gastos com Pessoal'!$F$513:$F$522)*(IF('Gastos com Pessoal'!$AE$513:$AE$522&lt;=E$3,1,0))*OFFSET('Gastos com Pessoal'!$H$512,1,MATCH(5&amp;$B31,'Gastos com Pessoal'!$I$532:$AJ$532&amp;'Gastos com Pessoal'!$I$512:$AJ$512,0),10,1)),0)</f>
        <v>0</v>
      </c>
      <c r="F31" s="32">
        <f t="array" aca="1" ref="F31" ca="1">_xlfn.IFNA(SUM((F$3&gt;='Gastos com Pessoal'!$E$7:$E$506)*(F$3&lt;='Gastos com Pessoal'!$F$7:$F$506)*OFFSET('Encargos e Benefícios'!$D$5,1,MATCH($B31,'Encargos e Benefícios'!$E$5:$AB$5,0),500,1)),0)
+_xlfn.IFNA(SUM((F$3&gt;='Gastos com Pessoal'!$E$513:$E$522)*(F$3&lt;='Gastos com Pessoal'!$F$513:$F$522)*OFFSET('Encargos e Benefícios'!$D$511,1,MATCH($B31,'Encargos e Benefícios'!$E$511:$AB$511,0),10,1)),0)
+_xlfn.IFNA(SUM((F$3&gt;='Gastos com Pessoal'!$E$7:$E$506)*(F$3&lt;='Gastos com Pessoal'!$F$7:$F$506)*(IF('Gastos com Pessoal'!$G$7:$G$506&lt;=F$3,1,0))*OFFSET('Gastos com Pessoal'!$H$6,1,MATCH(1&amp;$B31,'Gastos com Pessoal'!$I$532:$AJ$532&amp;'Gastos com Pessoal'!$I$6:$AJ$6,0),500,1)),0)
+_xlfn.IFNA(SUM((F$3&gt;='Gastos com Pessoal'!$E$7:$E$506)*(F$3&lt;='Gastos com Pessoal'!$F$7:$F$506)*(IF('Gastos com Pessoal'!$M$7:$M$506&lt;=F$3,1,0))*OFFSET('Gastos com Pessoal'!$H$6,1,MATCH(2&amp;$B31,'Gastos com Pessoal'!$I$532:$AJ$532&amp;'Gastos com Pessoal'!$I$6:$AJ$6,0),500,1)),0)
+_xlfn.IFNA(SUM((F$3&gt;='Gastos com Pessoal'!$E$7:$E$506)*(F$3&lt;='Gastos com Pessoal'!$F$7:$F$506)*(IF('Gastos com Pessoal'!$S$7:$S$506&lt;=F$3,1,0))*OFFSET('Gastos com Pessoal'!$H$6,1,MATCH(3&amp;$B31,'Gastos com Pessoal'!$I$532:$AJ$532&amp;'Gastos com Pessoal'!$I$6:$AJ$6,0),500,1)),0)
+_xlfn.IFNA(SUM((F$3&gt;='Gastos com Pessoal'!$E$7:$E$506)*(F$3&lt;='Gastos com Pessoal'!$F$7:$F$506)*(IF('Gastos com Pessoal'!$Y$7:$Y$506&lt;=F$3,1,0))*OFFSET('Gastos com Pessoal'!$H$6,1,MATCH(4&amp;$B31,'Gastos com Pessoal'!$I$532:$AJ$532&amp;'Gastos com Pessoal'!$I$6:$AJ$6,0),500,1)),0)
+_xlfn.IFNA(SUM((F$3&gt;='Gastos com Pessoal'!$E$7:$E$506)*(F$3&lt;='Gastos com Pessoal'!$F$7:$F$506)*(IF('Gastos com Pessoal'!$AE$7:$AE$506&lt;=F$3,1,0))*OFFSET('Gastos com Pessoal'!$H$6,1,MATCH(5&amp;$B31,'Gastos com Pessoal'!$I$532:$AJ$532&amp;'Gastos com Pessoal'!$I$6:$AJ$6,0),500,1)),0)
+_xlfn.IFNA(SUM((F$3&gt;='Gastos com Pessoal'!$E$513:$E$522)*(F$3&lt;='Gastos com Pessoal'!$F$513:$F$522)*(IF('Gastos com Pessoal'!$G$513:$G$522&lt;=F$3,1,0))*OFFSET('Gastos com Pessoal'!$H$512,1,MATCH(1&amp;$B31,'Gastos com Pessoal'!$I$532:$AJ$532&amp;'Gastos com Pessoal'!$I$512:$AJ$512,0),10,1)),0)
+_xlfn.IFNA(SUM((F$3&gt;='Gastos com Pessoal'!$E$513:$E$522)*(F$3&lt;='Gastos com Pessoal'!$F$513:$F$522)*(IF('Gastos com Pessoal'!$M$513:$M$522&lt;=F$3,1,0))*OFFSET('Gastos com Pessoal'!$H$512,1,MATCH(2&amp;$B31,'Gastos com Pessoal'!$I$532:$AJ$532&amp;'Gastos com Pessoal'!$I$512:$AJ$512,0),10,1)),0)
+_xlfn.IFNA(SUM((F$3&gt;='Gastos com Pessoal'!$E$513:$E$522)*(F$3&lt;='Gastos com Pessoal'!$F$513:$F$522)*(IF('Gastos com Pessoal'!$S$513:$S$522&lt;=F$3,1,0))*OFFSET('Gastos com Pessoal'!$H$512,1,MATCH(3&amp;$B31,'Gastos com Pessoal'!$I$532:$AJ$532&amp;'Gastos com Pessoal'!$I$512:$AJ$512,0),10,1)),0)
+_xlfn.IFNA(SUM((F$3&gt;='Gastos com Pessoal'!$E$513:$E$522)*(F$3&lt;='Gastos com Pessoal'!$F$513:$F$522)*(IF('Gastos com Pessoal'!$Y$513:$Y$522&lt;=F$3,1,0))*OFFSET('Gastos com Pessoal'!$H$512,1,MATCH(4&amp;$B31,'Gastos com Pessoal'!$I$532:$AJ$532&amp;'Gastos com Pessoal'!$I$512:$AJ$512,0),10,1)),0)
+_xlfn.IFNA(SUM((F$3&gt;='Gastos com Pessoal'!$E$513:$E$522)*(F$3&lt;='Gastos com Pessoal'!$F$513:$F$522)*(IF('Gastos com Pessoal'!$AE$513:$AE$522&lt;=F$3,1,0))*OFFSET('Gastos com Pessoal'!$H$512,1,MATCH(5&amp;$B31,'Gastos com Pessoal'!$I$532:$AJ$532&amp;'Gastos com Pessoal'!$I$512:$AJ$512,0),10,1)),0)</f>
        <v>0</v>
      </c>
      <c r="G31" s="32">
        <f t="array" aca="1" ref="G31" ca="1">_xlfn.IFNA(SUM((G$3&gt;='Gastos com Pessoal'!$E$7:$E$506)*(G$3&lt;='Gastos com Pessoal'!$F$7:$F$506)*OFFSET('Encargos e Benefícios'!$D$5,1,MATCH($B31,'Encargos e Benefícios'!$E$5:$AB$5,0),500,1)),0)
+_xlfn.IFNA(SUM((G$3&gt;='Gastos com Pessoal'!$E$513:$E$522)*(G$3&lt;='Gastos com Pessoal'!$F$513:$F$522)*OFFSET('Encargos e Benefícios'!$D$511,1,MATCH($B31,'Encargos e Benefícios'!$E$511:$AB$511,0),10,1)),0)
+_xlfn.IFNA(SUM((G$3&gt;='Gastos com Pessoal'!$E$7:$E$506)*(G$3&lt;='Gastos com Pessoal'!$F$7:$F$506)*(IF('Gastos com Pessoal'!$G$7:$G$506&lt;=G$3,1,0))*OFFSET('Gastos com Pessoal'!$H$6,1,MATCH(1&amp;$B31,'Gastos com Pessoal'!$I$532:$AJ$532&amp;'Gastos com Pessoal'!$I$6:$AJ$6,0),500,1)),0)
+_xlfn.IFNA(SUM((G$3&gt;='Gastos com Pessoal'!$E$7:$E$506)*(G$3&lt;='Gastos com Pessoal'!$F$7:$F$506)*(IF('Gastos com Pessoal'!$M$7:$M$506&lt;=G$3,1,0))*OFFSET('Gastos com Pessoal'!$H$6,1,MATCH(2&amp;$B31,'Gastos com Pessoal'!$I$532:$AJ$532&amp;'Gastos com Pessoal'!$I$6:$AJ$6,0),500,1)),0)
+_xlfn.IFNA(SUM((G$3&gt;='Gastos com Pessoal'!$E$7:$E$506)*(G$3&lt;='Gastos com Pessoal'!$F$7:$F$506)*(IF('Gastos com Pessoal'!$S$7:$S$506&lt;=G$3,1,0))*OFFSET('Gastos com Pessoal'!$H$6,1,MATCH(3&amp;$B31,'Gastos com Pessoal'!$I$532:$AJ$532&amp;'Gastos com Pessoal'!$I$6:$AJ$6,0),500,1)),0)
+_xlfn.IFNA(SUM((G$3&gt;='Gastos com Pessoal'!$E$7:$E$506)*(G$3&lt;='Gastos com Pessoal'!$F$7:$F$506)*(IF('Gastos com Pessoal'!$Y$7:$Y$506&lt;=G$3,1,0))*OFFSET('Gastos com Pessoal'!$H$6,1,MATCH(4&amp;$B31,'Gastos com Pessoal'!$I$532:$AJ$532&amp;'Gastos com Pessoal'!$I$6:$AJ$6,0),500,1)),0)
+_xlfn.IFNA(SUM((G$3&gt;='Gastos com Pessoal'!$E$7:$E$506)*(G$3&lt;='Gastos com Pessoal'!$F$7:$F$506)*(IF('Gastos com Pessoal'!$AE$7:$AE$506&lt;=G$3,1,0))*OFFSET('Gastos com Pessoal'!$H$6,1,MATCH(5&amp;$B31,'Gastos com Pessoal'!$I$532:$AJ$532&amp;'Gastos com Pessoal'!$I$6:$AJ$6,0),500,1)),0)
+_xlfn.IFNA(SUM((G$3&gt;='Gastos com Pessoal'!$E$513:$E$522)*(G$3&lt;='Gastos com Pessoal'!$F$513:$F$522)*(IF('Gastos com Pessoal'!$G$513:$G$522&lt;=G$3,1,0))*OFFSET('Gastos com Pessoal'!$H$512,1,MATCH(1&amp;$B31,'Gastos com Pessoal'!$I$532:$AJ$532&amp;'Gastos com Pessoal'!$I$512:$AJ$512,0),10,1)),0)
+_xlfn.IFNA(SUM((G$3&gt;='Gastos com Pessoal'!$E$513:$E$522)*(G$3&lt;='Gastos com Pessoal'!$F$513:$F$522)*(IF('Gastos com Pessoal'!$M$513:$M$522&lt;=G$3,1,0))*OFFSET('Gastos com Pessoal'!$H$512,1,MATCH(2&amp;$B31,'Gastos com Pessoal'!$I$532:$AJ$532&amp;'Gastos com Pessoal'!$I$512:$AJ$512,0),10,1)),0)
+_xlfn.IFNA(SUM((G$3&gt;='Gastos com Pessoal'!$E$513:$E$522)*(G$3&lt;='Gastos com Pessoal'!$F$513:$F$522)*(IF('Gastos com Pessoal'!$S$513:$S$522&lt;=G$3,1,0))*OFFSET('Gastos com Pessoal'!$H$512,1,MATCH(3&amp;$B31,'Gastos com Pessoal'!$I$532:$AJ$532&amp;'Gastos com Pessoal'!$I$512:$AJ$512,0),10,1)),0)
+_xlfn.IFNA(SUM((G$3&gt;='Gastos com Pessoal'!$E$513:$E$522)*(G$3&lt;='Gastos com Pessoal'!$F$513:$F$522)*(IF('Gastos com Pessoal'!$Y$513:$Y$522&lt;=G$3,1,0))*OFFSET('Gastos com Pessoal'!$H$512,1,MATCH(4&amp;$B31,'Gastos com Pessoal'!$I$532:$AJ$532&amp;'Gastos com Pessoal'!$I$512:$AJ$512,0),10,1)),0)
+_xlfn.IFNA(SUM((G$3&gt;='Gastos com Pessoal'!$E$513:$E$522)*(G$3&lt;='Gastos com Pessoal'!$F$513:$F$522)*(IF('Gastos com Pessoal'!$AE$513:$AE$522&lt;=G$3,1,0))*OFFSET('Gastos com Pessoal'!$H$512,1,MATCH(5&amp;$B31,'Gastos com Pessoal'!$I$532:$AJ$532&amp;'Gastos com Pessoal'!$I$512:$AJ$512,0),10,1)),0)</f>
        <v>0</v>
      </c>
      <c r="H31" s="32">
        <f t="array" aca="1" ref="H31" ca="1">_xlfn.IFNA(SUM((H$3&gt;='Gastos com Pessoal'!$E$7:$E$506)*(H$3&lt;='Gastos com Pessoal'!$F$7:$F$506)*OFFSET('Encargos e Benefícios'!$D$5,1,MATCH($B31,'Encargos e Benefícios'!$E$5:$AB$5,0),500,1)),0)
+_xlfn.IFNA(SUM((H$3&gt;='Gastos com Pessoal'!$E$513:$E$522)*(H$3&lt;='Gastos com Pessoal'!$F$513:$F$522)*OFFSET('Encargos e Benefícios'!$D$511,1,MATCH($B31,'Encargos e Benefícios'!$E$511:$AB$511,0),10,1)),0)
+_xlfn.IFNA(SUM((H$3&gt;='Gastos com Pessoal'!$E$7:$E$506)*(H$3&lt;='Gastos com Pessoal'!$F$7:$F$506)*(IF('Gastos com Pessoal'!$G$7:$G$506&lt;=H$3,1,0))*OFFSET('Gastos com Pessoal'!$H$6,1,MATCH(1&amp;$B31,'Gastos com Pessoal'!$I$532:$AJ$532&amp;'Gastos com Pessoal'!$I$6:$AJ$6,0),500,1)),0)
+_xlfn.IFNA(SUM((H$3&gt;='Gastos com Pessoal'!$E$7:$E$506)*(H$3&lt;='Gastos com Pessoal'!$F$7:$F$506)*(IF('Gastos com Pessoal'!$M$7:$M$506&lt;=H$3,1,0))*OFFSET('Gastos com Pessoal'!$H$6,1,MATCH(2&amp;$B31,'Gastos com Pessoal'!$I$532:$AJ$532&amp;'Gastos com Pessoal'!$I$6:$AJ$6,0),500,1)),0)
+_xlfn.IFNA(SUM((H$3&gt;='Gastos com Pessoal'!$E$7:$E$506)*(H$3&lt;='Gastos com Pessoal'!$F$7:$F$506)*(IF('Gastos com Pessoal'!$S$7:$S$506&lt;=H$3,1,0))*OFFSET('Gastos com Pessoal'!$H$6,1,MATCH(3&amp;$B31,'Gastos com Pessoal'!$I$532:$AJ$532&amp;'Gastos com Pessoal'!$I$6:$AJ$6,0),500,1)),0)
+_xlfn.IFNA(SUM((H$3&gt;='Gastos com Pessoal'!$E$7:$E$506)*(H$3&lt;='Gastos com Pessoal'!$F$7:$F$506)*(IF('Gastos com Pessoal'!$Y$7:$Y$506&lt;=H$3,1,0))*OFFSET('Gastos com Pessoal'!$H$6,1,MATCH(4&amp;$B31,'Gastos com Pessoal'!$I$532:$AJ$532&amp;'Gastos com Pessoal'!$I$6:$AJ$6,0),500,1)),0)
+_xlfn.IFNA(SUM((H$3&gt;='Gastos com Pessoal'!$E$7:$E$506)*(H$3&lt;='Gastos com Pessoal'!$F$7:$F$506)*(IF('Gastos com Pessoal'!$AE$7:$AE$506&lt;=H$3,1,0))*OFFSET('Gastos com Pessoal'!$H$6,1,MATCH(5&amp;$B31,'Gastos com Pessoal'!$I$532:$AJ$532&amp;'Gastos com Pessoal'!$I$6:$AJ$6,0),500,1)),0)
+_xlfn.IFNA(SUM((H$3&gt;='Gastos com Pessoal'!$E$513:$E$522)*(H$3&lt;='Gastos com Pessoal'!$F$513:$F$522)*(IF('Gastos com Pessoal'!$G$513:$G$522&lt;=H$3,1,0))*OFFSET('Gastos com Pessoal'!$H$512,1,MATCH(1&amp;$B31,'Gastos com Pessoal'!$I$532:$AJ$532&amp;'Gastos com Pessoal'!$I$512:$AJ$512,0),10,1)),0)
+_xlfn.IFNA(SUM((H$3&gt;='Gastos com Pessoal'!$E$513:$E$522)*(H$3&lt;='Gastos com Pessoal'!$F$513:$F$522)*(IF('Gastos com Pessoal'!$M$513:$M$522&lt;=H$3,1,0))*OFFSET('Gastos com Pessoal'!$H$512,1,MATCH(2&amp;$B31,'Gastos com Pessoal'!$I$532:$AJ$532&amp;'Gastos com Pessoal'!$I$512:$AJ$512,0),10,1)),0)
+_xlfn.IFNA(SUM((H$3&gt;='Gastos com Pessoal'!$E$513:$E$522)*(H$3&lt;='Gastos com Pessoal'!$F$513:$F$522)*(IF('Gastos com Pessoal'!$S$513:$S$522&lt;=H$3,1,0))*OFFSET('Gastos com Pessoal'!$H$512,1,MATCH(3&amp;$B31,'Gastos com Pessoal'!$I$532:$AJ$532&amp;'Gastos com Pessoal'!$I$512:$AJ$512,0),10,1)),0)
+_xlfn.IFNA(SUM((H$3&gt;='Gastos com Pessoal'!$E$513:$E$522)*(H$3&lt;='Gastos com Pessoal'!$F$513:$F$522)*(IF('Gastos com Pessoal'!$Y$513:$Y$522&lt;=H$3,1,0))*OFFSET('Gastos com Pessoal'!$H$512,1,MATCH(4&amp;$B31,'Gastos com Pessoal'!$I$532:$AJ$532&amp;'Gastos com Pessoal'!$I$512:$AJ$512,0),10,1)),0)
+_xlfn.IFNA(SUM((H$3&gt;='Gastos com Pessoal'!$E$513:$E$522)*(H$3&lt;='Gastos com Pessoal'!$F$513:$F$522)*(IF('Gastos com Pessoal'!$AE$513:$AE$522&lt;=H$3,1,0))*OFFSET('Gastos com Pessoal'!$H$512,1,MATCH(5&amp;$B31,'Gastos com Pessoal'!$I$532:$AJ$532&amp;'Gastos com Pessoal'!$I$512:$AJ$512,0),10,1)),0)</f>
        <v>0</v>
      </c>
      <c r="I31" s="32">
        <f t="array" aca="1" ref="I31" ca="1">_xlfn.IFNA(SUM((I$3&gt;='Gastos com Pessoal'!$E$7:$E$506)*(I$3&lt;='Gastos com Pessoal'!$F$7:$F$506)*OFFSET('Encargos e Benefícios'!$D$5,1,MATCH($B31,'Encargos e Benefícios'!$E$5:$AB$5,0),500,1)),0)
+_xlfn.IFNA(SUM((I$3&gt;='Gastos com Pessoal'!$E$513:$E$522)*(I$3&lt;='Gastos com Pessoal'!$F$513:$F$522)*OFFSET('Encargos e Benefícios'!$D$511,1,MATCH($B31,'Encargos e Benefícios'!$E$511:$AB$511,0),10,1)),0)
+_xlfn.IFNA(SUM((I$3&gt;='Gastos com Pessoal'!$E$7:$E$506)*(I$3&lt;='Gastos com Pessoal'!$F$7:$F$506)*(IF('Gastos com Pessoal'!$G$7:$G$506&lt;=I$3,1,0))*OFFSET('Gastos com Pessoal'!$H$6,1,MATCH(1&amp;$B31,'Gastos com Pessoal'!$I$532:$AJ$532&amp;'Gastos com Pessoal'!$I$6:$AJ$6,0),500,1)),0)
+_xlfn.IFNA(SUM((I$3&gt;='Gastos com Pessoal'!$E$7:$E$506)*(I$3&lt;='Gastos com Pessoal'!$F$7:$F$506)*(IF('Gastos com Pessoal'!$M$7:$M$506&lt;=I$3,1,0))*OFFSET('Gastos com Pessoal'!$H$6,1,MATCH(2&amp;$B31,'Gastos com Pessoal'!$I$532:$AJ$532&amp;'Gastos com Pessoal'!$I$6:$AJ$6,0),500,1)),0)
+_xlfn.IFNA(SUM((I$3&gt;='Gastos com Pessoal'!$E$7:$E$506)*(I$3&lt;='Gastos com Pessoal'!$F$7:$F$506)*(IF('Gastos com Pessoal'!$S$7:$S$506&lt;=I$3,1,0))*OFFSET('Gastos com Pessoal'!$H$6,1,MATCH(3&amp;$B31,'Gastos com Pessoal'!$I$532:$AJ$532&amp;'Gastos com Pessoal'!$I$6:$AJ$6,0),500,1)),0)
+_xlfn.IFNA(SUM((I$3&gt;='Gastos com Pessoal'!$E$7:$E$506)*(I$3&lt;='Gastos com Pessoal'!$F$7:$F$506)*(IF('Gastos com Pessoal'!$Y$7:$Y$506&lt;=I$3,1,0))*OFFSET('Gastos com Pessoal'!$H$6,1,MATCH(4&amp;$B31,'Gastos com Pessoal'!$I$532:$AJ$532&amp;'Gastos com Pessoal'!$I$6:$AJ$6,0),500,1)),0)
+_xlfn.IFNA(SUM((I$3&gt;='Gastos com Pessoal'!$E$7:$E$506)*(I$3&lt;='Gastos com Pessoal'!$F$7:$F$506)*(IF('Gastos com Pessoal'!$AE$7:$AE$506&lt;=I$3,1,0))*OFFSET('Gastos com Pessoal'!$H$6,1,MATCH(5&amp;$B31,'Gastos com Pessoal'!$I$532:$AJ$532&amp;'Gastos com Pessoal'!$I$6:$AJ$6,0),500,1)),0)
+_xlfn.IFNA(SUM((I$3&gt;='Gastos com Pessoal'!$E$513:$E$522)*(I$3&lt;='Gastos com Pessoal'!$F$513:$F$522)*(IF('Gastos com Pessoal'!$G$513:$G$522&lt;=I$3,1,0))*OFFSET('Gastos com Pessoal'!$H$512,1,MATCH(1&amp;$B31,'Gastos com Pessoal'!$I$532:$AJ$532&amp;'Gastos com Pessoal'!$I$512:$AJ$512,0),10,1)),0)
+_xlfn.IFNA(SUM((I$3&gt;='Gastos com Pessoal'!$E$513:$E$522)*(I$3&lt;='Gastos com Pessoal'!$F$513:$F$522)*(IF('Gastos com Pessoal'!$M$513:$M$522&lt;=I$3,1,0))*OFFSET('Gastos com Pessoal'!$H$512,1,MATCH(2&amp;$B31,'Gastos com Pessoal'!$I$532:$AJ$532&amp;'Gastos com Pessoal'!$I$512:$AJ$512,0),10,1)),0)
+_xlfn.IFNA(SUM((I$3&gt;='Gastos com Pessoal'!$E$513:$E$522)*(I$3&lt;='Gastos com Pessoal'!$F$513:$F$522)*(IF('Gastos com Pessoal'!$S$513:$S$522&lt;=I$3,1,0))*OFFSET('Gastos com Pessoal'!$H$512,1,MATCH(3&amp;$B31,'Gastos com Pessoal'!$I$532:$AJ$532&amp;'Gastos com Pessoal'!$I$512:$AJ$512,0),10,1)),0)
+_xlfn.IFNA(SUM((I$3&gt;='Gastos com Pessoal'!$E$513:$E$522)*(I$3&lt;='Gastos com Pessoal'!$F$513:$F$522)*(IF('Gastos com Pessoal'!$Y$513:$Y$522&lt;=I$3,1,0))*OFFSET('Gastos com Pessoal'!$H$512,1,MATCH(4&amp;$B31,'Gastos com Pessoal'!$I$532:$AJ$532&amp;'Gastos com Pessoal'!$I$512:$AJ$512,0),10,1)),0)
+_xlfn.IFNA(SUM((I$3&gt;='Gastos com Pessoal'!$E$513:$E$522)*(I$3&lt;='Gastos com Pessoal'!$F$513:$F$522)*(IF('Gastos com Pessoal'!$AE$513:$AE$522&lt;=I$3,1,0))*OFFSET('Gastos com Pessoal'!$H$512,1,MATCH(5&amp;$B31,'Gastos com Pessoal'!$I$532:$AJ$532&amp;'Gastos com Pessoal'!$I$512:$AJ$512,0),10,1)),0)</f>
        <v>0</v>
      </c>
      <c r="J31" s="32">
        <f t="array" aca="1" ref="J31" ca="1">_xlfn.IFNA(SUM((J$3&gt;='Gastos com Pessoal'!$E$7:$E$506)*(J$3&lt;='Gastos com Pessoal'!$F$7:$F$506)*OFFSET('Encargos e Benefícios'!$D$5,1,MATCH($B31,'Encargos e Benefícios'!$E$5:$AB$5,0),500,1)),0)
+_xlfn.IFNA(SUM((J$3&gt;='Gastos com Pessoal'!$E$513:$E$522)*(J$3&lt;='Gastos com Pessoal'!$F$513:$F$522)*OFFSET('Encargos e Benefícios'!$D$511,1,MATCH($B31,'Encargos e Benefícios'!$E$511:$AB$511,0),10,1)),0)
+_xlfn.IFNA(SUM((J$3&gt;='Gastos com Pessoal'!$E$7:$E$506)*(J$3&lt;='Gastos com Pessoal'!$F$7:$F$506)*(IF('Gastos com Pessoal'!$G$7:$G$506&lt;=J$3,1,0))*OFFSET('Gastos com Pessoal'!$H$6,1,MATCH(1&amp;$B31,'Gastos com Pessoal'!$I$532:$AJ$532&amp;'Gastos com Pessoal'!$I$6:$AJ$6,0),500,1)),0)
+_xlfn.IFNA(SUM((J$3&gt;='Gastos com Pessoal'!$E$7:$E$506)*(J$3&lt;='Gastos com Pessoal'!$F$7:$F$506)*(IF('Gastos com Pessoal'!$M$7:$M$506&lt;=J$3,1,0))*OFFSET('Gastos com Pessoal'!$H$6,1,MATCH(2&amp;$B31,'Gastos com Pessoal'!$I$532:$AJ$532&amp;'Gastos com Pessoal'!$I$6:$AJ$6,0),500,1)),0)
+_xlfn.IFNA(SUM((J$3&gt;='Gastos com Pessoal'!$E$7:$E$506)*(J$3&lt;='Gastos com Pessoal'!$F$7:$F$506)*(IF('Gastos com Pessoal'!$S$7:$S$506&lt;=J$3,1,0))*OFFSET('Gastos com Pessoal'!$H$6,1,MATCH(3&amp;$B31,'Gastos com Pessoal'!$I$532:$AJ$532&amp;'Gastos com Pessoal'!$I$6:$AJ$6,0),500,1)),0)
+_xlfn.IFNA(SUM((J$3&gt;='Gastos com Pessoal'!$E$7:$E$506)*(J$3&lt;='Gastos com Pessoal'!$F$7:$F$506)*(IF('Gastos com Pessoal'!$Y$7:$Y$506&lt;=J$3,1,0))*OFFSET('Gastos com Pessoal'!$H$6,1,MATCH(4&amp;$B31,'Gastos com Pessoal'!$I$532:$AJ$532&amp;'Gastos com Pessoal'!$I$6:$AJ$6,0),500,1)),0)
+_xlfn.IFNA(SUM((J$3&gt;='Gastos com Pessoal'!$E$7:$E$506)*(J$3&lt;='Gastos com Pessoal'!$F$7:$F$506)*(IF('Gastos com Pessoal'!$AE$7:$AE$506&lt;=J$3,1,0))*OFFSET('Gastos com Pessoal'!$H$6,1,MATCH(5&amp;$B31,'Gastos com Pessoal'!$I$532:$AJ$532&amp;'Gastos com Pessoal'!$I$6:$AJ$6,0),500,1)),0)
+_xlfn.IFNA(SUM((J$3&gt;='Gastos com Pessoal'!$E$513:$E$522)*(J$3&lt;='Gastos com Pessoal'!$F$513:$F$522)*(IF('Gastos com Pessoal'!$G$513:$G$522&lt;=J$3,1,0))*OFFSET('Gastos com Pessoal'!$H$512,1,MATCH(1&amp;$B31,'Gastos com Pessoal'!$I$532:$AJ$532&amp;'Gastos com Pessoal'!$I$512:$AJ$512,0),10,1)),0)
+_xlfn.IFNA(SUM((J$3&gt;='Gastos com Pessoal'!$E$513:$E$522)*(J$3&lt;='Gastos com Pessoal'!$F$513:$F$522)*(IF('Gastos com Pessoal'!$M$513:$M$522&lt;=J$3,1,0))*OFFSET('Gastos com Pessoal'!$H$512,1,MATCH(2&amp;$B31,'Gastos com Pessoal'!$I$532:$AJ$532&amp;'Gastos com Pessoal'!$I$512:$AJ$512,0),10,1)),0)
+_xlfn.IFNA(SUM((J$3&gt;='Gastos com Pessoal'!$E$513:$E$522)*(J$3&lt;='Gastos com Pessoal'!$F$513:$F$522)*(IF('Gastos com Pessoal'!$S$513:$S$522&lt;=J$3,1,0))*OFFSET('Gastos com Pessoal'!$H$512,1,MATCH(3&amp;$B31,'Gastos com Pessoal'!$I$532:$AJ$532&amp;'Gastos com Pessoal'!$I$512:$AJ$512,0),10,1)),0)
+_xlfn.IFNA(SUM((J$3&gt;='Gastos com Pessoal'!$E$513:$E$522)*(J$3&lt;='Gastos com Pessoal'!$F$513:$F$522)*(IF('Gastos com Pessoal'!$Y$513:$Y$522&lt;=J$3,1,0))*OFFSET('Gastos com Pessoal'!$H$512,1,MATCH(4&amp;$B31,'Gastos com Pessoal'!$I$532:$AJ$532&amp;'Gastos com Pessoal'!$I$512:$AJ$512,0),10,1)),0)
+_xlfn.IFNA(SUM((J$3&gt;='Gastos com Pessoal'!$E$513:$E$522)*(J$3&lt;='Gastos com Pessoal'!$F$513:$F$522)*(IF('Gastos com Pessoal'!$AE$513:$AE$522&lt;=J$3,1,0))*OFFSET('Gastos com Pessoal'!$H$512,1,MATCH(5&amp;$B31,'Gastos com Pessoal'!$I$532:$AJ$532&amp;'Gastos com Pessoal'!$I$512:$AJ$512,0),10,1)),0)</f>
        <v>0</v>
      </c>
      <c r="K31" s="32">
        <f t="array" aca="1" ref="K31" ca="1">_xlfn.IFNA(SUM((K$3&gt;='Gastos com Pessoal'!$E$7:$E$506)*(K$3&lt;='Gastos com Pessoal'!$F$7:$F$506)*OFFSET('Encargos e Benefícios'!$D$5,1,MATCH($B31,'Encargos e Benefícios'!$E$5:$AB$5,0),500,1)),0)
+_xlfn.IFNA(SUM((K$3&gt;='Gastos com Pessoal'!$E$513:$E$522)*(K$3&lt;='Gastos com Pessoal'!$F$513:$F$522)*OFFSET('Encargos e Benefícios'!$D$511,1,MATCH($B31,'Encargos e Benefícios'!$E$511:$AB$511,0),10,1)),0)
+_xlfn.IFNA(SUM((K$3&gt;='Gastos com Pessoal'!$E$7:$E$506)*(K$3&lt;='Gastos com Pessoal'!$F$7:$F$506)*(IF('Gastos com Pessoal'!$G$7:$G$506&lt;=K$3,1,0))*OFFSET('Gastos com Pessoal'!$H$6,1,MATCH(1&amp;$B31,'Gastos com Pessoal'!$I$532:$AJ$532&amp;'Gastos com Pessoal'!$I$6:$AJ$6,0),500,1)),0)
+_xlfn.IFNA(SUM((K$3&gt;='Gastos com Pessoal'!$E$7:$E$506)*(K$3&lt;='Gastos com Pessoal'!$F$7:$F$506)*(IF('Gastos com Pessoal'!$M$7:$M$506&lt;=K$3,1,0))*OFFSET('Gastos com Pessoal'!$H$6,1,MATCH(2&amp;$B31,'Gastos com Pessoal'!$I$532:$AJ$532&amp;'Gastos com Pessoal'!$I$6:$AJ$6,0),500,1)),0)
+_xlfn.IFNA(SUM((K$3&gt;='Gastos com Pessoal'!$E$7:$E$506)*(K$3&lt;='Gastos com Pessoal'!$F$7:$F$506)*(IF('Gastos com Pessoal'!$S$7:$S$506&lt;=K$3,1,0))*OFFSET('Gastos com Pessoal'!$H$6,1,MATCH(3&amp;$B31,'Gastos com Pessoal'!$I$532:$AJ$532&amp;'Gastos com Pessoal'!$I$6:$AJ$6,0),500,1)),0)
+_xlfn.IFNA(SUM((K$3&gt;='Gastos com Pessoal'!$E$7:$E$506)*(K$3&lt;='Gastos com Pessoal'!$F$7:$F$506)*(IF('Gastos com Pessoal'!$Y$7:$Y$506&lt;=K$3,1,0))*OFFSET('Gastos com Pessoal'!$H$6,1,MATCH(4&amp;$B31,'Gastos com Pessoal'!$I$532:$AJ$532&amp;'Gastos com Pessoal'!$I$6:$AJ$6,0),500,1)),0)
+_xlfn.IFNA(SUM((K$3&gt;='Gastos com Pessoal'!$E$7:$E$506)*(K$3&lt;='Gastos com Pessoal'!$F$7:$F$506)*(IF('Gastos com Pessoal'!$AE$7:$AE$506&lt;=K$3,1,0))*OFFSET('Gastos com Pessoal'!$H$6,1,MATCH(5&amp;$B31,'Gastos com Pessoal'!$I$532:$AJ$532&amp;'Gastos com Pessoal'!$I$6:$AJ$6,0),500,1)),0)
+_xlfn.IFNA(SUM((K$3&gt;='Gastos com Pessoal'!$E$513:$E$522)*(K$3&lt;='Gastos com Pessoal'!$F$513:$F$522)*(IF('Gastos com Pessoal'!$G$513:$G$522&lt;=K$3,1,0))*OFFSET('Gastos com Pessoal'!$H$512,1,MATCH(1&amp;$B31,'Gastos com Pessoal'!$I$532:$AJ$532&amp;'Gastos com Pessoal'!$I$512:$AJ$512,0),10,1)),0)
+_xlfn.IFNA(SUM((K$3&gt;='Gastos com Pessoal'!$E$513:$E$522)*(K$3&lt;='Gastos com Pessoal'!$F$513:$F$522)*(IF('Gastos com Pessoal'!$M$513:$M$522&lt;=K$3,1,0))*OFFSET('Gastos com Pessoal'!$H$512,1,MATCH(2&amp;$B31,'Gastos com Pessoal'!$I$532:$AJ$532&amp;'Gastos com Pessoal'!$I$512:$AJ$512,0),10,1)),0)
+_xlfn.IFNA(SUM((K$3&gt;='Gastos com Pessoal'!$E$513:$E$522)*(K$3&lt;='Gastos com Pessoal'!$F$513:$F$522)*(IF('Gastos com Pessoal'!$S$513:$S$522&lt;=K$3,1,0))*OFFSET('Gastos com Pessoal'!$H$512,1,MATCH(3&amp;$B31,'Gastos com Pessoal'!$I$532:$AJ$532&amp;'Gastos com Pessoal'!$I$512:$AJ$512,0),10,1)),0)
+_xlfn.IFNA(SUM((K$3&gt;='Gastos com Pessoal'!$E$513:$E$522)*(K$3&lt;='Gastos com Pessoal'!$F$513:$F$522)*(IF('Gastos com Pessoal'!$Y$513:$Y$522&lt;=K$3,1,0))*OFFSET('Gastos com Pessoal'!$H$512,1,MATCH(4&amp;$B31,'Gastos com Pessoal'!$I$532:$AJ$532&amp;'Gastos com Pessoal'!$I$512:$AJ$512,0),10,1)),0)
+_xlfn.IFNA(SUM((K$3&gt;='Gastos com Pessoal'!$E$513:$E$522)*(K$3&lt;='Gastos com Pessoal'!$F$513:$F$522)*(IF('Gastos com Pessoal'!$AE$513:$AE$522&lt;=K$3,1,0))*OFFSET('Gastos com Pessoal'!$H$512,1,MATCH(5&amp;$B31,'Gastos com Pessoal'!$I$532:$AJ$532&amp;'Gastos com Pessoal'!$I$512:$AJ$512,0),10,1)),0)</f>
        <v>0</v>
      </c>
      <c r="L31" s="32">
        <f t="array" aca="1" ref="L31" ca="1">_xlfn.IFNA(SUM((L$3&gt;='Gastos com Pessoal'!$E$7:$E$506)*(L$3&lt;='Gastos com Pessoal'!$F$7:$F$506)*OFFSET('Encargos e Benefícios'!$D$5,1,MATCH($B31,'Encargos e Benefícios'!$E$5:$AB$5,0),500,1)),0)
+_xlfn.IFNA(SUM((L$3&gt;='Gastos com Pessoal'!$E$513:$E$522)*(L$3&lt;='Gastos com Pessoal'!$F$513:$F$522)*OFFSET('Encargos e Benefícios'!$D$511,1,MATCH($B31,'Encargos e Benefícios'!$E$511:$AB$511,0),10,1)),0)
+_xlfn.IFNA(SUM((L$3&gt;='Gastos com Pessoal'!$E$7:$E$506)*(L$3&lt;='Gastos com Pessoal'!$F$7:$F$506)*(IF('Gastos com Pessoal'!$G$7:$G$506&lt;=L$3,1,0))*OFFSET('Gastos com Pessoal'!$H$6,1,MATCH(1&amp;$B31,'Gastos com Pessoal'!$I$532:$AJ$532&amp;'Gastos com Pessoal'!$I$6:$AJ$6,0),500,1)),0)
+_xlfn.IFNA(SUM((L$3&gt;='Gastos com Pessoal'!$E$7:$E$506)*(L$3&lt;='Gastos com Pessoal'!$F$7:$F$506)*(IF('Gastos com Pessoal'!$M$7:$M$506&lt;=L$3,1,0))*OFFSET('Gastos com Pessoal'!$H$6,1,MATCH(2&amp;$B31,'Gastos com Pessoal'!$I$532:$AJ$532&amp;'Gastos com Pessoal'!$I$6:$AJ$6,0),500,1)),0)
+_xlfn.IFNA(SUM((L$3&gt;='Gastos com Pessoal'!$E$7:$E$506)*(L$3&lt;='Gastos com Pessoal'!$F$7:$F$506)*(IF('Gastos com Pessoal'!$S$7:$S$506&lt;=L$3,1,0))*OFFSET('Gastos com Pessoal'!$H$6,1,MATCH(3&amp;$B31,'Gastos com Pessoal'!$I$532:$AJ$532&amp;'Gastos com Pessoal'!$I$6:$AJ$6,0),500,1)),0)
+_xlfn.IFNA(SUM((L$3&gt;='Gastos com Pessoal'!$E$7:$E$506)*(L$3&lt;='Gastos com Pessoal'!$F$7:$F$506)*(IF('Gastos com Pessoal'!$Y$7:$Y$506&lt;=L$3,1,0))*OFFSET('Gastos com Pessoal'!$H$6,1,MATCH(4&amp;$B31,'Gastos com Pessoal'!$I$532:$AJ$532&amp;'Gastos com Pessoal'!$I$6:$AJ$6,0),500,1)),0)
+_xlfn.IFNA(SUM((L$3&gt;='Gastos com Pessoal'!$E$7:$E$506)*(L$3&lt;='Gastos com Pessoal'!$F$7:$F$506)*(IF('Gastos com Pessoal'!$AE$7:$AE$506&lt;=L$3,1,0))*OFFSET('Gastos com Pessoal'!$H$6,1,MATCH(5&amp;$B31,'Gastos com Pessoal'!$I$532:$AJ$532&amp;'Gastos com Pessoal'!$I$6:$AJ$6,0),500,1)),0)
+_xlfn.IFNA(SUM((L$3&gt;='Gastos com Pessoal'!$E$513:$E$522)*(L$3&lt;='Gastos com Pessoal'!$F$513:$F$522)*(IF('Gastos com Pessoal'!$G$513:$G$522&lt;=L$3,1,0))*OFFSET('Gastos com Pessoal'!$H$512,1,MATCH(1&amp;$B31,'Gastos com Pessoal'!$I$532:$AJ$532&amp;'Gastos com Pessoal'!$I$512:$AJ$512,0),10,1)),0)
+_xlfn.IFNA(SUM((L$3&gt;='Gastos com Pessoal'!$E$513:$E$522)*(L$3&lt;='Gastos com Pessoal'!$F$513:$F$522)*(IF('Gastos com Pessoal'!$M$513:$M$522&lt;=L$3,1,0))*OFFSET('Gastos com Pessoal'!$H$512,1,MATCH(2&amp;$B31,'Gastos com Pessoal'!$I$532:$AJ$532&amp;'Gastos com Pessoal'!$I$512:$AJ$512,0),10,1)),0)
+_xlfn.IFNA(SUM((L$3&gt;='Gastos com Pessoal'!$E$513:$E$522)*(L$3&lt;='Gastos com Pessoal'!$F$513:$F$522)*(IF('Gastos com Pessoal'!$S$513:$S$522&lt;=L$3,1,0))*OFFSET('Gastos com Pessoal'!$H$512,1,MATCH(3&amp;$B31,'Gastos com Pessoal'!$I$532:$AJ$532&amp;'Gastos com Pessoal'!$I$512:$AJ$512,0),10,1)),0)
+_xlfn.IFNA(SUM((L$3&gt;='Gastos com Pessoal'!$E$513:$E$522)*(L$3&lt;='Gastos com Pessoal'!$F$513:$F$522)*(IF('Gastos com Pessoal'!$Y$513:$Y$522&lt;=L$3,1,0))*OFFSET('Gastos com Pessoal'!$H$512,1,MATCH(4&amp;$B31,'Gastos com Pessoal'!$I$532:$AJ$532&amp;'Gastos com Pessoal'!$I$512:$AJ$512,0),10,1)),0)
+_xlfn.IFNA(SUM((L$3&gt;='Gastos com Pessoal'!$E$513:$E$522)*(L$3&lt;='Gastos com Pessoal'!$F$513:$F$522)*(IF('Gastos com Pessoal'!$AE$513:$AE$522&lt;=L$3,1,0))*OFFSET('Gastos com Pessoal'!$H$512,1,MATCH(5&amp;$B31,'Gastos com Pessoal'!$I$532:$AJ$532&amp;'Gastos com Pessoal'!$I$512:$AJ$512,0),10,1)),0)</f>
        <v>0</v>
      </c>
      <c r="M31" s="32">
        <f t="array" aca="1" ref="M31" ca="1">_xlfn.IFNA(SUM((M$3&gt;='Gastos com Pessoal'!$E$7:$E$506)*(M$3&lt;='Gastos com Pessoal'!$F$7:$F$506)*OFFSET('Encargos e Benefícios'!$D$5,1,MATCH($B31,'Encargos e Benefícios'!$E$5:$AB$5,0),500,1)),0)
+_xlfn.IFNA(SUM((M$3&gt;='Gastos com Pessoal'!$E$513:$E$522)*(M$3&lt;='Gastos com Pessoal'!$F$513:$F$522)*OFFSET('Encargos e Benefícios'!$D$511,1,MATCH($B31,'Encargos e Benefícios'!$E$511:$AB$511,0),10,1)),0)
+_xlfn.IFNA(SUM((M$3&gt;='Gastos com Pessoal'!$E$7:$E$506)*(M$3&lt;='Gastos com Pessoal'!$F$7:$F$506)*(IF('Gastos com Pessoal'!$G$7:$G$506&lt;=M$3,1,0))*OFFSET('Gastos com Pessoal'!$H$6,1,MATCH(1&amp;$B31,'Gastos com Pessoal'!$I$532:$AJ$532&amp;'Gastos com Pessoal'!$I$6:$AJ$6,0),500,1)),0)
+_xlfn.IFNA(SUM((M$3&gt;='Gastos com Pessoal'!$E$7:$E$506)*(M$3&lt;='Gastos com Pessoal'!$F$7:$F$506)*(IF('Gastos com Pessoal'!$M$7:$M$506&lt;=M$3,1,0))*OFFSET('Gastos com Pessoal'!$H$6,1,MATCH(2&amp;$B31,'Gastos com Pessoal'!$I$532:$AJ$532&amp;'Gastos com Pessoal'!$I$6:$AJ$6,0),500,1)),0)
+_xlfn.IFNA(SUM((M$3&gt;='Gastos com Pessoal'!$E$7:$E$506)*(M$3&lt;='Gastos com Pessoal'!$F$7:$F$506)*(IF('Gastos com Pessoal'!$S$7:$S$506&lt;=M$3,1,0))*OFFSET('Gastos com Pessoal'!$H$6,1,MATCH(3&amp;$B31,'Gastos com Pessoal'!$I$532:$AJ$532&amp;'Gastos com Pessoal'!$I$6:$AJ$6,0),500,1)),0)
+_xlfn.IFNA(SUM((M$3&gt;='Gastos com Pessoal'!$E$7:$E$506)*(M$3&lt;='Gastos com Pessoal'!$F$7:$F$506)*(IF('Gastos com Pessoal'!$Y$7:$Y$506&lt;=M$3,1,0))*OFFSET('Gastos com Pessoal'!$H$6,1,MATCH(4&amp;$B31,'Gastos com Pessoal'!$I$532:$AJ$532&amp;'Gastos com Pessoal'!$I$6:$AJ$6,0),500,1)),0)
+_xlfn.IFNA(SUM((M$3&gt;='Gastos com Pessoal'!$E$7:$E$506)*(M$3&lt;='Gastos com Pessoal'!$F$7:$F$506)*(IF('Gastos com Pessoal'!$AE$7:$AE$506&lt;=M$3,1,0))*OFFSET('Gastos com Pessoal'!$H$6,1,MATCH(5&amp;$B31,'Gastos com Pessoal'!$I$532:$AJ$532&amp;'Gastos com Pessoal'!$I$6:$AJ$6,0),500,1)),0)
+_xlfn.IFNA(SUM((M$3&gt;='Gastos com Pessoal'!$E$513:$E$522)*(M$3&lt;='Gastos com Pessoal'!$F$513:$F$522)*(IF('Gastos com Pessoal'!$G$513:$G$522&lt;=M$3,1,0))*OFFSET('Gastos com Pessoal'!$H$512,1,MATCH(1&amp;$B31,'Gastos com Pessoal'!$I$532:$AJ$532&amp;'Gastos com Pessoal'!$I$512:$AJ$512,0),10,1)),0)
+_xlfn.IFNA(SUM((M$3&gt;='Gastos com Pessoal'!$E$513:$E$522)*(M$3&lt;='Gastos com Pessoal'!$F$513:$F$522)*(IF('Gastos com Pessoal'!$M$513:$M$522&lt;=M$3,1,0))*OFFSET('Gastos com Pessoal'!$H$512,1,MATCH(2&amp;$B31,'Gastos com Pessoal'!$I$532:$AJ$532&amp;'Gastos com Pessoal'!$I$512:$AJ$512,0),10,1)),0)
+_xlfn.IFNA(SUM((M$3&gt;='Gastos com Pessoal'!$E$513:$E$522)*(M$3&lt;='Gastos com Pessoal'!$F$513:$F$522)*(IF('Gastos com Pessoal'!$S$513:$S$522&lt;=M$3,1,0))*OFFSET('Gastos com Pessoal'!$H$512,1,MATCH(3&amp;$B31,'Gastos com Pessoal'!$I$532:$AJ$532&amp;'Gastos com Pessoal'!$I$512:$AJ$512,0),10,1)),0)
+_xlfn.IFNA(SUM((M$3&gt;='Gastos com Pessoal'!$E$513:$E$522)*(M$3&lt;='Gastos com Pessoal'!$F$513:$F$522)*(IF('Gastos com Pessoal'!$Y$513:$Y$522&lt;=M$3,1,0))*OFFSET('Gastos com Pessoal'!$H$512,1,MATCH(4&amp;$B31,'Gastos com Pessoal'!$I$532:$AJ$532&amp;'Gastos com Pessoal'!$I$512:$AJ$512,0),10,1)),0)
+_xlfn.IFNA(SUM((M$3&gt;='Gastos com Pessoal'!$E$513:$E$522)*(M$3&lt;='Gastos com Pessoal'!$F$513:$F$522)*(IF('Gastos com Pessoal'!$AE$513:$AE$522&lt;=M$3,1,0))*OFFSET('Gastos com Pessoal'!$H$512,1,MATCH(5&amp;$B31,'Gastos com Pessoal'!$I$532:$AJ$532&amp;'Gastos com Pessoal'!$I$512:$AJ$512,0),10,1)),0)</f>
        <v>0</v>
      </c>
      <c r="N31" s="32">
        <f t="array" aca="1" ref="N31" ca="1">_xlfn.IFNA(SUM((N$3&gt;='Gastos com Pessoal'!$E$7:$E$506)*(N$3&lt;='Gastos com Pessoal'!$F$7:$F$506)*OFFSET('Encargos e Benefícios'!$D$5,1,MATCH($B31,'Encargos e Benefícios'!$E$5:$AB$5,0),500,1)),0)
+_xlfn.IFNA(SUM((N$3&gt;='Gastos com Pessoal'!$E$513:$E$522)*(N$3&lt;='Gastos com Pessoal'!$F$513:$F$522)*OFFSET('Encargos e Benefícios'!$D$511,1,MATCH($B31,'Encargos e Benefícios'!$E$511:$AB$511,0),10,1)),0)
+_xlfn.IFNA(SUM((N$3&gt;='Gastos com Pessoal'!$E$7:$E$506)*(N$3&lt;='Gastos com Pessoal'!$F$7:$F$506)*(IF('Gastos com Pessoal'!$G$7:$G$506&lt;=N$3,1,0))*OFFSET('Gastos com Pessoal'!$H$6,1,MATCH(1&amp;$B31,'Gastos com Pessoal'!$I$532:$AJ$532&amp;'Gastos com Pessoal'!$I$6:$AJ$6,0),500,1)),0)
+_xlfn.IFNA(SUM((N$3&gt;='Gastos com Pessoal'!$E$7:$E$506)*(N$3&lt;='Gastos com Pessoal'!$F$7:$F$506)*(IF('Gastos com Pessoal'!$M$7:$M$506&lt;=N$3,1,0))*OFFSET('Gastos com Pessoal'!$H$6,1,MATCH(2&amp;$B31,'Gastos com Pessoal'!$I$532:$AJ$532&amp;'Gastos com Pessoal'!$I$6:$AJ$6,0),500,1)),0)
+_xlfn.IFNA(SUM((N$3&gt;='Gastos com Pessoal'!$E$7:$E$506)*(N$3&lt;='Gastos com Pessoal'!$F$7:$F$506)*(IF('Gastos com Pessoal'!$S$7:$S$506&lt;=N$3,1,0))*OFFSET('Gastos com Pessoal'!$H$6,1,MATCH(3&amp;$B31,'Gastos com Pessoal'!$I$532:$AJ$532&amp;'Gastos com Pessoal'!$I$6:$AJ$6,0),500,1)),0)
+_xlfn.IFNA(SUM((N$3&gt;='Gastos com Pessoal'!$E$7:$E$506)*(N$3&lt;='Gastos com Pessoal'!$F$7:$F$506)*(IF('Gastos com Pessoal'!$Y$7:$Y$506&lt;=N$3,1,0))*OFFSET('Gastos com Pessoal'!$H$6,1,MATCH(4&amp;$B31,'Gastos com Pessoal'!$I$532:$AJ$532&amp;'Gastos com Pessoal'!$I$6:$AJ$6,0),500,1)),0)
+_xlfn.IFNA(SUM((N$3&gt;='Gastos com Pessoal'!$E$7:$E$506)*(N$3&lt;='Gastos com Pessoal'!$F$7:$F$506)*(IF('Gastos com Pessoal'!$AE$7:$AE$506&lt;=N$3,1,0))*OFFSET('Gastos com Pessoal'!$H$6,1,MATCH(5&amp;$B31,'Gastos com Pessoal'!$I$532:$AJ$532&amp;'Gastos com Pessoal'!$I$6:$AJ$6,0),500,1)),0)
+_xlfn.IFNA(SUM((N$3&gt;='Gastos com Pessoal'!$E$513:$E$522)*(N$3&lt;='Gastos com Pessoal'!$F$513:$F$522)*(IF('Gastos com Pessoal'!$G$513:$G$522&lt;=N$3,1,0))*OFFSET('Gastos com Pessoal'!$H$512,1,MATCH(1&amp;$B31,'Gastos com Pessoal'!$I$532:$AJ$532&amp;'Gastos com Pessoal'!$I$512:$AJ$512,0),10,1)),0)
+_xlfn.IFNA(SUM((N$3&gt;='Gastos com Pessoal'!$E$513:$E$522)*(N$3&lt;='Gastos com Pessoal'!$F$513:$F$522)*(IF('Gastos com Pessoal'!$M$513:$M$522&lt;=N$3,1,0))*OFFSET('Gastos com Pessoal'!$H$512,1,MATCH(2&amp;$B31,'Gastos com Pessoal'!$I$532:$AJ$532&amp;'Gastos com Pessoal'!$I$512:$AJ$512,0),10,1)),0)
+_xlfn.IFNA(SUM((N$3&gt;='Gastos com Pessoal'!$E$513:$E$522)*(N$3&lt;='Gastos com Pessoal'!$F$513:$F$522)*(IF('Gastos com Pessoal'!$S$513:$S$522&lt;=N$3,1,0))*OFFSET('Gastos com Pessoal'!$H$512,1,MATCH(3&amp;$B31,'Gastos com Pessoal'!$I$532:$AJ$532&amp;'Gastos com Pessoal'!$I$512:$AJ$512,0),10,1)),0)
+_xlfn.IFNA(SUM((N$3&gt;='Gastos com Pessoal'!$E$513:$E$522)*(N$3&lt;='Gastos com Pessoal'!$F$513:$F$522)*(IF('Gastos com Pessoal'!$Y$513:$Y$522&lt;=N$3,1,0))*OFFSET('Gastos com Pessoal'!$H$512,1,MATCH(4&amp;$B31,'Gastos com Pessoal'!$I$532:$AJ$532&amp;'Gastos com Pessoal'!$I$512:$AJ$512,0),10,1)),0)
+_xlfn.IFNA(SUM((N$3&gt;='Gastos com Pessoal'!$E$513:$E$522)*(N$3&lt;='Gastos com Pessoal'!$F$513:$F$522)*(IF('Gastos com Pessoal'!$AE$513:$AE$522&lt;=N$3,1,0))*OFFSET('Gastos com Pessoal'!$H$512,1,MATCH(5&amp;$B31,'Gastos com Pessoal'!$I$532:$AJ$532&amp;'Gastos com Pessoal'!$I$512:$AJ$512,0),10,1)),0)</f>
        <v>0</v>
      </c>
      <c r="O31" s="32">
        <f t="array" aca="1" ref="O31" ca="1">_xlfn.IFNA(SUM((O$3&gt;='Gastos com Pessoal'!$E$7:$E$506)*(O$3&lt;='Gastos com Pessoal'!$F$7:$F$506)*OFFSET('Encargos e Benefícios'!$D$5,1,MATCH($B31,'Encargos e Benefícios'!$E$5:$AB$5,0),500,1)),0)
+_xlfn.IFNA(SUM((O$3&gt;='Gastos com Pessoal'!$E$513:$E$522)*(O$3&lt;='Gastos com Pessoal'!$F$513:$F$522)*OFFSET('Encargos e Benefícios'!$D$511,1,MATCH($B31,'Encargos e Benefícios'!$E$511:$AB$511,0),10,1)),0)
+_xlfn.IFNA(SUM((O$3&gt;='Gastos com Pessoal'!$E$7:$E$506)*(O$3&lt;='Gastos com Pessoal'!$F$7:$F$506)*(IF('Gastos com Pessoal'!$G$7:$G$506&lt;=O$3,1,0))*OFFSET('Gastos com Pessoal'!$H$6,1,MATCH(1&amp;$B31,'Gastos com Pessoal'!$I$532:$AJ$532&amp;'Gastos com Pessoal'!$I$6:$AJ$6,0),500,1)),0)
+_xlfn.IFNA(SUM((O$3&gt;='Gastos com Pessoal'!$E$7:$E$506)*(O$3&lt;='Gastos com Pessoal'!$F$7:$F$506)*(IF('Gastos com Pessoal'!$M$7:$M$506&lt;=O$3,1,0))*OFFSET('Gastos com Pessoal'!$H$6,1,MATCH(2&amp;$B31,'Gastos com Pessoal'!$I$532:$AJ$532&amp;'Gastos com Pessoal'!$I$6:$AJ$6,0),500,1)),0)
+_xlfn.IFNA(SUM((O$3&gt;='Gastos com Pessoal'!$E$7:$E$506)*(O$3&lt;='Gastos com Pessoal'!$F$7:$F$506)*(IF('Gastos com Pessoal'!$S$7:$S$506&lt;=O$3,1,0))*OFFSET('Gastos com Pessoal'!$H$6,1,MATCH(3&amp;$B31,'Gastos com Pessoal'!$I$532:$AJ$532&amp;'Gastos com Pessoal'!$I$6:$AJ$6,0),500,1)),0)
+_xlfn.IFNA(SUM((O$3&gt;='Gastos com Pessoal'!$E$7:$E$506)*(O$3&lt;='Gastos com Pessoal'!$F$7:$F$506)*(IF('Gastos com Pessoal'!$Y$7:$Y$506&lt;=O$3,1,0))*OFFSET('Gastos com Pessoal'!$H$6,1,MATCH(4&amp;$B31,'Gastos com Pessoal'!$I$532:$AJ$532&amp;'Gastos com Pessoal'!$I$6:$AJ$6,0),500,1)),0)
+_xlfn.IFNA(SUM((O$3&gt;='Gastos com Pessoal'!$E$7:$E$506)*(O$3&lt;='Gastos com Pessoal'!$F$7:$F$506)*(IF('Gastos com Pessoal'!$AE$7:$AE$506&lt;=O$3,1,0))*OFFSET('Gastos com Pessoal'!$H$6,1,MATCH(5&amp;$B31,'Gastos com Pessoal'!$I$532:$AJ$532&amp;'Gastos com Pessoal'!$I$6:$AJ$6,0),500,1)),0)
+_xlfn.IFNA(SUM((O$3&gt;='Gastos com Pessoal'!$E$513:$E$522)*(O$3&lt;='Gastos com Pessoal'!$F$513:$F$522)*(IF('Gastos com Pessoal'!$G$513:$G$522&lt;=O$3,1,0))*OFFSET('Gastos com Pessoal'!$H$512,1,MATCH(1&amp;$B31,'Gastos com Pessoal'!$I$532:$AJ$532&amp;'Gastos com Pessoal'!$I$512:$AJ$512,0),10,1)),0)
+_xlfn.IFNA(SUM((O$3&gt;='Gastos com Pessoal'!$E$513:$E$522)*(O$3&lt;='Gastos com Pessoal'!$F$513:$F$522)*(IF('Gastos com Pessoal'!$M$513:$M$522&lt;=O$3,1,0))*OFFSET('Gastos com Pessoal'!$H$512,1,MATCH(2&amp;$B31,'Gastos com Pessoal'!$I$532:$AJ$532&amp;'Gastos com Pessoal'!$I$512:$AJ$512,0),10,1)),0)
+_xlfn.IFNA(SUM((O$3&gt;='Gastos com Pessoal'!$E$513:$E$522)*(O$3&lt;='Gastos com Pessoal'!$F$513:$F$522)*(IF('Gastos com Pessoal'!$S$513:$S$522&lt;=O$3,1,0))*OFFSET('Gastos com Pessoal'!$H$512,1,MATCH(3&amp;$B31,'Gastos com Pessoal'!$I$532:$AJ$532&amp;'Gastos com Pessoal'!$I$512:$AJ$512,0),10,1)),0)
+_xlfn.IFNA(SUM((O$3&gt;='Gastos com Pessoal'!$E$513:$E$522)*(O$3&lt;='Gastos com Pessoal'!$F$513:$F$522)*(IF('Gastos com Pessoal'!$Y$513:$Y$522&lt;=O$3,1,0))*OFFSET('Gastos com Pessoal'!$H$512,1,MATCH(4&amp;$B31,'Gastos com Pessoal'!$I$532:$AJ$532&amp;'Gastos com Pessoal'!$I$512:$AJ$512,0),10,1)),0)
+_xlfn.IFNA(SUM((O$3&gt;='Gastos com Pessoal'!$E$513:$E$522)*(O$3&lt;='Gastos com Pessoal'!$F$513:$F$522)*(IF('Gastos com Pessoal'!$AE$513:$AE$522&lt;=O$3,1,0))*OFFSET('Gastos com Pessoal'!$H$512,1,MATCH(5&amp;$B31,'Gastos com Pessoal'!$I$532:$AJ$532&amp;'Gastos com Pessoal'!$I$512:$AJ$512,0),10,1)),0)</f>
        <v>0</v>
      </c>
      <c r="P31" s="32">
        <f t="array" aca="1" ref="P31" ca="1">_xlfn.IFNA(SUM((P$3&gt;='Gastos com Pessoal'!$E$7:$E$506)*(P$3&lt;='Gastos com Pessoal'!$F$7:$F$506)*OFFSET('Encargos e Benefícios'!$D$5,1,MATCH($B31,'Encargos e Benefícios'!$E$5:$AB$5,0),500,1)),0)
+_xlfn.IFNA(SUM((P$3&gt;='Gastos com Pessoal'!$E$513:$E$522)*(P$3&lt;='Gastos com Pessoal'!$F$513:$F$522)*OFFSET('Encargos e Benefícios'!$D$511,1,MATCH($B31,'Encargos e Benefícios'!$E$511:$AB$511,0),10,1)),0)
+_xlfn.IFNA(SUM((P$3&gt;='Gastos com Pessoal'!$E$7:$E$506)*(P$3&lt;='Gastos com Pessoal'!$F$7:$F$506)*(IF('Gastos com Pessoal'!$G$7:$G$506&lt;=P$3,1,0))*OFFSET('Gastos com Pessoal'!$H$6,1,MATCH(1&amp;$B31,'Gastos com Pessoal'!$I$532:$AJ$532&amp;'Gastos com Pessoal'!$I$6:$AJ$6,0),500,1)),0)
+_xlfn.IFNA(SUM((P$3&gt;='Gastos com Pessoal'!$E$7:$E$506)*(P$3&lt;='Gastos com Pessoal'!$F$7:$F$506)*(IF('Gastos com Pessoal'!$M$7:$M$506&lt;=P$3,1,0))*OFFSET('Gastos com Pessoal'!$H$6,1,MATCH(2&amp;$B31,'Gastos com Pessoal'!$I$532:$AJ$532&amp;'Gastos com Pessoal'!$I$6:$AJ$6,0),500,1)),0)
+_xlfn.IFNA(SUM((P$3&gt;='Gastos com Pessoal'!$E$7:$E$506)*(P$3&lt;='Gastos com Pessoal'!$F$7:$F$506)*(IF('Gastos com Pessoal'!$S$7:$S$506&lt;=P$3,1,0))*OFFSET('Gastos com Pessoal'!$H$6,1,MATCH(3&amp;$B31,'Gastos com Pessoal'!$I$532:$AJ$532&amp;'Gastos com Pessoal'!$I$6:$AJ$6,0),500,1)),0)
+_xlfn.IFNA(SUM((P$3&gt;='Gastos com Pessoal'!$E$7:$E$506)*(P$3&lt;='Gastos com Pessoal'!$F$7:$F$506)*(IF('Gastos com Pessoal'!$Y$7:$Y$506&lt;=P$3,1,0))*OFFSET('Gastos com Pessoal'!$H$6,1,MATCH(4&amp;$B31,'Gastos com Pessoal'!$I$532:$AJ$532&amp;'Gastos com Pessoal'!$I$6:$AJ$6,0),500,1)),0)
+_xlfn.IFNA(SUM((P$3&gt;='Gastos com Pessoal'!$E$7:$E$506)*(P$3&lt;='Gastos com Pessoal'!$F$7:$F$506)*(IF('Gastos com Pessoal'!$AE$7:$AE$506&lt;=P$3,1,0))*OFFSET('Gastos com Pessoal'!$H$6,1,MATCH(5&amp;$B31,'Gastos com Pessoal'!$I$532:$AJ$532&amp;'Gastos com Pessoal'!$I$6:$AJ$6,0),500,1)),0)
+_xlfn.IFNA(SUM((P$3&gt;='Gastos com Pessoal'!$E$513:$E$522)*(P$3&lt;='Gastos com Pessoal'!$F$513:$F$522)*(IF('Gastos com Pessoal'!$G$513:$G$522&lt;=P$3,1,0))*OFFSET('Gastos com Pessoal'!$H$512,1,MATCH(1&amp;$B31,'Gastos com Pessoal'!$I$532:$AJ$532&amp;'Gastos com Pessoal'!$I$512:$AJ$512,0),10,1)),0)
+_xlfn.IFNA(SUM((P$3&gt;='Gastos com Pessoal'!$E$513:$E$522)*(P$3&lt;='Gastos com Pessoal'!$F$513:$F$522)*(IF('Gastos com Pessoal'!$M$513:$M$522&lt;=P$3,1,0))*OFFSET('Gastos com Pessoal'!$H$512,1,MATCH(2&amp;$B31,'Gastos com Pessoal'!$I$532:$AJ$532&amp;'Gastos com Pessoal'!$I$512:$AJ$512,0),10,1)),0)
+_xlfn.IFNA(SUM((P$3&gt;='Gastos com Pessoal'!$E$513:$E$522)*(P$3&lt;='Gastos com Pessoal'!$F$513:$F$522)*(IF('Gastos com Pessoal'!$S$513:$S$522&lt;=P$3,1,0))*OFFSET('Gastos com Pessoal'!$H$512,1,MATCH(3&amp;$B31,'Gastos com Pessoal'!$I$532:$AJ$532&amp;'Gastos com Pessoal'!$I$512:$AJ$512,0),10,1)),0)
+_xlfn.IFNA(SUM((P$3&gt;='Gastos com Pessoal'!$E$513:$E$522)*(P$3&lt;='Gastos com Pessoal'!$F$513:$F$522)*(IF('Gastos com Pessoal'!$Y$513:$Y$522&lt;=P$3,1,0))*OFFSET('Gastos com Pessoal'!$H$512,1,MATCH(4&amp;$B31,'Gastos com Pessoal'!$I$532:$AJ$532&amp;'Gastos com Pessoal'!$I$512:$AJ$512,0),10,1)),0)
+_xlfn.IFNA(SUM((P$3&gt;='Gastos com Pessoal'!$E$513:$E$522)*(P$3&lt;='Gastos com Pessoal'!$F$513:$F$522)*(IF('Gastos com Pessoal'!$AE$513:$AE$522&lt;=P$3,1,0))*OFFSET('Gastos com Pessoal'!$H$512,1,MATCH(5&amp;$B31,'Gastos com Pessoal'!$I$532:$AJ$532&amp;'Gastos com Pessoal'!$I$512:$AJ$512,0),10,1)),0)</f>
        <v>0</v>
      </c>
      <c r="Q31" s="32">
        <f t="array" aca="1" ref="Q31" ca="1">_xlfn.IFNA(SUM((Q$3&gt;='Gastos com Pessoal'!$E$7:$E$506)*(Q$3&lt;='Gastos com Pessoal'!$F$7:$F$506)*OFFSET('Encargos e Benefícios'!$D$5,1,MATCH($B31,'Encargos e Benefícios'!$E$5:$AB$5,0),500,1)),0)
+_xlfn.IFNA(SUM((Q$3&gt;='Gastos com Pessoal'!$E$513:$E$522)*(Q$3&lt;='Gastos com Pessoal'!$F$513:$F$522)*OFFSET('Encargos e Benefícios'!$D$511,1,MATCH($B31,'Encargos e Benefícios'!$E$511:$AB$511,0),10,1)),0)
+_xlfn.IFNA(SUM((Q$3&gt;='Gastos com Pessoal'!$E$7:$E$506)*(Q$3&lt;='Gastos com Pessoal'!$F$7:$F$506)*(IF('Gastos com Pessoal'!$G$7:$G$506&lt;=Q$3,1,0))*OFFSET('Gastos com Pessoal'!$H$6,1,MATCH(1&amp;$B31,'Gastos com Pessoal'!$I$532:$AJ$532&amp;'Gastos com Pessoal'!$I$6:$AJ$6,0),500,1)),0)
+_xlfn.IFNA(SUM((Q$3&gt;='Gastos com Pessoal'!$E$7:$E$506)*(Q$3&lt;='Gastos com Pessoal'!$F$7:$F$506)*(IF('Gastos com Pessoal'!$M$7:$M$506&lt;=Q$3,1,0))*OFFSET('Gastos com Pessoal'!$H$6,1,MATCH(2&amp;$B31,'Gastos com Pessoal'!$I$532:$AJ$532&amp;'Gastos com Pessoal'!$I$6:$AJ$6,0),500,1)),0)
+_xlfn.IFNA(SUM((Q$3&gt;='Gastos com Pessoal'!$E$7:$E$506)*(Q$3&lt;='Gastos com Pessoal'!$F$7:$F$506)*(IF('Gastos com Pessoal'!$S$7:$S$506&lt;=Q$3,1,0))*OFFSET('Gastos com Pessoal'!$H$6,1,MATCH(3&amp;$B31,'Gastos com Pessoal'!$I$532:$AJ$532&amp;'Gastos com Pessoal'!$I$6:$AJ$6,0),500,1)),0)
+_xlfn.IFNA(SUM((Q$3&gt;='Gastos com Pessoal'!$E$7:$E$506)*(Q$3&lt;='Gastos com Pessoal'!$F$7:$F$506)*(IF('Gastos com Pessoal'!$Y$7:$Y$506&lt;=Q$3,1,0))*OFFSET('Gastos com Pessoal'!$H$6,1,MATCH(4&amp;$B31,'Gastos com Pessoal'!$I$532:$AJ$532&amp;'Gastos com Pessoal'!$I$6:$AJ$6,0),500,1)),0)
+_xlfn.IFNA(SUM((Q$3&gt;='Gastos com Pessoal'!$E$7:$E$506)*(Q$3&lt;='Gastos com Pessoal'!$F$7:$F$506)*(IF('Gastos com Pessoal'!$AE$7:$AE$506&lt;=Q$3,1,0))*OFFSET('Gastos com Pessoal'!$H$6,1,MATCH(5&amp;$B31,'Gastos com Pessoal'!$I$532:$AJ$532&amp;'Gastos com Pessoal'!$I$6:$AJ$6,0),500,1)),0)
+_xlfn.IFNA(SUM((Q$3&gt;='Gastos com Pessoal'!$E$513:$E$522)*(Q$3&lt;='Gastos com Pessoal'!$F$513:$F$522)*(IF('Gastos com Pessoal'!$G$513:$G$522&lt;=Q$3,1,0))*OFFSET('Gastos com Pessoal'!$H$512,1,MATCH(1&amp;$B31,'Gastos com Pessoal'!$I$532:$AJ$532&amp;'Gastos com Pessoal'!$I$512:$AJ$512,0),10,1)),0)
+_xlfn.IFNA(SUM((Q$3&gt;='Gastos com Pessoal'!$E$513:$E$522)*(Q$3&lt;='Gastos com Pessoal'!$F$513:$F$522)*(IF('Gastos com Pessoal'!$M$513:$M$522&lt;=Q$3,1,0))*OFFSET('Gastos com Pessoal'!$H$512,1,MATCH(2&amp;$B31,'Gastos com Pessoal'!$I$532:$AJ$532&amp;'Gastos com Pessoal'!$I$512:$AJ$512,0),10,1)),0)
+_xlfn.IFNA(SUM((Q$3&gt;='Gastos com Pessoal'!$E$513:$E$522)*(Q$3&lt;='Gastos com Pessoal'!$F$513:$F$522)*(IF('Gastos com Pessoal'!$S$513:$S$522&lt;=Q$3,1,0))*OFFSET('Gastos com Pessoal'!$H$512,1,MATCH(3&amp;$B31,'Gastos com Pessoal'!$I$532:$AJ$532&amp;'Gastos com Pessoal'!$I$512:$AJ$512,0),10,1)),0)
+_xlfn.IFNA(SUM((Q$3&gt;='Gastos com Pessoal'!$E$513:$E$522)*(Q$3&lt;='Gastos com Pessoal'!$F$513:$F$522)*(IF('Gastos com Pessoal'!$Y$513:$Y$522&lt;=Q$3,1,0))*OFFSET('Gastos com Pessoal'!$H$512,1,MATCH(4&amp;$B31,'Gastos com Pessoal'!$I$532:$AJ$532&amp;'Gastos com Pessoal'!$I$512:$AJ$512,0),10,1)),0)
+_xlfn.IFNA(SUM((Q$3&gt;='Gastos com Pessoal'!$E$513:$E$522)*(Q$3&lt;='Gastos com Pessoal'!$F$513:$F$522)*(IF('Gastos com Pessoal'!$AE$513:$AE$522&lt;=Q$3,1,0))*OFFSET('Gastos com Pessoal'!$H$512,1,MATCH(5&amp;$B31,'Gastos com Pessoal'!$I$532:$AJ$532&amp;'Gastos com Pessoal'!$I$512:$AJ$512,0),10,1)),0)</f>
        <v>0</v>
      </c>
      <c r="R31" s="32">
        <f t="array" aca="1" ref="R31" ca="1">_xlfn.IFNA(SUM((R$3&gt;='Gastos com Pessoal'!$E$7:$E$506)*(R$3&lt;='Gastos com Pessoal'!$F$7:$F$506)*OFFSET('Encargos e Benefícios'!$D$5,1,MATCH($B31,'Encargos e Benefícios'!$E$5:$AB$5,0),500,1)),0)
+_xlfn.IFNA(SUM((R$3&gt;='Gastos com Pessoal'!$E$513:$E$522)*(R$3&lt;='Gastos com Pessoal'!$F$513:$F$522)*OFFSET('Encargos e Benefícios'!$D$511,1,MATCH($B31,'Encargos e Benefícios'!$E$511:$AB$511,0),10,1)),0)
+_xlfn.IFNA(SUM((R$3&gt;='Gastos com Pessoal'!$E$7:$E$506)*(R$3&lt;='Gastos com Pessoal'!$F$7:$F$506)*(IF('Gastos com Pessoal'!$G$7:$G$506&lt;=R$3,1,0))*OFFSET('Gastos com Pessoal'!$H$6,1,MATCH(1&amp;$B31,'Gastos com Pessoal'!$I$532:$AJ$532&amp;'Gastos com Pessoal'!$I$6:$AJ$6,0),500,1)),0)
+_xlfn.IFNA(SUM((R$3&gt;='Gastos com Pessoal'!$E$7:$E$506)*(R$3&lt;='Gastos com Pessoal'!$F$7:$F$506)*(IF('Gastos com Pessoal'!$M$7:$M$506&lt;=R$3,1,0))*OFFSET('Gastos com Pessoal'!$H$6,1,MATCH(2&amp;$B31,'Gastos com Pessoal'!$I$532:$AJ$532&amp;'Gastos com Pessoal'!$I$6:$AJ$6,0),500,1)),0)
+_xlfn.IFNA(SUM((R$3&gt;='Gastos com Pessoal'!$E$7:$E$506)*(R$3&lt;='Gastos com Pessoal'!$F$7:$F$506)*(IF('Gastos com Pessoal'!$S$7:$S$506&lt;=R$3,1,0))*OFFSET('Gastos com Pessoal'!$H$6,1,MATCH(3&amp;$B31,'Gastos com Pessoal'!$I$532:$AJ$532&amp;'Gastos com Pessoal'!$I$6:$AJ$6,0),500,1)),0)
+_xlfn.IFNA(SUM((R$3&gt;='Gastos com Pessoal'!$E$7:$E$506)*(R$3&lt;='Gastos com Pessoal'!$F$7:$F$506)*(IF('Gastos com Pessoal'!$Y$7:$Y$506&lt;=R$3,1,0))*OFFSET('Gastos com Pessoal'!$H$6,1,MATCH(4&amp;$B31,'Gastos com Pessoal'!$I$532:$AJ$532&amp;'Gastos com Pessoal'!$I$6:$AJ$6,0),500,1)),0)
+_xlfn.IFNA(SUM((R$3&gt;='Gastos com Pessoal'!$E$7:$E$506)*(R$3&lt;='Gastos com Pessoal'!$F$7:$F$506)*(IF('Gastos com Pessoal'!$AE$7:$AE$506&lt;=R$3,1,0))*OFFSET('Gastos com Pessoal'!$H$6,1,MATCH(5&amp;$B31,'Gastos com Pessoal'!$I$532:$AJ$532&amp;'Gastos com Pessoal'!$I$6:$AJ$6,0),500,1)),0)
+_xlfn.IFNA(SUM((R$3&gt;='Gastos com Pessoal'!$E$513:$E$522)*(R$3&lt;='Gastos com Pessoal'!$F$513:$F$522)*(IF('Gastos com Pessoal'!$G$513:$G$522&lt;=R$3,1,0))*OFFSET('Gastos com Pessoal'!$H$512,1,MATCH(1&amp;$B31,'Gastos com Pessoal'!$I$532:$AJ$532&amp;'Gastos com Pessoal'!$I$512:$AJ$512,0),10,1)),0)
+_xlfn.IFNA(SUM((R$3&gt;='Gastos com Pessoal'!$E$513:$E$522)*(R$3&lt;='Gastos com Pessoal'!$F$513:$F$522)*(IF('Gastos com Pessoal'!$M$513:$M$522&lt;=R$3,1,0))*OFFSET('Gastos com Pessoal'!$H$512,1,MATCH(2&amp;$B31,'Gastos com Pessoal'!$I$532:$AJ$532&amp;'Gastos com Pessoal'!$I$512:$AJ$512,0),10,1)),0)
+_xlfn.IFNA(SUM((R$3&gt;='Gastos com Pessoal'!$E$513:$E$522)*(R$3&lt;='Gastos com Pessoal'!$F$513:$F$522)*(IF('Gastos com Pessoal'!$S$513:$S$522&lt;=R$3,1,0))*OFFSET('Gastos com Pessoal'!$H$512,1,MATCH(3&amp;$B31,'Gastos com Pessoal'!$I$532:$AJ$532&amp;'Gastos com Pessoal'!$I$512:$AJ$512,0),10,1)),0)
+_xlfn.IFNA(SUM((R$3&gt;='Gastos com Pessoal'!$E$513:$E$522)*(R$3&lt;='Gastos com Pessoal'!$F$513:$F$522)*(IF('Gastos com Pessoal'!$Y$513:$Y$522&lt;=R$3,1,0))*OFFSET('Gastos com Pessoal'!$H$512,1,MATCH(4&amp;$B31,'Gastos com Pessoal'!$I$532:$AJ$532&amp;'Gastos com Pessoal'!$I$512:$AJ$512,0),10,1)),0)
+_xlfn.IFNA(SUM((R$3&gt;='Gastos com Pessoal'!$E$513:$E$522)*(R$3&lt;='Gastos com Pessoal'!$F$513:$F$522)*(IF('Gastos com Pessoal'!$AE$513:$AE$522&lt;=R$3,1,0))*OFFSET('Gastos com Pessoal'!$H$512,1,MATCH(5&amp;$B31,'Gastos com Pessoal'!$I$532:$AJ$532&amp;'Gastos com Pessoal'!$I$512:$AJ$512,0),10,1)),0)</f>
        <v>0</v>
      </c>
      <c r="S31" s="32">
        <f t="array" aca="1" ref="S31" ca="1">_xlfn.IFNA(SUM((S$3&gt;='Gastos com Pessoal'!$E$7:$E$506)*(S$3&lt;='Gastos com Pessoal'!$F$7:$F$506)*OFFSET('Encargos e Benefícios'!$D$5,1,MATCH($B31,'Encargos e Benefícios'!$E$5:$AB$5,0),500,1)),0)
+_xlfn.IFNA(SUM((S$3&gt;='Gastos com Pessoal'!$E$513:$E$522)*(S$3&lt;='Gastos com Pessoal'!$F$513:$F$522)*OFFSET('Encargos e Benefícios'!$D$511,1,MATCH($B31,'Encargos e Benefícios'!$E$511:$AB$511,0),10,1)),0)
+_xlfn.IFNA(SUM((S$3&gt;='Gastos com Pessoal'!$E$7:$E$506)*(S$3&lt;='Gastos com Pessoal'!$F$7:$F$506)*(IF('Gastos com Pessoal'!$G$7:$G$506&lt;=S$3,1,0))*OFFSET('Gastos com Pessoal'!$H$6,1,MATCH(1&amp;$B31,'Gastos com Pessoal'!$I$532:$AJ$532&amp;'Gastos com Pessoal'!$I$6:$AJ$6,0),500,1)),0)
+_xlfn.IFNA(SUM((S$3&gt;='Gastos com Pessoal'!$E$7:$E$506)*(S$3&lt;='Gastos com Pessoal'!$F$7:$F$506)*(IF('Gastos com Pessoal'!$M$7:$M$506&lt;=S$3,1,0))*OFFSET('Gastos com Pessoal'!$H$6,1,MATCH(2&amp;$B31,'Gastos com Pessoal'!$I$532:$AJ$532&amp;'Gastos com Pessoal'!$I$6:$AJ$6,0),500,1)),0)
+_xlfn.IFNA(SUM((S$3&gt;='Gastos com Pessoal'!$E$7:$E$506)*(S$3&lt;='Gastos com Pessoal'!$F$7:$F$506)*(IF('Gastos com Pessoal'!$S$7:$S$506&lt;=S$3,1,0))*OFFSET('Gastos com Pessoal'!$H$6,1,MATCH(3&amp;$B31,'Gastos com Pessoal'!$I$532:$AJ$532&amp;'Gastos com Pessoal'!$I$6:$AJ$6,0),500,1)),0)
+_xlfn.IFNA(SUM((S$3&gt;='Gastos com Pessoal'!$E$7:$E$506)*(S$3&lt;='Gastos com Pessoal'!$F$7:$F$506)*(IF('Gastos com Pessoal'!$Y$7:$Y$506&lt;=S$3,1,0))*OFFSET('Gastos com Pessoal'!$H$6,1,MATCH(4&amp;$B31,'Gastos com Pessoal'!$I$532:$AJ$532&amp;'Gastos com Pessoal'!$I$6:$AJ$6,0),500,1)),0)
+_xlfn.IFNA(SUM((S$3&gt;='Gastos com Pessoal'!$E$7:$E$506)*(S$3&lt;='Gastos com Pessoal'!$F$7:$F$506)*(IF('Gastos com Pessoal'!$AE$7:$AE$506&lt;=S$3,1,0))*OFFSET('Gastos com Pessoal'!$H$6,1,MATCH(5&amp;$B31,'Gastos com Pessoal'!$I$532:$AJ$532&amp;'Gastos com Pessoal'!$I$6:$AJ$6,0),500,1)),0)
+_xlfn.IFNA(SUM((S$3&gt;='Gastos com Pessoal'!$E$513:$E$522)*(S$3&lt;='Gastos com Pessoal'!$F$513:$F$522)*(IF('Gastos com Pessoal'!$G$513:$G$522&lt;=S$3,1,0))*OFFSET('Gastos com Pessoal'!$H$512,1,MATCH(1&amp;$B31,'Gastos com Pessoal'!$I$532:$AJ$532&amp;'Gastos com Pessoal'!$I$512:$AJ$512,0),10,1)),0)
+_xlfn.IFNA(SUM((S$3&gt;='Gastos com Pessoal'!$E$513:$E$522)*(S$3&lt;='Gastos com Pessoal'!$F$513:$F$522)*(IF('Gastos com Pessoal'!$M$513:$M$522&lt;=S$3,1,0))*OFFSET('Gastos com Pessoal'!$H$512,1,MATCH(2&amp;$B31,'Gastos com Pessoal'!$I$532:$AJ$532&amp;'Gastos com Pessoal'!$I$512:$AJ$512,0),10,1)),0)
+_xlfn.IFNA(SUM((S$3&gt;='Gastos com Pessoal'!$E$513:$E$522)*(S$3&lt;='Gastos com Pessoal'!$F$513:$F$522)*(IF('Gastos com Pessoal'!$S$513:$S$522&lt;=S$3,1,0))*OFFSET('Gastos com Pessoal'!$H$512,1,MATCH(3&amp;$B31,'Gastos com Pessoal'!$I$532:$AJ$532&amp;'Gastos com Pessoal'!$I$512:$AJ$512,0),10,1)),0)
+_xlfn.IFNA(SUM((S$3&gt;='Gastos com Pessoal'!$E$513:$E$522)*(S$3&lt;='Gastos com Pessoal'!$F$513:$F$522)*(IF('Gastos com Pessoal'!$Y$513:$Y$522&lt;=S$3,1,0))*OFFSET('Gastos com Pessoal'!$H$512,1,MATCH(4&amp;$B31,'Gastos com Pessoal'!$I$532:$AJ$532&amp;'Gastos com Pessoal'!$I$512:$AJ$512,0),10,1)),0)
+_xlfn.IFNA(SUM((S$3&gt;='Gastos com Pessoal'!$E$513:$E$522)*(S$3&lt;='Gastos com Pessoal'!$F$513:$F$522)*(IF('Gastos com Pessoal'!$AE$513:$AE$522&lt;=S$3,1,0))*OFFSET('Gastos com Pessoal'!$H$512,1,MATCH(5&amp;$B31,'Gastos com Pessoal'!$I$532:$AJ$532&amp;'Gastos com Pessoal'!$I$512:$AJ$512,0),10,1)),0)</f>
        <v>0</v>
      </c>
      <c r="T31" s="32">
        <f t="array" aca="1" ref="T31" ca="1">_xlfn.IFNA(SUM((T$3&gt;='Gastos com Pessoal'!$E$7:$E$506)*(T$3&lt;='Gastos com Pessoal'!$F$7:$F$506)*OFFSET('Encargos e Benefícios'!$D$5,1,MATCH($B31,'Encargos e Benefícios'!$E$5:$AB$5,0),500,1)),0)
+_xlfn.IFNA(SUM((T$3&gt;='Gastos com Pessoal'!$E$513:$E$522)*(T$3&lt;='Gastos com Pessoal'!$F$513:$F$522)*OFFSET('Encargos e Benefícios'!$D$511,1,MATCH($B31,'Encargos e Benefícios'!$E$511:$AB$511,0),10,1)),0)
+_xlfn.IFNA(SUM((T$3&gt;='Gastos com Pessoal'!$E$7:$E$506)*(T$3&lt;='Gastos com Pessoal'!$F$7:$F$506)*(IF('Gastos com Pessoal'!$G$7:$G$506&lt;=T$3,1,0))*OFFSET('Gastos com Pessoal'!$H$6,1,MATCH(1&amp;$B31,'Gastos com Pessoal'!$I$532:$AJ$532&amp;'Gastos com Pessoal'!$I$6:$AJ$6,0),500,1)),0)
+_xlfn.IFNA(SUM((T$3&gt;='Gastos com Pessoal'!$E$7:$E$506)*(T$3&lt;='Gastos com Pessoal'!$F$7:$F$506)*(IF('Gastos com Pessoal'!$M$7:$M$506&lt;=T$3,1,0))*OFFSET('Gastos com Pessoal'!$H$6,1,MATCH(2&amp;$B31,'Gastos com Pessoal'!$I$532:$AJ$532&amp;'Gastos com Pessoal'!$I$6:$AJ$6,0),500,1)),0)
+_xlfn.IFNA(SUM((T$3&gt;='Gastos com Pessoal'!$E$7:$E$506)*(T$3&lt;='Gastos com Pessoal'!$F$7:$F$506)*(IF('Gastos com Pessoal'!$S$7:$S$506&lt;=T$3,1,0))*OFFSET('Gastos com Pessoal'!$H$6,1,MATCH(3&amp;$B31,'Gastos com Pessoal'!$I$532:$AJ$532&amp;'Gastos com Pessoal'!$I$6:$AJ$6,0),500,1)),0)
+_xlfn.IFNA(SUM((T$3&gt;='Gastos com Pessoal'!$E$7:$E$506)*(T$3&lt;='Gastos com Pessoal'!$F$7:$F$506)*(IF('Gastos com Pessoal'!$Y$7:$Y$506&lt;=T$3,1,0))*OFFSET('Gastos com Pessoal'!$H$6,1,MATCH(4&amp;$B31,'Gastos com Pessoal'!$I$532:$AJ$532&amp;'Gastos com Pessoal'!$I$6:$AJ$6,0),500,1)),0)
+_xlfn.IFNA(SUM((T$3&gt;='Gastos com Pessoal'!$E$7:$E$506)*(T$3&lt;='Gastos com Pessoal'!$F$7:$F$506)*(IF('Gastos com Pessoal'!$AE$7:$AE$506&lt;=T$3,1,0))*OFFSET('Gastos com Pessoal'!$H$6,1,MATCH(5&amp;$B31,'Gastos com Pessoal'!$I$532:$AJ$532&amp;'Gastos com Pessoal'!$I$6:$AJ$6,0),500,1)),0)
+_xlfn.IFNA(SUM((T$3&gt;='Gastos com Pessoal'!$E$513:$E$522)*(T$3&lt;='Gastos com Pessoal'!$F$513:$F$522)*(IF('Gastos com Pessoal'!$G$513:$G$522&lt;=T$3,1,0))*OFFSET('Gastos com Pessoal'!$H$512,1,MATCH(1&amp;$B31,'Gastos com Pessoal'!$I$532:$AJ$532&amp;'Gastos com Pessoal'!$I$512:$AJ$512,0),10,1)),0)
+_xlfn.IFNA(SUM((T$3&gt;='Gastos com Pessoal'!$E$513:$E$522)*(T$3&lt;='Gastos com Pessoal'!$F$513:$F$522)*(IF('Gastos com Pessoal'!$M$513:$M$522&lt;=T$3,1,0))*OFFSET('Gastos com Pessoal'!$H$512,1,MATCH(2&amp;$B31,'Gastos com Pessoal'!$I$532:$AJ$532&amp;'Gastos com Pessoal'!$I$512:$AJ$512,0),10,1)),0)
+_xlfn.IFNA(SUM((T$3&gt;='Gastos com Pessoal'!$E$513:$E$522)*(T$3&lt;='Gastos com Pessoal'!$F$513:$F$522)*(IF('Gastos com Pessoal'!$S$513:$S$522&lt;=T$3,1,0))*OFFSET('Gastos com Pessoal'!$H$512,1,MATCH(3&amp;$B31,'Gastos com Pessoal'!$I$532:$AJ$532&amp;'Gastos com Pessoal'!$I$512:$AJ$512,0),10,1)),0)
+_xlfn.IFNA(SUM((T$3&gt;='Gastos com Pessoal'!$E$513:$E$522)*(T$3&lt;='Gastos com Pessoal'!$F$513:$F$522)*(IF('Gastos com Pessoal'!$Y$513:$Y$522&lt;=T$3,1,0))*OFFSET('Gastos com Pessoal'!$H$512,1,MATCH(4&amp;$B31,'Gastos com Pessoal'!$I$532:$AJ$532&amp;'Gastos com Pessoal'!$I$512:$AJ$512,0),10,1)),0)
+_xlfn.IFNA(SUM((T$3&gt;='Gastos com Pessoal'!$E$513:$E$522)*(T$3&lt;='Gastos com Pessoal'!$F$513:$F$522)*(IF('Gastos com Pessoal'!$AE$513:$AE$522&lt;=T$3,1,0))*OFFSET('Gastos com Pessoal'!$H$512,1,MATCH(5&amp;$B31,'Gastos com Pessoal'!$I$532:$AJ$532&amp;'Gastos com Pessoal'!$I$512:$AJ$512,0),10,1)),0)</f>
        <v>0</v>
      </c>
      <c r="U31" s="32">
        <f t="array" aca="1" ref="U31" ca="1">_xlfn.IFNA(SUM((U$3&gt;='Gastos com Pessoal'!$E$7:$E$506)*(U$3&lt;='Gastos com Pessoal'!$F$7:$F$506)*OFFSET('Encargos e Benefícios'!$D$5,1,MATCH($B31,'Encargos e Benefícios'!$E$5:$AB$5,0),500,1)),0)
+_xlfn.IFNA(SUM((U$3&gt;='Gastos com Pessoal'!$E$513:$E$522)*(U$3&lt;='Gastos com Pessoal'!$F$513:$F$522)*OFFSET('Encargos e Benefícios'!$D$511,1,MATCH($B31,'Encargos e Benefícios'!$E$511:$AB$511,0),10,1)),0)
+_xlfn.IFNA(SUM((U$3&gt;='Gastos com Pessoal'!$E$7:$E$506)*(U$3&lt;='Gastos com Pessoal'!$F$7:$F$506)*(IF('Gastos com Pessoal'!$G$7:$G$506&lt;=U$3,1,0))*OFFSET('Gastos com Pessoal'!$H$6,1,MATCH(1&amp;$B31,'Gastos com Pessoal'!$I$532:$AJ$532&amp;'Gastos com Pessoal'!$I$6:$AJ$6,0),500,1)),0)
+_xlfn.IFNA(SUM((U$3&gt;='Gastos com Pessoal'!$E$7:$E$506)*(U$3&lt;='Gastos com Pessoal'!$F$7:$F$506)*(IF('Gastos com Pessoal'!$M$7:$M$506&lt;=U$3,1,0))*OFFSET('Gastos com Pessoal'!$H$6,1,MATCH(2&amp;$B31,'Gastos com Pessoal'!$I$532:$AJ$532&amp;'Gastos com Pessoal'!$I$6:$AJ$6,0),500,1)),0)
+_xlfn.IFNA(SUM((U$3&gt;='Gastos com Pessoal'!$E$7:$E$506)*(U$3&lt;='Gastos com Pessoal'!$F$7:$F$506)*(IF('Gastos com Pessoal'!$S$7:$S$506&lt;=U$3,1,0))*OFFSET('Gastos com Pessoal'!$H$6,1,MATCH(3&amp;$B31,'Gastos com Pessoal'!$I$532:$AJ$532&amp;'Gastos com Pessoal'!$I$6:$AJ$6,0),500,1)),0)
+_xlfn.IFNA(SUM((U$3&gt;='Gastos com Pessoal'!$E$7:$E$506)*(U$3&lt;='Gastos com Pessoal'!$F$7:$F$506)*(IF('Gastos com Pessoal'!$Y$7:$Y$506&lt;=U$3,1,0))*OFFSET('Gastos com Pessoal'!$H$6,1,MATCH(4&amp;$B31,'Gastos com Pessoal'!$I$532:$AJ$532&amp;'Gastos com Pessoal'!$I$6:$AJ$6,0),500,1)),0)
+_xlfn.IFNA(SUM((U$3&gt;='Gastos com Pessoal'!$E$7:$E$506)*(U$3&lt;='Gastos com Pessoal'!$F$7:$F$506)*(IF('Gastos com Pessoal'!$AE$7:$AE$506&lt;=U$3,1,0))*OFFSET('Gastos com Pessoal'!$H$6,1,MATCH(5&amp;$B31,'Gastos com Pessoal'!$I$532:$AJ$532&amp;'Gastos com Pessoal'!$I$6:$AJ$6,0),500,1)),0)
+_xlfn.IFNA(SUM((U$3&gt;='Gastos com Pessoal'!$E$513:$E$522)*(U$3&lt;='Gastos com Pessoal'!$F$513:$F$522)*(IF('Gastos com Pessoal'!$G$513:$G$522&lt;=U$3,1,0))*OFFSET('Gastos com Pessoal'!$H$512,1,MATCH(1&amp;$B31,'Gastos com Pessoal'!$I$532:$AJ$532&amp;'Gastos com Pessoal'!$I$512:$AJ$512,0),10,1)),0)
+_xlfn.IFNA(SUM((U$3&gt;='Gastos com Pessoal'!$E$513:$E$522)*(U$3&lt;='Gastos com Pessoal'!$F$513:$F$522)*(IF('Gastos com Pessoal'!$M$513:$M$522&lt;=U$3,1,0))*OFFSET('Gastos com Pessoal'!$H$512,1,MATCH(2&amp;$B31,'Gastos com Pessoal'!$I$532:$AJ$532&amp;'Gastos com Pessoal'!$I$512:$AJ$512,0),10,1)),0)
+_xlfn.IFNA(SUM((U$3&gt;='Gastos com Pessoal'!$E$513:$E$522)*(U$3&lt;='Gastos com Pessoal'!$F$513:$F$522)*(IF('Gastos com Pessoal'!$S$513:$S$522&lt;=U$3,1,0))*OFFSET('Gastos com Pessoal'!$H$512,1,MATCH(3&amp;$B31,'Gastos com Pessoal'!$I$532:$AJ$532&amp;'Gastos com Pessoal'!$I$512:$AJ$512,0),10,1)),0)
+_xlfn.IFNA(SUM((U$3&gt;='Gastos com Pessoal'!$E$513:$E$522)*(U$3&lt;='Gastos com Pessoal'!$F$513:$F$522)*(IF('Gastos com Pessoal'!$Y$513:$Y$522&lt;=U$3,1,0))*OFFSET('Gastos com Pessoal'!$H$512,1,MATCH(4&amp;$B31,'Gastos com Pessoal'!$I$532:$AJ$532&amp;'Gastos com Pessoal'!$I$512:$AJ$512,0),10,1)),0)
+_xlfn.IFNA(SUM((U$3&gt;='Gastos com Pessoal'!$E$513:$E$522)*(U$3&lt;='Gastos com Pessoal'!$F$513:$F$522)*(IF('Gastos com Pessoal'!$AE$513:$AE$522&lt;=U$3,1,0))*OFFSET('Gastos com Pessoal'!$H$512,1,MATCH(5&amp;$B31,'Gastos com Pessoal'!$I$532:$AJ$532&amp;'Gastos com Pessoal'!$I$512:$AJ$512,0),10,1)),0)</f>
        <v>0</v>
      </c>
      <c r="V31" s="32">
        <f t="array" aca="1" ref="V31" ca="1">_xlfn.IFNA(SUM((V$3&gt;='Gastos com Pessoal'!$E$7:$E$506)*(V$3&lt;='Gastos com Pessoal'!$F$7:$F$506)*OFFSET('Encargos e Benefícios'!$D$5,1,MATCH($B31,'Encargos e Benefícios'!$E$5:$AB$5,0),500,1)),0)
+_xlfn.IFNA(SUM((V$3&gt;='Gastos com Pessoal'!$E$513:$E$522)*(V$3&lt;='Gastos com Pessoal'!$F$513:$F$522)*OFFSET('Encargos e Benefícios'!$D$511,1,MATCH($B31,'Encargos e Benefícios'!$E$511:$AB$511,0),10,1)),0)
+_xlfn.IFNA(SUM((V$3&gt;='Gastos com Pessoal'!$E$7:$E$506)*(V$3&lt;='Gastos com Pessoal'!$F$7:$F$506)*(IF('Gastos com Pessoal'!$G$7:$G$506&lt;=V$3,1,0))*OFFSET('Gastos com Pessoal'!$H$6,1,MATCH(1&amp;$B31,'Gastos com Pessoal'!$I$532:$AJ$532&amp;'Gastos com Pessoal'!$I$6:$AJ$6,0),500,1)),0)
+_xlfn.IFNA(SUM((V$3&gt;='Gastos com Pessoal'!$E$7:$E$506)*(V$3&lt;='Gastos com Pessoal'!$F$7:$F$506)*(IF('Gastos com Pessoal'!$M$7:$M$506&lt;=V$3,1,0))*OFFSET('Gastos com Pessoal'!$H$6,1,MATCH(2&amp;$B31,'Gastos com Pessoal'!$I$532:$AJ$532&amp;'Gastos com Pessoal'!$I$6:$AJ$6,0),500,1)),0)
+_xlfn.IFNA(SUM((V$3&gt;='Gastos com Pessoal'!$E$7:$E$506)*(V$3&lt;='Gastos com Pessoal'!$F$7:$F$506)*(IF('Gastos com Pessoal'!$S$7:$S$506&lt;=V$3,1,0))*OFFSET('Gastos com Pessoal'!$H$6,1,MATCH(3&amp;$B31,'Gastos com Pessoal'!$I$532:$AJ$532&amp;'Gastos com Pessoal'!$I$6:$AJ$6,0),500,1)),0)
+_xlfn.IFNA(SUM((V$3&gt;='Gastos com Pessoal'!$E$7:$E$506)*(V$3&lt;='Gastos com Pessoal'!$F$7:$F$506)*(IF('Gastos com Pessoal'!$Y$7:$Y$506&lt;=V$3,1,0))*OFFSET('Gastos com Pessoal'!$H$6,1,MATCH(4&amp;$B31,'Gastos com Pessoal'!$I$532:$AJ$532&amp;'Gastos com Pessoal'!$I$6:$AJ$6,0),500,1)),0)
+_xlfn.IFNA(SUM((V$3&gt;='Gastos com Pessoal'!$E$7:$E$506)*(V$3&lt;='Gastos com Pessoal'!$F$7:$F$506)*(IF('Gastos com Pessoal'!$AE$7:$AE$506&lt;=V$3,1,0))*OFFSET('Gastos com Pessoal'!$H$6,1,MATCH(5&amp;$B31,'Gastos com Pessoal'!$I$532:$AJ$532&amp;'Gastos com Pessoal'!$I$6:$AJ$6,0),500,1)),0)
+_xlfn.IFNA(SUM((V$3&gt;='Gastos com Pessoal'!$E$513:$E$522)*(V$3&lt;='Gastos com Pessoal'!$F$513:$F$522)*(IF('Gastos com Pessoal'!$G$513:$G$522&lt;=V$3,1,0))*OFFSET('Gastos com Pessoal'!$H$512,1,MATCH(1&amp;$B31,'Gastos com Pessoal'!$I$532:$AJ$532&amp;'Gastos com Pessoal'!$I$512:$AJ$512,0),10,1)),0)
+_xlfn.IFNA(SUM((V$3&gt;='Gastos com Pessoal'!$E$513:$E$522)*(V$3&lt;='Gastos com Pessoal'!$F$513:$F$522)*(IF('Gastos com Pessoal'!$M$513:$M$522&lt;=V$3,1,0))*OFFSET('Gastos com Pessoal'!$H$512,1,MATCH(2&amp;$B31,'Gastos com Pessoal'!$I$532:$AJ$532&amp;'Gastos com Pessoal'!$I$512:$AJ$512,0),10,1)),0)
+_xlfn.IFNA(SUM((V$3&gt;='Gastos com Pessoal'!$E$513:$E$522)*(V$3&lt;='Gastos com Pessoal'!$F$513:$F$522)*(IF('Gastos com Pessoal'!$S$513:$S$522&lt;=V$3,1,0))*OFFSET('Gastos com Pessoal'!$H$512,1,MATCH(3&amp;$B31,'Gastos com Pessoal'!$I$532:$AJ$532&amp;'Gastos com Pessoal'!$I$512:$AJ$512,0),10,1)),0)
+_xlfn.IFNA(SUM((V$3&gt;='Gastos com Pessoal'!$E$513:$E$522)*(V$3&lt;='Gastos com Pessoal'!$F$513:$F$522)*(IF('Gastos com Pessoal'!$Y$513:$Y$522&lt;=V$3,1,0))*OFFSET('Gastos com Pessoal'!$H$512,1,MATCH(4&amp;$B31,'Gastos com Pessoal'!$I$532:$AJ$532&amp;'Gastos com Pessoal'!$I$512:$AJ$512,0),10,1)),0)
+_xlfn.IFNA(SUM((V$3&gt;='Gastos com Pessoal'!$E$513:$E$522)*(V$3&lt;='Gastos com Pessoal'!$F$513:$F$522)*(IF('Gastos com Pessoal'!$AE$513:$AE$522&lt;=V$3,1,0))*OFFSET('Gastos com Pessoal'!$H$512,1,MATCH(5&amp;$B31,'Gastos com Pessoal'!$I$532:$AJ$532&amp;'Gastos com Pessoal'!$I$512:$AJ$512,0),10,1)),0)</f>
        <v>0</v>
      </c>
      <c r="W31" s="32">
        <f t="array" aca="1" ref="W31" ca="1">_xlfn.IFNA(SUM((W$3&gt;='Gastos com Pessoal'!$E$7:$E$506)*(W$3&lt;='Gastos com Pessoal'!$F$7:$F$506)*OFFSET('Encargos e Benefícios'!$D$5,1,MATCH($B31,'Encargos e Benefícios'!$E$5:$AB$5,0),500,1)),0)
+_xlfn.IFNA(SUM((W$3&gt;='Gastos com Pessoal'!$E$513:$E$522)*(W$3&lt;='Gastos com Pessoal'!$F$513:$F$522)*OFFSET('Encargos e Benefícios'!$D$511,1,MATCH($B31,'Encargos e Benefícios'!$E$511:$AB$511,0),10,1)),0)
+_xlfn.IFNA(SUM((W$3&gt;='Gastos com Pessoal'!$E$7:$E$506)*(W$3&lt;='Gastos com Pessoal'!$F$7:$F$506)*(IF('Gastos com Pessoal'!$G$7:$G$506&lt;=W$3,1,0))*OFFSET('Gastos com Pessoal'!$H$6,1,MATCH(1&amp;$B31,'Gastos com Pessoal'!$I$532:$AJ$532&amp;'Gastos com Pessoal'!$I$6:$AJ$6,0),500,1)),0)
+_xlfn.IFNA(SUM((W$3&gt;='Gastos com Pessoal'!$E$7:$E$506)*(W$3&lt;='Gastos com Pessoal'!$F$7:$F$506)*(IF('Gastos com Pessoal'!$M$7:$M$506&lt;=W$3,1,0))*OFFSET('Gastos com Pessoal'!$H$6,1,MATCH(2&amp;$B31,'Gastos com Pessoal'!$I$532:$AJ$532&amp;'Gastos com Pessoal'!$I$6:$AJ$6,0),500,1)),0)
+_xlfn.IFNA(SUM((W$3&gt;='Gastos com Pessoal'!$E$7:$E$506)*(W$3&lt;='Gastos com Pessoal'!$F$7:$F$506)*(IF('Gastos com Pessoal'!$S$7:$S$506&lt;=W$3,1,0))*OFFSET('Gastos com Pessoal'!$H$6,1,MATCH(3&amp;$B31,'Gastos com Pessoal'!$I$532:$AJ$532&amp;'Gastos com Pessoal'!$I$6:$AJ$6,0),500,1)),0)
+_xlfn.IFNA(SUM((W$3&gt;='Gastos com Pessoal'!$E$7:$E$506)*(W$3&lt;='Gastos com Pessoal'!$F$7:$F$506)*(IF('Gastos com Pessoal'!$Y$7:$Y$506&lt;=W$3,1,0))*OFFSET('Gastos com Pessoal'!$H$6,1,MATCH(4&amp;$B31,'Gastos com Pessoal'!$I$532:$AJ$532&amp;'Gastos com Pessoal'!$I$6:$AJ$6,0),500,1)),0)
+_xlfn.IFNA(SUM((W$3&gt;='Gastos com Pessoal'!$E$7:$E$506)*(W$3&lt;='Gastos com Pessoal'!$F$7:$F$506)*(IF('Gastos com Pessoal'!$AE$7:$AE$506&lt;=W$3,1,0))*OFFSET('Gastos com Pessoal'!$H$6,1,MATCH(5&amp;$B31,'Gastos com Pessoal'!$I$532:$AJ$532&amp;'Gastos com Pessoal'!$I$6:$AJ$6,0),500,1)),0)
+_xlfn.IFNA(SUM((W$3&gt;='Gastos com Pessoal'!$E$513:$E$522)*(W$3&lt;='Gastos com Pessoal'!$F$513:$F$522)*(IF('Gastos com Pessoal'!$G$513:$G$522&lt;=W$3,1,0))*OFFSET('Gastos com Pessoal'!$H$512,1,MATCH(1&amp;$B31,'Gastos com Pessoal'!$I$532:$AJ$532&amp;'Gastos com Pessoal'!$I$512:$AJ$512,0),10,1)),0)
+_xlfn.IFNA(SUM((W$3&gt;='Gastos com Pessoal'!$E$513:$E$522)*(W$3&lt;='Gastos com Pessoal'!$F$513:$F$522)*(IF('Gastos com Pessoal'!$M$513:$M$522&lt;=W$3,1,0))*OFFSET('Gastos com Pessoal'!$H$512,1,MATCH(2&amp;$B31,'Gastos com Pessoal'!$I$532:$AJ$532&amp;'Gastos com Pessoal'!$I$512:$AJ$512,0),10,1)),0)
+_xlfn.IFNA(SUM((W$3&gt;='Gastos com Pessoal'!$E$513:$E$522)*(W$3&lt;='Gastos com Pessoal'!$F$513:$F$522)*(IF('Gastos com Pessoal'!$S$513:$S$522&lt;=W$3,1,0))*OFFSET('Gastos com Pessoal'!$H$512,1,MATCH(3&amp;$B31,'Gastos com Pessoal'!$I$532:$AJ$532&amp;'Gastos com Pessoal'!$I$512:$AJ$512,0),10,1)),0)
+_xlfn.IFNA(SUM((W$3&gt;='Gastos com Pessoal'!$E$513:$E$522)*(W$3&lt;='Gastos com Pessoal'!$F$513:$F$522)*(IF('Gastos com Pessoal'!$Y$513:$Y$522&lt;=W$3,1,0))*OFFSET('Gastos com Pessoal'!$H$512,1,MATCH(4&amp;$B31,'Gastos com Pessoal'!$I$532:$AJ$532&amp;'Gastos com Pessoal'!$I$512:$AJ$512,0),10,1)),0)
+_xlfn.IFNA(SUM((W$3&gt;='Gastos com Pessoal'!$E$513:$E$522)*(W$3&lt;='Gastos com Pessoal'!$F$513:$F$522)*(IF('Gastos com Pessoal'!$AE$513:$AE$522&lt;=W$3,1,0))*OFFSET('Gastos com Pessoal'!$H$512,1,MATCH(5&amp;$B31,'Gastos com Pessoal'!$I$532:$AJ$532&amp;'Gastos com Pessoal'!$I$512:$AJ$512,0),10,1)),0)</f>
        <v>0</v>
      </c>
      <c r="X31" s="32">
        <f t="array" aca="1" ref="X31" ca="1">_xlfn.IFNA(SUM((X$3&gt;='Gastos com Pessoal'!$E$7:$E$506)*(X$3&lt;='Gastos com Pessoal'!$F$7:$F$506)*OFFSET('Encargos e Benefícios'!$D$5,1,MATCH($B31,'Encargos e Benefícios'!$E$5:$AB$5,0),500,1)),0)
+_xlfn.IFNA(SUM((X$3&gt;='Gastos com Pessoal'!$E$513:$E$522)*(X$3&lt;='Gastos com Pessoal'!$F$513:$F$522)*OFFSET('Encargos e Benefícios'!$D$511,1,MATCH($B31,'Encargos e Benefícios'!$E$511:$AB$511,0),10,1)),0)
+_xlfn.IFNA(SUM((X$3&gt;='Gastos com Pessoal'!$E$7:$E$506)*(X$3&lt;='Gastos com Pessoal'!$F$7:$F$506)*(IF('Gastos com Pessoal'!$G$7:$G$506&lt;=X$3,1,0))*OFFSET('Gastos com Pessoal'!$H$6,1,MATCH(1&amp;$B31,'Gastos com Pessoal'!$I$532:$AJ$532&amp;'Gastos com Pessoal'!$I$6:$AJ$6,0),500,1)),0)
+_xlfn.IFNA(SUM((X$3&gt;='Gastos com Pessoal'!$E$7:$E$506)*(X$3&lt;='Gastos com Pessoal'!$F$7:$F$506)*(IF('Gastos com Pessoal'!$M$7:$M$506&lt;=X$3,1,0))*OFFSET('Gastos com Pessoal'!$H$6,1,MATCH(2&amp;$B31,'Gastos com Pessoal'!$I$532:$AJ$532&amp;'Gastos com Pessoal'!$I$6:$AJ$6,0),500,1)),0)
+_xlfn.IFNA(SUM((X$3&gt;='Gastos com Pessoal'!$E$7:$E$506)*(X$3&lt;='Gastos com Pessoal'!$F$7:$F$506)*(IF('Gastos com Pessoal'!$S$7:$S$506&lt;=X$3,1,0))*OFFSET('Gastos com Pessoal'!$H$6,1,MATCH(3&amp;$B31,'Gastos com Pessoal'!$I$532:$AJ$532&amp;'Gastos com Pessoal'!$I$6:$AJ$6,0),500,1)),0)
+_xlfn.IFNA(SUM((X$3&gt;='Gastos com Pessoal'!$E$7:$E$506)*(X$3&lt;='Gastos com Pessoal'!$F$7:$F$506)*(IF('Gastos com Pessoal'!$Y$7:$Y$506&lt;=X$3,1,0))*OFFSET('Gastos com Pessoal'!$H$6,1,MATCH(4&amp;$B31,'Gastos com Pessoal'!$I$532:$AJ$532&amp;'Gastos com Pessoal'!$I$6:$AJ$6,0),500,1)),0)
+_xlfn.IFNA(SUM((X$3&gt;='Gastos com Pessoal'!$E$7:$E$506)*(X$3&lt;='Gastos com Pessoal'!$F$7:$F$506)*(IF('Gastos com Pessoal'!$AE$7:$AE$506&lt;=X$3,1,0))*OFFSET('Gastos com Pessoal'!$H$6,1,MATCH(5&amp;$B31,'Gastos com Pessoal'!$I$532:$AJ$532&amp;'Gastos com Pessoal'!$I$6:$AJ$6,0),500,1)),0)
+_xlfn.IFNA(SUM((X$3&gt;='Gastos com Pessoal'!$E$513:$E$522)*(X$3&lt;='Gastos com Pessoal'!$F$513:$F$522)*(IF('Gastos com Pessoal'!$G$513:$G$522&lt;=X$3,1,0))*OFFSET('Gastos com Pessoal'!$H$512,1,MATCH(1&amp;$B31,'Gastos com Pessoal'!$I$532:$AJ$532&amp;'Gastos com Pessoal'!$I$512:$AJ$512,0),10,1)),0)
+_xlfn.IFNA(SUM((X$3&gt;='Gastos com Pessoal'!$E$513:$E$522)*(X$3&lt;='Gastos com Pessoal'!$F$513:$F$522)*(IF('Gastos com Pessoal'!$M$513:$M$522&lt;=X$3,1,0))*OFFSET('Gastos com Pessoal'!$H$512,1,MATCH(2&amp;$B31,'Gastos com Pessoal'!$I$532:$AJ$532&amp;'Gastos com Pessoal'!$I$512:$AJ$512,0),10,1)),0)
+_xlfn.IFNA(SUM((X$3&gt;='Gastos com Pessoal'!$E$513:$E$522)*(X$3&lt;='Gastos com Pessoal'!$F$513:$F$522)*(IF('Gastos com Pessoal'!$S$513:$S$522&lt;=X$3,1,0))*OFFSET('Gastos com Pessoal'!$H$512,1,MATCH(3&amp;$B31,'Gastos com Pessoal'!$I$532:$AJ$532&amp;'Gastos com Pessoal'!$I$512:$AJ$512,0),10,1)),0)
+_xlfn.IFNA(SUM((X$3&gt;='Gastos com Pessoal'!$E$513:$E$522)*(X$3&lt;='Gastos com Pessoal'!$F$513:$F$522)*(IF('Gastos com Pessoal'!$Y$513:$Y$522&lt;=X$3,1,0))*OFFSET('Gastos com Pessoal'!$H$512,1,MATCH(4&amp;$B31,'Gastos com Pessoal'!$I$532:$AJ$532&amp;'Gastos com Pessoal'!$I$512:$AJ$512,0),10,1)),0)
+_xlfn.IFNA(SUM((X$3&gt;='Gastos com Pessoal'!$E$513:$E$522)*(X$3&lt;='Gastos com Pessoal'!$F$513:$F$522)*(IF('Gastos com Pessoal'!$AE$513:$AE$522&lt;=X$3,1,0))*OFFSET('Gastos com Pessoal'!$H$512,1,MATCH(5&amp;$B31,'Gastos com Pessoal'!$I$532:$AJ$532&amp;'Gastos com Pessoal'!$I$512:$AJ$512,0),10,1)),0)</f>
        <v>0</v>
      </c>
      <c r="Y31" s="32">
        <f t="array" aca="1" ref="Y31" ca="1">_xlfn.IFNA(SUM((Y$3&gt;='Gastos com Pessoal'!$E$7:$E$506)*(Y$3&lt;='Gastos com Pessoal'!$F$7:$F$506)*OFFSET('Encargos e Benefícios'!$D$5,1,MATCH($B31,'Encargos e Benefícios'!$E$5:$AB$5,0),500,1)),0)
+_xlfn.IFNA(SUM((Y$3&gt;='Gastos com Pessoal'!$E$513:$E$522)*(Y$3&lt;='Gastos com Pessoal'!$F$513:$F$522)*OFFSET('Encargos e Benefícios'!$D$511,1,MATCH($B31,'Encargos e Benefícios'!$E$511:$AB$511,0),10,1)),0)
+_xlfn.IFNA(SUM((Y$3&gt;='Gastos com Pessoal'!$E$7:$E$506)*(Y$3&lt;='Gastos com Pessoal'!$F$7:$F$506)*(IF('Gastos com Pessoal'!$G$7:$G$506&lt;=Y$3,1,0))*OFFSET('Gastos com Pessoal'!$H$6,1,MATCH(1&amp;$B31,'Gastos com Pessoal'!$I$532:$AJ$532&amp;'Gastos com Pessoal'!$I$6:$AJ$6,0),500,1)),0)
+_xlfn.IFNA(SUM((Y$3&gt;='Gastos com Pessoal'!$E$7:$E$506)*(Y$3&lt;='Gastos com Pessoal'!$F$7:$F$506)*(IF('Gastos com Pessoal'!$M$7:$M$506&lt;=Y$3,1,0))*OFFSET('Gastos com Pessoal'!$H$6,1,MATCH(2&amp;$B31,'Gastos com Pessoal'!$I$532:$AJ$532&amp;'Gastos com Pessoal'!$I$6:$AJ$6,0),500,1)),0)
+_xlfn.IFNA(SUM((Y$3&gt;='Gastos com Pessoal'!$E$7:$E$506)*(Y$3&lt;='Gastos com Pessoal'!$F$7:$F$506)*(IF('Gastos com Pessoal'!$S$7:$S$506&lt;=Y$3,1,0))*OFFSET('Gastos com Pessoal'!$H$6,1,MATCH(3&amp;$B31,'Gastos com Pessoal'!$I$532:$AJ$532&amp;'Gastos com Pessoal'!$I$6:$AJ$6,0),500,1)),0)
+_xlfn.IFNA(SUM((Y$3&gt;='Gastos com Pessoal'!$E$7:$E$506)*(Y$3&lt;='Gastos com Pessoal'!$F$7:$F$506)*(IF('Gastos com Pessoal'!$Y$7:$Y$506&lt;=Y$3,1,0))*OFFSET('Gastos com Pessoal'!$H$6,1,MATCH(4&amp;$B31,'Gastos com Pessoal'!$I$532:$AJ$532&amp;'Gastos com Pessoal'!$I$6:$AJ$6,0),500,1)),0)
+_xlfn.IFNA(SUM((Y$3&gt;='Gastos com Pessoal'!$E$7:$E$506)*(Y$3&lt;='Gastos com Pessoal'!$F$7:$F$506)*(IF('Gastos com Pessoal'!$AE$7:$AE$506&lt;=Y$3,1,0))*OFFSET('Gastos com Pessoal'!$H$6,1,MATCH(5&amp;$B31,'Gastos com Pessoal'!$I$532:$AJ$532&amp;'Gastos com Pessoal'!$I$6:$AJ$6,0),500,1)),0)
+_xlfn.IFNA(SUM((Y$3&gt;='Gastos com Pessoal'!$E$513:$E$522)*(Y$3&lt;='Gastos com Pessoal'!$F$513:$F$522)*(IF('Gastos com Pessoal'!$G$513:$G$522&lt;=Y$3,1,0))*OFFSET('Gastos com Pessoal'!$H$512,1,MATCH(1&amp;$B31,'Gastos com Pessoal'!$I$532:$AJ$532&amp;'Gastos com Pessoal'!$I$512:$AJ$512,0),10,1)),0)
+_xlfn.IFNA(SUM((Y$3&gt;='Gastos com Pessoal'!$E$513:$E$522)*(Y$3&lt;='Gastos com Pessoal'!$F$513:$F$522)*(IF('Gastos com Pessoal'!$M$513:$M$522&lt;=Y$3,1,0))*OFFSET('Gastos com Pessoal'!$H$512,1,MATCH(2&amp;$B31,'Gastos com Pessoal'!$I$532:$AJ$532&amp;'Gastos com Pessoal'!$I$512:$AJ$512,0),10,1)),0)
+_xlfn.IFNA(SUM((Y$3&gt;='Gastos com Pessoal'!$E$513:$E$522)*(Y$3&lt;='Gastos com Pessoal'!$F$513:$F$522)*(IF('Gastos com Pessoal'!$S$513:$S$522&lt;=Y$3,1,0))*OFFSET('Gastos com Pessoal'!$H$512,1,MATCH(3&amp;$B31,'Gastos com Pessoal'!$I$532:$AJ$532&amp;'Gastos com Pessoal'!$I$512:$AJ$512,0),10,1)),0)
+_xlfn.IFNA(SUM((Y$3&gt;='Gastos com Pessoal'!$E$513:$E$522)*(Y$3&lt;='Gastos com Pessoal'!$F$513:$F$522)*(IF('Gastos com Pessoal'!$Y$513:$Y$522&lt;=Y$3,1,0))*OFFSET('Gastos com Pessoal'!$H$512,1,MATCH(4&amp;$B31,'Gastos com Pessoal'!$I$532:$AJ$532&amp;'Gastos com Pessoal'!$I$512:$AJ$512,0),10,1)),0)
+_xlfn.IFNA(SUM((Y$3&gt;='Gastos com Pessoal'!$E$513:$E$522)*(Y$3&lt;='Gastos com Pessoal'!$F$513:$F$522)*(IF('Gastos com Pessoal'!$AE$513:$AE$522&lt;=Y$3,1,0))*OFFSET('Gastos com Pessoal'!$H$512,1,MATCH(5&amp;$B31,'Gastos com Pessoal'!$I$532:$AJ$532&amp;'Gastos com Pessoal'!$I$512:$AJ$512,0),10,1)),0)</f>
        <v>0</v>
      </c>
      <c r="Z31" s="32">
        <f t="array" aca="1" ref="Z31" ca="1">_xlfn.IFNA(SUM((Z$3&gt;='Gastos com Pessoal'!$E$7:$E$506)*(Z$3&lt;='Gastos com Pessoal'!$F$7:$F$506)*OFFSET('Encargos e Benefícios'!$D$5,1,MATCH($B31,'Encargos e Benefícios'!$E$5:$AB$5,0),500,1)),0)
+_xlfn.IFNA(SUM((Z$3&gt;='Gastos com Pessoal'!$E$513:$E$522)*(Z$3&lt;='Gastos com Pessoal'!$F$513:$F$522)*OFFSET('Encargos e Benefícios'!$D$511,1,MATCH($B31,'Encargos e Benefícios'!$E$511:$AB$511,0),10,1)),0)
+_xlfn.IFNA(SUM((Z$3&gt;='Gastos com Pessoal'!$E$7:$E$506)*(Z$3&lt;='Gastos com Pessoal'!$F$7:$F$506)*(IF('Gastos com Pessoal'!$G$7:$G$506&lt;=Z$3,1,0))*OFFSET('Gastos com Pessoal'!$H$6,1,MATCH(1&amp;$B31,'Gastos com Pessoal'!$I$532:$AJ$532&amp;'Gastos com Pessoal'!$I$6:$AJ$6,0),500,1)),0)
+_xlfn.IFNA(SUM((Z$3&gt;='Gastos com Pessoal'!$E$7:$E$506)*(Z$3&lt;='Gastos com Pessoal'!$F$7:$F$506)*(IF('Gastos com Pessoal'!$M$7:$M$506&lt;=Z$3,1,0))*OFFSET('Gastos com Pessoal'!$H$6,1,MATCH(2&amp;$B31,'Gastos com Pessoal'!$I$532:$AJ$532&amp;'Gastos com Pessoal'!$I$6:$AJ$6,0),500,1)),0)
+_xlfn.IFNA(SUM((Z$3&gt;='Gastos com Pessoal'!$E$7:$E$506)*(Z$3&lt;='Gastos com Pessoal'!$F$7:$F$506)*(IF('Gastos com Pessoal'!$S$7:$S$506&lt;=Z$3,1,0))*OFFSET('Gastos com Pessoal'!$H$6,1,MATCH(3&amp;$B31,'Gastos com Pessoal'!$I$532:$AJ$532&amp;'Gastos com Pessoal'!$I$6:$AJ$6,0),500,1)),0)
+_xlfn.IFNA(SUM((Z$3&gt;='Gastos com Pessoal'!$E$7:$E$506)*(Z$3&lt;='Gastos com Pessoal'!$F$7:$F$506)*(IF('Gastos com Pessoal'!$Y$7:$Y$506&lt;=Z$3,1,0))*OFFSET('Gastos com Pessoal'!$H$6,1,MATCH(4&amp;$B31,'Gastos com Pessoal'!$I$532:$AJ$532&amp;'Gastos com Pessoal'!$I$6:$AJ$6,0),500,1)),0)
+_xlfn.IFNA(SUM((Z$3&gt;='Gastos com Pessoal'!$E$7:$E$506)*(Z$3&lt;='Gastos com Pessoal'!$F$7:$F$506)*(IF('Gastos com Pessoal'!$AE$7:$AE$506&lt;=Z$3,1,0))*OFFSET('Gastos com Pessoal'!$H$6,1,MATCH(5&amp;$B31,'Gastos com Pessoal'!$I$532:$AJ$532&amp;'Gastos com Pessoal'!$I$6:$AJ$6,0),500,1)),0)
+_xlfn.IFNA(SUM((Z$3&gt;='Gastos com Pessoal'!$E$513:$E$522)*(Z$3&lt;='Gastos com Pessoal'!$F$513:$F$522)*(IF('Gastos com Pessoal'!$G$513:$G$522&lt;=Z$3,1,0))*OFFSET('Gastos com Pessoal'!$H$512,1,MATCH(1&amp;$B31,'Gastos com Pessoal'!$I$532:$AJ$532&amp;'Gastos com Pessoal'!$I$512:$AJ$512,0),10,1)),0)
+_xlfn.IFNA(SUM((Z$3&gt;='Gastos com Pessoal'!$E$513:$E$522)*(Z$3&lt;='Gastos com Pessoal'!$F$513:$F$522)*(IF('Gastos com Pessoal'!$M$513:$M$522&lt;=Z$3,1,0))*OFFSET('Gastos com Pessoal'!$H$512,1,MATCH(2&amp;$B31,'Gastos com Pessoal'!$I$532:$AJ$532&amp;'Gastos com Pessoal'!$I$512:$AJ$512,0),10,1)),0)
+_xlfn.IFNA(SUM((Z$3&gt;='Gastos com Pessoal'!$E$513:$E$522)*(Z$3&lt;='Gastos com Pessoal'!$F$513:$F$522)*(IF('Gastos com Pessoal'!$S$513:$S$522&lt;=Z$3,1,0))*OFFSET('Gastos com Pessoal'!$H$512,1,MATCH(3&amp;$B31,'Gastos com Pessoal'!$I$532:$AJ$532&amp;'Gastos com Pessoal'!$I$512:$AJ$512,0),10,1)),0)
+_xlfn.IFNA(SUM((Z$3&gt;='Gastos com Pessoal'!$E$513:$E$522)*(Z$3&lt;='Gastos com Pessoal'!$F$513:$F$522)*(IF('Gastos com Pessoal'!$Y$513:$Y$522&lt;=Z$3,1,0))*OFFSET('Gastos com Pessoal'!$H$512,1,MATCH(4&amp;$B31,'Gastos com Pessoal'!$I$532:$AJ$532&amp;'Gastos com Pessoal'!$I$512:$AJ$512,0),10,1)),0)
+_xlfn.IFNA(SUM((Z$3&gt;='Gastos com Pessoal'!$E$513:$E$522)*(Z$3&lt;='Gastos com Pessoal'!$F$513:$F$522)*(IF('Gastos com Pessoal'!$AE$513:$AE$522&lt;=Z$3,1,0))*OFFSET('Gastos com Pessoal'!$H$512,1,MATCH(5&amp;$B31,'Gastos com Pessoal'!$I$532:$AJ$532&amp;'Gastos com Pessoal'!$I$512:$AJ$512,0),10,1)),0)</f>
        <v>0</v>
      </c>
      <c r="AA31" s="32">
        <f t="array" aca="1" ref="AA31" ca="1">_xlfn.IFNA(SUM((AA$3&gt;='Gastos com Pessoal'!$E$7:$E$506)*(AA$3&lt;='Gastos com Pessoal'!$F$7:$F$506)*OFFSET('Encargos e Benefícios'!$D$5,1,MATCH($B31,'Encargos e Benefícios'!$E$5:$AB$5,0),500,1)),0)
+_xlfn.IFNA(SUM((AA$3&gt;='Gastos com Pessoal'!$E$513:$E$522)*(AA$3&lt;='Gastos com Pessoal'!$F$513:$F$522)*OFFSET('Encargos e Benefícios'!$D$511,1,MATCH($B31,'Encargos e Benefícios'!$E$511:$AB$511,0),10,1)),0)
+_xlfn.IFNA(SUM((AA$3&gt;='Gastos com Pessoal'!$E$7:$E$506)*(AA$3&lt;='Gastos com Pessoal'!$F$7:$F$506)*(IF('Gastos com Pessoal'!$G$7:$G$506&lt;=AA$3,1,0))*OFFSET('Gastos com Pessoal'!$H$6,1,MATCH(1&amp;$B31,'Gastos com Pessoal'!$I$532:$AJ$532&amp;'Gastos com Pessoal'!$I$6:$AJ$6,0),500,1)),0)
+_xlfn.IFNA(SUM((AA$3&gt;='Gastos com Pessoal'!$E$7:$E$506)*(AA$3&lt;='Gastos com Pessoal'!$F$7:$F$506)*(IF('Gastos com Pessoal'!$M$7:$M$506&lt;=AA$3,1,0))*OFFSET('Gastos com Pessoal'!$H$6,1,MATCH(2&amp;$B31,'Gastos com Pessoal'!$I$532:$AJ$532&amp;'Gastos com Pessoal'!$I$6:$AJ$6,0),500,1)),0)
+_xlfn.IFNA(SUM((AA$3&gt;='Gastos com Pessoal'!$E$7:$E$506)*(AA$3&lt;='Gastos com Pessoal'!$F$7:$F$506)*(IF('Gastos com Pessoal'!$S$7:$S$506&lt;=AA$3,1,0))*OFFSET('Gastos com Pessoal'!$H$6,1,MATCH(3&amp;$B31,'Gastos com Pessoal'!$I$532:$AJ$532&amp;'Gastos com Pessoal'!$I$6:$AJ$6,0),500,1)),0)
+_xlfn.IFNA(SUM((AA$3&gt;='Gastos com Pessoal'!$E$7:$E$506)*(AA$3&lt;='Gastos com Pessoal'!$F$7:$F$506)*(IF('Gastos com Pessoal'!$Y$7:$Y$506&lt;=AA$3,1,0))*OFFSET('Gastos com Pessoal'!$H$6,1,MATCH(4&amp;$B31,'Gastos com Pessoal'!$I$532:$AJ$532&amp;'Gastos com Pessoal'!$I$6:$AJ$6,0),500,1)),0)
+_xlfn.IFNA(SUM((AA$3&gt;='Gastos com Pessoal'!$E$7:$E$506)*(AA$3&lt;='Gastos com Pessoal'!$F$7:$F$506)*(IF('Gastos com Pessoal'!$AE$7:$AE$506&lt;=AA$3,1,0))*OFFSET('Gastos com Pessoal'!$H$6,1,MATCH(5&amp;$B31,'Gastos com Pessoal'!$I$532:$AJ$532&amp;'Gastos com Pessoal'!$I$6:$AJ$6,0),500,1)),0)
+_xlfn.IFNA(SUM((AA$3&gt;='Gastos com Pessoal'!$E$513:$E$522)*(AA$3&lt;='Gastos com Pessoal'!$F$513:$F$522)*(IF('Gastos com Pessoal'!$G$513:$G$522&lt;=AA$3,1,0))*OFFSET('Gastos com Pessoal'!$H$512,1,MATCH(1&amp;$B31,'Gastos com Pessoal'!$I$532:$AJ$532&amp;'Gastos com Pessoal'!$I$512:$AJ$512,0),10,1)),0)
+_xlfn.IFNA(SUM((AA$3&gt;='Gastos com Pessoal'!$E$513:$E$522)*(AA$3&lt;='Gastos com Pessoal'!$F$513:$F$522)*(IF('Gastos com Pessoal'!$M$513:$M$522&lt;=AA$3,1,0))*OFFSET('Gastos com Pessoal'!$H$512,1,MATCH(2&amp;$B31,'Gastos com Pessoal'!$I$532:$AJ$532&amp;'Gastos com Pessoal'!$I$512:$AJ$512,0),10,1)),0)
+_xlfn.IFNA(SUM((AA$3&gt;='Gastos com Pessoal'!$E$513:$E$522)*(AA$3&lt;='Gastos com Pessoal'!$F$513:$F$522)*(IF('Gastos com Pessoal'!$S$513:$S$522&lt;=AA$3,1,0))*OFFSET('Gastos com Pessoal'!$H$512,1,MATCH(3&amp;$B31,'Gastos com Pessoal'!$I$532:$AJ$532&amp;'Gastos com Pessoal'!$I$512:$AJ$512,0),10,1)),0)
+_xlfn.IFNA(SUM((AA$3&gt;='Gastos com Pessoal'!$E$513:$E$522)*(AA$3&lt;='Gastos com Pessoal'!$F$513:$F$522)*(IF('Gastos com Pessoal'!$Y$513:$Y$522&lt;=AA$3,1,0))*OFFSET('Gastos com Pessoal'!$H$512,1,MATCH(4&amp;$B31,'Gastos com Pessoal'!$I$532:$AJ$532&amp;'Gastos com Pessoal'!$I$512:$AJ$512,0),10,1)),0)
+_xlfn.IFNA(SUM((AA$3&gt;='Gastos com Pessoal'!$E$513:$E$522)*(AA$3&lt;='Gastos com Pessoal'!$F$513:$F$522)*(IF('Gastos com Pessoal'!$AE$513:$AE$522&lt;=AA$3,1,0))*OFFSET('Gastos com Pessoal'!$H$512,1,MATCH(5&amp;$B31,'Gastos com Pessoal'!$I$532:$AJ$532&amp;'Gastos com Pessoal'!$I$512:$AJ$512,0),10,1)),0)</f>
        <v>0</v>
      </c>
      <c r="AB31" s="32">
        <f t="array" aca="1" ref="AB31" ca="1">_xlfn.IFNA(SUM((AB$3&gt;='Gastos com Pessoal'!$E$7:$E$506)*(AB$3&lt;='Gastos com Pessoal'!$F$7:$F$506)*OFFSET('Encargos e Benefícios'!$D$5,1,MATCH($B31,'Encargos e Benefícios'!$E$5:$AB$5,0),500,1)),0)
+_xlfn.IFNA(SUM((AB$3&gt;='Gastos com Pessoal'!$E$513:$E$522)*(AB$3&lt;='Gastos com Pessoal'!$F$513:$F$522)*OFFSET('Encargos e Benefícios'!$D$511,1,MATCH($B31,'Encargos e Benefícios'!$E$511:$AB$511,0),10,1)),0)
+_xlfn.IFNA(SUM((AB$3&gt;='Gastos com Pessoal'!$E$7:$E$506)*(AB$3&lt;='Gastos com Pessoal'!$F$7:$F$506)*(IF('Gastos com Pessoal'!$G$7:$G$506&lt;=AB$3,1,0))*OFFSET('Gastos com Pessoal'!$H$6,1,MATCH(1&amp;$B31,'Gastos com Pessoal'!$I$532:$AJ$532&amp;'Gastos com Pessoal'!$I$6:$AJ$6,0),500,1)),0)
+_xlfn.IFNA(SUM((AB$3&gt;='Gastos com Pessoal'!$E$7:$E$506)*(AB$3&lt;='Gastos com Pessoal'!$F$7:$F$506)*(IF('Gastos com Pessoal'!$M$7:$M$506&lt;=AB$3,1,0))*OFFSET('Gastos com Pessoal'!$H$6,1,MATCH(2&amp;$B31,'Gastos com Pessoal'!$I$532:$AJ$532&amp;'Gastos com Pessoal'!$I$6:$AJ$6,0),500,1)),0)
+_xlfn.IFNA(SUM((AB$3&gt;='Gastos com Pessoal'!$E$7:$E$506)*(AB$3&lt;='Gastos com Pessoal'!$F$7:$F$506)*(IF('Gastos com Pessoal'!$S$7:$S$506&lt;=AB$3,1,0))*OFFSET('Gastos com Pessoal'!$H$6,1,MATCH(3&amp;$B31,'Gastos com Pessoal'!$I$532:$AJ$532&amp;'Gastos com Pessoal'!$I$6:$AJ$6,0),500,1)),0)
+_xlfn.IFNA(SUM((AB$3&gt;='Gastos com Pessoal'!$E$7:$E$506)*(AB$3&lt;='Gastos com Pessoal'!$F$7:$F$506)*(IF('Gastos com Pessoal'!$Y$7:$Y$506&lt;=AB$3,1,0))*OFFSET('Gastos com Pessoal'!$H$6,1,MATCH(4&amp;$B31,'Gastos com Pessoal'!$I$532:$AJ$532&amp;'Gastos com Pessoal'!$I$6:$AJ$6,0),500,1)),0)
+_xlfn.IFNA(SUM((AB$3&gt;='Gastos com Pessoal'!$E$7:$E$506)*(AB$3&lt;='Gastos com Pessoal'!$F$7:$F$506)*(IF('Gastos com Pessoal'!$AE$7:$AE$506&lt;=AB$3,1,0))*OFFSET('Gastos com Pessoal'!$H$6,1,MATCH(5&amp;$B31,'Gastos com Pessoal'!$I$532:$AJ$532&amp;'Gastos com Pessoal'!$I$6:$AJ$6,0),500,1)),0)
+_xlfn.IFNA(SUM((AB$3&gt;='Gastos com Pessoal'!$E$513:$E$522)*(AB$3&lt;='Gastos com Pessoal'!$F$513:$F$522)*(IF('Gastos com Pessoal'!$G$513:$G$522&lt;=AB$3,1,0))*OFFSET('Gastos com Pessoal'!$H$512,1,MATCH(1&amp;$B31,'Gastos com Pessoal'!$I$532:$AJ$532&amp;'Gastos com Pessoal'!$I$512:$AJ$512,0),10,1)),0)
+_xlfn.IFNA(SUM((AB$3&gt;='Gastos com Pessoal'!$E$513:$E$522)*(AB$3&lt;='Gastos com Pessoal'!$F$513:$F$522)*(IF('Gastos com Pessoal'!$M$513:$M$522&lt;=AB$3,1,0))*OFFSET('Gastos com Pessoal'!$H$512,1,MATCH(2&amp;$B31,'Gastos com Pessoal'!$I$532:$AJ$532&amp;'Gastos com Pessoal'!$I$512:$AJ$512,0),10,1)),0)
+_xlfn.IFNA(SUM((AB$3&gt;='Gastos com Pessoal'!$E$513:$E$522)*(AB$3&lt;='Gastos com Pessoal'!$F$513:$F$522)*(IF('Gastos com Pessoal'!$S$513:$S$522&lt;=AB$3,1,0))*OFFSET('Gastos com Pessoal'!$H$512,1,MATCH(3&amp;$B31,'Gastos com Pessoal'!$I$532:$AJ$532&amp;'Gastos com Pessoal'!$I$512:$AJ$512,0),10,1)),0)
+_xlfn.IFNA(SUM((AB$3&gt;='Gastos com Pessoal'!$E$513:$E$522)*(AB$3&lt;='Gastos com Pessoal'!$F$513:$F$522)*(IF('Gastos com Pessoal'!$Y$513:$Y$522&lt;=AB$3,1,0))*OFFSET('Gastos com Pessoal'!$H$512,1,MATCH(4&amp;$B31,'Gastos com Pessoal'!$I$532:$AJ$532&amp;'Gastos com Pessoal'!$I$512:$AJ$512,0),10,1)),0)
+_xlfn.IFNA(SUM((AB$3&gt;='Gastos com Pessoal'!$E$513:$E$522)*(AB$3&lt;='Gastos com Pessoal'!$F$513:$F$522)*(IF('Gastos com Pessoal'!$AE$513:$AE$522&lt;=AB$3,1,0))*OFFSET('Gastos com Pessoal'!$H$512,1,MATCH(5&amp;$B31,'Gastos com Pessoal'!$I$532:$AJ$532&amp;'Gastos com Pessoal'!$I$512:$AJ$512,0),10,1)),0)</f>
        <v>0</v>
      </c>
      <c r="AC31" s="32">
        <f t="array" aca="1" ref="AC31" ca="1">_xlfn.IFNA(SUM((AC$3&gt;='Gastos com Pessoal'!$E$7:$E$506)*(AC$3&lt;='Gastos com Pessoal'!$F$7:$F$506)*OFFSET('Encargos e Benefícios'!$D$5,1,MATCH($B31,'Encargos e Benefícios'!$E$5:$AB$5,0),500,1)),0)
+_xlfn.IFNA(SUM((AC$3&gt;='Gastos com Pessoal'!$E$513:$E$522)*(AC$3&lt;='Gastos com Pessoal'!$F$513:$F$522)*OFFSET('Encargos e Benefícios'!$D$511,1,MATCH($B31,'Encargos e Benefícios'!$E$511:$AB$511,0),10,1)),0)
+_xlfn.IFNA(SUM((AC$3&gt;='Gastos com Pessoal'!$E$7:$E$506)*(AC$3&lt;='Gastos com Pessoal'!$F$7:$F$506)*(IF('Gastos com Pessoal'!$G$7:$G$506&lt;=AC$3,1,0))*OFFSET('Gastos com Pessoal'!$H$6,1,MATCH(1&amp;$B31,'Gastos com Pessoal'!$I$532:$AJ$532&amp;'Gastos com Pessoal'!$I$6:$AJ$6,0),500,1)),0)
+_xlfn.IFNA(SUM((AC$3&gt;='Gastos com Pessoal'!$E$7:$E$506)*(AC$3&lt;='Gastos com Pessoal'!$F$7:$F$506)*(IF('Gastos com Pessoal'!$M$7:$M$506&lt;=AC$3,1,0))*OFFSET('Gastos com Pessoal'!$H$6,1,MATCH(2&amp;$B31,'Gastos com Pessoal'!$I$532:$AJ$532&amp;'Gastos com Pessoal'!$I$6:$AJ$6,0),500,1)),0)
+_xlfn.IFNA(SUM((AC$3&gt;='Gastos com Pessoal'!$E$7:$E$506)*(AC$3&lt;='Gastos com Pessoal'!$F$7:$F$506)*(IF('Gastos com Pessoal'!$S$7:$S$506&lt;=AC$3,1,0))*OFFSET('Gastos com Pessoal'!$H$6,1,MATCH(3&amp;$B31,'Gastos com Pessoal'!$I$532:$AJ$532&amp;'Gastos com Pessoal'!$I$6:$AJ$6,0),500,1)),0)
+_xlfn.IFNA(SUM((AC$3&gt;='Gastos com Pessoal'!$E$7:$E$506)*(AC$3&lt;='Gastos com Pessoal'!$F$7:$F$506)*(IF('Gastos com Pessoal'!$Y$7:$Y$506&lt;=AC$3,1,0))*OFFSET('Gastos com Pessoal'!$H$6,1,MATCH(4&amp;$B31,'Gastos com Pessoal'!$I$532:$AJ$532&amp;'Gastos com Pessoal'!$I$6:$AJ$6,0),500,1)),0)
+_xlfn.IFNA(SUM((AC$3&gt;='Gastos com Pessoal'!$E$7:$E$506)*(AC$3&lt;='Gastos com Pessoal'!$F$7:$F$506)*(IF('Gastos com Pessoal'!$AE$7:$AE$506&lt;=AC$3,1,0))*OFFSET('Gastos com Pessoal'!$H$6,1,MATCH(5&amp;$B31,'Gastos com Pessoal'!$I$532:$AJ$532&amp;'Gastos com Pessoal'!$I$6:$AJ$6,0),500,1)),0)
+_xlfn.IFNA(SUM((AC$3&gt;='Gastos com Pessoal'!$E$513:$E$522)*(AC$3&lt;='Gastos com Pessoal'!$F$513:$F$522)*(IF('Gastos com Pessoal'!$G$513:$G$522&lt;=AC$3,1,0))*OFFSET('Gastos com Pessoal'!$H$512,1,MATCH(1&amp;$B31,'Gastos com Pessoal'!$I$532:$AJ$532&amp;'Gastos com Pessoal'!$I$512:$AJ$512,0),10,1)),0)
+_xlfn.IFNA(SUM((AC$3&gt;='Gastos com Pessoal'!$E$513:$E$522)*(AC$3&lt;='Gastos com Pessoal'!$F$513:$F$522)*(IF('Gastos com Pessoal'!$M$513:$M$522&lt;=AC$3,1,0))*OFFSET('Gastos com Pessoal'!$H$512,1,MATCH(2&amp;$B31,'Gastos com Pessoal'!$I$532:$AJ$532&amp;'Gastos com Pessoal'!$I$512:$AJ$512,0),10,1)),0)
+_xlfn.IFNA(SUM((AC$3&gt;='Gastos com Pessoal'!$E$513:$E$522)*(AC$3&lt;='Gastos com Pessoal'!$F$513:$F$522)*(IF('Gastos com Pessoal'!$S$513:$S$522&lt;=AC$3,1,0))*OFFSET('Gastos com Pessoal'!$H$512,1,MATCH(3&amp;$B31,'Gastos com Pessoal'!$I$532:$AJ$532&amp;'Gastos com Pessoal'!$I$512:$AJ$512,0),10,1)),0)
+_xlfn.IFNA(SUM((AC$3&gt;='Gastos com Pessoal'!$E$513:$E$522)*(AC$3&lt;='Gastos com Pessoal'!$F$513:$F$522)*(IF('Gastos com Pessoal'!$Y$513:$Y$522&lt;=AC$3,1,0))*OFFSET('Gastos com Pessoal'!$H$512,1,MATCH(4&amp;$B31,'Gastos com Pessoal'!$I$532:$AJ$532&amp;'Gastos com Pessoal'!$I$512:$AJ$512,0),10,1)),0)
+_xlfn.IFNA(SUM((AC$3&gt;='Gastos com Pessoal'!$E$513:$E$522)*(AC$3&lt;='Gastos com Pessoal'!$F$513:$F$522)*(IF('Gastos com Pessoal'!$AE$513:$AE$522&lt;=AC$3,1,0))*OFFSET('Gastos com Pessoal'!$H$512,1,MATCH(5&amp;$B31,'Gastos com Pessoal'!$I$532:$AJ$532&amp;'Gastos com Pessoal'!$I$512:$AJ$512,0),10,1)),0)</f>
        <v>0</v>
      </c>
      <c r="AD31" s="32">
        <f t="array" aca="1" ref="AD31" ca="1">_xlfn.IFNA(SUM((AD$3&gt;='Gastos com Pessoal'!$E$7:$E$506)*(AD$3&lt;='Gastos com Pessoal'!$F$7:$F$506)*OFFSET('Encargos e Benefícios'!$D$5,1,MATCH($B31,'Encargos e Benefícios'!$E$5:$AB$5,0),500,1)),0)
+_xlfn.IFNA(SUM((AD$3&gt;='Gastos com Pessoal'!$E$513:$E$522)*(AD$3&lt;='Gastos com Pessoal'!$F$513:$F$522)*OFFSET('Encargos e Benefícios'!$D$511,1,MATCH($B31,'Encargos e Benefícios'!$E$511:$AB$511,0),10,1)),0)
+_xlfn.IFNA(SUM((AD$3&gt;='Gastos com Pessoal'!$E$7:$E$506)*(AD$3&lt;='Gastos com Pessoal'!$F$7:$F$506)*(IF('Gastos com Pessoal'!$G$7:$G$506&lt;=AD$3,1,0))*OFFSET('Gastos com Pessoal'!$H$6,1,MATCH(1&amp;$B31,'Gastos com Pessoal'!$I$532:$AJ$532&amp;'Gastos com Pessoal'!$I$6:$AJ$6,0),500,1)),0)
+_xlfn.IFNA(SUM((AD$3&gt;='Gastos com Pessoal'!$E$7:$E$506)*(AD$3&lt;='Gastos com Pessoal'!$F$7:$F$506)*(IF('Gastos com Pessoal'!$M$7:$M$506&lt;=AD$3,1,0))*OFFSET('Gastos com Pessoal'!$H$6,1,MATCH(2&amp;$B31,'Gastos com Pessoal'!$I$532:$AJ$532&amp;'Gastos com Pessoal'!$I$6:$AJ$6,0),500,1)),0)
+_xlfn.IFNA(SUM((AD$3&gt;='Gastos com Pessoal'!$E$7:$E$506)*(AD$3&lt;='Gastos com Pessoal'!$F$7:$F$506)*(IF('Gastos com Pessoal'!$S$7:$S$506&lt;=AD$3,1,0))*OFFSET('Gastos com Pessoal'!$H$6,1,MATCH(3&amp;$B31,'Gastos com Pessoal'!$I$532:$AJ$532&amp;'Gastos com Pessoal'!$I$6:$AJ$6,0),500,1)),0)
+_xlfn.IFNA(SUM((AD$3&gt;='Gastos com Pessoal'!$E$7:$E$506)*(AD$3&lt;='Gastos com Pessoal'!$F$7:$F$506)*(IF('Gastos com Pessoal'!$Y$7:$Y$506&lt;=AD$3,1,0))*OFFSET('Gastos com Pessoal'!$H$6,1,MATCH(4&amp;$B31,'Gastos com Pessoal'!$I$532:$AJ$532&amp;'Gastos com Pessoal'!$I$6:$AJ$6,0),500,1)),0)
+_xlfn.IFNA(SUM((AD$3&gt;='Gastos com Pessoal'!$E$7:$E$506)*(AD$3&lt;='Gastos com Pessoal'!$F$7:$F$506)*(IF('Gastos com Pessoal'!$AE$7:$AE$506&lt;=AD$3,1,0))*OFFSET('Gastos com Pessoal'!$H$6,1,MATCH(5&amp;$B31,'Gastos com Pessoal'!$I$532:$AJ$532&amp;'Gastos com Pessoal'!$I$6:$AJ$6,0),500,1)),0)
+_xlfn.IFNA(SUM((AD$3&gt;='Gastos com Pessoal'!$E$513:$E$522)*(AD$3&lt;='Gastos com Pessoal'!$F$513:$F$522)*(IF('Gastos com Pessoal'!$G$513:$G$522&lt;=AD$3,1,0))*OFFSET('Gastos com Pessoal'!$H$512,1,MATCH(1&amp;$B31,'Gastos com Pessoal'!$I$532:$AJ$532&amp;'Gastos com Pessoal'!$I$512:$AJ$512,0),10,1)),0)
+_xlfn.IFNA(SUM((AD$3&gt;='Gastos com Pessoal'!$E$513:$E$522)*(AD$3&lt;='Gastos com Pessoal'!$F$513:$F$522)*(IF('Gastos com Pessoal'!$M$513:$M$522&lt;=AD$3,1,0))*OFFSET('Gastos com Pessoal'!$H$512,1,MATCH(2&amp;$B31,'Gastos com Pessoal'!$I$532:$AJ$532&amp;'Gastos com Pessoal'!$I$512:$AJ$512,0),10,1)),0)
+_xlfn.IFNA(SUM((AD$3&gt;='Gastos com Pessoal'!$E$513:$E$522)*(AD$3&lt;='Gastos com Pessoal'!$F$513:$F$522)*(IF('Gastos com Pessoal'!$S$513:$S$522&lt;=AD$3,1,0))*OFFSET('Gastos com Pessoal'!$H$512,1,MATCH(3&amp;$B31,'Gastos com Pessoal'!$I$532:$AJ$532&amp;'Gastos com Pessoal'!$I$512:$AJ$512,0),10,1)),0)
+_xlfn.IFNA(SUM((AD$3&gt;='Gastos com Pessoal'!$E$513:$E$522)*(AD$3&lt;='Gastos com Pessoal'!$F$513:$F$522)*(IF('Gastos com Pessoal'!$Y$513:$Y$522&lt;=AD$3,1,0))*OFFSET('Gastos com Pessoal'!$H$512,1,MATCH(4&amp;$B31,'Gastos com Pessoal'!$I$532:$AJ$532&amp;'Gastos com Pessoal'!$I$512:$AJ$512,0),10,1)),0)
+_xlfn.IFNA(SUM((AD$3&gt;='Gastos com Pessoal'!$E$513:$E$522)*(AD$3&lt;='Gastos com Pessoal'!$F$513:$F$522)*(IF('Gastos com Pessoal'!$AE$513:$AE$522&lt;=AD$3,1,0))*OFFSET('Gastos com Pessoal'!$H$512,1,MATCH(5&amp;$B31,'Gastos com Pessoal'!$I$532:$AJ$532&amp;'Gastos com Pessoal'!$I$512:$AJ$512,0),10,1)),0)</f>
        <v>0</v>
      </c>
      <c r="AE31" s="32">
        <f t="array" aca="1" ref="AE31" ca="1">_xlfn.IFNA(SUM((AE$3&gt;='Gastos com Pessoal'!$E$7:$E$506)*(AE$3&lt;='Gastos com Pessoal'!$F$7:$F$506)*OFFSET('Encargos e Benefícios'!$D$5,1,MATCH($B31,'Encargos e Benefícios'!$E$5:$AB$5,0),500,1)),0)
+_xlfn.IFNA(SUM((AE$3&gt;='Gastos com Pessoal'!$E$513:$E$522)*(AE$3&lt;='Gastos com Pessoal'!$F$513:$F$522)*OFFSET('Encargos e Benefícios'!$D$511,1,MATCH($B31,'Encargos e Benefícios'!$E$511:$AB$511,0),10,1)),0)
+_xlfn.IFNA(SUM((AE$3&gt;='Gastos com Pessoal'!$E$7:$E$506)*(AE$3&lt;='Gastos com Pessoal'!$F$7:$F$506)*(IF('Gastos com Pessoal'!$G$7:$G$506&lt;=AE$3,1,0))*OFFSET('Gastos com Pessoal'!$H$6,1,MATCH(1&amp;$B31,'Gastos com Pessoal'!$I$532:$AJ$532&amp;'Gastos com Pessoal'!$I$6:$AJ$6,0),500,1)),0)
+_xlfn.IFNA(SUM((AE$3&gt;='Gastos com Pessoal'!$E$7:$E$506)*(AE$3&lt;='Gastos com Pessoal'!$F$7:$F$506)*(IF('Gastos com Pessoal'!$M$7:$M$506&lt;=AE$3,1,0))*OFFSET('Gastos com Pessoal'!$H$6,1,MATCH(2&amp;$B31,'Gastos com Pessoal'!$I$532:$AJ$532&amp;'Gastos com Pessoal'!$I$6:$AJ$6,0),500,1)),0)
+_xlfn.IFNA(SUM((AE$3&gt;='Gastos com Pessoal'!$E$7:$E$506)*(AE$3&lt;='Gastos com Pessoal'!$F$7:$F$506)*(IF('Gastos com Pessoal'!$S$7:$S$506&lt;=AE$3,1,0))*OFFSET('Gastos com Pessoal'!$H$6,1,MATCH(3&amp;$B31,'Gastos com Pessoal'!$I$532:$AJ$532&amp;'Gastos com Pessoal'!$I$6:$AJ$6,0),500,1)),0)
+_xlfn.IFNA(SUM((AE$3&gt;='Gastos com Pessoal'!$E$7:$E$506)*(AE$3&lt;='Gastos com Pessoal'!$F$7:$F$506)*(IF('Gastos com Pessoal'!$Y$7:$Y$506&lt;=AE$3,1,0))*OFFSET('Gastos com Pessoal'!$H$6,1,MATCH(4&amp;$B31,'Gastos com Pessoal'!$I$532:$AJ$532&amp;'Gastos com Pessoal'!$I$6:$AJ$6,0),500,1)),0)
+_xlfn.IFNA(SUM((AE$3&gt;='Gastos com Pessoal'!$E$7:$E$506)*(AE$3&lt;='Gastos com Pessoal'!$F$7:$F$506)*(IF('Gastos com Pessoal'!$AE$7:$AE$506&lt;=AE$3,1,0))*OFFSET('Gastos com Pessoal'!$H$6,1,MATCH(5&amp;$B31,'Gastos com Pessoal'!$I$532:$AJ$532&amp;'Gastos com Pessoal'!$I$6:$AJ$6,0),500,1)),0)
+_xlfn.IFNA(SUM((AE$3&gt;='Gastos com Pessoal'!$E$513:$E$522)*(AE$3&lt;='Gastos com Pessoal'!$F$513:$F$522)*(IF('Gastos com Pessoal'!$G$513:$G$522&lt;=AE$3,1,0))*OFFSET('Gastos com Pessoal'!$H$512,1,MATCH(1&amp;$B31,'Gastos com Pessoal'!$I$532:$AJ$532&amp;'Gastos com Pessoal'!$I$512:$AJ$512,0),10,1)),0)
+_xlfn.IFNA(SUM((AE$3&gt;='Gastos com Pessoal'!$E$513:$E$522)*(AE$3&lt;='Gastos com Pessoal'!$F$513:$F$522)*(IF('Gastos com Pessoal'!$M$513:$M$522&lt;=AE$3,1,0))*OFFSET('Gastos com Pessoal'!$H$512,1,MATCH(2&amp;$B31,'Gastos com Pessoal'!$I$532:$AJ$532&amp;'Gastos com Pessoal'!$I$512:$AJ$512,0),10,1)),0)
+_xlfn.IFNA(SUM((AE$3&gt;='Gastos com Pessoal'!$E$513:$E$522)*(AE$3&lt;='Gastos com Pessoal'!$F$513:$F$522)*(IF('Gastos com Pessoal'!$S$513:$S$522&lt;=AE$3,1,0))*OFFSET('Gastos com Pessoal'!$H$512,1,MATCH(3&amp;$B31,'Gastos com Pessoal'!$I$532:$AJ$532&amp;'Gastos com Pessoal'!$I$512:$AJ$512,0),10,1)),0)
+_xlfn.IFNA(SUM((AE$3&gt;='Gastos com Pessoal'!$E$513:$E$522)*(AE$3&lt;='Gastos com Pessoal'!$F$513:$F$522)*(IF('Gastos com Pessoal'!$Y$513:$Y$522&lt;=AE$3,1,0))*OFFSET('Gastos com Pessoal'!$H$512,1,MATCH(4&amp;$B31,'Gastos com Pessoal'!$I$532:$AJ$532&amp;'Gastos com Pessoal'!$I$512:$AJ$512,0),10,1)),0)
+_xlfn.IFNA(SUM((AE$3&gt;='Gastos com Pessoal'!$E$513:$E$522)*(AE$3&lt;='Gastos com Pessoal'!$F$513:$F$522)*(IF('Gastos com Pessoal'!$AE$513:$AE$522&lt;=AE$3,1,0))*OFFSET('Gastos com Pessoal'!$H$512,1,MATCH(5&amp;$B31,'Gastos com Pessoal'!$I$532:$AJ$532&amp;'Gastos com Pessoal'!$I$512:$AJ$512,0),10,1)),0)</f>
        <v>0</v>
      </c>
      <c r="AF31" s="32">
        <f t="array" aca="1" ref="AF31" ca="1">_xlfn.IFNA(SUM((AF$3&gt;='Gastos com Pessoal'!$E$7:$E$506)*(AF$3&lt;='Gastos com Pessoal'!$F$7:$F$506)*OFFSET('Encargos e Benefícios'!$D$5,1,MATCH($B31,'Encargos e Benefícios'!$E$5:$AB$5,0),500,1)),0)
+_xlfn.IFNA(SUM((AF$3&gt;='Gastos com Pessoal'!$E$513:$E$522)*(AF$3&lt;='Gastos com Pessoal'!$F$513:$F$522)*OFFSET('Encargos e Benefícios'!$D$511,1,MATCH($B31,'Encargos e Benefícios'!$E$511:$AB$511,0),10,1)),0)
+_xlfn.IFNA(SUM((AF$3&gt;='Gastos com Pessoal'!$E$7:$E$506)*(AF$3&lt;='Gastos com Pessoal'!$F$7:$F$506)*(IF('Gastos com Pessoal'!$G$7:$G$506&lt;=AF$3,1,0))*OFFSET('Gastos com Pessoal'!$H$6,1,MATCH(1&amp;$B31,'Gastos com Pessoal'!$I$532:$AJ$532&amp;'Gastos com Pessoal'!$I$6:$AJ$6,0),500,1)),0)
+_xlfn.IFNA(SUM((AF$3&gt;='Gastos com Pessoal'!$E$7:$E$506)*(AF$3&lt;='Gastos com Pessoal'!$F$7:$F$506)*(IF('Gastos com Pessoal'!$M$7:$M$506&lt;=AF$3,1,0))*OFFSET('Gastos com Pessoal'!$H$6,1,MATCH(2&amp;$B31,'Gastos com Pessoal'!$I$532:$AJ$532&amp;'Gastos com Pessoal'!$I$6:$AJ$6,0),500,1)),0)
+_xlfn.IFNA(SUM((AF$3&gt;='Gastos com Pessoal'!$E$7:$E$506)*(AF$3&lt;='Gastos com Pessoal'!$F$7:$F$506)*(IF('Gastos com Pessoal'!$S$7:$S$506&lt;=AF$3,1,0))*OFFSET('Gastos com Pessoal'!$H$6,1,MATCH(3&amp;$B31,'Gastos com Pessoal'!$I$532:$AJ$532&amp;'Gastos com Pessoal'!$I$6:$AJ$6,0),500,1)),0)
+_xlfn.IFNA(SUM((AF$3&gt;='Gastos com Pessoal'!$E$7:$E$506)*(AF$3&lt;='Gastos com Pessoal'!$F$7:$F$506)*(IF('Gastos com Pessoal'!$Y$7:$Y$506&lt;=AF$3,1,0))*OFFSET('Gastos com Pessoal'!$H$6,1,MATCH(4&amp;$B31,'Gastos com Pessoal'!$I$532:$AJ$532&amp;'Gastos com Pessoal'!$I$6:$AJ$6,0),500,1)),0)
+_xlfn.IFNA(SUM((AF$3&gt;='Gastos com Pessoal'!$E$7:$E$506)*(AF$3&lt;='Gastos com Pessoal'!$F$7:$F$506)*(IF('Gastos com Pessoal'!$AE$7:$AE$506&lt;=AF$3,1,0))*OFFSET('Gastos com Pessoal'!$H$6,1,MATCH(5&amp;$B31,'Gastos com Pessoal'!$I$532:$AJ$532&amp;'Gastos com Pessoal'!$I$6:$AJ$6,0),500,1)),0)
+_xlfn.IFNA(SUM((AF$3&gt;='Gastos com Pessoal'!$E$513:$E$522)*(AF$3&lt;='Gastos com Pessoal'!$F$513:$F$522)*(IF('Gastos com Pessoal'!$G$513:$G$522&lt;=AF$3,1,0))*OFFSET('Gastos com Pessoal'!$H$512,1,MATCH(1&amp;$B31,'Gastos com Pessoal'!$I$532:$AJ$532&amp;'Gastos com Pessoal'!$I$512:$AJ$512,0),10,1)),0)
+_xlfn.IFNA(SUM((AF$3&gt;='Gastos com Pessoal'!$E$513:$E$522)*(AF$3&lt;='Gastos com Pessoal'!$F$513:$F$522)*(IF('Gastos com Pessoal'!$M$513:$M$522&lt;=AF$3,1,0))*OFFSET('Gastos com Pessoal'!$H$512,1,MATCH(2&amp;$B31,'Gastos com Pessoal'!$I$532:$AJ$532&amp;'Gastos com Pessoal'!$I$512:$AJ$512,0),10,1)),0)
+_xlfn.IFNA(SUM((AF$3&gt;='Gastos com Pessoal'!$E$513:$E$522)*(AF$3&lt;='Gastos com Pessoal'!$F$513:$F$522)*(IF('Gastos com Pessoal'!$S$513:$S$522&lt;=AF$3,1,0))*OFFSET('Gastos com Pessoal'!$H$512,1,MATCH(3&amp;$B31,'Gastos com Pessoal'!$I$532:$AJ$532&amp;'Gastos com Pessoal'!$I$512:$AJ$512,0),10,1)),0)
+_xlfn.IFNA(SUM((AF$3&gt;='Gastos com Pessoal'!$E$513:$E$522)*(AF$3&lt;='Gastos com Pessoal'!$F$513:$F$522)*(IF('Gastos com Pessoal'!$Y$513:$Y$522&lt;=AF$3,1,0))*OFFSET('Gastos com Pessoal'!$H$512,1,MATCH(4&amp;$B31,'Gastos com Pessoal'!$I$532:$AJ$532&amp;'Gastos com Pessoal'!$I$512:$AJ$512,0),10,1)),0)
+_xlfn.IFNA(SUM((AF$3&gt;='Gastos com Pessoal'!$E$513:$E$522)*(AF$3&lt;='Gastos com Pessoal'!$F$513:$F$522)*(IF('Gastos com Pessoal'!$AE$513:$AE$522&lt;=AF$3,1,0))*OFFSET('Gastos com Pessoal'!$H$512,1,MATCH(5&amp;$B31,'Gastos com Pessoal'!$I$532:$AJ$532&amp;'Gastos com Pessoal'!$I$512:$AJ$512,0),10,1)),0)</f>
        <v>0</v>
      </c>
      <c r="AG31" s="32">
        <f t="array" aca="1" ref="AG31" ca="1">_xlfn.IFNA(SUM((AG$3&gt;='Gastos com Pessoal'!$E$7:$E$506)*(AG$3&lt;='Gastos com Pessoal'!$F$7:$F$506)*OFFSET('Encargos e Benefícios'!$D$5,1,MATCH($B31,'Encargos e Benefícios'!$E$5:$AB$5,0),500,1)),0)
+_xlfn.IFNA(SUM((AG$3&gt;='Gastos com Pessoal'!$E$513:$E$522)*(AG$3&lt;='Gastos com Pessoal'!$F$513:$F$522)*OFFSET('Encargos e Benefícios'!$D$511,1,MATCH($B31,'Encargos e Benefícios'!$E$511:$AB$511,0),10,1)),0)
+_xlfn.IFNA(SUM((AG$3&gt;='Gastos com Pessoal'!$E$7:$E$506)*(AG$3&lt;='Gastos com Pessoal'!$F$7:$F$506)*(IF('Gastos com Pessoal'!$G$7:$G$506&lt;=AG$3,1,0))*OFFSET('Gastos com Pessoal'!$H$6,1,MATCH(1&amp;$B31,'Gastos com Pessoal'!$I$532:$AJ$532&amp;'Gastos com Pessoal'!$I$6:$AJ$6,0),500,1)),0)
+_xlfn.IFNA(SUM((AG$3&gt;='Gastos com Pessoal'!$E$7:$E$506)*(AG$3&lt;='Gastos com Pessoal'!$F$7:$F$506)*(IF('Gastos com Pessoal'!$M$7:$M$506&lt;=AG$3,1,0))*OFFSET('Gastos com Pessoal'!$H$6,1,MATCH(2&amp;$B31,'Gastos com Pessoal'!$I$532:$AJ$532&amp;'Gastos com Pessoal'!$I$6:$AJ$6,0),500,1)),0)
+_xlfn.IFNA(SUM((AG$3&gt;='Gastos com Pessoal'!$E$7:$E$506)*(AG$3&lt;='Gastos com Pessoal'!$F$7:$F$506)*(IF('Gastos com Pessoal'!$S$7:$S$506&lt;=AG$3,1,0))*OFFSET('Gastos com Pessoal'!$H$6,1,MATCH(3&amp;$B31,'Gastos com Pessoal'!$I$532:$AJ$532&amp;'Gastos com Pessoal'!$I$6:$AJ$6,0),500,1)),0)
+_xlfn.IFNA(SUM((AG$3&gt;='Gastos com Pessoal'!$E$7:$E$506)*(AG$3&lt;='Gastos com Pessoal'!$F$7:$F$506)*(IF('Gastos com Pessoal'!$Y$7:$Y$506&lt;=AG$3,1,0))*OFFSET('Gastos com Pessoal'!$H$6,1,MATCH(4&amp;$B31,'Gastos com Pessoal'!$I$532:$AJ$532&amp;'Gastos com Pessoal'!$I$6:$AJ$6,0),500,1)),0)
+_xlfn.IFNA(SUM((AG$3&gt;='Gastos com Pessoal'!$E$7:$E$506)*(AG$3&lt;='Gastos com Pessoal'!$F$7:$F$506)*(IF('Gastos com Pessoal'!$AE$7:$AE$506&lt;=AG$3,1,0))*OFFSET('Gastos com Pessoal'!$H$6,1,MATCH(5&amp;$B31,'Gastos com Pessoal'!$I$532:$AJ$532&amp;'Gastos com Pessoal'!$I$6:$AJ$6,0),500,1)),0)
+_xlfn.IFNA(SUM((AG$3&gt;='Gastos com Pessoal'!$E$513:$E$522)*(AG$3&lt;='Gastos com Pessoal'!$F$513:$F$522)*(IF('Gastos com Pessoal'!$G$513:$G$522&lt;=AG$3,1,0))*OFFSET('Gastos com Pessoal'!$H$512,1,MATCH(1&amp;$B31,'Gastos com Pessoal'!$I$532:$AJ$532&amp;'Gastos com Pessoal'!$I$512:$AJ$512,0),10,1)),0)
+_xlfn.IFNA(SUM((AG$3&gt;='Gastos com Pessoal'!$E$513:$E$522)*(AG$3&lt;='Gastos com Pessoal'!$F$513:$F$522)*(IF('Gastos com Pessoal'!$M$513:$M$522&lt;=AG$3,1,0))*OFFSET('Gastos com Pessoal'!$H$512,1,MATCH(2&amp;$B31,'Gastos com Pessoal'!$I$532:$AJ$532&amp;'Gastos com Pessoal'!$I$512:$AJ$512,0),10,1)),0)
+_xlfn.IFNA(SUM((AG$3&gt;='Gastos com Pessoal'!$E$513:$E$522)*(AG$3&lt;='Gastos com Pessoal'!$F$513:$F$522)*(IF('Gastos com Pessoal'!$S$513:$S$522&lt;=AG$3,1,0))*OFFSET('Gastos com Pessoal'!$H$512,1,MATCH(3&amp;$B31,'Gastos com Pessoal'!$I$532:$AJ$532&amp;'Gastos com Pessoal'!$I$512:$AJ$512,0),10,1)),0)
+_xlfn.IFNA(SUM((AG$3&gt;='Gastos com Pessoal'!$E$513:$E$522)*(AG$3&lt;='Gastos com Pessoal'!$F$513:$F$522)*(IF('Gastos com Pessoal'!$Y$513:$Y$522&lt;=AG$3,1,0))*OFFSET('Gastos com Pessoal'!$H$512,1,MATCH(4&amp;$B31,'Gastos com Pessoal'!$I$532:$AJ$532&amp;'Gastos com Pessoal'!$I$512:$AJ$512,0),10,1)),0)
+_xlfn.IFNA(SUM((AG$3&gt;='Gastos com Pessoal'!$E$513:$E$522)*(AG$3&lt;='Gastos com Pessoal'!$F$513:$F$522)*(IF('Gastos com Pessoal'!$AE$513:$AE$522&lt;=AG$3,1,0))*OFFSET('Gastos com Pessoal'!$H$512,1,MATCH(5&amp;$B31,'Gastos com Pessoal'!$I$532:$AJ$532&amp;'Gastos com Pessoal'!$I$512:$AJ$512,0),10,1)),0)</f>
        <v>0</v>
      </c>
      <c r="AH31" s="32">
        <f t="array" aca="1" ref="AH31" ca="1">_xlfn.IFNA(SUM((AH$3&gt;='Gastos com Pessoal'!$E$7:$E$506)*(AH$3&lt;='Gastos com Pessoal'!$F$7:$F$506)*OFFSET('Encargos e Benefícios'!$D$5,1,MATCH($B31,'Encargos e Benefícios'!$E$5:$AB$5,0),500,1)),0)
+_xlfn.IFNA(SUM((AH$3&gt;='Gastos com Pessoal'!$E$513:$E$522)*(AH$3&lt;='Gastos com Pessoal'!$F$513:$F$522)*OFFSET('Encargos e Benefícios'!$D$511,1,MATCH($B31,'Encargos e Benefícios'!$E$511:$AB$511,0),10,1)),0)
+_xlfn.IFNA(SUM((AH$3&gt;='Gastos com Pessoal'!$E$7:$E$506)*(AH$3&lt;='Gastos com Pessoal'!$F$7:$F$506)*(IF('Gastos com Pessoal'!$G$7:$G$506&lt;=AH$3,1,0))*OFFSET('Gastos com Pessoal'!$H$6,1,MATCH(1&amp;$B31,'Gastos com Pessoal'!$I$532:$AJ$532&amp;'Gastos com Pessoal'!$I$6:$AJ$6,0),500,1)),0)
+_xlfn.IFNA(SUM((AH$3&gt;='Gastos com Pessoal'!$E$7:$E$506)*(AH$3&lt;='Gastos com Pessoal'!$F$7:$F$506)*(IF('Gastos com Pessoal'!$M$7:$M$506&lt;=AH$3,1,0))*OFFSET('Gastos com Pessoal'!$H$6,1,MATCH(2&amp;$B31,'Gastos com Pessoal'!$I$532:$AJ$532&amp;'Gastos com Pessoal'!$I$6:$AJ$6,0),500,1)),0)
+_xlfn.IFNA(SUM((AH$3&gt;='Gastos com Pessoal'!$E$7:$E$506)*(AH$3&lt;='Gastos com Pessoal'!$F$7:$F$506)*(IF('Gastos com Pessoal'!$S$7:$S$506&lt;=AH$3,1,0))*OFFSET('Gastos com Pessoal'!$H$6,1,MATCH(3&amp;$B31,'Gastos com Pessoal'!$I$532:$AJ$532&amp;'Gastos com Pessoal'!$I$6:$AJ$6,0),500,1)),0)
+_xlfn.IFNA(SUM((AH$3&gt;='Gastos com Pessoal'!$E$7:$E$506)*(AH$3&lt;='Gastos com Pessoal'!$F$7:$F$506)*(IF('Gastos com Pessoal'!$Y$7:$Y$506&lt;=AH$3,1,0))*OFFSET('Gastos com Pessoal'!$H$6,1,MATCH(4&amp;$B31,'Gastos com Pessoal'!$I$532:$AJ$532&amp;'Gastos com Pessoal'!$I$6:$AJ$6,0),500,1)),0)
+_xlfn.IFNA(SUM((AH$3&gt;='Gastos com Pessoal'!$E$7:$E$506)*(AH$3&lt;='Gastos com Pessoal'!$F$7:$F$506)*(IF('Gastos com Pessoal'!$AE$7:$AE$506&lt;=AH$3,1,0))*OFFSET('Gastos com Pessoal'!$H$6,1,MATCH(5&amp;$B31,'Gastos com Pessoal'!$I$532:$AJ$532&amp;'Gastos com Pessoal'!$I$6:$AJ$6,0),500,1)),0)
+_xlfn.IFNA(SUM((AH$3&gt;='Gastos com Pessoal'!$E$513:$E$522)*(AH$3&lt;='Gastos com Pessoal'!$F$513:$F$522)*(IF('Gastos com Pessoal'!$G$513:$G$522&lt;=AH$3,1,0))*OFFSET('Gastos com Pessoal'!$H$512,1,MATCH(1&amp;$B31,'Gastos com Pessoal'!$I$532:$AJ$532&amp;'Gastos com Pessoal'!$I$512:$AJ$512,0),10,1)),0)
+_xlfn.IFNA(SUM((AH$3&gt;='Gastos com Pessoal'!$E$513:$E$522)*(AH$3&lt;='Gastos com Pessoal'!$F$513:$F$522)*(IF('Gastos com Pessoal'!$M$513:$M$522&lt;=AH$3,1,0))*OFFSET('Gastos com Pessoal'!$H$512,1,MATCH(2&amp;$B31,'Gastos com Pessoal'!$I$532:$AJ$532&amp;'Gastos com Pessoal'!$I$512:$AJ$512,0),10,1)),0)
+_xlfn.IFNA(SUM((AH$3&gt;='Gastos com Pessoal'!$E$513:$E$522)*(AH$3&lt;='Gastos com Pessoal'!$F$513:$F$522)*(IF('Gastos com Pessoal'!$S$513:$S$522&lt;=AH$3,1,0))*OFFSET('Gastos com Pessoal'!$H$512,1,MATCH(3&amp;$B31,'Gastos com Pessoal'!$I$532:$AJ$532&amp;'Gastos com Pessoal'!$I$512:$AJ$512,0),10,1)),0)
+_xlfn.IFNA(SUM((AH$3&gt;='Gastos com Pessoal'!$E$513:$E$522)*(AH$3&lt;='Gastos com Pessoal'!$F$513:$F$522)*(IF('Gastos com Pessoal'!$Y$513:$Y$522&lt;=AH$3,1,0))*OFFSET('Gastos com Pessoal'!$H$512,1,MATCH(4&amp;$B31,'Gastos com Pessoal'!$I$532:$AJ$532&amp;'Gastos com Pessoal'!$I$512:$AJ$512,0),10,1)),0)
+_xlfn.IFNA(SUM((AH$3&gt;='Gastos com Pessoal'!$E$513:$E$522)*(AH$3&lt;='Gastos com Pessoal'!$F$513:$F$522)*(IF('Gastos com Pessoal'!$AE$513:$AE$522&lt;=AH$3,1,0))*OFFSET('Gastos com Pessoal'!$H$512,1,MATCH(5&amp;$B31,'Gastos com Pessoal'!$I$532:$AJ$532&amp;'Gastos com Pessoal'!$I$512:$AJ$512,0),10,1)),0)</f>
        <v>0</v>
      </c>
      <c r="AI31" s="32">
        <f t="array" aca="1" ref="AI31" ca="1">_xlfn.IFNA(SUM((AI$3&gt;='Gastos com Pessoal'!$E$7:$E$506)*(AI$3&lt;='Gastos com Pessoal'!$F$7:$F$506)*OFFSET('Encargos e Benefícios'!$D$5,1,MATCH($B31,'Encargos e Benefícios'!$E$5:$AB$5,0),500,1)),0)
+_xlfn.IFNA(SUM((AI$3&gt;='Gastos com Pessoal'!$E$513:$E$522)*(AI$3&lt;='Gastos com Pessoal'!$F$513:$F$522)*OFFSET('Encargos e Benefícios'!$D$511,1,MATCH($B31,'Encargos e Benefícios'!$E$511:$AB$511,0),10,1)),0)
+_xlfn.IFNA(SUM((AI$3&gt;='Gastos com Pessoal'!$E$7:$E$506)*(AI$3&lt;='Gastos com Pessoal'!$F$7:$F$506)*(IF('Gastos com Pessoal'!$G$7:$G$506&lt;=AI$3,1,0))*OFFSET('Gastos com Pessoal'!$H$6,1,MATCH(1&amp;$B31,'Gastos com Pessoal'!$I$532:$AJ$532&amp;'Gastos com Pessoal'!$I$6:$AJ$6,0),500,1)),0)
+_xlfn.IFNA(SUM((AI$3&gt;='Gastos com Pessoal'!$E$7:$E$506)*(AI$3&lt;='Gastos com Pessoal'!$F$7:$F$506)*(IF('Gastos com Pessoal'!$M$7:$M$506&lt;=AI$3,1,0))*OFFSET('Gastos com Pessoal'!$H$6,1,MATCH(2&amp;$B31,'Gastos com Pessoal'!$I$532:$AJ$532&amp;'Gastos com Pessoal'!$I$6:$AJ$6,0),500,1)),0)
+_xlfn.IFNA(SUM((AI$3&gt;='Gastos com Pessoal'!$E$7:$E$506)*(AI$3&lt;='Gastos com Pessoal'!$F$7:$F$506)*(IF('Gastos com Pessoal'!$S$7:$S$506&lt;=AI$3,1,0))*OFFSET('Gastos com Pessoal'!$H$6,1,MATCH(3&amp;$B31,'Gastos com Pessoal'!$I$532:$AJ$532&amp;'Gastos com Pessoal'!$I$6:$AJ$6,0),500,1)),0)
+_xlfn.IFNA(SUM((AI$3&gt;='Gastos com Pessoal'!$E$7:$E$506)*(AI$3&lt;='Gastos com Pessoal'!$F$7:$F$506)*(IF('Gastos com Pessoal'!$Y$7:$Y$506&lt;=AI$3,1,0))*OFFSET('Gastos com Pessoal'!$H$6,1,MATCH(4&amp;$B31,'Gastos com Pessoal'!$I$532:$AJ$532&amp;'Gastos com Pessoal'!$I$6:$AJ$6,0),500,1)),0)
+_xlfn.IFNA(SUM((AI$3&gt;='Gastos com Pessoal'!$E$7:$E$506)*(AI$3&lt;='Gastos com Pessoal'!$F$7:$F$506)*(IF('Gastos com Pessoal'!$AE$7:$AE$506&lt;=AI$3,1,0))*OFFSET('Gastos com Pessoal'!$H$6,1,MATCH(5&amp;$B31,'Gastos com Pessoal'!$I$532:$AJ$532&amp;'Gastos com Pessoal'!$I$6:$AJ$6,0),500,1)),0)
+_xlfn.IFNA(SUM((AI$3&gt;='Gastos com Pessoal'!$E$513:$E$522)*(AI$3&lt;='Gastos com Pessoal'!$F$513:$F$522)*(IF('Gastos com Pessoal'!$G$513:$G$522&lt;=AI$3,1,0))*OFFSET('Gastos com Pessoal'!$H$512,1,MATCH(1&amp;$B31,'Gastos com Pessoal'!$I$532:$AJ$532&amp;'Gastos com Pessoal'!$I$512:$AJ$512,0),10,1)),0)
+_xlfn.IFNA(SUM((AI$3&gt;='Gastos com Pessoal'!$E$513:$E$522)*(AI$3&lt;='Gastos com Pessoal'!$F$513:$F$522)*(IF('Gastos com Pessoal'!$M$513:$M$522&lt;=AI$3,1,0))*OFFSET('Gastos com Pessoal'!$H$512,1,MATCH(2&amp;$B31,'Gastos com Pessoal'!$I$532:$AJ$532&amp;'Gastos com Pessoal'!$I$512:$AJ$512,0),10,1)),0)
+_xlfn.IFNA(SUM((AI$3&gt;='Gastos com Pessoal'!$E$513:$E$522)*(AI$3&lt;='Gastos com Pessoal'!$F$513:$F$522)*(IF('Gastos com Pessoal'!$S$513:$S$522&lt;=AI$3,1,0))*OFFSET('Gastos com Pessoal'!$H$512,1,MATCH(3&amp;$B31,'Gastos com Pessoal'!$I$532:$AJ$532&amp;'Gastos com Pessoal'!$I$512:$AJ$512,0),10,1)),0)
+_xlfn.IFNA(SUM((AI$3&gt;='Gastos com Pessoal'!$E$513:$E$522)*(AI$3&lt;='Gastos com Pessoal'!$F$513:$F$522)*(IF('Gastos com Pessoal'!$Y$513:$Y$522&lt;=AI$3,1,0))*OFFSET('Gastos com Pessoal'!$H$512,1,MATCH(4&amp;$B31,'Gastos com Pessoal'!$I$532:$AJ$532&amp;'Gastos com Pessoal'!$I$512:$AJ$512,0),10,1)),0)
+_xlfn.IFNA(SUM((AI$3&gt;='Gastos com Pessoal'!$E$513:$E$522)*(AI$3&lt;='Gastos com Pessoal'!$F$513:$F$522)*(IF('Gastos com Pessoal'!$AE$513:$AE$522&lt;=AI$3,1,0))*OFFSET('Gastos com Pessoal'!$H$512,1,MATCH(5&amp;$B31,'Gastos com Pessoal'!$I$532:$AJ$532&amp;'Gastos com Pessoal'!$I$512:$AJ$512,0),10,1)),0)</f>
        <v>0</v>
      </c>
      <c r="AJ31" s="32">
        <f t="array" aca="1" ref="AJ31" ca="1">_xlfn.IFNA(SUM((AJ$3&gt;='Gastos com Pessoal'!$E$7:$E$506)*(AJ$3&lt;='Gastos com Pessoal'!$F$7:$F$506)*OFFSET('Encargos e Benefícios'!$D$5,1,MATCH($B31,'Encargos e Benefícios'!$E$5:$AB$5,0),500,1)),0)
+_xlfn.IFNA(SUM((AJ$3&gt;='Gastos com Pessoal'!$E$513:$E$522)*(AJ$3&lt;='Gastos com Pessoal'!$F$513:$F$522)*OFFSET('Encargos e Benefícios'!$D$511,1,MATCH($B31,'Encargos e Benefícios'!$E$511:$AB$511,0),10,1)),0)
+_xlfn.IFNA(SUM((AJ$3&gt;='Gastos com Pessoal'!$E$7:$E$506)*(AJ$3&lt;='Gastos com Pessoal'!$F$7:$F$506)*(IF('Gastos com Pessoal'!$G$7:$G$506&lt;=AJ$3,1,0))*OFFSET('Gastos com Pessoal'!$H$6,1,MATCH(1&amp;$B31,'Gastos com Pessoal'!$I$532:$AJ$532&amp;'Gastos com Pessoal'!$I$6:$AJ$6,0),500,1)),0)
+_xlfn.IFNA(SUM((AJ$3&gt;='Gastos com Pessoal'!$E$7:$E$506)*(AJ$3&lt;='Gastos com Pessoal'!$F$7:$F$506)*(IF('Gastos com Pessoal'!$M$7:$M$506&lt;=AJ$3,1,0))*OFFSET('Gastos com Pessoal'!$H$6,1,MATCH(2&amp;$B31,'Gastos com Pessoal'!$I$532:$AJ$532&amp;'Gastos com Pessoal'!$I$6:$AJ$6,0),500,1)),0)
+_xlfn.IFNA(SUM((AJ$3&gt;='Gastos com Pessoal'!$E$7:$E$506)*(AJ$3&lt;='Gastos com Pessoal'!$F$7:$F$506)*(IF('Gastos com Pessoal'!$S$7:$S$506&lt;=AJ$3,1,0))*OFFSET('Gastos com Pessoal'!$H$6,1,MATCH(3&amp;$B31,'Gastos com Pessoal'!$I$532:$AJ$532&amp;'Gastos com Pessoal'!$I$6:$AJ$6,0),500,1)),0)
+_xlfn.IFNA(SUM((AJ$3&gt;='Gastos com Pessoal'!$E$7:$E$506)*(AJ$3&lt;='Gastos com Pessoal'!$F$7:$F$506)*(IF('Gastos com Pessoal'!$Y$7:$Y$506&lt;=AJ$3,1,0))*OFFSET('Gastos com Pessoal'!$H$6,1,MATCH(4&amp;$B31,'Gastos com Pessoal'!$I$532:$AJ$532&amp;'Gastos com Pessoal'!$I$6:$AJ$6,0),500,1)),0)
+_xlfn.IFNA(SUM((AJ$3&gt;='Gastos com Pessoal'!$E$7:$E$506)*(AJ$3&lt;='Gastos com Pessoal'!$F$7:$F$506)*(IF('Gastos com Pessoal'!$AE$7:$AE$506&lt;=AJ$3,1,0))*OFFSET('Gastos com Pessoal'!$H$6,1,MATCH(5&amp;$B31,'Gastos com Pessoal'!$I$532:$AJ$532&amp;'Gastos com Pessoal'!$I$6:$AJ$6,0),500,1)),0)
+_xlfn.IFNA(SUM((AJ$3&gt;='Gastos com Pessoal'!$E$513:$E$522)*(AJ$3&lt;='Gastos com Pessoal'!$F$513:$F$522)*(IF('Gastos com Pessoal'!$G$513:$G$522&lt;=AJ$3,1,0))*OFFSET('Gastos com Pessoal'!$H$512,1,MATCH(1&amp;$B31,'Gastos com Pessoal'!$I$532:$AJ$532&amp;'Gastos com Pessoal'!$I$512:$AJ$512,0),10,1)),0)
+_xlfn.IFNA(SUM((AJ$3&gt;='Gastos com Pessoal'!$E$513:$E$522)*(AJ$3&lt;='Gastos com Pessoal'!$F$513:$F$522)*(IF('Gastos com Pessoal'!$M$513:$M$522&lt;=AJ$3,1,0))*OFFSET('Gastos com Pessoal'!$H$512,1,MATCH(2&amp;$B31,'Gastos com Pessoal'!$I$532:$AJ$532&amp;'Gastos com Pessoal'!$I$512:$AJ$512,0),10,1)),0)
+_xlfn.IFNA(SUM((AJ$3&gt;='Gastos com Pessoal'!$E$513:$E$522)*(AJ$3&lt;='Gastos com Pessoal'!$F$513:$F$522)*(IF('Gastos com Pessoal'!$S$513:$S$522&lt;=AJ$3,1,0))*OFFSET('Gastos com Pessoal'!$H$512,1,MATCH(3&amp;$B31,'Gastos com Pessoal'!$I$532:$AJ$532&amp;'Gastos com Pessoal'!$I$512:$AJ$512,0),10,1)),0)
+_xlfn.IFNA(SUM((AJ$3&gt;='Gastos com Pessoal'!$E$513:$E$522)*(AJ$3&lt;='Gastos com Pessoal'!$F$513:$F$522)*(IF('Gastos com Pessoal'!$Y$513:$Y$522&lt;=AJ$3,1,0))*OFFSET('Gastos com Pessoal'!$H$512,1,MATCH(4&amp;$B31,'Gastos com Pessoal'!$I$532:$AJ$532&amp;'Gastos com Pessoal'!$I$512:$AJ$512,0),10,1)),0)
+_xlfn.IFNA(SUM((AJ$3&gt;='Gastos com Pessoal'!$E$513:$E$522)*(AJ$3&lt;='Gastos com Pessoal'!$F$513:$F$522)*(IF('Gastos com Pessoal'!$AE$513:$AE$522&lt;=AJ$3,1,0))*OFFSET('Gastos com Pessoal'!$H$512,1,MATCH(5&amp;$B31,'Gastos com Pessoal'!$I$532:$AJ$532&amp;'Gastos com Pessoal'!$I$512:$AJ$512,0),10,1)),0)</f>
        <v>0</v>
      </c>
      <c r="AK31" s="32">
        <f t="array" aca="1" ref="AK31" ca="1">_xlfn.IFNA(SUM((AK$3&gt;='Gastos com Pessoal'!$E$7:$E$506)*(AK$3&lt;='Gastos com Pessoal'!$F$7:$F$506)*OFFSET('Encargos e Benefícios'!$D$5,1,MATCH($B31,'Encargos e Benefícios'!$E$5:$AB$5,0),500,1)),0)
+_xlfn.IFNA(SUM((AK$3&gt;='Gastos com Pessoal'!$E$513:$E$522)*(AK$3&lt;='Gastos com Pessoal'!$F$513:$F$522)*OFFSET('Encargos e Benefícios'!$D$511,1,MATCH($B31,'Encargos e Benefícios'!$E$511:$AB$511,0),10,1)),0)
+_xlfn.IFNA(SUM((AK$3&gt;='Gastos com Pessoal'!$E$7:$E$506)*(AK$3&lt;='Gastos com Pessoal'!$F$7:$F$506)*(IF('Gastos com Pessoal'!$G$7:$G$506&lt;=AK$3,1,0))*OFFSET('Gastos com Pessoal'!$H$6,1,MATCH(1&amp;$B31,'Gastos com Pessoal'!$I$532:$AJ$532&amp;'Gastos com Pessoal'!$I$6:$AJ$6,0),500,1)),0)
+_xlfn.IFNA(SUM((AK$3&gt;='Gastos com Pessoal'!$E$7:$E$506)*(AK$3&lt;='Gastos com Pessoal'!$F$7:$F$506)*(IF('Gastos com Pessoal'!$M$7:$M$506&lt;=AK$3,1,0))*OFFSET('Gastos com Pessoal'!$H$6,1,MATCH(2&amp;$B31,'Gastos com Pessoal'!$I$532:$AJ$532&amp;'Gastos com Pessoal'!$I$6:$AJ$6,0),500,1)),0)
+_xlfn.IFNA(SUM((AK$3&gt;='Gastos com Pessoal'!$E$7:$E$506)*(AK$3&lt;='Gastos com Pessoal'!$F$7:$F$506)*(IF('Gastos com Pessoal'!$S$7:$S$506&lt;=AK$3,1,0))*OFFSET('Gastos com Pessoal'!$H$6,1,MATCH(3&amp;$B31,'Gastos com Pessoal'!$I$532:$AJ$532&amp;'Gastos com Pessoal'!$I$6:$AJ$6,0),500,1)),0)
+_xlfn.IFNA(SUM((AK$3&gt;='Gastos com Pessoal'!$E$7:$E$506)*(AK$3&lt;='Gastos com Pessoal'!$F$7:$F$506)*(IF('Gastos com Pessoal'!$Y$7:$Y$506&lt;=AK$3,1,0))*OFFSET('Gastos com Pessoal'!$H$6,1,MATCH(4&amp;$B31,'Gastos com Pessoal'!$I$532:$AJ$532&amp;'Gastos com Pessoal'!$I$6:$AJ$6,0),500,1)),0)
+_xlfn.IFNA(SUM((AK$3&gt;='Gastos com Pessoal'!$E$7:$E$506)*(AK$3&lt;='Gastos com Pessoal'!$F$7:$F$506)*(IF('Gastos com Pessoal'!$AE$7:$AE$506&lt;=AK$3,1,0))*OFFSET('Gastos com Pessoal'!$H$6,1,MATCH(5&amp;$B31,'Gastos com Pessoal'!$I$532:$AJ$532&amp;'Gastos com Pessoal'!$I$6:$AJ$6,0),500,1)),0)
+_xlfn.IFNA(SUM((AK$3&gt;='Gastos com Pessoal'!$E$513:$E$522)*(AK$3&lt;='Gastos com Pessoal'!$F$513:$F$522)*(IF('Gastos com Pessoal'!$G$513:$G$522&lt;=AK$3,1,0))*OFFSET('Gastos com Pessoal'!$H$512,1,MATCH(1&amp;$B31,'Gastos com Pessoal'!$I$532:$AJ$532&amp;'Gastos com Pessoal'!$I$512:$AJ$512,0),10,1)),0)
+_xlfn.IFNA(SUM((AK$3&gt;='Gastos com Pessoal'!$E$513:$E$522)*(AK$3&lt;='Gastos com Pessoal'!$F$513:$F$522)*(IF('Gastos com Pessoal'!$M$513:$M$522&lt;=AK$3,1,0))*OFFSET('Gastos com Pessoal'!$H$512,1,MATCH(2&amp;$B31,'Gastos com Pessoal'!$I$532:$AJ$532&amp;'Gastos com Pessoal'!$I$512:$AJ$512,0),10,1)),0)
+_xlfn.IFNA(SUM((AK$3&gt;='Gastos com Pessoal'!$E$513:$E$522)*(AK$3&lt;='Gastos com Pessoal'!$F$513:$F$522)*(IF('Gastos com Pessoal'!$S$513:$S$522&lt;=AK$3,1,0))*OFFSET('Gastos com Pessoal'!$H$512,1,MATCH(3&amp;$B31,'Gastos com Pessoal'!$I$532:$AJ$532&amp;'Gastos com Pessoal'!$I$512:$AJ$512,0),10,1)),0)
+_xlfn.IFNA(SUM((AK$3&gt;='Gastos com Pessoal'!$E$513:$E$522)*(AK$3&lt;='Gastos com Pessoal'!$F$513:$F$522)*(IF('Gastos com Pessoal'!$Y$513:$Y$522&lt;=AK$3,1,0))*OFFSET('Gastos com Pessoal'!$H$512,1,MATCH(4&amp;$B31,'Gastos com Pessoal'!$I$532:$AJ$532&amp;'Gastos com Pessoal'!$I$512:$AJ$512,0),10,1)),0)
+_xlfn.IFNA(SUM((AK$3&gt;='Gastos com Pessoal'!$E$513:$E$522)*(AK$3&lt;='Gastos com Pessoal'!$F$513:$F$522)*(IF('Gastos com Pessoal'!$AE$513:$AE$522&lt;=AK$3,1,0))*OFFSET('Gastos com Pessoal'!$H$512,1,MATCH(5&amp;$B31,'Gastos com Pessoal'!$I$532:$AJ$532&amp;'Gastos com Pessoal'!$I$512:$AJ$512,0),10,1)),0)</f>
        <v>0</v>
      </c>
      <c r="AL31" s="32">
        <f t="array" aca="1" ref="AL31" ca="1">_xlfn.IFNA(SUM((AL$3&gt;='Gastos com Pessoal'!$E$7:$E$506)*(AL$3&lt;='Gastos com Pessoal'!$F$7:$F$506)*OFFSET('Encargos e Benefícios'!$D$5,1,MATCH($B31,'Encargos e Benefícios'!$E$5:$AB$5,0),500,1)),0)
+_xlfn.IFNA(SUM((AL$3&gt;='Gastos com Pessoal'!$E$513:$E$522)*(AL$3&lt;='Gastos com Pessoal'!$F$513:$F$522)*OFFSET('Encargos e Benefícios'!$D$511,1,MATCH($B31,'Encargos e Benefícios'!$E$511:$AB$511,0),10,1)),0)
+_xlfn.IFNA(SUM((AL$3&gt;='Gastos com Pessoal'!$E$7:$E$506)*(AL$3&lt;='Gastos com Pessoal'!$F$7:$F$506)*(IF('Gastos com Pessoal'!$G$7:$G$506&lt;=AL$3,1,0))*OFFSET('Gastos com Pessoal'!$H$6,1,MATCH(1&amp;$B31,'Gastos com Pessoal'!$I$532:$AJ$532&amp;'Gastos com Pessoal'!$I$6:$AJ$6,0),500,1)),0)
+_xlfn.IFNA(SUM((AL$3&gt;='Gastos com Pessoal'!$E$7:$E$506)*(AL$3&lt;='Gastos com Pessoal'!$F$7:$F$506)*(IF('Gastos com Pessoal'!$M$7:$M$506&lt;=AL$3,1,0))*OFFSET('Gastos com Pessoal'!$H$6,1,MATCH(2&amp;$B31,'Gastos com Pessoal'!$I$532:$AJ$532&amp;'Gastos com Pessoal'!$I$6:$AJ$6,0),500,1)),0)
+_xlfn.IFNA(SUM((AL$3&gt;='Gastos com Pessoal'!$E$7:$E$506)*(AL$3&lt;='Gastos com Pessoal'!$F$7:$F$506)*(IF('Gastos com Pessoal'!$S$7:$S$506&lt;=AL$3,1,0))*OFFSET('Gastos com Pessoal'!$H$6,1,MATCH(3&amp;$B31,'Gastos com Pessoal'!$I$532:$AJ$532&amp;'Gastos com Pessoal'!$I$6:$AJ$6,0),500,1)),0)
+_xlfn.IFNA(SUM((AL$3&gt;='Gastos com Pessoal'!$E$7:$E$506)*(AL$3&lt;='Gastos com Pessoal'!$F$7:$F$506)*(IF('Gastos com Pessoal'!$Y$7:$Y$506&lt;=AL$3,1,0))*OFFSET('Gastos com Pessoal'!$H$6,1,MATCH(4&amp;$B31,'Gastos com Pessoal'!$I$532:$AJ$532&amp;'Gastos com Pessoal'!$I$6:$AJ$6,0),500,1)),0)
+_xlfn.IFNA(SUM((AL$3&gt;='Gastos com Pessoal'!$E$7:$E$506)*(AL$3&lt;='Gastos com Pessoal'!$F$7:$F$506)*(IF('Gastos com Pessoal'!$AE$7:$AE$506&lt;=AL$3,1,0))*OFFSET('Gastos com Pessoal'!$H$6,1,MATCH(5&amp;$B31,'Gastos com Pessoal'!$I$532:$AJ$532&amp;'Gastos com Pessoal'!$I$6:$AJ$6,0),500,1)),0)
+_xlfn.IFNA(SUM((AL$3&gt;='Gastos com Pessoal'!$E$513:$E$522)*(AL$3&lt;='Gastos com Pessoal'!$F$513:$F$522)*(IF('Gastos com Pessoal'!$G$513:$G$522&lt;=AL$3,1,0))*OFFSET('Gastos com Pessoal'!$H$512,1,MATCH(1&amp;$B31,'Gastos com Pessoal'!$I$532:$AJ$532&amp;'Gastos com Pessoal'!$I$512:$AJ$512,0),10,1)),0)
+_xlfn.IFNA(SUM((AL$3&gt;='Gastos com Pessoal'!$E$513:$E$522)*(AL$3&lt;='Gastos com Pessoal'!$F$513:$F$522)*(IF('Gastos com Pessoal'!$M$513:$M$522&lt;=AL$3,1,0))*OFFSET('Gastos com Pessoal'!$H$512,1,MATCH(2&amp;$B31,'Gastos com Pessoal'!$I$532:$AJ$532&amp;'Gastos com Pessoal'!$I$512:$AJ$512,0),10,1)),0)
+_xlfn.IFNA(SUM((AL$3&gt;='Gastos com Pessoal'!$E$513:$E$522)*(AL$3&lt;='Gastos com Pessoal'!$F$513:$F$522)*(IF('Gastos com Pessoal'!$S$513:$S$522&lt;=AL$3,1,0))*OFFSET('Gastos com Pessoal'!$H$512,1,MATCH(3&amp;$B31,'Gastos com Pessoal'!$I$532:$AJ$532&amp;'Gastos com Pessoal'!$I$512:$AJ$512,0),10,1)),0)
+_xlfn.IFNA(SUM((AL$3&gt;='Gastos com Pessoal'!$E$513:$E$522)*(AL$3&lt;='Gastos com Pessoal'!$F$513:$F$522)*(IF('Gastos com Pessoal'!$Y$513:$Y$522&lt;=AL$3,1,0))*OFFSET('Gastos com Pessoal'!$H$512,1,MATCH(4&amp;$B31,'Gastos com Pessoal'!$I$532:$AJ$532&amp;'Gastos com Pessoal'!$I$512:$AJ$512,0),10,1)),0)
+_xlfn.IFNA(SUM((AL$3&gt;='Gastos com Pessoal'!$E$513:$E$522)*(AL$3&lt;='Gastos com Pessoal'!$F$513:$F$522)*(IF('Gastos com Pessoal'!$AE$513:$AE$522&lt;=AL$3,1,0))*OFFSET('Gastos com Pessoal'!$H$512,1,MATCH(5&amp;$B31,'Gastos com Pessoal'!$I$532:$AJ$532&amp;'Gastos com Pessoal'!$I$512:$AJ$512,0),10,1)),0)</f>
        <v>0</v>
      </c>
      <c r="AM31" s="32">
        <f t="array" aca="1" ref="AM31" ca="1">_xlfn.IFNA(SUM((AM$3&gt;='Gastos com Pessoal'!$E$7:$E$506)*(AM$3&lt;='Gastos com Pessoal'!$F$7:$F$506)*OFFSET('Encargos e Benefícios'!$D$5,1,MATCH($B31,'Encargos e Benefícios'!$E$5:$AB$5,0),500,1)),0)
+_xlfn.IFNA(SUM((AM$3&gt;='Gastos com Pessoal'!$E$513:$E$522)*(AM$3&lt;='Gastos com Pessoal'!$F$513:$F$522)*OFFSET('Encargos e Benefícios'!$D$511,1,MATCH($B31,'Encargos e Benefícios'!$E$511:$AB$511,0),10,1)),0)
+_xlfn.IFNA(SUM((AM$3&gt;='Gastos com Pessoal'!$E$7:$E$506)*(AM$3&lt;='Gastos com Pessoal'!$F$7:$F$506)*(IF('Gastos com Pessoal'!$G$7:$G$506&lt;=AM$3,1,0))*OFFSET('Gastos com Pessoal'!$H$6,1,MATCH(1&amp;$B31,'Gastos com Pessoal'!$I$532:$AJ$532&amp;'Gastos com Pessoal'!$I$6:$AJ$6,0),500,1)),0)
+_xlfn.IFNA(SUM((AM$3&gt;='Gastos com Pessoal'!$E$7:$E$506)*(AM$3&lt;='Gastos com Pessoal'!$F$7:$F$506)*(IF('Gastos com Pessoal'!$M$7:$M$506&lt;=AM$3,1,0))*OFFSET('Gastos com Pessoal'!$H$6,1,MATCH(2&amp;$B31,'Gastos com Pessoal'!$I$532:$AJ$532&amp;'Gastos com Pessoal'!$I$6:$AJ$6,0),500,1)),0)
+_xlfn.IFNA(SUM((AM$3&gt;='Gastos com Pessoal'!$E$7:$E$506)*(AM$3&lt;='Gastos com Pessoal'!$F$7:$F$506)*(IF('Gastos com Pessoal'!$S$7:$S$506&lt;=AM$3,1,0))*OFFSET('Gastos com Pessoal'!$H$6,1,MATCH(3&amp;$B31,'Gastos com Pessoal'!$I$532:$AJ$532&amp;'Gastos com Pessoal'!$I$6:$AJ$6,0),500,1)),0)
+_xlfn.IFNA(SUM((AM$3&gt;='Gastos com Pessoal'!$E$7:$E$506)*(AM$3&lt;='Gastos com Pessoal'!$F$7:$F$506)*(IF('Gastos com Pessoal'!$Y$7:$Y$506&lt;=AM$3,1,0))*OFFSET('Gastos com Pessoal'!$H$6,1,MATCH(4&amp;$B31,'Gastos com Pessoal'!$I$532:$AJ$532&amp;'Gastos com Pessoal'!$I$6:$AJ$6,0),500,1)),0)
+_xlfn.IFNA(SUM((AM$3&gt;='Gastos com Pessoal'!$E$7:$E$506)*(AM$3&lt;='Gastos com Pessoal'!$F$7:$F$506)*(IF('Gastos com Pessoal'!$AE$7:$AE$506&lt;=AM$3,1,0))*OFFSET('Gastos com Pessoal'!$H$6,1,MATCH(5&amp;$B31,'Gastos com Pessoal'!$I$532:$AJ$532&amp;'Gastos com Pessoal'!$I$6:$AJ$6,0),500,1)),0)
+_xlfn.IFNA(SUM((AM$3&gt;='Gastos com Pessoal'!$E$513:$E$522)*(AM$3&lt;='Gastos com Pessoal'!$F$513:$F$522)*(IF('Gastos com Pessoal'!$G$513:$G$522&lt;=AM$3,1,0))*OFFSET('Gastos com Pessoal'!$H$512,1,MATCH(1&amp;$B31,'Gastos com Pessoal'!$I$532:$AJ$532&amp;'Gastos com Pessoal'!$I$512:$AJ$512,0),10,1)),0)
+_xlfn.IFNA(SUM((AM$3&gt;='Gastos com Pessoal'!$E$513:$E$522)*(AM$3&lt;='Gastos com Pessoal'!$F$513:$F$522)*(IF('Gastos com Pessoal'!$M$513:$M$522&lt;=AM$3,1,0))*OFFSET('Gastos com Pessoal'!$H$512,1,MATCH(2&amp;$B31,'Gastos com Pessoal'!$I$532:$AJ$532&amp;'Gastos com Pessoal'!$I$512:$AJ$512,0),10,1)),0)
+_xlfn.IFNA(SUM((AM$3&gt;='Gastos com Pessoal'!$E$513:$E$522)*(AM$3&lt;='Gastos com Pessoal'!$F$513:$F$522)*(IF('Gastos com Pessoal'!$S$513:$S$522&lt;=AM$3,1,0))*OFFSET('Gastos com Pessoal'!$H$512,1,MATCH(3&amp;$B31,'Gastos com Pessoal'!$I$532:$AJ$532&amp;'Gastos com Pessoal'!$I$512:$AJ$512,0),10,1)),0)
+_xlfn.IFNA(SUM((AM$3&gt;='Gastos com Pessoal'!$E$513:$E$522)*(AM$3&lt;='Gastos com Pessoal'!$F$513:$F$522)*(IF('Gastos com Pessoal'!$Y$513:$Y$522&lt;=AM$3,1,0))*OFFSET('Gastos com Pessoal'!$H$512,1,MATCH(4&amp;$B31,'Gastos com Pessoal'!$I$532:$AJ$532&amp;'Gastos com Pessoal'!$I$512:$AJ$512,0),10,1)),0)
+_xlfn.IFNA(SUM((AM$3&gt;='Gastos com Pessoal'!$E$513:$E$522)*(AM$3&lt;='Gastos com Pessoal'!$F$513:$F$522)*(IF('Gastos com Pessoal'!$AE$513:$AE$522&lt;=AM$3,1,0))*OFFSET('Gastos com Pessoal'!$H$512,1,MATCH(5&amp;$B31,'Gastos com Pessoal'!$I$532:$AJ$532&amp;'Gastos com Pessoal'!$I$512:$AJ$512,0),10,1)),0)</f>
        <v>0</v>
      </c>
      <c r="AN31" s="32">
        <f t="array" aca="1" ref="AN31" ca="1">_xlfn.IFNA(SUM((AN$3&gt;='Gastos com Pessoal'!$E$7:$E$506)*(AN$3&lt;='Gastos com Pessoal'!$F$7:$F$506)*OFFSET('Encargos e Benefícios'!$D$5,1,MATCH($B31,'Encargos e Benefícios'!$E$5:$AB$5,0),500,1)),0)
+_xlfn.IFNA(SUM((AN$3&gt;='Gastos com Pessoal'!$E$513:$E$522)*(AN$3&lt;='Gastos com Pessoal'!$F$513:$F$522)*OFFSET('Encargos e Benefícios'!$D$511,1,MATCH($B31,'Encargos e Benefícios'!$E$511:$AB$511,0),10,1)),0)
+_xlfn.IFNA(SUM((AN$3&gt;='Gastos com Pessoal'!$E$7:$E$506)*(AN$3&lt;='Gastos com Pessoal'!$F$7:$F$506)*(IF('Gastos com Pessoal'!$G$7:$G$506&lt;=AN$3,1,0))*OFFSET('Gastos com Pessoal'!$H$6,1,MATCH(1&amp;$B31,'Gastos com Pessoal'!$I$532:$AJ$532&amp;'Gastos com Pessoal'!$I$6:$AJ$6,0),500,1)),0)
+_xlfn.IFNA(SUM((AN$3&gt;='Gastos com Pessoal'!$E$7:$E$506)*(AN$3&lt;='Gastos com Pessoal'!$F$7:$F$506)*(IF('Gastos com Pessoal'!$M$7:$M$506&lt;=AN$3,1,0))*OFFSET('Gastos com Pessoal'!$H$6,1,MATCH(2&amp;$B31,'Gastos com Pessoal'!$I$532:$AJ$532&amp;'Gastos com Pessoal'!$I$6:$AJ$6,0),500,1)),0)
+_xlfn.IFNA(SUM((AN$3&gt;='Gastos com Pessoal'!$E$7:$E$506)*(AN$3&lt;='Gastos com Pessoal'!$F$7:$F$506)*(IF('Gastos com Pessoal'!$S$7:$S$506&lt;=AN$3,1,0))*OFFSET('Gastos com Pessoal'!$H$6,1,MATCH(3&amp;$B31,'Gastos com Pessoal'!$I$532:$AJ$532&amp;'Gastos com Pessoal'!$I$6:$AJ$6,0),500,1)),0)
+_xlfn.IFNA(SUM((AN$3&gt;='Gastos com Pessoal'!$E$7:$E$506)*(AN$3&lt;='Gastos com Pessoal'!$F$7:$F$506)*(IF('Gastos com Pessoal'!$Y$7:$Y$506&lt;=AN$3,1,0))*OFFSET('Gastos com Pessoal'!$H$6,1,MATCH(4&amp;$B31,'Gastos com Pessoal'!$I$532:$AJ$532&amp;'Gastos com Pessoal'!$I$6:$AJ$6,0),500,1)),0)
+_xlfn.IFNA(SUM((AN$3&gt;='Gastos com Pessoal'!$E$7:$E$506)*(AN$3&lt;='Gastos com Pessoal'!$F$7:$F$506)*(IF('Gastos com Pessoal'!$AE$7:$AE$506&lt;=AN$3,1,0))*OFFSET('Gastos com Pessoal'!$H$6,1,MATCH(5&amp;$B31,'Gastos com Pessoal'!$I$532:$AJ$532&amp;'Gastos com Pessoal'!$I$6:$AJ$6,0),500,1)),0)
+_xlfn.IFNA(SUM((AN$3&gt;='Gastos com Pessoal'!$E$513:$E$522)*(AN$3&lt;='Gastos com Pessoal'!$F$513:$F$522)*(IF('Gastos com Pessoal'!$G$513:$G$522&lt;=AN$3,1,0))*OFFSET('Gastos com Pessoal'!$H$512,1,MATCH(1&amp;$B31,'Gastos com Pessoal'!$I$532:$AJ$532&amp;'Gastos com Pessoal'!$I$512:$AJ$512,0),10,1)),0)
+_xlfn.IFNA(SUM((AN$3&gt;='Gastos com Pessoal'!$E$513:$E$522)*(AN$3&lt;='Gastos com Pessoal'!$F$513:$F$522)*(IF('Gastos com Pessoal'!$M$513:$M$522&lt;=AN$3,1,0))*OFFSET('Gastos com Pessoal'!$H$512,1,MATCH(2&amp;$B31,'Gastos com Pessoal'!$I$532:$AJ$532&amp;'Gastos com Pessoal'!$I$512:$AJ$512,0),10,1)),0)
+_xlfn.IFNA(SUM((AN$3&gt;='Gastos com Pessoal'!$E$513:$E$522)*(AN$3&lt;='Gastos com Pessoal'!$F$513:$F$522)*(IF('Gastos com Pessoal'!$S$513:$S$522&lt;=AN$3,1,0))*OFFSET('Gastos com Pessoal'!$H$512,1,MATCH(3&amp;$B31,'Gastos com Pessoal'!$I$532:$AJ$532&amp;'Gastos com Pessoal'!$I$512:$AJ$512,0),10,1)),0)
+_xlfn.IFNA(SUM((AN$3&gt;='Gastos com Pessoal'!$E$513:$E$522)*(AN$3&lt;='Gastos com Pessoal'!$F$513:$F$522)*(IF('Gastos com Pessoal'!$Y$513:$Y$522&lt;=AN$3,1,0))*OFFSET('Gastos com Pessoal'!$H$512,1,MATCH(4&amp;$B31,'Gastos com Pessoal'!$I$532:$AJ$532&amp;'Gastos com Pessoal'!$I$512:$AJ$512,0),10,1)),0)
+_xlfn.IFNA(SUM((AN$3&gt;='Gastos com Pessoal'!$E$513:$E$522)*(AN$3&lt;='Gastos com Pessoal'!$F$513:$F$522)*(IF('Gastos com Pessoal'!$AE$513:$AE$522&lt;=AN$3,1,0))*OFFSET('Gastos com Pessoal'!$H$512,1,MATCH(5&amp;$B31,'Gastos com Pessoal'!$I$532:$AJ$532&amp;'Gastos com Pessoal'!$I$512:$AJ$512,0),10,1)),0)</f>
        <v>0</v>
      </c>
      <c r="AO31" s="32">
        <f t="array" aca="1" ref="AO31" ca="1">_xlfn.IFNA(SUM((AO$3&gt;='Gastos com Pessoal'!$E$7:$E$506)*(AO$3&lt;='Gastos com Pessoal'!$F$7:$F$506)*OFFSET('Encargos e Benefícios'!$D$5,1,MATCH($B31,'Encargos e Benefícios'!$E$5:$AB$5,0),500,1)),0)
+_xlfn.IFNA(SUM((AO$3&gt;='Gastos com Pessoal'!$E$513:$E$522)*(AO$3&lt;='Gastos com Pessoal'!$F$513:$F$522)*OFFSET('Encargos e Benefícios'!$D$511,1,MATCH($B31,'Encargos e Benefícios'!$E$511:$AB$511,0),10,1)),0)
+_xlfn.IFNA(SUM((AO$3&gt;='Gastos com Pessoal'!$E$7:$E$506)*(AO$3&lt;='Gastos com Pessoal'!$F$7:$F$506)*(IF('Gastos com Pessoal'!$G$7:$G$506&lt;=AO$3,1,0))*OFFSET('Gastos com Pessoal'!$H$6,1,MATCH(1&amp;$B31,'Gastos com Pessoal'!$I$532:$AJ$532&amp;'Gastos com Pessoal'!$I$6:$AJ$6,0),500,1)),0)
+_xlfn.IFNA(SUM((AO$3&gt;='Gastos com Pessoal'!$E$7:$E$506)*(AO$3&lt;='Gastos com Pessoal'!$F$7:$F$506)*(IF('Gastos com Pessoal'!$M$7:$M$506&lt;=AO$3,1,0))*OFFSET('Gastos com Pessoal'!$H$6,1,MATCH(2&amp;$B31,'Gastos com Pessoal'!$I$532:$AJ$532&amp;'Gastos com Pessoal'!$I$6:$AJ$6,0),500,1)),0)
+_xlfn.IFNA(SUM((AO$3&gt;='Gastos com Pessoal'!$E$7:$E$506)*(AO$3&lt;='Gastos com Pessoal'!$F$7:$F$506)*(IF('Gastos com Pessoal'!$S$7:$S$506&lt;=AO$3,1,0))*OFFSET('Gastos com Pessoal'!$H$6,1,MATCH(3&amp;$B31,'Gastos com Pessoal'!$I$532:$AJ$532&amp;'Gastos com Pessoal'!$I$6:$AJ$6,0),500,1)),0)
+_xlfn.IFNA(SUM((AO$3&gt;='Gastos com Pessoal'!$E$7:$E$506)*(AO$3&lt;='Gastos com Pessoal'!$F$7:$F$506)*(IF('Gastos com Pessoal'!$Y$7:$Y$506&lt;=AO$3,1,0))*OFFSET('Gastos com Pessoal'!$H$6,1,MATCH(4&amp;$B31,'Gastos com Pessoal'!$I$532:$AJ$532&amp;'Gastos com Pessoal'!$I$6:$AJ$6,0),500,1)),0)
+_xlfn.IFNA(SUM((AO$3&gt;='Gastos com Pessoal'!$E$7:$E$506)*(AO$3&lt;='Gastos com Pessoal'!$F$7:$F$506)*(IF('Gastos com Pessoal'!$AE$7:$AE$506&lt;=AO$3,1,0))*OFFSET('Gastos com Pessoal'!$H$6,1,MATCH(5&amp;$B31,'Gastos com Pessoal'!$I$532:$AJ$532&amp;'Gastos com Pessoal'!$I$6:$AJ$6,0),500,1)),0)
+_xlfn.IFNA(SUM((AO$3&gt;='Gastos com Pessoal'!$E$513:$E$522)*(AO$3&lt;='Gastos com Pessoal'!$F$513:$F$522)*(IF('Gastos com Pessoal'!$G$513:$G$522&lt;=AO$3,1,0))*OFFSET('Gastos com Pessoal'!$H$512,1,MATCH(1&amp;$B31,'Gastos com Pessoal'!$I$532:$AJ$532&amp;'Gastos com Pessoal'!$I$512:$AJ$512,0),10,1)),0)
+_xlfn.IFNA(SUM((AO$3&gt;='Gastos com Pessoal'!$E$513:$E$522)*(AO$3&lt;='Gastos com Pessoal'!$F$513:$F$522)*(IF('Gastos com Pessoal'!$M$513:$M$522&lt;=AO$3,1,0))*OFFSET('Gastos com Pessoal'!$H$512,1,MATCH(2&amp;$B31,'Gastos com Pessoal'!$I$532:$AJ$532&amp;'Gastos com Pessoal'!$I$512:$AJ$512,0),10,1)),0)
+_xlfn.IFNA(SUM((AO$3&gt;='Gastos com Pessoal'!$E$513:$E$522)*(AO$3&lt;='Gastos com Pessoal'!$F$513:$F$522)*(IF('Gastos com Pessoal'!$S$513:$S$522&lt;=AO$3,1,0))*OFFSET('Gastos com Pessoal'!$H$512,1,MATCH(3&amp;$B31,'Gastos com Pessoal'!$I$532:$AJ$532&amp;'Gastos com Pessoal'!$I$512:$AJ$512,0),10,1)),0)
+_xlfn.IFNA(SUM((AO$3&gt;='Gastos com Pessoal'!$E$513:$E$522)*(AO$3&lt;='Gastos com Pessoal'!$F$513:$F$522)*(IF('Gastos com Pessoal'!$Y$513:$Y$522&lt;=AO$3,1,0))*OFFSET('Gastos com Pessoal'!$H$512,1,MATCH(4&amp;$B31,'Gastos com Pessoal'!$I$532:$AJ$532&amp;'Gastos com Pessoal'!$I$512:$AJ$512,0),10,1)),0)
+_xlfn.IFNA(SUM((AO$3&gt;='Gastos com Pessoal'!$E$513:$E$522)*(AO$3&lt;='Gastos com Pessoal'!$F$513:$F$522)*(IF('Gastos com Pessoal'!$AE$513:$AE$522&lt;=AO$3,1,0))*OFFSET('Gastos com Pessoal'!$H$512,1,MATCH(5&amp;$B31,'Gastos com Pessoal'!$I$532:$AJ$532&amp;'Gastos com Pessoal'!$I$512:$AJ$512,0),10,1)),0)</f>
        <v>0</v>
      </c>
      <c r="AP31" s="32">
        <f t="array" aca="1" ref="AP31" ca="1">_xlfn.IFNA(SUM((AP$3&gt;='Gastos com Pessoal'!$E$7:$E$506)*(AP$3&lt;='Gastos com Pessoal'!$F$7:$F$506)*OFFSET('Encargos e Benefícios'!$D$5,1,MATCH($B31,'Encargos e Benefícios'!$E$5:$AB$5,0),500,1)),0)
+_xlfn.IFNA(SUM((AP$3&gt;='Gastos com Pessoal'!$E$513:$E$522)*(AP$3&lt;='Gastos com Pessoal'!$F$513:$F$522)*OFFSET('Encargos e Benefícios'!$D$511,1,MATCH($B31,'Encargos e Benefícios'!$E$511:$AB$511,0),10,1)),0)
+_xlfn.IFNA(SUM((AP$3&gt;='Gastos com Pessoal'!$E$7:$E$506)*(AP$3&lt;='Gastos com Pessoal'!$F$7:$F$506)*(IF('Gastos com Pessoal'!$G$7:$G$506&lt;=AP$3,1,0))*OFFSET('Gastos com Pessoal'!$H$6,1,MATCH(1&amp;$B31,'Gastos com Pessoal'!$I$532:$AJ$532&amp;'Gastos com Pessoal'!$I$6:$AJ$6,0),500,1)),0)
+_xlfn.IFNA(SUM((AP$3&gt;='Gastos com Pessoal'!$E$7:$E$506)*(AP$3&lt;='Gastos com Pessoal'!$F$7:$F$506)*(IF('Gastos com Pessoal'!$M$7:$M$506&lt;=AP$3,1,0))*OFFSET('Gastos com Pessoal'!$H$6,1,MATCH(2&amp;$B31,'Gastos com Pessoal'!$I$532:$AJ$532&amp;'Gastos com Pessoal'!$I$6:$AJ$6,0),500,1)),0)
+_xlfn.IFNA(SUM((AP$3&gt;='Gastos com Pessoal'!$E$7:$E$506)*(AP$3&lt;='Gastos com Pessoal'!$F$7:$F$506)*(IF('Gastos com Pessoal'!$S$7:$S$506&lt;=AP$3,1,0))*OFFSET('Gastos com Pessoal'!$H$6,1,MATCH(3&amp;$B31,'Gastos com Pessoal'!$I$532:$AJ$532&amp;'Gastos com Pessoal'!$I$6:$AJ$6,0),500,1)),0)
+_xlfn.IFNA(SUM((AP$3&gt;='Gastos com Pessoal'!$E$7:$E$506)*(AP$3&lt;='Gastos com Pessoal'!$F$7:$F$506)*(IF('Gastos com Pessoal'!$Y$7:$Y$506&lt;=AP$3,1,0))*OFFSET('Gastos com Pessoal'!$H$6,1,MATCH(4&amp;$B31,'Gastos com Pessoal'!$I$532:$AJ$532&amp;'Gastos com Pessoal'!$I$6:$AJ$6,0),500,1)),0)
+_xlfn.IFNA(SUM((AP$3&gt;='Gastos com Pessoal'!$E$7:$E$506)*(AP$3&lt;='Gastos com Pessoal'!$F$7:$F$506)*(IF('Gastos com Pessoal'!$AE$7:$AE$506&lt;=AP$3,1,0))*OFFSET('Gastos com Pessoal'!$H$6,1,MATCH(5&amp;$B31,'Gastos com Pessoal'!$I$532:$AJ$532&amp;'Gastos com Pessoal'!$I$6:$AJ$6,0),500,1)),0)
+_xlfn.IFNA(SUM((AP$3&gt;='Gastos com Pessoal'!$E$513:$E$522)*(AP$3&lt;='Gastos com Pessoal'!$F$513:$F$522)*(IF('Gastos com Pessoal'!$G$513:$G$522&lt;=AP$3,1,0))*OFFSET('Gastos com Pessoal'!$H$512,1,MATCH(1&amp;$B31,'Gastos com Pessoal'!$I$532:$AJ$532&amp;'Gastos com Pessoal'!$I$512:$AJ$512,0),10,1)),0)
+_xlfn.IFNA(SUM((AP$3&gt;='Gastos com Pessoal'!$E$513:$E$522)*(AP$3&lt;='Gastos com Pessoal'!$F$513:$F$522)*(IF('Gastos com Pessoal'!$M$513:$M$522&lt;=AP$3,1,0))*OFFSET('Gastos com Pessoal'!$H$512,1,MATCH(2&amp;$B31,'Gastos com Pessoal'!$I$532:$AJ$532&amp;'Gastos com Pessoal'!$I$512:$AJ$512,0),10,1)),0)
+_xlfn.IFNA(SUM((AP$3&gt;='Gastos com Pessoal'!$E$513:$E$522)*(AP$3&lt;='Gastos com Pessoal'!$F$513:$F$522)*(IF('Gastos com Pessoal'!$S$513:$S$522&lt;=AP$3,1,0))*OFFSET('Gastos com Pessoal'!$H$512,1,MATCH(3&amp;$B31,'Gastos com Pessoal'!$I$532:$AJ$532&amp;'Gastos com Pessoal'!$I$512:$AJ$512,0),10,1)),0)
+_xlfn.IFNA(SUM((AP$3&gt;='Gastos com Pessoal'!$E$513:$E$522)*(AP$3&lt;='Gastos com Pessoal'!$F$513:$F$522)*(IF('Gastos com Pessoal'!$Y$513:$Y$522&lt;=AP$3,1,0))*OFFSET('Gastos com Pessoal'!$H$512,1,MATCH(4&amp;$B31,'Gastos com Pessoal'!$I$532:$AJ$532&amp;'Gastos com Pessoal'!$I$512:$AJ$512,0),10,1)),0)
+_xlfn.IFNA(SUM((AP$3&gt;='Gastos com Pessoal'!$E$513:$E$522)*(AP$3&lt;='Gastos com Pessoal'!$F$513:$F$522)*(IF('Gastos com Pessoal'!$AE$513:$AE$522&lt;=AP$3,1,0))*OFFSET('Gastos com Pessoal'!$H$512,1,MATCH(5&amp;$B31,'Gastos com Pessoal'!$I$532:$AJ$532&amp;'Gastos com Pessoal'!$I$512:$AJ$512,0),10,1)),0)</f>
        <v>0</v>
      </c>
      <c r="AQ31" s="32">
        <f t="array" aca="1" ref="AQ31" ca="1">_xlfn.IFNA(SUM((AQ$3&gt;='Gastos com Pessoal'!$E$7:$E$506)*(AQ$3&lt;='Gastos com Pessoal'!$F$7:$F$506)*OFFSET('Encargos e Benefícios'!$D$5,1,MATCH($B31,'Encargos e Benefícios'!$E$5:$AB$5,0),500,1)),0)
+_xlfn.IFNA(SUM((AQ$3&gt;='Gastos com Pessoal'!$E$513:$E$522)*(AQ$3&lt;='Gastos com Pessoal'!$F$513:$F$522)*OFFSET('Encargos e Benefícios'!$D$511,1,MATCH($B31,'Encargos e Benefícios'!$E$511:$AB$511,0),10,1)),0)
+_xlfn.IFNA(SUM((AQ$3&gt;='Gastos com Pessoal'!$E$7:$E$506)*(AQ$3&lt;='Gastos com Pessoal'!$F$7:$F$506)*(IF('Gastos com Pessoal'!$G$7:$G$506&lt;=AQ$3,1,0))*OFFSET('Gastos com Pessoal'!$H$6,1,MATCH(1&amp;$B31,'Gastos com Pessoal'!$I$532:$AJ$532&amp;'Gastos com Pessoal'!$I$6:$AJ$6,0),500,1)),0)
+_xlfn.IFNA(SUM((AQ$3&gt;='Gastos com Pessoal'!$E$7:$E$506)*(AQ$3&lt;='Gastos com Pessoal'!$F$7:$F$506)*(IF('Gastos com Pessoal'!$M$7:$M$506&lt;=AQ$3,1,0))*OFFSET('Gastos com Pessoal'!$H$6,1,MATCH(2&amp;$B31,'Gastos com Pessoal'!$I$532:$AJ$532&amp;'Gastos com Pessoal'!$I$6:$AJ$6,0),500,1)),0)
+_xlfn.IFNA(SUM((AQ$3&gt;='Gastos com Pessoal'!$E$7:$E$506)*(AQ$3&lt;='Gastos com Pessoal'!$F$7:$F$506)*(IF('Gastos com Pessoal'!$S$7:$S$506&lt;=AQ$3,1,0))*OFFSET('Gastos com Pessoal'!$H$6,1,MATCH(3&amp;$B31,'Gastos com Pessoal'!$I$532:$AJ$532&amp;'Gastos com Pessoal'!$I$6:$AJ$6,0),500,1)),0)
+_xlfn.IFNA(SUM((AQ$3&gt;='Gastos com Pessoal'!$E$7:$E$506)*(AQ$3&lt;='Gastos com Pessoal'!$F$7:$F$506)*(IF('Gastos com Pessoal'!$Y$7:$Y$506&lt;=AQ$3,1,0))*OFFSET('Gastos com Pessoal'!$H$6,1,MATCH(4&amp;$B31,'Gastos com Pessoal'!$I$532:$AJ$532&amp;'Gastos com Pessoal'!$I$6:$AJ$6,0),500,1)),0)
+_xlfn.IFNA(SUM((AQ$3&gt;='Gastos com Pessoal'!$E$7:$E$506)*(AQ$3&lt;='Gastos com Pessoal'!$F$7:$F$506)*(IF('Gastos com Pessoal'!$AE$7:$AE$506&lt;=AQ$3,1,0))*OFFSET('Gastos com Pessoal'!$H$6,1,MATCH(5&amp;$B31,'Gastos com Pessoal'!$I$532:$AJ$532&amp;'Gastos com Pessoal'!$I$6:$AJ$6,0),500,1)),0)
+_xlfn.IFNA(SUM((AQ$3&gt;='Gastos com Pessoal'!$E$513:$E$522)*(AQ$3&lt;='Gastos com Pessoal'!$F$513:$F$522)*(IF('Gastos com Pessoal'!$G$513:$G$522&lt;=AQ$3,1,0))*OFFSET('Gastos com Pessoal'!$H$512,1,MATCH(1&amp;$B31,'Gastos com Pessoal'!$I$532:$AJ$532&amp;'Gastos com Pessoal'!$I$512:$AJ$512,0),10,1)),0)
+_xlfn.IFNA(SUM((AQ$3&gt;='Gastos com Pessoal'!$E$513:$E$522)*(AQ$3&lt;='Gastos com Pessoal'!$F$513:$F$522)*(IF('Gastos com Pessoal'!$M$513:$M$522&lt;=AQ$3,1,0))*OFFSET('Gastos com Pessoal'!$H$512,1,MATCH(2&amp;$B31,'Gastos com Pessoal'!$I$532:$AJ$532&amp;'Gastos com Pessoal'!$I$512:$AJ$512,0),10,1)),0)
+_xlfn.IFNA(SUM((AQ$3&gt;='Gastos com Pessoal'!$E$513:$E$522)*(AQ$3&lt;='Gastos com Pessoal'!$F$513:$F$522)*(IF('Gastos com Pessoal'!$S$513:$S$522&lt;=AQ$3,1,0))*OFFSET('Gastos com Pessoal'!$H$512,1,MATCH(3&amp;$B31,'Gastos com Pessoal'!$I$532:$AJ$532&amp;'Gastos com Pessoal'!$I$512:$AJ$512,0),10,1)),0)
+_xlfn.IFNA(SUM((AQ$3&gt;='Gastos com Pessoal'!$E$513:$E$522)*(AQ$3&lt;='Gastos com Pessoal'!$F$513:$F$522)*(IF('Gastos com Pessoal'!$Y$513:$Y$522&lt;=AQ$3,1,0))*OFFSET('Gastos com Pessoal'!$H$512,1,MATCH(4&amp;$B31,'Gastos com Pessoal'!$I$532:$AJ$532&amp;'Gastos com Pessoal'!$I$512:$AJ$512,0),10,1)),0)
+_xlfn.IFNA(SUM((AQ$3&gt;='Gastos com Pessoal'!$E$513:$E$522)*(AQ$3&lt;='Gastos com Pessoal'!$F$513:$F$522)*(IF('Gastos com Pessoal'!$AE$513:$AE$522&lt;=AQ$3,1,0))*OFFSET('Gastos com Pessoal'!$H$512,1,MATCH(5&amp;$B31,'Gastos com Pessoal'!$I$532:$AJ$532&amp;'Gastos com Pessoal'!$I$512:$AJ$512,0),10,1)),0)</f>
        <v>0</v>
      </c>
      <c r="AR31" s="32">
        <f t="array" aca="1" ref="AR31" ca="1">_xlfn.IFNA(SUM((AR$3&gt;='Gastos com Pessoal'!$E$7:$E$506)*(AR$3&lt;='Gastos com Pessoal'!$F$7:$F$506)*OFFSET('Encargos e Benefícios'!$D$5,1,MATCH($B31,'Encargos e Benefícios'!$E$5:$AB$5,0),500,1)),0)
+_xlfn.IFNA(SUM((AR$3&gt;='Gastos com Pessoal'!$E$513:$E$522)*(AR$3&lt;='Gastos com Pessoal'!$F$513:$F$522)*OFFSET('Encargos e Benefícios'!$D$511,1,MATCH($B31,'Encargos e Benefícios'!$E$511:$AB$511,0),10,1)),0)
+_xlfn.IFNA(SUM((AR$3&gt;='Gastos com Pessoal'!$E$7:$E$506)*(AR$3&lt;='Gastos com Pessoal'!$F$7:$F$506)*(IF('Gastos com Pessoal'!$G$7:$G$506&lt;=AR$3,1,0))*OFFSET('Gastos com Pessoal'!$H$6,1,MATCH(1&amp;$B31,'Gastos com Pessoal'!$I$532:$AJ$532&amp;'Gastos com Pessoal'!$I$6:$AJ$6,0),500,1)),0)
+_xlfn.IFNA(SUM((AR$3&gt;='Gastos com Pessoal'!$E$7:$E$506)*(AR$3&lt;='Gastos com Pessoal'!$F$7:$F$506)*(IF('Gastos com Pessoal'!$M$7:$M$506&lt;=AR$3,1,0))*OFFSET('Gastos com Pessoal'!$H$6,1,MATCH(2&amp;$B31,'Gastos com Pessoal'!$I$532:$AJ$532&amp;'Gastos com Pessoal'!$I$6:$AJ$6,0),500,1)),0)
+_xlfn.IFNA(SUM((AR$3&gt;='Gastos com Pessoal'!$E$7:$E$506)*(AR$3&lt;='Gastos com Pessoal'!$F$7:$F$506)*(IF('Gastos com Pessoal'!$S$7:$S$506&lt;=AR$3,1,0))*OFFSET('Gastos com Pessoal'!$H$6,1,MATCH(3&amp;$B31,'Gastos com Pessoal'!$I$532:$AJ$532&amp;'Gastos com Pessoal'!$I$6:$AJ$6,0),500,1)),0)
+_xlfn.IFNA(SUM((AR$3&gt;='Gastos com Pessoal'!$E$7:$E$506)*(AR$3&lt;='Gastos com Pessoal'!$F$7:$F$506)*(IF('Gastos com Pessoal'!$Y$7:$Y$506&lt;=AR$3,1,0))*OFFSET('Gastos com Pessoal'!$H$6,1,MATCH(4&amp;$B31,'Gastos com Pessoal'!$I$532:$AJ$532&amp;'Gastos com Pessoal'!$I$6:$AJ$6,0),500,1)),0)
+_xlfn.IFNA(SUM((AR$3&gt;='Gastos com Pessoal'!$E$7:$E$506)*(AR$3&lt;='Gastos com Pessoal'!$F$7:$F$506)*(IF('Gastos com Pessoal'!$AE$7:$AE$506&lt;=AR$3,1,0))*OFFSET('Gastos com Pessoal'!$H$6,1,MATCH(5&amp;$B31,'Gastos com Pessoal'!$I$532:$AJ$532&amp;'Gastos com Pessoal'!$I$6:$AJ$6,0),500,1)),0)
+_xlfn.IFNA(SUM((AR$3&gt;='Gastos com Pessoal'!$E$513:$E$522)*(AR$3&lt;='Gastos com Pessoal'!$F$513:$F$522)*(IF('Gastos com Pessoal'!$G$513:$G$522&lt;=AR$3,1,0))*OFFSET('Gastos com Pessoal'!$H$512,1,MATCH(1&amp;$B31,'Gastos com Pessoal'!$I$532:$AJ$532&amp;'Gastos com Pessoal'!$I$512:$AJ$512,0),10,1)),0)
+_xlfn.IFNA(SUM((AR$3&gt;='Gastos com Pessoal'!$E$513:$E$522)*(AR$3&lt;='Gastos com Pessoal'!$F$513:$F$522)*(IF('Gastos com Pessoal'!$M$513:$M$522&lt;=AR$3,1,0))*OFFSET('Gastos com Pessoal'!$H$512,1,MATCH(2&amp;$B31,'Gastos com Pessoal'!$I$532:$AJ$532&amp;'Gastos com Pessoal'!$I$512:$AJ$512,0),10,1)),0)
+_xlfn.IFNA(SUM((AR$3&gt;='Gastos com Pessoal'!$E$513:$E$522)*(AR$3&lt;='Gastos com Pessoal'!$F$513:$F$522)*(IF('Gastos com Pessoal'!$S$513:$S$522&lt;=AR$3,1,0))*OFFSET('Gastos com Pessoal'!$H$512,1,MATCH(3&amp;$B31,'Gastos com Pessoal'!$I$532:$AJ$532&amp;'Gastos com Pessoal'!$I$512:$AJ$512,0),10,1)),0)
+_xlfn.IFNA(SUM((AR$3&gt;='Gastos com Pessoal'!$E$513:$E$522)*(AR$3&lt;='Gastos com Pessoal'!$F$513:$F$522)*(IF('Gastos com Pessoal'!$Y$513:$Y$522&lt;=AR$3,1,0))*OFFSET('Gastos com Pessoal'!$H$512,1,MATCH(4&amp;$B31,'Gastos com Pessoal'!$I$532:$AJ$532&amp;'Gastos com Pessoal'!$I$512:$AJ$512,0),10,1)),0)
+_xlfn.IFNA(SUM((AR$3&gt;='Gastos com Pessoal'!$E$513:$E$522)*(AR$3&lt;='Gastos com Pessoal'!$F$513:$F$522)*(IF('Gastos com Pessoal'!$AE$513:$AE$522&lt;=AR$3,1,0))*OFFSET('Gastos com Pessoal'!$H$512,1,MATCH(5&amp;$B31,'Gastos com Pessoal'!$I$532:$AJ$532&amp;'Gastos com Pessoal'!$I$512:$AJ$512,0),10,1)),0)</f>
        <v>0</v>
      </c>
      <c r="AS31" s="32">
        <f t="array" aca="1" ref="AS31" ca="1">_xlfn.IFNA(SUM((AS$3&gt;='Gastos com Pessoal'!$E$7:$E$506)*(AS$3&lt;='Gastos com Pessoal'!$F$7:$F$506)*OFFSET('Encargos e Benefícios'!$D$5,1,MATCH($B31,'Encargos e Benefícios'!$E$5:$AB$5,0),500,1)),0)
+_xlfn.IFNA(SUM((AS$3&gt;='Gastos com Pessoal'!$E$513:$E$522)*(AS$3&lt;='Gastos com Pessoal'!$F$513:$F$522)*OFFSET('Encargos e Benefícios'!$D$511,1,MATCH($B31,'Encargos e Benefícios'!$E$511:$AB$511,0),10,1)),0)
+_xlfn.IFNA(SUM((AS$3&gt;='Gastos com Pessoal'!$E$7:$E$506)*(AS$3&lt;='Gastos com Pessoal'!$F$7:$F$506)*(IF('Gastos com Pessoal'!$G$7:$G$506&lt;=AS$3,1,0))*OFFSET('Gastos com Pessoal'!$H$6,1,MATCH(1&amp;$B31,'Gastos com Pessoal'!$I$532:$AJ$532&amp;'Gastos com Pessoal'!$I$6:$AJ$6,0),500,1)),0)
+_xlfn.IFNA(SUM((AS$3&gt;='Gastos com Pessoal'!$E$7:$E$506)*(AS$3&lt;='Gastos com Pessoal'!$F$7:$F$506)*(IF('Gastos com Pessoal'!$M$7:$M$506&lt;=AS$3,1,0))*OFFSET('Gastos com Pessoal'!$H$6,1,MATCH(2&amp;$B31,'Gastos com Pessoal'!$I$532:$AJ$532&amp;'Gastos com Pessoal'!$I$6:$AJ$6,0),500,1)),0)
+_xlfn.IFNA(SUM((AS$3&gt;='Gastos com Pessoal'!$E$7:$E$506)*(AS$3&lt;='Gastos com Pessoal'!$F$7:$F$506)*(IF('Gastos com Pessoal'!$S$7:$S$506&lt;=AS$3,1,0))*OFFSET('Gastos com Pessoal'!$H$6,1,MATCH(3&amp;$B31,'Gastos com Pessoal'!$I$532:$AJ$532&amp;'Gastos com Pessoal'!$I$6:$AJ$6,0),500,1)),0)
+_xlfn.IFNA(SUM((AS$3&gt;='Gastos com Pessoal'!$E$7:$E$506)*(AS$3&lt;='Gastos com Pessoal'!$F$7:$F$506)*(IF('Gastos com Pessoal'!$Y$7:$Y$506&lt;=AS$3,1,0))*OFFSET('Gastos com Pessoal'!$H$6,1,MATCH(4&amp;$B31,'Gastos com Pessoal'!$I$532:$AJ$532&amp;'Gastos com Pessoal'!$I$6:$AJ$6,0),500,1)),0)
+_xlfn.IFNA(SUM((AS$3&gt;='Gastos com Pessoal'!$E$7:$E$506)*(AS$3&lt;='Gastos com Pessoal'!$F$7:$F$506)*(IF('Gastos com Pessoal'!$AE$7:$AE$506&lt;=AS$3,1,0))*OFFSET('Gastos com Pessoal'!$H$6,1,MATCH(5&amp;$B31,'Gastos com Pessoal'!$I$532:$AJ$532&amp;'Gastos com Pessoal'!$I$6:$AJ$6,0),500,1)),0)
+_xlfn.IFNA(SUM((AS$3&gt;='Gastos com Pessoal'!$E$513:$E$522)*(AS$3&lt;='Gastos com Pessoal'!$F$513:$F$522)*(IF('Gastos com Pessoal'!$G$513:$G$522&lt;=AS$3,1,0))*OFFSET('Gastos com Pessoal'!$H$512,1,MATCH(1&amp;$B31,'Gastos com Pessoal'!$I$532:$AJ$532&amp;'Gastos com Pessoal'!$I$512:$AJ$512,0),10,1)),0)
+_xlfn.IFNA(SUM((AS$3&gt;='Gastos com Pessoal'!$E$513:$E$522)*(AS$3&lt;='Gastos com Pessoal'!$F$513:$F$522)*(IF('Gastos com Pessoal'!$M$513:$M$522&lt;=AS$3,1,0))*OFFSET('Gastos com Pessoal'!$H$512,1,MATCH(2&amp;$B31,'Gastos com Pessoal'!$I$532:$AJ$532&amp;'Gastos com Pessoal'!$I$512:$AJ$512,0),10,1)),0)
+_xlfn.IFNA(SUM((AS$3&gt;='Gastos com Pessoal'!$E$513:$E$522)*(AS$3&lt;='Gastos com Pessoal'!$F$513:$F$522)*(IF('Gastos com Pessoal'!$S$513:$S$522&lt;=AS$3,1,0))*OFFSET('Gastos com Pessoal'!$H$512,1,MATCH(3&amp;$B31,'Gastos com Pessoal'!$I$532:$AJ$532&amp;'Gastos com Pessoal'!$I$512:$AJ$512,0),10,1)),0)
+_xlfn.IFNA(SUM((AS$3&gt;='Gastos com Pessoal'!$E$513:$E$522)*(AS$3&lt;='Gastos com Pessoal'!$F$513:$F$522)*(IF('Gastos com Pessoal'!$Y$513:$Y$522&lt;=AS$3,1,0))*OFFSET('Gastos com Pessoal'!$H$512,1,MATCH(4&amp;$B31,'Gastos com Pessoal'!$I$532:$AJ$532&amp;'Gastos com Pessoal'!$I$512:$AJ$512,0),10,1)),0)
+_xlfn.IFNA(SUM((AS$3&gt;='Gastos com Pessoal'!$E$513:$E$522)*(AS$3&lt;='Gastos com Pessoal'!$F$513:$F$522)*(IF('Gastos com Pessoal'!$AE$513:$AE$522&lt;=AS$3,1,0))*OFFSET('Gastos com Pessoal'!$H$512,1,MATCH(5&amp;$B31,'Gastos com Pessoal'!$I$532:$AJ$532&amp;'Gastos com Pessoal'!$I$512:$AJ$512,0),10,1)),0)</f>
        <v>0</v>
      </c>
      <c r="AT31" s="32">
        <f t="array" aca="1" ref="AT31" ca="1">_xlfn.IFNA(SUM((AT$3&gt;='Gastos com Pessoal'!$E$7:$E$506)*(AT$3&lt;='Gastos com Pessoal'!$F$7:$F$506)*OFFSET('Encargos e Benefícios'!$D$5,1,MATCH($B31,'Encargos e Benefícios'!$E$5:$AB$5,0),500,1)),0)
+_xlfn.IFNA(SUM((AT$3&gt;='Gastos com Pessoal'!$E$513:$E$522)*(AT$3&lt;='Gastos com Pessoal'!$F$513:$F$522)*OFFSET('Encargos e Benefícios'!$D$511,1,MATCH($B31,'Encargos e Benefícios'!$E$511:$AB$511,0),10,1)),0)
+_xlfn.IFNA(SUM((AT$3&gt;='Gastos com Pessoal'!$E$7:$E$506)*(AT$3&lt;='Gastos com Pessoal'!$F$7:$F$506)*(IF('Gastos com Pessoal'!$G$7:$G$506&lt;=AT$3,1,0))*OFFSET('Gastos com Pessoal'!$H$6,1,MATCH(1&amp;$B31,'Gastos com Pessoal'!$I$532:$AJ$532&amp;'Gastos com Pessoal'!$I$6:$AJ$6,0),500,1)),0)
+_xlfn.IFNA(SUM((AT$3&gt;='Gastos com Pessoal'!$E$7:$E$506)*(AT$3&lt;='Gastos com Pessoal'!$F$7:$F$506)*(IF('Gastos com Pessoal'!$M$7:$M$506&lt;=AT$3,1,0))*OFFSET('Gastos com Pessoal'!$H$6,1,MATCH(2&amp;$B31,'Gastos com Pessoal'!$I$532:$AJ$532&amp;'Gastos com Pessoal'!$I$6:$AJ$6,0),500,1)),0)
+_xlfn.IFNA(SUM((AT$3&gt;='Gastos com Pessoal'!$E$7:$E$506)*(AT$3&lt;='Gastos com Pessoal'!$F$7:$F$506)*(IF('Gastos com Pessoal'!$S$7:$S$506&lt;=AT$3,1,0))*OFFSET('Gastos com Pessoal'!$H$6,1,MATCH(3&amp;$B31,'Gastos com Pessoal'!$I$532:$AJ$532&amp;'Gastos com Pessoal'!$I$6:$AJ$6,0),500,1)),0)
+_xlfn.IFNA(SUM((AT$3&gt;='Gastos com Pessoal'!$E$7:$E$506)*(AT$3&lt;='Gastos com Pessoal'!$F$7:$F$506)*(IF('Gastos com Pessoal'!$Y$7:$Y$506&lt;=AT$3,1,0))*OFFSET('Gastos com Pessoal'!$H$6,1,MATCH(4&amp;$B31,'Gastos com Pessoal'!$I$532:$AJ$532&amp;'Gastos com Pessoal'!$I$6:$AJ$6,0),500,1)),0)
+_xlfn.IFNA(SUM((AT$3&gt;='Gastos com Pessoal'!$E$7:$E$506)*(AT$3&lt;='Gastos com Pessoal'!$F$7:$F$506)*(IF('Gastos com Pessoal'!$AE$7:$AE$506&lt;=AT$3,1,0))*OFFSET('Gastos com Pessoal'!$H$6,1,MATCH(5&amp;$B31,'Gastos com Pessoal'!$I$532:$AJ$532&amp;'Gastos com Pessoal'!$I$6:$AJ$6,0),500,1)),0)
+_xlfn.IFNA(SUM((AT$3&gt;='Gastos com Pessoal'!$E$513:$E$522)*(AT$3&lt;='Gastos com Pessoal'!$F$513:$F$522)*(IF('Gastos com Pessoal'!$G$513:$G$522&lt;=AT$3,1,0))*OFFSET('Gastos com Pessoal'!$H$512,1,MATCH(1&amp;$B31,'Gastos com Pessoal'!$I$532:$AJ$532&amp;'Gastos com Pessoal'!$I$512:$AJ$512,0),10,1)),0)
+_xlfn.IFNA(SUM((AT$3&gt;='Gastos com Pessoal'!$E$513:$E$522)*(AT$3&lt;='Gastos com Pessoal'!$F$513:$F$522)*(IF('Gastos com Pessoal'!$M$513:$M$522&lt;=AT$3,1,0))*OFFSET('Gastos com Pessoal'!$H$512,1,MATCH(2&amp;$B31,'Gastos com Pessoal'!$I$532:$AJ$532&amp;'Gastos com Pessoal'!$I$512:$AJ$512,0),10,1)),0)
+_xlfn.IFNA(SUM((AT$3&gt;='Gastos com Pessoal'!$E$513:$E$522)*(AT$3&lt;='Gastos com Pessoal'!$F$513:$F$522)*(IF('Gastos com Pessoal'!$S$513:$S$522&lt;=AT$3,1,0))*OFFSET('Gastos com Pessoal'!$H$512,1,MATCH(3&amp;$B31,'Gastos com Pessoal'!$I$532:$AJ$532&amp;'Gastos com Pessoal'!$I$512:$AJ$512,0),10,1)),0)
+_xlfn.IFNA(SUM((AT$3&gt;='Gastos com Pessoal'!$E$513:$E$522)*(AT$3&lt;='Gastos com Pessoal'!$F$513:$F$522)*(IF('Gastos com Pessoal'!$Y$513:$Y$522&lt;=AT$3,1,0))*OFFSET('Gastos com Pessoal'!$H$512,1,MATCH(4&amp;$B31,'Gastos com Pessoal'!$I$532:$AJ$532&amp;'Gastos com Pessoal'!$I$512:$AJ$512,0),10,1)),0)
+_xlfn.IFNA(SUM((AT$3&gt;='Gastos com Pessoal'!$E$513:$E$522)*(AT$3&lt;='Gastos com Pessoal'!$F$513:$F$522)*(IF('Gastos com Pessoal'!$AE$513:$AE$522&lt;=AT$3,1,0))*OFFSET('Gastos com Pessoal'!$H$512,1,MATCH(5&amp;$B31,'Gastos com Pessoal'!$I$532:$AJ$532&amp;'Gastos com Pessoal'!$I$512:$AJ$512,0),10,1)),0)</f>
        <v>0</v>
      </c>
      <c r="AU31" s="32">
        <f t="array" aca="1" ref="AU31" ca="1">_xlfn.IFNA(SUM((AU$3&gt;='Gastos com Pessoal'!$E$7:$E$506)*(AU$3&lt;='Gastos com Pessoal'!$F$7:$F$506)*OFFSET('Encargos e Benefícios'!$D$5,1,MATCH($B31,'Encargos e Benefícios'!$E$5:$AB$5,0),500,1)),0)
+_xlfn.IFNA(SUM((AU$3&gt;='Gastos com Pessoal'!$E$513:$E$522)*(AU$3&lt;='Gastos com Pessoal'!$F$513:$F$522)*OFFSET('Encargos e Benefícios'!$D$511,1,MATCH($B31,'Encargos e Benefícios'!$E$511:$AB$511,0),10,1)),0)
+_xlfn.IFNA(SUM((AU$3&gt;='Gastos com Pessoal'!$E$7:$E$506)*(AU$3&lt;='Gastos com Pessoal'!$F$7:$F$506)*(IF('Gastos com Pessoal'!$G$7:$G$506&lt;=AU$3,1,0))*OFFSET('Gastos com Pessoal'!$H$6,1,MATCH(1&amp;$B31,'Gastos com Pessoal'!$I$532:$AJ$532&amp;'Gastos com Pessoal'!$I$6:$AJ$6,0),500,1)),0)
+_xlfn.IFNA(SUM((AU$3&gt;='Gastos com Pessoal'!$E$7:$E$506)*(AU$3&lt;='Gastos com Pessoal'!$F$7:$F$506)*(IF('Gastos com Pessoal'!$M$7:$M$506&lt;=AU$3,1,0))*OFFSET('Gastos com Pessoal'!$H$6,1,MATCH(2&amp;$B31,'Gastos com Pessoal'!$I$532:$AJ$532&amp;'Gastos com Pessoal'!$I$6:$AJ$6,0),500,1)),0)
+_xlfn.IFNA(SUM((AU$3&gt;='Gastos com Pessoal'!$E$7:$E$506)*(AU$3&lt;='Gastos com Pessoal'!$F$7:$F$506)*(IF('Gastos com Pessoal'!$S$7:$S$506&lt;=AU$3,1,0))*OFFSET('Gastos com Pessoal'!$H$6,1,MATCH(3&amp;$B31,'Gastos com Pessoal'!$I$532:$AJ$532&amp;'Gastos com Pessoal'!$I$6:$AJ$6,0),500,1)),0)
+_xlfn.IFNA(SUM((AU$3&gt;='Gastos com Pessoal'!$E$7:$E$506)*(AU$3&lt;='Gastos com Pessoal'!$F$7:$F$506)*(IF('Gastos com Pessoal'!$Y$7:$Y$506&lt;=AU$3,1,0))*OFFSET('Gastos com Pessoal'!$H$6,1,MATCH(4&amp;$B31,'Gastos com Pessoal'!$I$532:$AJ$532&amp;'Gastos com Pessoal'!$I$6:$AJ$6,0),500,1)),0)
+_xlfn.IFNA(SUM((AU$3&gt;='Gastos com Pessoal'!$E$7:$E$506)*(AU$3&lt;='Gastos com Pessoal'!$F$7:$F$506)*(IF('Gastos com Pessoal'!$AE$7:$AE$506&lt;=AU$3,1,0))*OFFSET('Gastos com Pessoal'!$H$6,1,MATCH(5&amp;$B31,'Gastos com Pessoal'!$I$532:$AJ$532&amp;'Gastos com Pessoal'!$I$6:$AJ$6,0),500,1)),0)
+_xlfn.IFNA(SUM((AU$3&gt;='Gastos com Pessoal'!$E$513:$E$522)*(AU$3&lt;='Gastos com Pessoal'!$F$513:$F$522)*(IF('Gastos com Pessoal'!$G$513:$G$522&lt;=AU$3,1,0))*OFFSET('Gastos com Pessoal'!$H$512,1,MATCH(1&amp;$B31,'Gastos com Pessoal'!$I$532:$AJ$532&amp;'Gastos com Pessoal'!$I$512:$AJ$512,0),10,1)),0)
+_xlfn.IFNA(SUM((AU$3&gt;='Gastos com Pessoal'!$E$513:$E$522)*(AU$3&lt;='Gastos com Pessoal'!$F$513:$F$522)*(IF('Gastos com Pessoal'!$M$513:$M$522&lt;=AU$3,1,0))*OFFSET('Gastos com Pessoal'!$H$512,1,MATCH(2&amp;$B31,'Gastos com Pessoal'!$I$532:$AJ$532&amp;'Gastos com Pessoal'!$I$512:$AJ$512,0),10,1)),0)
+_xlfn.IFNA(SUM((AU$3&gt;='Gastos com Pessoal'!$E$513:$E$522)*(AU$3&lt;='Gastos com Pessoal'!$F$513:$F$522)*(IF('Gastos com Pessoal'!$S$513:$S$522&lt;=AU$3,1,0))*OFFSET('Gastos com Pessoal'!$H$512,1,MATCH(3&amp;$B31,'Gastos com Pessoal'!$I$532:$AJ$532&amp;'Gastos com Pessoal'!$I$512:$AJ$512,0),10,1)),0)
+_xlfn.IFNA(SUM((AU$3&gt;='Gastos com Pessoal'!$E$513:$E$522)*(AU$3&lt;='Gastos com Pessoal'!$F$513:$F$522)*(IF('Gastos com Pessoal'!$Y$513:$Y$522&lt;=AU$3,1,0))*OFFSET('Gastos com Pessoal'!$H$512,1,MATCH(4&amp;$B31,'Gastos com Pessoal'!$I$532:$AJ$532&amp;'Gastos com Pessoal'!$I$512:$AJ$512,0),10,1)),0)
+_xlfn.IFNA(SUM((AU$3&gt;='Gastos com Pessoal'!$E$513:$E$522)*(AU$3&lt;='Gastos com Pessoal'!$F$513:$F$522)*(IF('Gastos com Pessoal'!$AE$513:$AE$522&lt;=AU$3,1,0))*OFFSET('Gastos com Pessoal'!$H$512,1,MATCH(5&amp;$B31,'Gastos com Pessoal'!$I$532:$AJ$532&amp;'Gastos com Pessoal'!$I$512:$AJ$512,0),10,1)),0)</f>
        <v>0</v>
      </c>
      <c r="AV31" s="32">
        <f t="array" aca="1" ref="AV31" ca="1">_xlfn.IFNA(SUM((AV$3&gt;='Gastos com Pessoal'!$E$7:$E$506)*(AV$3&lt;='Gastos com Pessoal'!$F$7:$F$506)*OFFSET('Encargos e Benefícios'!$D$5,1,MATCH($B31,'Encargos e Benefícios'!$E$5:$AB$5,0),500,1)),0)
+_xlfn.IFNA(SUM((AV$3&gt;='Gastos com Pessoal'!$E$513:$E$522)*(AV$3&lt;='Gastos com Pessoal'!$F$513:$F$522)*OFFSET('Encargos e Benefícios'!$D$511,1,MATCH($B31,'Encargos e Benefícios'!$E$511:$AB$511,0),10,1)),0)
+_xlfn.IFNA(SUM((AV$3&gt;='Gastos com Pessoal'!$E$7:$E$506)*(AV$3&lt;='Gastos com Pessoal'!$F$7:$F$506)*(IF('Gastos com Pessoal'!$G$7:$G$506&lt;=AV$3,1,0))*OFFSET('Gastos com Pessoal'!$H$6,1,MATCH(1&amp;$B31,'Gastos com Pessoal'!$I$532:$AJ$532&amp;'Gastos com Pessoal'!$I$6:$AJ$6,0),500,1)),0)
+_xlfn.IFNA(SUM((AV$3&gt;='Gastos com Pessoal'!$E$7:$E$506)*(AV$3&lt;='Gastos com Pessoal'!$F$7:$F$506)*(IF('Gastos com Pessoal'!$M$7:$M$506&lt;=AV$3,1,0))*OFFSET('Gastos com Pessoal'!$H$6,1,MATCH(2&amp;$B31,'Gastos com Pessoal'!$I$532:$AJ$532&amp;'Gastos com Pessoal'!$I$6:$AJ$6,0),500,1)),0)
+_xlfn.IFNA(SUM((AV$3&gt;='Gastos com Pessoal'!$E$7:$E$506)*(AV$3&lt;='Gastos com Pessoal'!$F$7:$F$506)*(IF('Gastos com Pessoal'!$S$7:$S$506&lt;=AV$3,1,0))*OFFSET('Gastos com Pessoal'!$H$6,1,MATCH(3&amp;$B31,'Gastos com Pessoal'!$I$532:$AJ$532&amp;'Gastos com Pessoal'!$I$6:$AJ$6,0),500,1)),0)
+_xlfn.IFNA(SUM((AV$3&gt;='Gastos com Pessoal'!$E$7:$E$506)*(AV$3&lt;='Gastos com Pessoal'!$F$7:$F$506)*(IF('Gastos com Pessoal'!$Y$7:$Y$506&lt;=AV$3,1,0))*OFFSET('Gastos com Pessoal'!$H$6,1,MATCH(4&amp;$B31,'Gastos com Pessoal'!$I$532:$AJ$532&amp;'Gastos com Pessoal'!$I$6:$AJ$6,0),500,1)),0)
+_xlfn.IFNA(SUM((AV$3&gt;='Gastos com Pessoal'!$E$7:$E$506)*(AV$3&lt;='Gastos com Pessoal'!$F$7:$F$506)*(IF('Gastos com Pessoal'!$AE$7:$AE$506&lt;=AV$3,1,0))*OFFSET('Gastos com Pessoal'!$H$6,1,MATCH(5&amp;$B31,'Gastos com Pessoal'!$I$532:$AJ$532&amp;'Gastos com Pessoal'!$I$6:$AJ$6,0),500,1)),0)
+_xlfn.IFNA(SUM((AV$3&gt;='Gastos com Pessoal'!$E$513:$E$522)*(AV$3&lt;='Gastos com Pessoal'!$F$513:$F$522)*(IF('Gastos com Pessoal'!$G$513:$G$522&lt;=AV$3,1,0))*OFFSET('Gastos com Pessoal'!$H$512,1,MATCH(1&amp;$B31,'Gastos com Pessoal'!$I$532:$AJ$532&amp;'Gastos com Pessoal'!$I$512:$AJ$512,0),10,1)),0)
+_xlfn.IFNA(SUM((AV$3&gt;='Gastos com Pessoal'!$E$513:$E$522)*(AV$3&lt;='Gastos com Pessoal'!$F$513:$F$522)*(IF('Gastos com Pessoal'!$M$513:$M$522&lt;=AV$3,1,0))*OFFSET('Gastos com Pessoal'!$H$512,1,MATCH(2&amp;$B31,'Gastos com Pessoal'!$I$532:$AJ$532&amp;'Gastos com Pessoal'!$I$512:$AJ$512,0),10,1)),0)
+_xlfn.IFNA(SUM((AV$3&gt;='Gastos com Pessoal'!$E$513:$E$522)*(AV$3&lt;='Gastos com Pessoal'!$F$513:$F$522)*(IF('Gastos com Pessoal'!$S$513:$S$522&lt;=AV$3,1,0))*OFFSET('Gastos com Pessoal'!$H$512,1,MATCH(3&amp;$B31,'Gastos com Pessoal'!$I$532:$AJ$532&amp;'Gastos com Pessoal'!$I$512:$AJ$512,0),10,1)),0)
+_xlfn.IFNA(SUM((AV$3&gt;='Gastos com Pessoal'!$E$513:$E$522)*(AV$3&lt;='Gastos com Pessoal'!$F$513:$F$522)*(IF('Gastos com Pessoal'!$Y$513:$Y$522&lt;=AV$3,1,0))*OFFSET('Gastos com Pessoal'!$H$512,1,MATCH(4&amp;$B31,'Gastos com Pessoal'!$I$532:$AJ$532&amp;'Gastos com Pessoal'!$I$512:$AJ$512,0),10,1)),0)
+_xlfn.IFNA(SUM((AV$3&gt;='Gastos com Pessoal'!$E$513:$E$522)*(AV$3&lt;='Gastos com Pessoal'!$F$513:$F$522)*(IF('Gastos com Pessoal'!$AE$513:$AE$522&lt;=AV$3,1,0))*OFFSET('Gastos com Pessoal'!$H$512,1,MATCH(5&amp;$B31,'Gastos com Pessoal'!$I$532:$AJ$532&amp;'Gastos com Pessoal'!$I$512:$AJ$512,0),10,1)),0)</f>
        <v>0</v>
      </c>
      <c r="AW31" s="32">
        <f t="array" aca="1" ref="AW31" ca="1">_xlfn.IFNA(SUM((AW$3&gt;='Gastos com Pessoal'!$E$7:$E$506)*(AW$3&lt;='Gastos com Pessoal'!$F$7:$F$506)*OFFSET('Encargos e Benefícios'!$D$5,1,MATCH($B31,'Encargos e Benefícios'!$E$5:$AB$5,0),500,1)),0)
+_xlfn.IFNA(SUM((AW$3&gt;='Gastos com Pessoal'!$E$513:$E$522)*(AW$3&lt;='Gastos com Pessoal'!$F$513:$F$522)*OFFSET('Encargos e Benefícios'!$D$511,1,MATCH($B31,'Encargos e Benefícios'!$E$511:$AB$511,0),10,1)),0)
+_xlfn.IFNA(SUM((AW$3&gt;='Gastos com Pessoal'!$E$7:$E$506)*(AW$3&lt;='Gastos com Pessoal'!$F$7:$F$506)*(IF('Gastos com Pessoal'!$G$7:$G$506&lt;=AW$3,1,0))*OFFSET('Gastos com Pessoal'!$H$6,1,MATCH(1&amp;$B31,'Gastos com Pessoal'!$I$532:$AJ$532&amp;'Gastos com Pessoal'!$I$6:$AJ$6,0),500,1)),0)
+_xlfn.IFNA(SUM((AW$3&gt;='Gastos com Pessoal'!$E$7:$E$506)*(AW$3&lt;='Gastos com Pessoal'!$F$7:$F$506)*(IF('Gastos com Pessoal'!$M$7:$M$506&lt;=AW$3,1,0))*OFFSET('Gastos com Pessoal'!$H$6,1,MATCH(2&amp;$B31,'Gastos com Pessoal'!$I$532:$AJ$532&amp;'Gastos com Pessoal'!$I$6:$AJ$6,0),500,1)),0)
+_xlfn.IFNA(SUM((AW$3&gt;='Gastos com Pessoal'!$E$7:$E$506)*(AW$3&lt;='Gastos com Pessoal'!$F$7:$F$506)*(IF('Gastos com Pessoal'!$S$7:$S$506&lt;=AW$3,1,0))*OFFSET('Gastos com Pessoal'!$H$6,1,MATCH(3&amp;$B31,'Gastos com Pessoal'!$I$532:$AJ$532&amp;'Gastos com Pessoal'!$I$6:$AJ$6,0),500,1)),0)
+_xlfn.IFNA(SUM((AW$3&gt;='Gastos com Pessoal'!$E$7:$E$506)*(AW$3&lt;='Gastos com Pessoal'!$F$7:$F$506)*(IF('Gastos com Pessoal'!$Y$7:$Y$506&lt;=AW$3,1,0))*OFFSET('Gastos com Pessoal'!$H$6,1,MATCH(4&amp;$B31,'Gastos com Pessoal'!$I$532:$AJ$532&amp;'Gastos com Pessoal'!$I$6:$AJ$6,0),500,1)),0)
+_xlfn.IFNA(SUM((AW$3&gt;='Gastos com Pessoal'!$E$7:$E$506)*(AW$3&lt;='Gastos com Pessoal'!$F$7:$F$506)*(IF('Gastos com Pessoal'!$AE$7:$AE$506&lt;=AW$3,1,0))*OFFSET('Gastos com Pessoal'!$H$6,1,MATCH(5&amp;$B31,'Gastos com Pessoal'!$I$532:$AJ$532&amp;'Gastos com Pessoal'!$I$6:$AJ$6,0),500,1)),0)
+_xlfn.IFNA(SUM((AW$3&gt;='Gastos com Pessoal'!$E$513:$E$522)*(AW$3&lt;='Gastos com Pessoal'!$F$513:$F$522)*(IF('Gastos com Pessoal'!$G$513:$G$522&lt;=AW$3,1,0))*OFFSET('Gastos com Pessoal'!$H$512,1,MATCH(1&amp;$B31,'Gastos com Pessoal'!$I$532:$AJ$532&amp;'Gastos com Pessoal'!$I$512:$AJ$512,0),10,1)),0)
+_xlfn.IFNA(SUM((AW$3&gt;='Gastos com Pessoal'!$E$513:$E$522)*(AW$3&lt;='Gastos com Pessoal'!$F$513:$F$522)*(IF('Gastos com Pessoal'!$M$513:$M$522&lt;=AW$3,1,0))*OFFSET('Gastos com Pessoal'!$H$512,1,MATCH(2&amp;$B31,'Gastos com Pessoal'!$I$532:$AJ$532&amp;'Gastos com Pessoal'!$I$512:$AJ$512,0),10,1)),0)
+_xlfn.IFNA(SUM((AW$3&gt;='Gastos com Pessoal'!$E$513:$E$522)*(AW$3&lt;='Gastos com Pessoal'!$F$513:$F$522)*(IF('Gastos com Pessoal'!$S$513:$S$522&lt;=AW$3,1,0))*OFFSET('Gastos com Pessoal'!$H$512,1,MATCH(3&amp;$B31,'Gastos com Pessoal'!$I$532:$AJ$532&amp;'Gastos com Pessoal'!$I$512:$AJ$512,0),10,1)),0)
+_xlfn.IFNA(SUM((AW$3&gt;='Gastos com Pessoal'!$E$513:$E$522)*(AW$3&lt;='Gastos com Pessoal'!$F$513:$F$522)*(IF('Gastos com Pessoal'!$Y$513:$Y$522&lt;=AW$3,1,0))*OFFSET('Gastos com Pessoal'!$H$512,1,MATCH(4&amp;$B31,'Gastos com Pessoal'!$I$532:$AJ$532&amp;'Gastos com Pessoal'!$I$512:$AJ$512,0),10,1)),0)
+_xlfn.IFNA(SUM((AW$3&gt;='Gastos com Pessoal'!$E$513:$E$522)*(AW$3&lt;='Gastos com Pessoal'!$F$513:$F$522)*(IF('Gastos com Pessoal'!$AE$513:$AE$522&lt;=AW$3,1,0))*OFFSET('Gastos com Pessoal'!$H$512,1,MATCH(5&amp;$B31,'Gastos com Pessoal'!$I$532:$AJ$532&amp;'Gastos com Pessoal'!$I$512:$AJ$512,0),10,1)),0)</f>
        <v>0</v>
      </c>
      <c r="AX31" s="32">
        <f t="array" aca="1" ref="AX31" ca="1">_xlfn.IFNA(SUM((AX$3&gt;='Gastos com Pessoal'!$E$7:$E$506)*(AX$3&lt;='Gastos com Pessoal'!$F$7:$F$506)*OFFSET('Encargos e Benefícios'!$D$5,1,MATCH($B31,'Encargos e Benefícios'!$E$5:$AB$5,0),500,1)),0)
+_xlfn.IFNA(SUM((AX$3&gt;='Gastos com Pessoal'!$E$513:$E$522)*(AX$3&lt;='Gastos com Pessoal'!$F$513:$F$522)*OFFSET('Encargos e Benefícios'!$D$511,1,MATCH($B31,'Encargos e Benefícios'!$E$511:$AB$511,0),10,1)),0)
+_xlfn.IFNA(SUM((AX$3&gt;='Gastos com Pessoal'!$E$7:$E$506)*(AX$3&lt;='Gastos com Pessoal'!$F$7:$F$506)*(IF('Gastos com Pessoal'!$G$7:$G$506&lt;=AX$3,1,0))*OFFSET('Gastos com Pessoal'!$H$6,1,MATCH(1&amp;$B31,'Gastos com Pessoal'!$I$532:$AJ$532&amp;'Gastos com Pessoal'!$I$6:$AJ$6,0),500,1)),0)
+_xlfn.IFNA(SUM((AX$3&gt;='Gastos com Pessoal'!$E$7:$E$506)*(AX$3&lt;='Gastos com Pessoal'!$F$7:$F$506)*(IF('Gastos com Pessoal'!$M$7:$M$506&lt;=AX$3,1,0))*OFFSET('Gastos com Pessoal'!$H$6,1,MATCH(2&amp;$B31,'Gastos com Pessoal'!$I$532:$AJ$532&amp;'Gastos com Pessoal'!$I$6:$AJ$6,0),500,1)),0)
+_xlfn.IFNA(SUM((AX$3&gt;='Gastos com Pessoal'!$E$7:$E$506)*(AX$3&lt;='Gastos com Pessoal'!$F$7:$F$506)*(IF('Gastos com Pessoal'!$S$7:$S$506&lt;=AX$3,1,0))*OFFSET('Gastos com Pessoal'!$H$6,1,MATCH(3&amp;$B31,'Gastos com Pessoal'!$I$532:$AJ$532&amp;'Gastos com Pessoal'!$I$6:$AJ$6,0),500,1)),0)
+_xlfn.IFNA(SUM((AX$3&gt;='Gastos com Pessoal'!$E$7:$E$506)*(AX$3&lt;='Gastos com Pessoal'!$F$7:$F$506)*(IF('Gastos com Pessoal'!$Y$7:$Y$506&lt;=AX$3,1,0))*OFFSET('Gastos com Pessoal'!$H$6,1,MATCH(4&amp;$B31,'Gastos com Pessoal'!$I$532:$AJ$532&amp;'Gastos com Pessoal'!$I$6:$AJ$6,0),500,1)),0)
+_xlfn.IFNA(SUM((AX$3&gt;='Gastos com Pessoal'!$E$7:$E$506)*(AX$3&lt;='Gastos com Pessoal'!$F$7:$F$506)*(IF('Gastos com Pessoal'!$AE$7:$AE$506&lt;=AX$3,1,0))*OFFSET('Gastos com Pessoal'!$H$6,1,MATCH(5&amp;$B31,'Gastos com Pessoal'!$I$532:$AJ$532&amp;'Gastos com Pessoal'!$I$6:$AJ$6,0),500,1)),0)
+_xlfn.IFNA(SUM((AX$3&gt;='Gastos com Pessoal'!$E$513:$E$522)*(AX$3&lt;='Gastos com Pessoal'!$F$513:$F$522)*(IF('Gastos com Pessoal'!$G$513:$G$522&lt;=AX$3,1,0))*OFFSET('Gastos com Pessoal'!$H$512,1,MATCH(1&amp;$B31,'Gastos com Pessoal'!$I$532:$AJ$532&amp;'Gastos com Pessoal'!$I$512:$AJ$512,0),10,1)),0)
+_xlfn.IFNA(SUM((AX$3&gt;='Gastos com Pessoal'!$E$513:$E$522)*(AX$3&lt;='Gastos com Pessoal'!$F$513:$F$522)*(IF('Gastos com Pessoal'!$M$513:$M$522&lt;=AX$3,1,0))*OFFSET('Gastos com Pessoal'!$H$512,1,MATCH(2&amp;$B31,'Gastos com Pessoal'!$I$532:$AJ$532&amp;'Gastos com Pessoal'!$I$512:$AJ$512,0),10,1)),0)
+_xlfn.IFNA(SUM((AX$3&gt;='Gastos com Pessoal'!$E$513:$E$522)*(AX$3&lt;='Gastos com Pessoal'!$F$513:$F$522)*(IF('Gastos com Pessoal'!$S$513:$S$522&lt;=AX$3,1,0))*OFFSET('Gastos com Pessoal'!$H$512,1,MATCH(3&amp;$B31,'Gastos com Pessoal'!$I$532:$AJ$532&amp;'Gastos com Pessoal'!$I$512:$AJ$512,0),10,1)),0)
+_xlfn.IFNA(SUM((AX$3&gt;='Gastos com Pessoal'!$E$513:$E$522)*(AX$3&lt;='Gastos com Pessoal'!$F$513:$F$522)*(IF('Gastos com Pessoal'!$Y$513:$Y$522&lt;=AX$3,1,0))*OFFSET('Gastos com Pessoal'!$H$512,1,MATCH(4&amp;$B31,'Gastos com Pessoal'!$I$532:$AJ$532&amp;'Gastos com Pessoal'!$I$512:$AJ$512,0),10,1)),0)
+_xlfn.IFNA(SUM((AX$3&gt;='Gastos com Pessoal'!$E$513:$E$522)*(AX$3&lt;='Gastos com Pessoal'!$F$513:$F$522)*(IF('Gastos com Pessoal'!$AE$513:$AE$522&lt;=AX$3,1,0))*OFFSET('Gastos com Pessoal'!$H$512,1,MATCH(5&amp;$B31,'Gastos com Pessoal'!$I$532:$AJ$532&amp;'Gastos com Pessoal'!$I$512:$AJ$512,0),10,1)),0)</f>
        <v>0</v>
      </c>
      <c r="AY31" s="32">
        <f t="array" aca="1" ref="AY31" ca="1">_xlfn.IFNA(SUM((AY$3&gt;='Gastos com Pessoal'!$E$7:$E$506)*(AY$3&lt;='Gastos com Pessoal'!$F$7:$F$506)*OFFSET('Encargos e Benefícios'!$D$5,1,MATCH($B31,'Encargos e Benefícios'!$E$5:$AB$5,0),500,1)),0)
+_xlfn.IFNA(SUM((AY$3&gt;='Gastos com Pessoal'!$E$513:$E$522)*(AY$3&lt;='Gastos com Pessoal'!$F$513:$F$522)*OFFSET('Encargos e Benefícios'!$D$511,1,MATCH($B31,'Encargos e Benefícios'!$E$511:$AB$511,0),10,1)),0)
+_xlfn.IFNA(SUM((AY$3&gt;='Gastos com Pessoal'!$E$7:$E$506)*(AY$3&lt;='Gastos com Pessoal'!$F$7:$F$506)*(IF('Gastos com Pessoal'!$G$7:$G$506&lt;=AY$3,1,0))*OFFSET('Gastos com Pessoal'!$H$6,1,MATCH(1&amp;$B31,'Gastos com Pessoal'!$I$532:$AJ$532&amp;'Gastos com Pessoal'!$I$6:$AJ$6,0),500,1)),0)
+_xlfn.IFNA(SUM((AY$3&gt;='Gastos com Pessoal'!$E$7:$E$506)*(AY$3&lt;='Gastos com Pessoal'!$F$7:$F$506)*(IF('Gastos com Pessoal'!$M$7:$M$506&lt;=AY$3,1,0))*OFFSET('Gastos com Pessoal'!$H$6,1,MATCH(2&amp;$B31,'Gastos com Pessoal'!$I$532:$AJ$532&amp;'Gastos com Pessoal'!$I$6:$AJ$6,0),500,1)),0)
+_xlfn.IFNA(SUM((AY$3&gt;='Gastos com Pessoal'!$E$7:$E$506)*(AY$3&lt;='Gastos com Pessoal'!$F$7:$F$506)*(IF('Gastos com Pessoal'!$S$7:$S$506&lt;=AY$3,1,0))*OFFSET('Gastos com Pessoal'!$H$6,1,MATCH(3&amp;$B31,'Gastos com Pessoal'!$I$532:$AJ$532&amp;'Gastos com Pessoal'!$I$6:$AJ$6,0),500,1)),0)
+_xlfn.IFNA(SUM((AY$3&gt;='Gastos com Pessoal'!$E$7:$E$506)*(AY$3&lt;='Gastos com Pessoal'!$F$7:$F$506)*(IF('Gastos com Pessoal'!$Y$7:$Y$506&lt;=AY$3,1,0))*OFFSET('Gastos com Pessoal'!$H$6,1,MATCH(4&amp;$B31,'Gastos com Pessoal'!$I$532:$AJ$532&amp;'Gastos com Pessoal'!$I$6:$AJ$6,0),500,1)),0)
+_xlfn.IFNA(SUM((AY$3&gt;='Gastos com Pessoal'!$E$7:$E$506)*(AY$3&lt;='Gastos com Pessoal'!$F$7:$F$506)*(IF('Gastos com Pessoal'!$AE$7:$AE$506&lt;=AY$3,1,0))*OFFSET('Gastos com Pessoal'!$H$6,1,MATCH(5&amp;$B31,'Gastos com Pessoal'!$I$532:$AJ$532&amp;'Gastos com Pessoal'!$I$6:$AJ$6,0),500,1)),0)
+_xlfn.IFNA(SUM((AY$3&gt;='Gastos com Pessoal'!$E$513:$E$522)*(AY$3&lt;='Gastos com Pessoal'!$F$513:$F$522)*(IF('Gastos com Pessoal'!$G$513:$G$522&lt;=AY$3,1,0))*OFFSET('Gastos com Pessoal'!$H$512,1,MATCH(1&amp;$B31,'Gastos com Pessoal'!$I$532:$AJ$532&amp;'Gastos com Pessoal'!$I$512:$AJ$512,0),10,1)),0)
+_xlfn.IFNA(SUM((AY$3&gt;='Gastos com Pessoal'!$E$513:$E$522)*(AY$3&lt;='Gastos com Pessoal'!$F$513:$F$522)*(IF('Gastos com Pessoal'!$M$513:$M$522&lt;=AY$3,1,0))*OFFSET('Gastos com Pessoal'!$H$512,1,MATCH(2&amp;$B31,'Gastos com Pessoal'!$I$532:$AJ$532&amp;'Gastos com Pessoal'!$I$512:$AJ$512,0),10,1)),0)
+_xlfn.IFNA(SUM((AY$3&gt;='Gastos com Pessoal'!$E$513:$E$522)*(AY$3&lt;='Gastos com Pessoal'!$F$513:$F$522)*(IF('Gastos com Pessoal'!$S$513:$S$522&lt;=AY$3,1,0))*OFFSET('Gastos com Pessoal'!$H$512,1,MATCH(3&amp;$B31,'Gastos com Pessoal'!$I$532:$AJ$532&amp;'Gastos com Pessoal'!$I$512:$AJ$512,0),10,1)),0)
+_xlfn.IFNA(SUM((AY$3&gt;='Gastos com Pessoal'!$E$513:$E$522)*(AY$3&lt;='Gastos com Pessoal'!$F$513:$F$522)*(IF('Gastos com Pessoal'!$Y$513:$Y$522&lt;=AY$3,1,0))*OFFSET('Gastos com Pessoal'!$H$512,1,MATCH(4&amp;$B31,'Gastos com Pessoal'!$I$532:$AJ$532&amp;'Gastos com Pessoal'!$I$512:$AJ$512,0),10,1)),0)
+_xlfn.IFNA(SUM((AY$3&gt;='Gastos com Pessoal'!$E$513:$E$522)*(AY$3&lt;='Gastos com Pessoal'!$F$513:$F$522)*(IF('Gastos com Pessoal'!$AE$513:$AE$522&lt;=AY$3,1,0))*OFFSET('Gastos com Pessoal'!$H$512,1,MATCH(5&amp;$B31,'Gastos com Pessoal'!$I$532:$AJ$532&amp;'Gastos com Pessoal'!$I$512:$AJ$512,0),10,1)),0)</f>
        <v>0</v>
      </c>
      <c r="AZ31" s="32">
        <f t="array" aca="1" ref="AZ31" ca="1">_xlfn.IFNA(SUM((AZ$3&gt;='Gastos com Pessoal'!$E$7:$E$506)*(AZ$3&lt;='Gastos com Pessoal'!$F$7:$F$506)*OFFSET('Encargos e Benefícios'!$D$5,1,MATCH($B31,'Encargos e Benefícios'!$E$5:$AB$5,0),500,1)),0)
+_xlfn.IFNA(SUM((AZ$3&gt;='Gastos com Pessoal'!$E$513:$E$522)*(AZ$3&lt;='Gastos com Pessoal'!$F$513:$F$522)*OFFSET('Encargos e Benefícios'!$D$511,1,MATCH($B31,'Encargos e Benefícios'!$E$511:$AB$511,0),10,1)),0)
+_xlfn.IFNA(SUM((AZ$3&gt;='Gastos com Pessoal'!$E$7:$E$506)*(AZ$3&lt;='Gastos com Pessoal'!$F$7:$F$506)*(IF('Gastos com Pessoal'!$G$7:$G$506&lt;=AZ$3,1,0))*OFFSET('Gastos com Pessoal'!$H$6,1,MATCH(1&amp;$B31,'Gastos com Pessoal'!$I$532:$AJ$532&amp;'Gastos com Pessoal'!$I$6:$AJ$6,0),500,1)),0)
+_xlfn.IFNA(SUM((AZ$3&gt;='Gastos com Pessoal'!$E$7:$E$506)*(AZ$3&lt;='Gastos com Pessoal'!$F$7:$F$506)*(IF('Gastos com Pessoal'!$M$7:$M$506&lt;=AZ$3,1,0))*OFFSET('Gastos com Pessoal'!$H$6,1,MATCH(2&amp;$B31,'Gastos com Pessoal'!$I$532:$AJ$532&amp;'Gastos com Pessoal'!$I$6:$AJ$6,0),500,1)),0)
+_xlfn.IFNA(SUM((AZ$3&gt;='Gastos com Pessoal'!$E$7:$E$506)*(AZ$3&lt;='Gastos com Pessoal'!$F$7:$F$506)*(IF('Gastos com Pessoal'!$S$7:$S$506&lt;=AZ$3,1,0))*OFFSET('Gastos com Pessoal'!$H$6,1,MATCH(3&amp;$B31,'Gastos com Pessoal'!$I$532:$AJ$532&amp;'Gastos com Pessoal'!$I$6:$AJ$6,0),500,1)),0)
+_xlfn.IFNA(SUM((AZ$3&gt;='Gastos com Pessoal'!$E$7:$E$506)*(AZ$3&lt;='Gastos com Pessoal'!$F$7:$F$506)*(IF('Gastos com Pessoal'!$Y$7:$Y$506&lt;=AZ$3,1,0))*OFFSET('Gastos com Pessoal'!$H$6,1,MATCH(4&amp;$B31,'Gastos com Pessoal'!$I$532:$AJ$532&amp;'Gastos com Pessoal'!$I$6:$AJ$6,0),500,1)),0)
+_xlfn.IFNA(SUM((AZ$3&gt;='Gastos com Pessoal'!$E$7:$E$506)*(AZ$3&lt;='Gastos com Pessoal'!$F$7:$F$506)*(IF('Gastos com Pessoal'!$AE$7:$AE$506&lt;=AZ$3,1,0))*OFFSET('Gastos com Pessoal'!$H$6,1,MATCH(5&amp;$B31,'Gastos com Pessoal'!$I$532:$AJ$532&amp;'Gastos com Pessoal'!$I$6:$AJ$6,0),500,1)),0)
+_xlfn.IFNA(SUM((AZ$3&gt;='Gastos com Pessoal'!$E$513:$E$522)*(AZ$3&lt;='Gastos com Pessoal'!$F$513:$F$522)*(IF('Gastos com Pessoal'!$G$513:$G$522&lt;=AZ$3,1,0))*OFFSET('Gastos com Pessoal'!$H$512,1,MATCH(1&amp;$B31,'Gastos com Pessoal'!$I$532:$AJ$532&amp;'Gastos com Pessoal'!$I$512:$AJ$512,0),10,1)),0)
+_xlfn.IFNA(SUM((AZ$3&gt;='Gastos com Pessoal'!$E$513:$E$522)*(AZ$3&lt;='Gastos com Pessoal'!$F$513:$F$522)*(IF('Gastos com Pessoal'!$M$513:$M$522&lt;=AZ$3,1,0))*OFFSET('Gastos com Pessoal'!$H$512,1,MATCH(2&amp;$B31,'Gastos com Pessoal'!$I$532:$AJ$532&amp;'Gastos com Pessoal'!$I$512:$AJ$512,0),10,1)),0)
+_xlfn.IFNA(SUM((AZ$3&gt;='Gastos com Pessoal'!$E$513:$E$522)*(AZ$3&lt;='Gastos com Pessoal'!$F$513:$F$522)*(IF('Gastos com Pessoal'!$S$513:$S$522&lt;=AZ$3,1,0))*OFFSET('Gastos com Pessoal'!$H$512,1,MATCH(3&amp;$B31,'Gastos com Pessoal'!$I$532:$AJ$532&amp;'Gastos com Pessoal'!$I$512:$AJ$512,0),10,1)),0)
+_xlfn.IFNA(SUM((AZ$3&gt;='Gastos com Pessoal'!$E$513:$E$522)*(AZ$3&lt;='Gastos com Pessoal'!$F$513:$F$522)*(IF('Gastos com Pessoal'!$Y$513:$Y$522&lt;=AZ$3,1,0))*OFFSET('Gastos com Pessoal'!$H$512,1,MATCH(4&amp;$B31,'Gastos com Pessoal'!$I$532:$AJ$532&amp;'Gastos com Pessoal'!$I$512:$AJ$512,0),10,1)),0)
+_xlfn.IFNA(SUM((AZ$3&gt;='Gastos com Pessoal'!$E$513:$E$522)*(AZ$3&lt;='Gastos com Pessoal'!$F$513:$F$522)*(IF('Gastos com Pessoal'!$AE$513:$AE$522&lt;=AZ$3,1,0))*OFFSET('Gastos com Pessoal'!$H$512,1,MATCH(5&amp;$B31,'Gastos com Pessoal'!$I$532:$AJ$532&amp;'Gastos com Pessoal'!$I$512:$AJ$512,0),10,1)),0)</f>
        <v>0</v>
      </c>
      <c r="BA31" s="32">
        <f t="array" aca="1" ref="BA31" ca="1">_xlfn.IFNA(SUM((BA$3&gt;='Gastos com Pessoal'!$E$7:$E$506)*(BA$3&lt;='Gastos com Pessoal'!$F$7:$F$506)*OFFSET('Encargos e Benefícios'!$D$5,1,MATCH($B31,'Encargos e Benefícios'!$E$5:$AB$5,0),500,1)),0)
+_xlfn.IFNA(SUM((BA$3&gt;='Gastos com Pessoal'!$E$513:$E$522)*(BA$3&lt;='Gastos com Pessoal'!$F$513:$F$522)*OFFSET('Encargos e Benefícios'!$D$511,1,MATCH($B31,'Encargos e Benefícios'!$E$511:$AB$511,0),10,1)),0)
+_xlfn.IFNA(SUM((BA$3&gt;='Gastos com Pessoal'!$E$7:$E$506)*(BA$3&lt;='Gastos com Pessoal'!$F$7:$F$506)*(IF('Gastos com Pessoal'!$G$7:$G$506&lt;=BA$3,1,0))*OFFSET('Gastos com Pessoal'!$H$6,1,MATCH(1&amp;$B31,'Gastos com Pessoal'!$I$532:$AJ$532&amp;'Gastos com Pessoal'!$I$6:$AJ$6,0),500,1)),0)
+_xlfn.IFNA(SUM((BA$3&gt;='Gastos com Pessoal'!$E$7:$E$506)*(BA$3&lt;='Gastos com Pessoal'!$F$7:$F$506)*(IF('Gastos com Pessoal'!$M$7:$M$506&lt;=BA$3,1,0))*OFFSET('Gastos com Pessoal'!$H$6,1,MATCH(2&amp;$B31,'Gastos com Pessoal'!$I$532:$AJ$532&amp;'Gastos com Pessoal'!$I$6:$AJ$6,0),500,1)),0)
+_xlfn.IFNA(SUM((BA$3&gt;='Gastos com Pessoal'!$E$7:$E$506)*(BA$3&lt;='Gastos com Pessoal'!$F$7:$F$506)*(IF('Gastos com Pessoal'!$S$7:$S$506&lt;=BA$3,1,0))*OFFSET('Gastos com Pessoal'!$H$6,1,MATCH(3&amp;$B31,'Gastos com Pessoal'!$I$532:$AJ$532&amp;'Gastos com Pessoal'!$I$6:$AJ$6,0),500,1)),0)
+_xlfn.IFNA(SUM((BA$3&gt;='Gastos com Pessoal'!$E$7:$E$506)*(BA$3&lt;='Gastos com Pessoal'!$F$7:$F$506)*(IF('Gastos com Pessoal'!$Y$7:$Y$506&lt;=BA$3,1,0))*OFFSET('Gastos com Pessoal'!$H$6,1,MATCH(4&amp;$B31,'Gastos com Pessoal'!$I$532:$AJ$532&amp;'Gastos com Pessoal'!$I$6:$AJ$6,0),500,1)),0)
+_xlfn.IFNA(SUM((BA$3&gt;='Gastos com Pessoal'!$E$7:$E$506)*(BA$3&lt;='Gastos com Pessoal'!$F$7:$F$506)*(IF('Gastos com Pessoal'!$AE$7:$AE$506&lt;=BA$3,1,0))*OFFSET('Gastos com Pessoal'!$H$6,1,MATCH(5&amp;$B31,'Gastos com Pessoal'!$I$532:$AJ$532&amp;'Gastos com Pessoal'!$I$6:$AJ$6,0),500,1)),0)
+_xlfn.IFNA(SUM((BA$3&gt;='Gastos com Pessoal'!$E$513:$E$522)*(BA$3&lt;='Gastos com Pessoal'!$F$513:$F$522)*(IF('Gastos com Pessoal'!$G$513:$G$522&lt;=BA$3,1,0))*OFFSET('Gastos com Pessoal'!$H$512,1,MATCH(1&amp;$B31,'Gastos com Pessoal'!$I$532:$AJ$532&amp;'Gastos com Pessoal'!$I$512:$AJ$512,0),10,1)),0)
+_xlfn.IFNA(SUM((BA$3&gt;='Gastos com Pessoal'!$E$513:$E$522)*(BA$3&lt;='Gastos com Pessoal'!$F$513:$F$522)*(IF('Gastos com Pessoal'!$M$513:$M$522&lt;=BA$3,1,0))*OFFSET('Gastos com Pessoal'!$H$512,1,MATCH(2&amp;$B31,'Gastos com Pessoal'!$I$532:$AJ$532&amp;'Gastos com Pessoal'!$I$512:$AJ$512,0),10,1)),0)
+_xlfn.IFNA(SUM((BA$3&gt;='Gastos com Pessoal'!$E$513:$E$522)*(BA$3&lt;='Gastos com Pessoal'!$F$513:$F$522)*(IF('Gastos com Pessoal'!$S$513:$S$522&lt;=BA$3,1,0))*OFFSET('Gastos com Pessoal'!$H$512,1,MATCH(3&amp;$B31,'Gastos com Pessoal'!$I$532:$AJ$532&amp;'Gastos com Pessoal'!$I$512:$AJ$512,0),10,1)),0)
+_xlfn.IFNA(SUM((BA$3&gt;='Gastos com Pessoal'!$E$513:$E$522)*(BA$3&lt;='Gastos com Pessoal'!$F$513:$F$522)*(IF('Gastos com Pessoal'!$Y$513:$Y$522&lt;=BA$3,1,0))*OFFSET('Gastos com Pessoal'!$H$512,1,MATCH(4&amp;$B31,'Gastos com Pessoal'!$I$532:$AJ$532&amp;'Gastos com Pessoal'!$I$512:$AJ$512,0),10,1)),0)
+_xlfn.IFNA(SUM((BA$3&gt;='Gastos com Pessoal'!$E$513:$E$522)*(BA$3&lt;='Gastos com Pessoal'!$F$513:$F$522)*(IF('Gastos com Pessoal'!$AE$513:$AE$522&lt;=BA$3,1,0))*OFFSET('Gastos com Pessoal'!$H$512,1,MATCH(5&amp;$B31,'Gastos com Pessoal'!$I$532:$AJ$532&amp;'Gastos com Pessoal'!$I$512:$AJ$512,0),10,1)),0)</f>
        <v>0</v>
      </c>
      <c r="BB31" s="32">
        <f t="array" aca="1" ref="BB31" ca="1">_xlfn.IFNA(SUM((BB$3&gt;='Gastos com Pessoal'!$E$7:$E$506)*(BB$3&lt;='Gastos com Pessoal'!$F$7:$F$506)*OFFSET('Encargos e Benefícios'!$D$5,1,MATCH($B31,'Encargos e Benefícios'!$E$5:$AB$5,0),500,1)),0)
+_xlfn.IFNA(SUM((BB$3&gt;='Gastos com Pessoal'!$E$513:$E$522)*(BB$3&lt;='Gastos com Pessoal'!$F$513:$F$522)*OFFSET('Encargos e Benefícios'!$D$511,1,MATCH($B31,'Encargos e Benefícios'!$E$511:$AB$511,0),10,1)),0)
+_xlfn.IFNA(SUM((BB$3&gt;='Gastos com Pessoal'!$E$7:$E$506)*(BB$3&lt;='Gastos com Pessoal'!$F$7:$F$506)*(IF('Gastos com Pessoal'!$G$7:$G$506&lt;=BB$3,1,0))*OFFSET('Gastos com Pessoal'!$H$6,1,MATCH(1&amp;$B31,'Gastos com Pessoal'!$I$532:$AJ$532&amp;'Gastos com Pessoal'!$I$6:$AJ$6,0),500,1)),0)
+_xlfn.IFNA(SUM((BB$3&gt;='Gastos com Pessoal'!$E$7:$E$506)*(BB$3&lt;='Gastos com Pessoal'!$F$7:$F$506)*(IF('Gastos com Pessoal'!$M$7:$M$506&lt;=BB$3,1,0))*OFFSET('Gastos com Pessoal'!$H$6,1,MATCH(2&amp;$B31,'Gastos com Pessoal'!$I$532:$AJ$532&amp;'Gastos com Pessoal'!$I$6:$AJ$6,0),500,1)),0)
+_xlfn.IFNA(SUM((BB$3&gt;='Gastos com Pessoal'!$E$7:$E$506)*(BB$3&lt;='Gastos com Pessoal'!$F$7:$F$506)*(IF('Gastos com Pessoal'!$S$7:$S$506&lt;=BB$3,1,0))*OFFSET('Gastos com Pessoal'!$H$6,1,MATCH(3&amp;$B31,'Gastos com Pessoal'!$I$532:$AJ$532&amp;'Gastos com Pessoal'!$I$6:$AJ$6,0),500,1)),0)
+_xlfn.IFNA(SUM((BB$3&gt;='Gastos com Pessoal'!$E$7:$E$506)*(BB$3&lt;='Gastos com Pessoal'!$F$7:$F$506)*(IF('Gastos com Pessoal'!$Y$7:$Y$506&lt;=BB$3,1,0))*OFFSET('Gastos com Pessoal'!$H$6,1,MATCH(4&amp;$B31,'Gastos com Pessoal'!$I$532:$AJ$532&amp;'Gastos com Pessoal'!$I$6:$AJ$6,0),500,1)),0)
+_xlfn.IFNA(SUM((BB$3&gt;='Gastos com Pessoal'!$E$7:$E$506)*(BB$3&lt;='Gastos com Pessoal'!$F$7:$F$506)*(IF('Gastos com Pessoal'!$AE$7:$AE$506&lt;=BB$3,1,0))*OFFSET('Gastos com Pessoal'!$H$6,1,MATCH(5&amp;$B31,'Gastos com Pessoal'!$I$532:$AJ$532&amp;'Gastos com Pessoal'!$I$6:$AJ$6,0),500,1)),0)
+_xlfn.IFNA(SUM((BB$3&gt;='Gastos com Pessoal'!$E$513:$E$522)*(BB$3&lt;='Gastos com Pessoal'!$F$513:$F$522)*(IF('Gastos com Pessoal'!$G$513:$G$522&lt;=BB$3,1,0))*OFFSET('Gastos com Pessoal'!$H$512,1,MATCH(1&amp;$B31,'Gastos com Pessoal'!$I$532:$AJ$532&amp;'Gastos com Pessoal'!$I$512:$AJ$512,0),10,1)),0)
+_xlfn.IFNA(SUM((BB$3&gt;='Gastos com Pessoal'!$E$513:$E$522)*(BB$3&lt;='Gastos com Pessoal'!$F$513:$F$522)*(IF('Gastos com Pessoal'!$M$513:$M$522&lt;=BB$3,1,0))*OFFSET('Gastos com Pessoal'!$H$512,1,MATCH(2&amp;$B31,'Gastos com Pessoal'!$I$532:$AJ$532&amp;'Gastos com Pessoal'!$I$512:$AJ$512,0),10,1)),0)
+_xlfn.IFNA(SUM((BB$3&gt;='Gastos com Pessoal'!$E$513:$E$522)*(BB$3&lt;='Gastos com Pessoal'!$F$513:$F$522)*(IF('Gastos com Pessoal'!$S$513:$S$522&lt;=BB$3,1,0))*OFFSET('Gastos com Pessoal'!$H$512,1,MATCH(3&amp;$B31,'Gastos com Pessoal'!$I$532:$AJ$532&amp;'Gastos com Pessoal'!$I$512:$AJ$512,0),10,1)),0)
+_xlfn.IFNA(SUM((BB$3&gt;='Gastos com Pessoal'!$E$513:$E$522)*(BB$3&lt;='Gastos com Pessoal'!$F$513:$F$522)*(IF('Gastos com Pessoal'!$Y$513:$Y$522&lt;=BB$3,1,0))*OFFSET('Gastos com Pessoal'!$H$512,1,MATCH(4&amp;$B31,'Gastos com Pessoal'!$I$532:$AJ$532&amp;'Gastos com Pessoal'!$I$512:$AJ$512,0),10,1)),0)
+_xlfn.IFNA(SUM((BB$3&gt;='Gastos com Pessoal'!$E$513:$E$522)*(BB$3&lt;='Gastos com Pessoal'!$F$513:$F$522)*(IF('Gastos com Pessoal'!$AE$513:$AE$522&lt;=BB$3,1,0))*OFFSET('Gastos com Pessoal'!$H$512,1,MATCH(5&amp;$B31,'Gastos com Pessoal'!$I$532:$AJ$532&amp;'Gastos com Pessoal'!$I$512:$AJ$512,0),10,1)),0)</f>
        <v>0</v>
      </c>
      <c r="BC31" s="32">
        <f t="array" aca="1" ref="BC31" ca="1">_xlfn.IFNA(SUM((BC$3&gt;='Gastos com Pessoal'!$E$7:$E$506)*(BC$3&lt;='Gastos com Pessoal'!$F$7:$F$506)*OFFSET('Encargos e Benefícios'!$D$5,1,MATCH($B31,'Encargos e Benefícios'!$E$5:$AB$5,0),500,1)),0)
+_xlfn.IFNA(SUM((BC$3&gt;='Gastos com Pessoal'!$E$513:$E$522)*(BC$3&lt;='Gastos com Pessoal'!$F$513:$F$522)*OFFSET('Encargos e Benefícios'!$D$511,1,MATCH($B31,'Encargos e Benefícios'!$E$511:$AB$511,0),10,1)),0)
+_xlfn.IFNA(SUM((BC$3&gt;='Gastos com Pessoal'!$E$7:$E$506)*(BC$3&lt;='Gastos com Pessoal'!$F$7:$F$506)*(IF('Gastos com Pessoal'!$G$7:$G$506&lt;=BC$3,1,0))*OFFSET('Gastos com Pessoal'!$H$6,1,MATCH(1&amp;$B31,'Gastos com Pessoal'!$I$532:$AJ$532&amp;'Gastos com Pessoal'!$I$6:$AJ$6,0),500,1)),0)
+_xlfn.IFNA(SUM((BC$3&gt;='Gastos com Pessoal'!$E$7:$E$506)*(BC$3&lt;='Gastos com Pessoal'!$F$7:$F$506)*(IF('Gastos com Pessoal'!$M$7:$M$506&lt;=BC$3,1,0))*OFFSET('Gastos com Pessoal'!$H$6,1,MATCH(2&amp;$B31,'Gastos com Pessoal'!$I$532:$AJ$532&amp;'Gastos com Pessoal'!$I$6:$AJ$6,0),500,1)),0)
+_xlfn.IFNA(SUM((BC$3&gt;='Gastos com Pessoal'!$E$7:$E$506)*(BC$3&lt;='Gastos com Pessoal'!$F$7:$F$506)*(IF('Gastos com Pessoal'!$S$7:$S$506&lt;=BC$3,1,0))*OFFSET('Gastos com Pessoal'!$H$6,1,MATCH(3&amp;$B31,'Gastos com Pessoal'!$I$532:$AJ$532&amp;'Gastos com Pessoal'!$I$6:$AJ$6,0),500,1)),0)
+_xlfn.IFNA(SUM((BC$3&gt;='Gastos com Pessoal'!$E$7:$E$506)*(BC$3&lt;='Gastos com Pessoal'!$F$7:$F$506)*(IF('Gastos com Pessoal'!$Y$7:$Y$506&lt;=BC$3,1,0))*OFFSET('Gastos com Pessoal'!$H$6,1,MATCH(4&amp;$B31,'Gastos com Pessoal'!$I$532:$AJ$532&amp;'Gastos com Pessoal'!$I$6:$AJ$6,0),500,1)),0)
+_xlfn.IFNA(SUM((BC$3&gt;='Gastos com Pessoal'!$E$7:$E$506)*(BC$3&lt;='Gastos com Pessoal'!$F$7:$F$506)*(IF('Gastos com Pessoal'!$AE$7:$AE$506&lt;=BC$3,1,0))*OFFSET('Gastos com Pessoal'!$H$6,1,MATCH(5&amp;$B31,'Gastos com Pessoal'!$I$532:$AJ$532&amp;'Gastos com Pessoal'!$I$6:$AJ$6,0),500,1)),0)
+_xlfn.IFNA(SUM((BC$3&gt;='Gastos com Pessoal'!$E$513:$E$522)*(BC$3&lt;='Gastos com Pessoal'!$F$513:$F$522)*(IF('Gastos com Pessoal'!$G$513:$G$522&lt;=BC$3,1,0))*OFFSET('Gastos com Pessoal'!$H$512,1,MATCH(1&amp;$B31,'Gastos com Pessoal'!$I$532:$AJ$532&amp;'Gastos com Pessoal'!$I$512:$AJ$512,0),10,1)),0)
+_xlfn.IFNA(SUM((BC$3&gt;='Gastos com Pessoal'!$E$513:$E$522)*(BC$3&lt;='Gastos com Pessoal'!$F$513:$F$522)*(IF('Gastos com Pessoal'!$M$513:$M$522&lt;=BC$3,1,0))*OFFSET('Gastos com Pessoal'!$H$512,1,MATCH(2&amp;$B31,'Gastos com Pessoal'!$I$532:$AJ$532&amp;'Gastos com Pessoal'!$I$512:$AJ$512,0),10,1)),0)
+_xlfn.IFNA(SUM((BC$3&gt;='Gastos com Pessoal'!$E$513:$E$522)*(BC$3&lt;='Gastos com Pessoal'!$F$513:$F$522)*(IF('Gastos com Pessoal'!$S$513:$S$522&lt;=BC$3,1,0))*OFFSET('Gastos com Pessoal'!$H$512,1,MATCH(3&amp;$B31,'Gastos com Pessoal'!$I$532:$AJ$532&amp;'Gastos com Pessoal'!$I$512:$AJ$512,0),10,1)),0)
+_xlfn.IFNA(SUM((BC$3&gt;='Gastos com Pessoal'!$E$513:$E$522)*(BC$3&lt;='Gastos com Pessoal'!$F$513:$F$522)*(IF('Gastos com Pessoal'!$Y$513:$Y$522&lt;=BC$3,1,0))*OFFSET('Gastos com Pessoal'!$H$512,1,MATCH(4&amp;$B31,'Gastos com Pessoal'!$I$532:$AJ$532&amp;'Gastos com Pessoal'!$I$512:$AJ$512,0),10,1)),0)
+_xlfn.IFNA(SUM((BC$3&gt;='Gastos com Pessoal'!$E$513:$E$522)*(BC$3&lt;='Gastos com Pessoal'!$F$513:$F$522)*(IF('Gastos com Pessoal'!$AE$513:$AE$522&lt;=BC$3,1,0))*OFFSET('Gastos com Pessoal'!$H$512,1,MATCH(5&amp;$B31,'Gastos com Pessoal'!$I$532:$AJ$532&amp;'Gastos com Pessoal'!$I$512:$AJ$512,0),10,1)),0)</f>
        <v>0</v>
      </c>
      <c r="BD31" s="32">
        <f t="array" aca="1" ref="BD31" ca="1">_xlfn.IFNA(SUM((BD$3&gt;='Gastos com Pessoal'!$E$7:$E$506)*(BD$3&lt;='Gastos com Pessoal'!$F$7:$F$506)*OFFSET('Encargos e Benefícios'!$D$5,1,MATCH($B31,'Encargos e Benefícios'!$E$5:$AB$5,0),500,1)),0)
+_xlfn.IFNA(SUM((BD$3&gt;='Gastos com Pessoal'!$E$513:$E$522)*(BD$3&lt;='Gastos com Pessoal'!$F$513:$F$522)*OFFSET('Encargos e Benefícios'!$D$511,1,MATCH($B31,'Encargos e Benefícios'!$E$511:$AB$511,0),10,1)),0)
+_xlfn.IFNA(SUM((BD$3&gt;='Gastos com Pessoal'!$E$7:$E$506)*(BD$3&lt;='Gastos com Pessoal'!$F$7:$F$506)*(IF('Gastos com Pessoal'!$G$7:$G$506&lt;=BD$3,1,0))*OFFSET('Gastos com Pessoal'!$H$6,1,MATCH(1&amp;$B31,'Gastos com Pessoal'!$I$532:$AJ$532&amp;'Gastos com Pessoal'!$I$6:$AJ$6,0),500,1)),0)
+_xlfn.IFNA(SUM((BD$3&gt;='Gastos com Pessoal'!$E$7:$E$506)*(BD$3&lt;='Gastos com Pessoal'!$F$7:$F$506)*(IF('Gastos com Pessoal'!$M$7:$M$506&lt;=BD$3,1,0))*OFFSET('Gastos com Pessoal'!$H$6,1,MATCH(2&amp;$B31,'Gastos com Pessoal'!$I$532:$AJ$532&amp;'Gastos com Pessoal'!$I$6:$AJ$6,0),500,1)),0)
+_xlfn.IFNA(SUM((BD$3&gt;='Gastos com Pessoal'!$E$7:$E$506)*(BD$3&lt;='Gastos com Pessoal'!$F$7:$F$506)*(IF('Gastos com Pessoal'!$S$7:$S$506&lt;=BD$3,1,0))*OFFSET('Gastos com Pessoal'!$H$6,1,MATCH(3&amp;$B31,'Gastos com Pessoal'!$I$532:$AJ$532&amp;'Gastos com Pessoal'!$I$6:$AJ$6,0),500,1)),0)
+_xlfn.IFNA(SUM((BD$3&gt;='Gastos com Pessoal'!$E$7:$E$506)*(BD$3&lt;='Gastos com Pessoal'!$F$7:$F$506)*(IF('Gastos com Pessoal'!$Y$7:$Y$506&lt;=BD$3,1,0))*OFFSET('Gastos com Pessoal'!$H$6,1,MATCH(4&amp;$B31,'Gastos com Pessoal'!$I$532:$AJ$532&amp;'Gastos com Pessoal'!$I$6:$AJ$6,0),500,1)),0)
+_xlfn.IFNA(SUM((BD$3&gt;='Gastos com Pessoal'!$E$7:$E$506)*(BD$3&lt;='Gastos com Pessoal'!$F$7:$F$506)*(IF('Gastos com Pessoal'!$AE$7:$AE$506&lt;=BD$3,1,0))*OFFSET('Gastos com Pessoal'!$H$6,1,MATCH(5&amp;$B31,'Gastos com Pessoal'!$I$532:$AJ$532&amp;'Gastos com Pessoal'!$I$6:$AJ$6,0),500,1)),0)
+_xlfn.IFNA(SUM((BD$3&gt;='Gastos com Pessoal'!$E$513:$E$522)*(BD$3&lt;='Gastos com Pessoal'!$F$513:$F$522)*(IF('Gastos com Pessoal'!$G$513:$G$522&lt;=BD$3,1,0))*OFFSET('Gastos com Pessoal'!$H$512,1,MATCH(1&amp;$B31,'Gastos com Pessoal'!$I$532:$AJ$532&amp;'Gastos com Pessoal'!$I$512:$AJ$512,0),10,1)),0)
+_xlfn.IFNA(SUM((BD$3&gt;='Gastos com Pessoal'!$E$513:$E$522)*(BD$3&lt;='Gastos com Pessoal'!$F$513:$F$522)*(IF('Gastos com Pessoal'!$M$513:$M$522&lt;=BD$3,1,0))*OFFSET('Gastos com Pessoal'!$H$512,1,MATCH(2&amp;$B31,'Gastos com Pessoal'!$I$532:$AJ$532&amp;'Gastos com Pessoal'!$I$512:$AJ$512,0),10,1)),0)
+_xlfn.IFNA(SUM((BD$3&gt;='Gastos com Pessoal'!$E$513:$E$522)*(BD$3&lt;='Gastos com Pessoal'!$F$513:$F$522)*(IF('Gastos com Pessoal'!$S$513:$S$522&lt;=BD$3,1,0))*OFFSET('Gastos com Pessoal'!$H$512,1,MATCH(3&amp;$B31,'Gastos com Pessoal'!$I$532:$AJ$532&amp;'Gastos com Pessoal'!$I$512:$AJ$512,0),10,1)),0)
+_xlfn.IFNA(SUM((BD$3&gt;='Gastos com Pessoal'!$E$513:$E$522)*(BD$3&lt;='Gastos com Pessoal'!$F$513:$F$522)*(IF('Gastos com Pessoal'!$Y$513:$Y$522&lt;=BD$3,1,0))*OFFSET('Gastos com Pessoal'!$H$512,1,MATCH(4&amp;$B31,'Gastos com Pessoal'!$I$532:$AJ$532&amp;'Gastos com Pessoal'!$I$512:$AJ$512,0),10,1)),0)
+_xlfn.IFNA(SUM((BD$3&gt;='Gastos com Pessoal'!$E$513:$E$522)*(BD$3&lt;='Gastos com Pessoal'!$F$513:$F$522)*(IF('Gastos com Pessoal'!$AE$513:$AE$522&lt;=BD$3,1,0))*OFFSET('Gastos com Pessoal'!$H$512,1,MATCH(5&amp;$B31,'Gastos com Pessoal'!$I$532:$AJ$532&amp;'Gastos com Pessoal'!$I$512:$AJ$512,0),10,1)),0)</f>
        <v>0</v>
      </c>
      <c r="BE31" s="32">
        <f t="array" aca="1" ref="BE31" ca="1">_xlfn.IFNA(SUM((BE$3&gt;='Gastos com Pessoal'!$E$7:$E$506)*(BE$3&lt;='Gastos com Pessoal'!$F$7:$F$506)*OFFSET('Encargos e Benefícios'!$D$5,1,MATCH($B31,'Encargos e Benefícios'!$E$5:$AB$5,0),500,1)),0)
+_xlfn.IFNA(SUM((BE$3&gt;='Gastos com Pessoal'!$E$513:$E$522)*(BE$3&lt;='Gastos com Pessoal'!$F$513:$F$522)*OFFSET('Encargos e Benefícios'!$D$511,1,MATCH($B31,'Encargos e Benefícios'!$E$511:$AB$511,0),10,1)),0)
+_xlfn.IFNA(SUM((BE$3&gt;='Gastos com Pessoal'!$E$7:$E$506)*(BE$3&lt;='Gastos com Pessoal'!$F$7:$F$506)*(IF('Gastos com Pessoal'!$G$7:$G$506&lt;=BE$3,1,0))*OFFSET('Gastos com Pessoal'!$H$6,1,MATCH(1&amp;$B31,'Gastos com Pessoal'!$I$532:$AJ$532&amp;'Gastos com Pessoal'!$I$6:$AJ$6,0),500,1)),0)
+_xlfn.IFNA(SUM((BE$3&gt;='Gastos com Pessoal'!$E$7:$E$506)*(BE$3&lt;='Gastos com Pessoal'!$F$7:$F$506)*(IF('Gastos com Pessoal'!$M$7:$M$506&lt;=BE$3,1,0))*OFFSET('Gastos com Pessoal'!$H$6,1,MATCH(2&amp;$B31,'Gastos com Pessoal'!$I$532:$AJ$532&amp;'Gastos com Pessoal'!$I$6:$AJ$6,0),500,1)),0)
+_xlfn.IFNA(SUM((BE$3&gt;='Gastos com Pessoal'!$E$7:$E$506)*(BE$3&lt;='Gastos com Pessoal'!$F$7:$F$506)*(IF('Gastos com Pessoal'!$S$7:$S$506&lt;=BE$3,1,0))*OFFSET('Gastos com Pessoal'!$H$6,1,MATCH(3&amp;$B31,'Gastos com Pessoal'!$I$532:$AJ$532&amp;'Gastos com Pessoal'!$I$6:$AJ$6,0),500,1)),0)
+_xlfn.IFNA(SUM((BE$3&gt;='Gastos com Pessoal'!$E$7:$E$506)*(BE$3&lt;='Gastos com Pessoal'!$F$7:$F$506)*(IF('Gastos com Pessoal'!$Y$7:$Y$506&lt;=BE$3,1,0))*OFFSET('Gastos com Pessoal'!$H$6,1,MATCH(4&amp;$B31,'Gastos com Pessoal'!$I$532:$AJ$532&amp;'Gastos com Pessoal'!$I$6:$AJ$6,0),500,1)),0)
+_xlfn.IFNA(SUM((BE$3&gt;='Gastos com Pessoal'!$E$7:$E$506)*(BE$3&lt;='Gastos com Pessoal'!$F$7:$F$506)*(IF('Gastos com Pessoal'!$AE$7:$AE$506&lt;=BE$3,1,0))*OFFSET('Gastos com Pessoal'!$H$6,1,MATCH(5&amp;$B31,'Gastos com Pessoal'!$I$532:$AJ$532&amp;'Gastos com Pessoal'!$I$6:$AJ$6,0),500,1)),0)
+_xlfn.IFNA(SUM((BE$3&gt;='Gastos com Pessoal'!$E$513:$E$522)*(BE$3&lt;='Gastos com Pessoal'!$F$513:$F$522)*(IF('Gastos com Pessoal'!$G$513:$G$522&lt;=BE$3,1,0))*OFFSET('Gastos com Pessoal'!$H$512,1,MATCH(1&amp;$B31,'Gastos com Pessoal'!$I$532:$AJ$532&amp;'Gastos com Pessoal'!$I$512:$AJ$512,0),10,1)),0)
+_xlfn.IFNA(SUM((BE$3&gt;='Gastos com Pessoal'!$E$513:$E$522)*(BE$3&lt;='Gastos com Pessoal'!$F$513:$F$522)*(IF('Gastos com Pessoal'!$M$513:$M$522&lt;=BE$3,1,0))*OFFSET('Gastos com Pessoal'!$H$512,1,MATCH(2&amp;$B31,'Gastos com Pessoal'!$I$532:$AJ$532&amp;'Gastos com Pessoal'!$I$512:$AJ$512,0),10,1)),0)
+_xlfn.IFNA(SUM((BE$3&gt;='Gastos com Pessoal'!$E$513:$E$522)*(BE$3&lt;='Gastos com Pessoal'!$F$513:$F$522)*(IF('Gastos com Pessoal'!$S$513:$S$522&lt;=BE$3,1,0))*OFFSET('Gastos com Pessoal'!$H$512,1,MATCH(3&amp;$B31,'Gastos com Pessoal'!$I$532:$AJ$532&amp;'Gastos com Pessoal'!$I$512:$AJ$512,0),10,1)),0)
+_xlfn.IFNA(SUM((BE$3&gt;='Gastos com Pessoal'!$E$513:$E$522)*(BE$3&lt;='Gastos com Pessoal'!$F$513:$F$522)*(IF('Gastos com Pessoal'!$Y$513:$Y$522&lt;=BE$3,1,0))*OFFSET('Gastos com Pessoal'!$H$512,1,MATCH(4&amp;$B31,'Gastos com Pessoal'!$I$532:$AJ$532&amp;'Gastos com Pessoal'!$I$512:$AJ$512,0),10,1)),0)
+_xlfn.IFNA(SUM((BE$3&gt;='Gastos com Pessoal'!$E$513:$E$522)*(BE$3&lt;='Gastos com Pessoal'!$F$513:$F$522)*(IF('Gastos com Pessoal'!$AE$513:$AE$522&lt;=BE$3,1,0))*OFFSET('Gastos com Pessoal'!$H$512,1,MATCH(5&amp;$B31,'Gastos com Pessoal'!$I$532:$AJ$532&amp;'Gastos com Pessoal'!$I$512:$AJ$512,0),10,1)),0)</f>
        <v>0</v>
      </c>
      <c r="BF31" s="32">
        <f t="array" aca="1" ref="BF31" ca="1">_xlfn.IFNA(SUM((BF$3&gt;='Gastos com Pessoal'!$E$7:$E$506)*(BF$3&lt;='Gastos com Pessoal'!$F$7:$F$506)*OFFSET('Encargos e Benefícios'!$D$5,1,MATCH($B31,'Encargos e Benefícios'!$E$5:$AB$5,0),500,1)),0)
+_xlfn.IFNA(SUM((BF$3&gt;='Gastos com Pessoal'!$E$513:$E$522)*(BF$3&lt;='Gastos com Pessoal'!$F$513:$F$522)*OFFSET('Encargos e Benefícios'!$D$511,1,MATCH($B31,'Encargos e Benefícios'!$E$511:$AB$511,0),10,1)),0)
+_xlfn.IFNA(SUM((BF$3&gt;='Gastos com Pessoal'!$E$7:$E$506)*(BF$3&lt;='Gastos com Pessoal'!$F$7:$F$506)*(IF('Gastos com Pessoal'!$G$7:$G$506&lt;=BF$3,1,0))*OFFSET('Gastos com Pessoal'!$H$6,1,MATCH(1&amp;$B31,'Gastos com Pessoal'!$I$532:$AJ$532&amp;'Gastos com Pessoal'!$I$6:$AJ$6,0),500,1)),0)
+_xlfn.IFNA(SUM((BF$3&gt;='Gastos com Pessoal'!$E$7:$E$506)*(BF$3&lt;='Gastos com Pessoal'!$F$7:$F$506)*(IF('Gastos com Pessoal'!$M$7:$M$506&lt;=BF$3,1,0))*OFFSET('Gastos com Pessoal'!$H$6,1,MATCH(2&amp;$B31,'Gastos com Pessoal'!$I$532:$AJ$532&amp;'Gastos com Pessoal'!$I$6:$AJ$6,0),500,1)),0)
+_xlfn.IFNA(SUM((BF$3&gt;='Gastos com Pessoal'!$E$7:$E$506)*(BF$3&lt;='Gastos com Pessoal'!$F$7:$F$506)*(IF('Gastos com Pessoal'!$S$7:$S$506&lt;=BF$3,1,0))*OFFSET('Gastos com Pessoal'!$H$6,1,MATCH(3&amp;$B31,'Gastos com Pessoal'!$I$532:$AJ$532&amp;'Gastos com Pessoal'!$I$6:$AJ$6,0),500,1)),0)
+_xlfn.IFNA(SUM((BF$3&gt;='Gastos com Pessoal'!$E$7:$E$506)*(BF$3&lt;='Gastos com Pessoal'!$F$7:$F$506)*(IF('Gastos com Pessoal'!$Y$7:$Y$506&lt;=BF$3,1,0))*OFFSET('Gastos com Pessoal'!$H$6,1,MATCH(4&amp;$B31,'Gastos com Pessoal'!$I$532:$AJ$532&amp;'Gastos com Pessoal'!$I$6:$AJ$6,0),500,1)),0)
+_xlfn.IFNA(SUM((BF$3&gt;='Gastos com Pessoal'!$E$7:$E$506)*(BF$3&lt;='Gastos com Pessoal'!$F$7:$F$506)*(IF('Gastos com Pessoal'!$AE$7:$AE$506&lt;=BF$3,1,0))*OFFSET('Gastos com Pessoal'!$H$6,1,MATCH(5&amp;$B31,'Gastos com Pessoal'!$I$532:$AJ$532&amp;'Gastos com Pessoal'!$I$6:$AJ$6,0),500,1)),0)
+_xlfn.IFNA(SUM((BF$3&gt;='Gastos com Pessoal'!$E$513:$E$522)*(BF$3&lt;='Gastos com Pessoal'!$F$513:$F$522)*(IF('Gastos com Pessoal'!$G$513:$G$522&lt;=BF$3,1,0))*OFFSET('Gastos com Pessoal'!$H$512,1,MATCH(1&amp;$B31,'Gastos com Pessoal'!$I$532:$AJ$532&amp;'Gastos com Pessoal'!$I$512:$AJ$512,0),10,1)),0)
+_xlfn.IFNA(SUM((BF$3&gt;='Gastos com Pessoal'!$E$513:$E$522)*(BF$3&lt;='Gastos com Pessoal'!$F$513:$F$522)*(IF('Gastos com Pessoal'!$M$513:$M$522&lt;=BF$3,1,0))*OFFSET('Gastos com Pessoal'!$H$512,1,MATCH(2&amp;$B31,'Gastos com Pessoal'!$I$532:$AJ$532&amp;'Gastos com Pessoal'!$I$512:$AJ$512,0),10,1)),0)
+_xlfn.IFNA(SUM((BF$3&gt;='Gastos com Pessoal'!$E$513:$E$522)*(BF$3&lt;='Gastos com Pessoal'!$F$513:$F$522)*(IF('Gastos com Pessoal'!$S$513:$S$522&lt;=BF$3,1,0))*OFFSET('Gastos com Pessoal'!$H$512,1,MATCH(3&amp;$B31,'Gastos com Pessoal'!$I$532:$AJ$532&amp;'Gastos com Pessoal'!$I$512:$AJ$512,0),10,1)),0)
+_xlfn.IFNA(SUM((BF$3&gt;='Gastos com Pessoal'!$E$513:$E$522)*(BF$3&lt;='Gastos com Pessoal'!$F$513:$F$522)*(IF('Gastos com Pessoal'!$Y$513:$Y$522&lt;=BF$3,1,0))*OFFSET('Gastos com Pessoal'!$H$512,1,MATCH(4&amp;$B31,'Gastos com Pessoal'!$I$532:$AJ$532&amp;'Gastos com Pessoal'!$I$512:$AJ$512,0),10,1)),0)
+_xlfn.IFNA(SUM((BF$3&gt;='Gastos com Pessoal'!$E$513:$E$522)*(BF$3&lt;='Gastos com Pessoal'!$F$513:$F$522)*(IF('Gastos com Pessoal'!$AE$513:$AE$522&lt;=BF$3,1,0))*OFFSET('Gastos com Pessoal'!$H$512,1,MATCH(5&amp;$B31,'Gastos com Pessoal'!$I$532:$AJ$532&amp;'Gastos com Pessoal'!$I$512:$AJ$512,0),10,1)),0)</f>
        <v>0</v>
      </c>
      <c r="BG31" s="32">
        <f t="array" aca="1" ref="BG31" ca="1">_xlfn.IFNA(SUM((BG$3&gt;='Gastos com Pessoal'!$E$7:$E$506)*(BG$3&lt;='Gastos com Pessoal'!$F$7:$F$506)*OFFSET('Encargos e Benefícios'!$D$5,1,MATCH($B31,'Encargos e Benefícios'!$E$5:$AB$5,0),500,1)),0)
+_xlfn.IFNA(SUM((BG$3&gt;='Gastos com Pessoal'!$E$513:$E$522)*(BG$3&lt;='Gastos com Pessoal'!$F$513:$F$522)*OFFSET('Encargos e Benefícios'!$D$511,1,MATCH($B31,'Encargos e Benefícios'!$E$511:$AB$511,0),10,1)),0)
+_xlfn.IFNA(SUM((BG$3&gt;='Gastos com Pessoal'!$E$7:$E$506)*(BG$3&lt;='Gastos com Pessoal'!$F$7:$F$506)*(IF('Gastos com Pessoal'!$G$7:$G$506&lt;=BG$3,1,0))*OFFSET('Gastos com Pessoal'!$H$6,1,MATCH(1&amp;$B31,'Gastos com Pessoal'!$I$532:$AJ$532&amp;'Gastos com Pessoal'!$I$6:$AJ$6,0),500,1)),0)
+_xlfn.IFNA(SUM((BG$3&gt;='Gastos com Pessoal'!$E$7:$E$506)*(BG$3&lt;='Gastos com Pessoal'!$F$7:$F$506)*(IF('Gastos com Pessoal'!$M$7:$M$506&lt;=BG$3,1,0))*OFFSET('Gastos com Pessoal'!$H$6,1,MATCH(2&amp;$B31,'Gastos com Pessoal'!$I$532:$AJ$532&amp;'Gastos com Pessoal'!$I$6:$AJ$6,0),500,1)),0)
+_xlfn.IFNA(SUM((BG$3&gt;='Gastos com Pessoal'!$E$7:$E$506)*(BG$3&lt;='Gastos com Pessoal'!$F$7:$F$506)*(IF('Gastos com Pessoal'!$S$7:$S$506&lt;=BG$3,1,0))*OFFSET('Gastos com Pessoal'!$H$6,1,MATCH(3&amp;$B31,'Gastos com Pessoal'!$I$532:$AJ$532&amp;'Gastos com Pessoal'!$I$6:$AJ$6,0),500,1)),0)
+_xlfn.IFNA(SUM((BG$3&gt;='Gastos com Pessoal'!$E$7:$E$506)*(BG$3&lt;='Gastos com Pessoal'!$F$7:$F$506)*(IF('Gastos com Pessoal'!$Y$7:$Y$506&lt;=BG$3,1,0))*OFFSET('Gastos com Pessoal'!$H$6,1,MATCH(4&amp;$B31,'Gastos com Pessoal'!$I$532:$AJ$532&amp;'Gastos com Pessoal'!$I$6:$AJ$6,0),500,1)),0)
+_xlfn.IFNA(SUM((BG$3&gt;='Gastos com Pessoal'!$E$7:$E$506)*(BG$3&lt;='Gastos com Pessoal'!$F$7:$F$506)*(IF('Gastos com Pessoal'!$AE$7:$AE$506&lt;=BG$3,1,0))*OFFSET('Gastos com Pessoal'!$H$6,1,MATCH(5&amp;$B31,'Gastos com Pessoal'!$I$532:$AJ$532&amp;'Gastos com Pessoal'!$I$6:$AJ$6,0),500,1)),0)
+_xlfn.IFNA(SUM((BG$3&gt;='Gastos com Pessoal'!$E$513:$E$522)*(BG$3&lt;='Gastos com Pessoal'!$F$513:$F$522)*(IF('Gastos com Pessoal'!$G$513:$G$522&lt;=BG$3,1,0))*OFFSET('Gastos com Pessoal'!$H$512,1,MATCH(1&amp;$B31,'Gastos com Pessoal'!$I$532:$AJ$532&amp;'Gastos com Pessoal'!$I$512:$AJ$512,0),10,1)),0)
+_xlfn.IFNA(SUM((BG$3&gt;='Gastos com Pessoal'!$E$513:$E$522)*(BG$3&lt;='Gastos com Pessoal'!$F$513:$F$522)*(IF('Gastos com Pessoal'!$M$513:$M$522&lt;=BG$3,1,0))*OFFSET('Gastos com Pessoal'!$H$512,1,MATCH(2&amp;$B31,'Gastos com Pessoal'!$I$532:$AJ$532&amp;'Gastos com Pessoal'!$I$512:$AJ$512,0),10,1)),0)
+_xlfn.IFNA(SUM((BG$3&gt;='Gastos com Pessoal'!$E$513:$E$522)*(BG$3&lt;='Gastos com Pessoal'!$F$513:$F$522)*(IF('Gastos com Pessoal'!$S$513:$S$522&lt;=BG$3,1,0))*OFFSET('Gastos com Pessoal'!$H$512,1,MATCH(3&amp;$B31,'Gastos com Pessoal'!$I$532:$AJ$532&amp;'Gastos com Pessoal'!$I$512:$AJ$512,0),10,1)),0)
+_xlfn.IFNA(SUM((BG$3&gt;='Gastos com Pessoal'!$E$513:$E$522)*(BG$3&lt;='Gastos com Pessoal'!$F$513:$F$522)*(IF('Gastos com Pessoal'!$Y$513:$Y$522&lt;=BG$3,1,0))*OFFSET('Gastos com Pessoal'!$H$512,1,MATCH(4&amp;$B31,'Gastos com Pessoal'!$I$532:$AJ$532&amp;'Gastos com Pessoal'!$I$512:$AJ$512,0),10,1)),0)
+_xlfn.IFNA(SUM((BG$3&gt;='Gastos com Pessoal'!$E$513:$E$522)*(BG$3&lt;='Gastos com Pessoal'!$F$513:$F$522)*(IF('Gastos com Pessoal'!$AE$513:$AE$522&lt;=BG$3,1,0))*OFFSET('Gastos com Pessoal'!$H$512,1,MATCH(5&amp;$B31,'Gastos com Pessoal'!$I$532:$AJ$532&amp;'Gastos com Pessoal'!$I$512:$AJ$512,0),10,1)),0)</f>
        <v>0</v>
      </c>
      <c r="BH31" s="32">
        <f t="array" aca="1" ref="BH31" ca="1">_xlfn.IFNA(SUM((BH$3&gt;='Gastos com Pessoal'!$E$7:$E$506)*(BH$3&lt;='Gastos com Pessoal'!$F$7:$F$506)*OFFSET('Encargos e Benefícios'!$D$5,1,MATCH($B31,'Encargos e Benefícios'!$E$5:$AB$5,0),500,1)),0)
+_xlfn.IFNA(SUM((BH$3&gt;='Gastos com Pessoal'!$E$513:$E$522)*(BH$3&lt;='Gastos com Pessoal'!$F$513:$F$522)*OFFSET('Encargos e Benefícios'!$D$511,1,MATCH($B31,'Encargos e Benefícios'!$E$511:$AB$511,0),10,1)),0)
+_xlfn.IFNA(SUM((BH$3&gt;='Gastos com Pessoal'!$E$7:$E$506)*(BH$3&lt;='Gastos com Pessoal'!$F$7:$F$506)*(IF('Gastos com Pessoal'!$G$7:$G$506&lt;=BH$3,1,0))*OFFSET('Gastos com Pessoal'!$H$6,1,MATCH(1&amp;$B31,'Gastos com Pessoal'!$I$532:$AJ$532&amp;'Gastos com Pessoal'!$I$6:$AJ$6,0),500,1)),0)
+_xlfn.IFNA(SUM((BH$3&gt;='Gastos com Pessoal'!$E$7:$E$506)*(BH$3&lt;='Gastos com Pessoal'!$F$7:$F$506)*(IF('Gastos com Pessoal'!$M$7:$M$506&lt;=BH$3,1,0))*OFFSET('Gastos com Pessoal'!$H$6,1,MATCH(2&amp;$B31,'Gastos com Pessoal'!$I$532:$AJ$532&amp;'Gastos com Pessoal'!$I$6:$AJ$6,0),500,1)),0)
+_xlfn.IFNA(SUM((BH$3&gt;='Gastos com Pessoal'!$E$7:$E$506)*(BH$3&lt;='Gastos com Pessoal'!$F$7:$F$506)*(IF('Gastos com Pessoal'!$S$7:$S$506&lt;=BH$3,1,0))*OFFSET('Gastos com Pessoal'!$H$6,1,MATCH(3&amp;$B31,'Gastos com Pessoal'!$I$532:$AJ$532&amp;'Gastos com Pessoal'!$I$6:$AJ$6,0),500,1)),0)
+_xlfn.IFNA(SUM((BH$3&gt;='Gastos com Pessoal'!$E$7:$E$506)*(BH$3&lt;='Gastos com Pessoal'!$F$7:$F$506)*(IF('Gastos com Pessoal'!$Y$7:$Y$506&lt;=BH$3,1,0))*OFFSET('Gastos com Pessoal'!$H$6,1,MATCH(4&amp;$B31,'Gastos com Pessoal'!$I$532:$AJ$532&amp;'Gastos com Pessoal'!$I$6:$AJ$6,0),500,1)),0)
+_xlfn.IFNA(SUM((BH$3&gt;='Gastos com Pessoal'!$E$7:$E$506)*(BH$3&lt;='Gastos com Pessoal'!$F$7:$F$506)*(IF('Gastos com Pessoal'!$AE$7:$AE$506&lt;=BH$3,1,0))*OFFSET('Gastos com Pessoal'!$H$6,1,MATCH(5&amp;$B31,'Gastos com Pessoal'!$I$532:$AJ$532&amp;'Gastos com Pessoal'!$I$6:$AJ$6,0),500,1)),0)
+_xlfn.IFNA(SUM((BH$3&gt;='Gastos com Pessoal'!$E$513:$E$522)*(BH$3&lt;='Gastos com Pessoal'!$F$513:$F$522)*(IF('Gastos com Pessoal'!$G$513:$G$522&lt;=BH$3,1,0))*OFFSET('Gastos com Pessoal'!$H$512,1,MATCH(1&amp;$B31,'Gastos com Pessoal'!$I$532:$AJ$532&amp;'Gastos com Pessoal'!$I$512:$AJ$512,0),10,1)),0)
+_xlfn.IFNA(SUM((BH$3&gt;='Gastos com Pessoal'!$E$513:$E$522)*(BH$3&lt;='Gastos com Pessoal'!$F$513:$F$522)*(IF('Gastos com Pessoal'!$M$513:$M$522&lt;=BH$3,1,0))*OFFSET('Gastos com Pessoal'!$H$512,1,MATCH(2&amp;$B31,'Gastos com Pessoal'!$I$532:$AJ$532&amp;'Gastos com Pessoal'!$I$512:$AJ$512,0),10,1)),0)
+_xlfn.IFNA(SUM((BH$3&gt;='Gastos com Pessoal'!$E$513:$E$522)*(BH$3&lt;='Gastos com Pessoal'!$F$513:$F$522)*(IF('Gastos com Pessoal'!$S$513:$S$522&lt;=BH$3,1,0))*OFFSET('Gastos com Pessoal'!$H$512,1,MATCH(3&amp;$B31,'Gastos com Pessoal'!$I$532:$AJ$532&amp;'Gastos com Pessoal'!$I$512:$AJ$512,0),10,1)),0)
+_xlfn.IFNA(SUM((BH$3&gt;='Gastos com Pessoal'!$E$513:$E$522)*(BH$3&lt;='Gastos com Pessoal'!$F$513:$F$522)*(IF('Gastos com Pessoal'!$Y$513:$Y$522&lt;=BH$3,1,0))*OFFSET('Gastos com Pessoal'!$H$512,1,MATCH(4&amp;$B31,'Gastos com Pessoal'!$I$532:$AJ$532&amp;'Gastos com Pessoal'!$I$512:$AJ$512,0),10,1)),0)
+_xlfn.IFNA(SUM((BH$3&gt;='Gastos com Pessoal'!$E$513:$E$522)*(BH$3&lt;='Gastos com Pessoal'!$F$513:$F$522)*(IF('Gastos com Pessoal'!$AE$513:$AE$522&lt;=BH$3,1,0))*OFFSET('Gastos com Pessoal'!$H$512,1,MATCH(5&amp;$B31,'Gastos com Pessoal'!$I$532:$AJ$532&amp;'Gastos com Pessoal'!$I$512:$AJ$512,0),10,1)),0)</f>
        <v>0</v>
      </c>
      <c r="BI31" s="32">
        <f t="array" aca="1" ref="BI31" ca="1">_xlfn.IFNA(SUM((BI$3&gt;='Gastos com Pessoal'!$E$7:$E$506)*(BI$3&lt;='Gastos com Pessoal'!$F$7:$F$506)*OFFSET('Encargos e Benefícios'!$D$5,1,MATCH($B31,'Encargos e Benefícios'!$E$5:$AB$5,0),500,1)),0)
+_xlfn.IFNA(SUM((BI$3&gt;='Gastos com Pessoal'!$E$513:$E$522)*(BI$3&lt;='Gastos com Pessoal'!$F$513:$F$522)*OFFSET('Encargos e Benefícios'!$D$511,1,MATCH($B31,'Encargos e Benefícios'!$E$511:$AB$511,0),10,1)),0)
+_xlfn.IFNA(SUM((BI$3&gt;='Gastos com Pessoal'!$E$7:$E$506)*(BI$3&lt;='Gastos com Pessoal'!$F$7:$F$506)*(IF('Gastos com Pessoal'!$G$7:$G$506&lt;=BI$3,1,0))*OFFSET('Gastos com Pessoal'!$H$6,1,MATCH(1&amp;$B31,'Gastos com Pessoal'!$I$532:$AJ$532&amp;'Gastos com Pessoal'!$I$6:$AJ$6,0),500,1)),0)
+_xlfn.IFNA(SUM((BI$3&gt;='Gastos com Pessoal'!$E$7:$E$506)*(BI$3&lt;='Gastos com Pessoal'!$F$7:$F$506)*(IF('Gastos com Pessoal'!$M$7:$M$506&lt;=BI$3,1,0))*OFFSET('Gastos com Pessoal'!$H$6,1,MATCH(2&amp;$B31,'Gastos com Pessoal'!$I$532:$AJ$532&amp;'Gastos com Pessoal'!$I$6:$AJ$6,0),500,1)),0)
+_xlfn.IFNA(SUM((BI$3&gt;='Gastos com Pessoal'!$E$7:$E$506)*(BI$3&lt;='Gastos com Pessoal'!$F$7:$F$506)*(IF('Gastos com Pessoal'!$S$7:$S$506&lt;=BI$3,1,0))*OFFSET('Gastos com Pessoal'!$H$6,1,MATCH(3&amp;$B31,'Gastos com Pessoal'!$I$532:$AJ$532&amp;'Gastos com Pessoal'!$I$6:$AJ$6,0),500,1)),0)
+_xlfn.IFNA(SUM((BI$3&gt;='Gastos com Pessoal'!$E$7:$E$506)*(BI$3&lt;='Gastos com Pessoal'!$F$7:$F$506)*(IF('Gastos com Pessoal'!$Y$7:$Y$506&lt;=BI$3,1,0))*OFFSET('Gastos com Pessoal'!$H$6,1,MATCH(4&amp;$B31,'Gastos com Pessoal'!$I$532:$AJ$532&amp;'Gastos com Pessoal'!$I$6:$AJ$6,0),500,1)),0)
+_xlfn.IFNA(SUM((BI$3&gt;='Gastos com Pessoal'!$E$7:$E$506)*(BI$3&lt;='Gastos com Pessoal'!$F$7:$F$506)*(IF('Gastos com Pessoal'!$AE$7:$AE$506&lt;=BI$3,1,0))*OFFSET('Gastos com Pessoal'!$H$6,1,MATCH(5&amp;$B31,'Gastos com Pessoal'!$I$532:$AJ$532&amp;'Gastos com Pessoal'!$I$6:$AJ$6,0),500,1)),0)
+_xlfn.IFNA(SUM((BI$3&gt;='Gastos com Pessoal'!$E$513:$E$522)*(BI$3&lt;='Gastos com Pessoal'!$F$513:$F$522)*(IF('Gastos com Pessoal'!$G$513:$G$522&lt;=BI$3,1,0))*OFFSET('Gastos com Pessoal'!$H$512,1,MATCH(1&amp;$B31,'Gastos com Pessoal'!$I$532:$AJ$532&amp;'Gastos com Pessoal'!$I$512:$AJ$512,0),10,1)),0)
+_xlfn.IFNA(SUM((BI$3&gt;='Gastos com Pessoal'!$E$513:$E$522)*(BI$3&lt;='Gastos com Pessoal'!$F$513:$F$522)*(IF('Gastos com Pessoal'!$M$513:$M$522&lt;=BI$3,1,0))*OFFSET('Gastos com Pessoal'!$H$512,1,MATCH(2&amp;$B31,'Gastos com Pessoal'!$I$532:$AJ$532&amp;'Gastos com Pessoal'!$I$512:$AJ$512,0),10,1)),0)
+_xlfn.IFNA(SUM((BI$3&gt;='Gastos com Pessoal'!$E$513:$E$522)*(BI$3&lt;='Gastos com Pessoal'!$F$513:$F$522)*(IF('Gastos com Pessoal'!$S$513:$S$522&lt;=BI$3,1,0))*OFFSET('Gastos com Pessoal'!$H$512,1,MATCH(3&amp;$B31,'Gastos com Pessoal'!$I$532:$AJ$532&amp;'Gastos com Pessoal'!$I$512:$AJ$512,0),10,1)),0)
+_xlfn.IFNA(SUM((BI$3&gt;='Gastos com Pessoal'!$E$513:$E$522)*(BI$3&lt;='Gastos com Pessoal'!$F$513:$F$522)*(IF('Gastos com Pessoal'!$Y$513:$Y$522&lt;=BI$3,1,0))*OFFSET('Gastos com Pessoal'!$H$512,1,MATCH(4&amp;$B31,'Gastos com Pessoal'!$I$532:$AJ$532&amp;'Gastos com Pessoal'!$I$512:$AJ$512,0),10,1)),0)
+_xlfn.IFNA(SUM((BI$3&gt;='Gastos com Pessoal'!$E$513:$E$522)*(BI$3&lt;='Gastos com Pessoal'!$F$513:$F$522)*(IF('Gastos com Pessoal'!$AE$513:$AE$522&lt;=BI$3,1,0))*OFFSET('Gastos com Pessoal'!$H$512,1,MATCH(5&amp;$B31,'Gastos com Pessoal'!$I$532:$AJ$532&amp;'Gastos com Pessoal'!$I$512:$AJ$512,0),10,1)),0)</f>
        <v>0</v>
      </c>
      <c r="BJ31" s="32">
        <f t="array" aca="1" ref="BJ31" ca="1">_xlfn.IFNA(SUM((BJ$3&gt;='Gastos com Pessoal'!$E$7:$E$506)*(BJ$3&lt;='Gastos com Pessoal'!$F$7:$F$506)*OFFSET('Encargos e Benefícios'!$D$5,1,MATCH($B31,'Encargos e Benefícios'!$E$5:$AB$5,0),500,1)),0)
+_xlfn.IFNA(SUM((BJ$3&gt;='Gastos com Pessoal'!$E$513:$E$522)*(BJ$3&lt;='Gastos com Pessoal'!$F$513:$F$522)*OFFSET('Encargos e Benefícios'!$D$511,1,MATCH($B31,'Encargos e Benefícios'!$E$511:$AB$511,0),10,1)),0)
+_xlfn.IFNA(SUM((BJ$3&gt;='Gastos com Pessoal'!$E$7:$E$506)*(BJ$3&lt;='Gastos com Pessoal'!$F$7:$F$506)*(IF('Gastos com Pessoal'!$G$7:$G$506&lt;=BJ$3,1,0))*OFFSET('Gastos com Pessoal'!$H$6,1,MATCH(1&amp;$B31,'Gastos com Pessoal'!$I$532:$AJ$532&amp;'Gastos com Pessoal'!$I$6:$AJ$6,0),500,1)),0)
+_xlfn.IFNA(SUM((BJ$3&gt;='Gastos com Pessoal'!$E$7:$E$506)*(BJ$3&lt;='Gastos com Pessoal'!$F$7:$F$506)*(IF('Gastos com Pessoal'!$M$7:$M$506&lt;=BJ$3,1,0))*OFFSET('Gastos com Pessoal'!$H$6,1,MATCH(2&amp;$B31,'Gastos com Pessoal'!$I$532:$AJ$532&amp;'Gastos com Pessoal'!$I$6:$AJ$6,0),500,1)),0)
+_xlfn.IFNA(SUM((BJ$3&gt;='Gastos com Pessoal'!$E$7:$E$506)*(BJ$3&lt;='Gastos com Pessoal'!$F$7:$F$506)*(IF('Gastos com Pessoal'!$S$7:$S$506&lt;=BJ$3,1,0))*OFFSET('Gastos com Pessoal'!$H$6,1,MATCH(3&amp;$B31,'Gastos com Pessoal'!$I$532:$AJ$532&amp;'Gastos com Pessoal'!$I$6:$AJ$6,0),500,1)),0)
+_xlfn.IFNA(SUM((BJ$3&gt;='Gastos com Pessoal'!$E$7:$E$506)*(BJ$3&lt;='Gastos com Pessoal'!$F$7:$F$506)*(IF('Gastos com Pessoal'!$Y$7:$Y$506&lt;=BJ$3,1,0))*OFFSET('Gastos com Pessoal'!$H$6,1,MATCH(4&amp;$B31,'Gastos com Pessoal'!$I$532:$AJ$532&amp;'Gastos com Pessoal'!$I$6:$AJ$6,0),500,1)),0)
+_xlfn.IFNA(SUM((BJ$3&gt;='Gastos com Pessoal'!$E$7:$E$506)*(BJ$3&lt;='Gastos com Pessoal'!$F$7:$F$506)*(IF('Gastos com Pessoal'!$AE$7:$AE$506&lt;=BJ$3,1,0))*OFFSET('Gastos com Pessoal'!$H$6,1,MATCH(5&amp;$B31,'Gastos com Pessoal'!$I$532:$AJ$532&amp;'Gastos com Pessoal'!$I$6:$AJ$6,0),500,1)),0)
+_xlfn.IFNA(SUM((BJ$3&gt;='Gastos com Pessoal'!$E$513:$E$522)*(BJ$3&lt;='Gastos com Pessoal'!$F$513:$F$522)*(IF('Gastos com Pessoal'!$G$513:$G$522&lt;=BJ$3,1,0))*OFFSET('Gastos com Pessoal'!$H$512,1,MATCH(1&amp;$B31,'Gastos com Pessoal'!$I$532:$AJ$532&amp;'Gastos com Pessoal'!$I$512:$AJ$512,0),10,1)),0)
+_xlfn.IFNA(SUM((BJ$3&gt;='Gastos com Pessoal'!$E$513:$E$522)*(BJ$3&lt;='Gastos com Pessoal'!$F$513:$F$522)*(IF('Gastos com Pessoal'!$M$513:$M$522&lt;=BJ$3,1,0))*OFFSET('Gastos com Pessoal'!$H$512,1,MATCH(2&amp;$B31,'Gastos com Pessoal'!$I$532:$AJ$532&amp;'Gastos com Pessoal'!$I$512:$AJ$512,0),10,1)),0)
+_xlfn.IFNA(SUM((BJ$3&gt;='Gastos com Pessoal'!$E$513:$E$522)*(BJ$3&lt;='Gastos com Pessoal'!$F$513:$F$522)*(IF('Gastos com Pessoal'!$S$513:$S$522&lt;=BJ$3,1,0))*OFFSET('Gastos com Pessoal'!$H$512,1,MATCH(3&amp;$B31,'Gastos com Pessoal'!$I$532:$AJ$532&amp;'Gastos com Pessoal'!$I$512:$AJ$512,0),10,1)),0)
+_xlfn.IFNA(SUM((BJ$3&gt;='Gastos com Pessoal'!$E$513:$E$522)*(BJ$3&lt;='Gastos com Pessoal'!$F$513:$F$522)*(IF('Gastos com Pessoal'!$Y$513:$Y$522&lt;=BJ$3,1,0))*OFFSET('Gastos com Pessoal'!$H$512,1,MATCH(4&amp;$B31,'Gastos com Pessoal'!$I$532:$AJ$532&amp;'Gastos com Pessoal'!$I$512:$AJ$512,0),10,1)),0)
+_xlfn.IFNA(SUM((BJ$3&gt;='Gastos com Pessoal'!$E$513:$E$522)*(BJ$3&lt;='Gastos com Pessoal'!$F$513:$F$522)*(IF('Gastos com Pessoal'!$AE$513:$AE$522&lt;=BJ$3,1,0))*OFFSET('Gastos com Pessoal'!$H$512,1,MATCH(5&amp;$B31,'Gastos com Pessoal'!$I$532:$AJ$532&amp;'Gastos com Pessoal'!$I$512:$AJ$512,0),10,1)),0)</f>
        <v>0</v>
      </c>
      <c r="BK31" s="70">
        <f ca="1">SUM(C31:BJ31)</f>
        <v>0</v>
      </c>
      <c r="BL31" s="75">
        <f ca="1">IF($BK$138=0,0,BK31/$BK$138)</f>
        <v>0</v>
      </c>
    </row>
    <row r="32" spans="1:64" s="48" customFormat="1" ht="23.25" customHeight="1" x14ac:dyDescent="0.2">
      <c r="A32" s="40"/>
      <c r="B32" s="41" t="s">
        <v>140</v>
      </c>
      <c r="C32" s="42">
        <f ca="1">SUBTOTAL(109,C30:C31)</f>
        <v>0</v>
      </c>
      <c r="D32" s="42">
        <f t="shared" ref="D32:BJ32" ca="1" si="14">SUBTOTAL(109,D30:D31)</f>
        <v>0</v>
      </c>
      <c r="E32" s="42">
        <f t="shared" ca="1" si="14"/>
        <v>0</v>
      </c>
      <c r="F32" s="42">
        <f t="shared" ca="1" si="14"/>
        <v>0</v>
      </c>
      <c r="G32" s="42">
        <f t="shared" ca="1" si="14"/>
        <v>0</v>
      </c>
      <c r="H32" s="42">
        <f t="shared" ca="1" si="14"/>
        <v>0</v>
      </c>
      <c r="I32" s="42">
        <f t="shared" ca="1" si="14"/>
        <v>0</v>
      </c>
      <c r="J32" s="42">
        <f t="shared" ca="1" si="14"/>
        <v>0</v>
      </c>
      <c r="K32" s="42">
        <f t="shared" ca="1" si="14"/>
        <v>0</v>
      </c>
      <c r="L32" s="42">
        <f t="shared" ca="1" si="14"/>
        <v>0</v>
      </c>
      <c r="M32" s="42">
        <f t="shared" ca="1" si="14"/>
        <v>0</v>
      </c>
      <c r="N32" s="42">
        <f t="shared" ca="1" si="14"/>
        <v>0</v>
      </c>
      <c r="O32" s="42">
        <f t="shared" ca="1" si="14"/>
        <v>0</v>
      </c>
      <c r="P32" s="42">
        <f t="shared" ca="1" si="14"/>
        <v>0</v>
      </c>
      <c r="Q32" s="42">
        <f t="shared" ca="1" si="14"/>
        <v>0</v>
      </c>
      <c r="R32" s="42">
        <f t="shared" ca="1" si="14"/>
        <v>0</v>
      </c>
      <c r="S32" s="42">
        <f t="shared" ca="1" si="14"/>
        <v>0</v>
      </c>
      <c r="T32" s="42">
        <f t="shared" ca="1" si="14"/>
        <v>0</v>
      </c>
      <c r="U32" s="42">
        <f t="shared" ca="1" si="14"/>
        <v>0</v>
      </c>
      <c r="V32" s="42">
        <f t="shared" ca="1" si="14"/>
        <v>0</v>
      </c>
      <c r="W32" s="42">
        <f t="shared" ca="1" si="14"/>
        <v>0</v>
      </c>
      <c r="X32" s="42">
        <f t="shared" ca="1" si="14"/>
        <v>0</v>
      </c>
      <c r="Y32" s="42">
        <f t="shared" ca="1" si="14"/>
        <v>0</v>
      </c>
      <c r="Z32" s="42">
        <f t="shared" ca="1" si="14"/>
        <v>0</v>
      </c>
      <c r="AA32" s="42">
        <f t="shared" ca="1" si="14"/>
        <v>0</v>
      </c>
      <c r="AB32" s="42">
        <f t="shared" ca="1" si="14"/>
        <v>0</v>
      </c>
      <c r="AC32" s="42">
        <f t="shared" ca="1" si="14"/>
        <v>0</v>
      </c>
      <c r="AD32" s="42">
        <f t="shared" ca="1" si="14"/>
        <v>0</v>
      </c>
      <c r="AE32" s="42">
        <f t="shared" ca="1" si="14"/>
        <v>0</v>
      </c>
      <c r="AF32" s="42">
        <f t="shared" ca="1" si="14"/>
        <v>0</v>
      </c>
      <c r="AG32" s="42">
        <f t="shared" ca="1" si="14"/>
        <v>0</v>
      </c>
      <c r="AH32" s="42">
        <f t="shared" ca="1" si="14"/>
        <v>0</v>
      </c>
      <c r="AI32" s="42">
        <f t="shared" ca="1" si="14"/>
        <v>0</v>
      </c>
      <c r="AJ32" s="42">
        <f t="shared" ca="1" si="14"/>
        <v>0</v>
      </c>
      <c r="AK32" s="42">
        <f t="shared" ca="1" si="14"/>
        <v>0</v>
      </c>
      <c r="AL32" s="42">
        <f t="shared" ca="1" si="14"/>
        <v>0</v>
      </c>
      <c r="AM32" s="42">
        <f t="shared" ca="1" si="14"/>
        <v>0</v>
      </c>
      <c r="AN32" s="42">
        <f t="shared" ca="1" si="14"/>
        <v>0</v>
      </c>
      <c r="AO32" s="42">
        <f t="shared" ca="1" si="14"/>
        <v>0</v>
      </c>
      <c r="AP32" s="42">
        <f t="shared" ca="1" si="14"/>
        <v>0</v>
      </c>
      <c r="AQ32" s="42">
        <f t="shared" ca="1" si="14"/>
        <v>0</v>
      </c>
      <c r="AR32" s="42">
        <f t="shared" ca="1" si="14"/>
        <v>0</v>
      </c>
      <c r="AS32" s="42">
        <f t="shared" ca="1" si="14"/>
        <v>0</v>
      </c>
      <c r="AT32" s="42">
        <f t="shared" ca="1" si="14"/>
        <v>0</v>
      </c>
      <c r="AU32" s="42">
        <f t="shared" ca="1" si="14"/>
        <v>0</v>
      </c>
      <c r="AV32" s="42">
        <f t="shared" ca="1" si="14"/>
        <v>0</v>
      </c>
      <c r="AW32" s="42">
        <f t="shared" ca="1" si="14"/>
        <v>0</v>
      </c>
      <c r="AX32" s="42">
        <f t="shared" ca="1" si="14"/>
        <v>0</v>
      </c>
      <c r="AY32" s="42">
        <f t="shared" ca="1" si="14"/>
        <v>0</v>
      </c>
      <c r="AZ32" s="42">
        <f t="shared" ca="1" si="14"/>
        <v>0</v>
      </c>
      <c r="BA32" s="42">
        <f t="shared" ca="1" si="14"/>
        <v>0</v>
      </c>
      <c r="BB32" s="42">
        <f t="shared" ca="1" si="14"/>
        <v>0</v>
      </c>
      <c r="BC32" s="42">
        <f t="shared" ca="1" si="14"/>
        <v>0</v>
      </c>
      <c r="BD32" s="42">
        <f t="shared" ca="1" si="14"/>
        <v>0</v>
      </c>
      <c r="BE32" s="42">
        <f t="shared" ca="1" si="14"/>
        <v>0</v>
      </c>
      <c r="BF32" s="42">
        <f t="shared" ca="1" si="14"/>
        <v>0</v>
      </c>
      <c r="BG32" s="42">
        <f t="shared" ca="1" si="14"/>
        <v>0</v>
      </c>
      <c r="BH32" s="42">
        <f t="shared" ca="1" si="14"/>
        <v>0</v>
      </c>
      <c r="BI32" s="42">
        <f t="shared" ca="1" si="14"/>
        <v>0</v>
      </c>
      <c r="BJ32" s="42">
        <f t="shared" ca="1" si="14"/>
        <v>0</v>
      </c>
      <c r="BK32" s="42">
        <f t="shared" ref="BK32" ca="1" si="15">SUBTOTAL(109,BK30:BK30)</f>
        <v>0</v>
      </c>
      <c r="BL32" s="59">
        <f ca="1">IF($BK$138=0,0,BK32/$BK$138)</f>
        <v>0</v>
      </c>
    </row>
    <row r="33" spans="1:64" s="48" customFormat="1" ht="23.25" customHeight="1" x14ac:dyDescent="0.2">
      <c r="A33" s="235" t="s">
        <v>86</v>
      </c>
      <c r="B33" s="252" t="s">
        <v>87</v>
      </c>
      <c r="C33" s="257"/>
      <c r="D33" s="257"/>
      <c r="E33" s="257"/>
      <c r="F33" s="257"/>
      <c r="G33" s="257"/>
      <c r="H33" s="257"/>
      <c r="I33" s="257"/>
      <c r="J33" s="257"/>
      <c r="K33" s="257"/>
      <c r="L33" s="257"/>
      <c r="M33" s="257"/>
      <c r="N33" s="257"/>
      <c r="O33" s="257"/>
      <c r="P33" s="257"/>
      <c r="Q33" s="257"/>
      <c r="R33" s="257"/>
      <c r="S33" s="257"/>
      <c r="T33" s="257"/>
      <c r="U33" s="257"/>
      <c r="V33" s="257"/>
      <c r="W33" s="257"/>
      <c r="X33" s="257"/>
      <c r="Y33" s="257"/>
      <c r="Z33" s="257"/>
      <c r="AA33" s="257"/>
      <c r="AB33" s="257"/>
      <c r="AC33" s="257"/>
      <c r="AD33" s="257"/>
      <c r="AE33" s="257"/>
      <c r="AF33" s="257"/>
      <c r="AG33" s="257"/>
      <c r="AH33" s="257"/>
      <c r="AI33" s="257"/>
      <c r="AJ33" s="257"/>
      <c r="AK33" s="257"/>
      <c r="AL33" s="257"/>
      <c r="AM33" s="257"/>
      <c r="AN33" s="257"/>
      <c r="AO33" s="257"/>
      <c r="AP33" s="257"/>
      <c r="AQ33" s="257"/>
      <c r="AR33" s="257"/>
      <c r="AS33" s="257"/>
      <c r="AT33" s="257"/>
      <c r="AU33" s="257"/>
      <c r="AV33" s="257"/>
      <c r="AW33" s="257"/>
      <c r="AX33" s="257"/>
      <c r="AY33" s="257"/>
      <c r="AZ33" s="257"/>
      <c r="BA33" s="257"/>
      <c r="BB33" s="257"/>
      <c r="BC33" s="257"/>
      <c r="BD33" s="257"/>
      <c r="BE33" s="257"/>
      <c r="BF33" s="257"/>
      <c r="BG33" s="257"/>
      <c r="BH33" s="257"/>
      <c r="BI33" s="257"/>
      <c r="BJ33" s="257"/>
      <c r="BK33" s="255"/>
      <c r="BL33" s="256"/>
    </row>
    <row r="34" spans="1:64" s="48" customFormat="1" ht="23.25" customHeight="1" x14ac:dyDescent="0.2">
      <c r="A34" s="19" t="s">
        <v>141</v>
      </c>
      <c r="B34" s="12" t="s">
        <v>142</v>
      </c>
      <c r="C34" s="32">
        <f t="array" aca="1" ref="C34" ca="1">_xlfn.IFNA(SUM(((C$3&gt;='Gastos com Pessoal'!$E$7:$E$506)*(C$3&lt;='Gastos com Pessoal'!$F$7:$F$506)*OFFSET('Encargos e Benefícios'!$D$5,1,MATCH($B34,'Encargos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49318.744289999995</v>
      </c>
      <c r="D34" s="32">
        <f t="array" aca="1" ref="D34" ca="1">_xlfn.IFNA(SUM(((D$3&gt;='Gastos com Pessoal'!$E$7:$E$506)*(D$3&lt;='Gastos com Pessoal'!$F$7:$F$506)*OFFSET('Encargos e Benefícios'!$D$5,1,MATCH($B34,'Encargos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43878.231778888883</v>
      </c>
      <c r="E34" s="32">
        <f t="array" aca="1" ref="E34" ca="1">_xlfn.IFNA(SUM(((E$3&gt;='Gastos com Pessoal'!$E$7:$E$506)*(E$3&lt;='Gastos com Pessoal'!$F$7:$F$506)*OFFSET('Encargos e Benefícios'!$D$5,1,MATCH($B34,'Encargos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43878.231778888883</v>
      </c>
      <c r="F34" s="32">
        <f t="array" aca="1" ref="F34" ca="1">_xlfn.IFNA(SUM(((F$3&gt;='Gastos com Pessoal'!$E$7:$E$506)*(F$3&lt;='Gastos com Pessoal'!$F$7:$F$506)*OFFSET('Encargos e Benefícios'!$D$5,1,MATCH($B34,'Encargos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43878.231778888883</v>
      </c>
      <c r="G34" s="32">
        <f t="array" aca="1" ref="G34" ca="1">_xlfn.IFNA(SUM(((G$3&gt;='Gastos com Pessoal'!$E$7:$E$506)*(G$3&lt;='Gastos com Pessoal'!$F$7:$F$506)*OFFSET('Encargos e Benefícios'!$D$5,1,MATCH($B34,'Encargos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43878.231778888883</v>
      </c>
      <c r="H34" s="32">
        <f t="array" aca="1" ref="H34" ca="1">_xlfn.IFNA(SUM(((H$3&gt;='Gastos com Pessoal'!$E$7:$E$506)*(H$3&lt;='Gastos com Pessoal'!$F$7:$F$506)*OFFSET('Encargos e Benefícios'!$D$5,1,MATCH($B34,'Encargos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46949.708003411128</v>
      </c>
      <c r="I34" s="32">
        <f t="array" aca="1" ref="I34" ca="1">_xlfn.IFNA(SUM(((I$3&gt;='Gastos com Pessoal'!$E$7:$E$506)*(I$3&lt;='Gastos com Pessoal'!$F$7:$F$506)*OFFSET('Encargos e Benefícios'!$D$5,1,MATCH($B34,'Encargos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34" s="32">
        <f t="array" aca="1" ref="J34" ca="1">_xlfn.IFNA(SUM(((J$3&gt;='Gastos com Pessoal'!$E$7:$E$506)*(J$3&lt;='Gastos com Pessoal'!$F$7:$F$506)*OFFSET('Encargos e Benefícios'!$D$5,1,MATCH($B34,'Encargos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34" s="32">
        <f t="array" aca="1" ref="K34" ca="1">_xlfn.IFNA(SUM(((K$3&gt;='Gastos com Pessoal'!$E$7:$E$506)*(K$3&lt;='Gastos com Pessoal'!$F$7:$F$506)*OFFSET('Encargos e Benefícios'!$D$5,1,MATCH($B34,'Encargos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34" s="32">
        <f t="array" aca="1" ref="L34" ca="1">_xlfn.IFNA(SUM(((L$3&gt;='Gastos com Pessoal'!$E$7:$E$506)*(L$3&lt;='Gastos com Pessoal'!$F$7:$F$506)*OFFSET('Encargos e Benefícios'!$D$5,1,MATCH($B34,'Encargos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34" s="32">
        <f t="array" aca="1" ref="M34" ca="1">_xlfn.IFNA(SUM(((M$3&gt;='Gastos com Pessoal'!$E$7:$E$506)*(M$3&lt;='Gastos com Pessoal'!$F$7:$F$506)*OFFSET('Encargos e Benefícios'!$D$5,1,MATCH($B34,'Encargos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34" s="32">
        <f t="array" aca="1" ref="N34" ca="1">_xlfn.IFNA(SUM(((N$3&gt;='Gastos com Pessoal'!$E$7:$E$506)*(N$3&lt;='Gastos com Pessoal'!$F$7:$F$506)*OFFSET('Encargos e Benefícios'!$D$5,1,MATCH($B34,'Encargos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34" s="32">
        <f t="array" aca="1" ref="O34" ca="1">_xlfn.IFNA(SUM(((O$3&gt;='Gastos com Pessoal'!$E$7:$E$506)*(O$3&lt;='Gastos com Pessoal'!$F$7:$F$506)*OFFSET('Encargos e Benefícios'!$D$5,1,MATCH($B34,'Encargos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34" s="32">
        <f t="array" aca="1" ref="P34" ca="1">_xlfn.IFNA(SUM(((P$3&gt;='Gastos com Pessoal'!$E$7:$E$506)*(P$3&lt;='Gastos com Pessoal'!$F$7:$F$506)*OFFSET('Encargos e Benefícios'!$D$5,1,MATCH($B34,'Encargos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34" s="32">
        <f t="array" aca="1" ref="Q34" ca="1">_xlfn.IFNA(SUM(((Q$3&gt;='Gastos com Pessoal'!$E$7:$E$506)*(Q$3&lt;='Gastos com Pessoal'!$F$7:$F$506)*OFFSET('Encargos e Benefícios'!$D$5,1,MATCH($B34,'Encargos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34" s="32">
        <f t="array" aca="1" ref="R34" ca="1">_xlfn.IFNA(SUM(((R$3&gt;='Gastos com Pessoal'!$E$7:$E$506)*(R$3&lt;='Gastos com Pessoal'!$F$7:$F$506)*OFFSET('Encargos e Benefícios'!$D$5,1,MATCH($B34,'Encargos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34" s="32">
        <f t="array" aca="1" ref="S34" ca="1">_xlfn.IFNA(SUM(((S$3&gt;='Gastos com Pessoal'!$E$7:$E$506)*(S$3&lt;='Gastos com Pessoal'!$F$7:$F$506)*OFFSET('Encargos e Benefícios'!$D$5,1,MATCH($B34,'Encargos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34" s="32">
        <f t="array" aca="1" ref="T34" ca="1">_xlfn.IFNA(SUM(((T$3&gt;='Gastos com Pessoal'!$E$7:$E$506)*(T$3&lt;='Gastos com Pessoal'!$F$7:$F$506)*OFFSET('Encargos e Benefícios'!$D$5,1,MATCH($B34,'Encargos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34" s="32">
        <f t="array" aca="1" ref="U34" ca="1">_xlfn.IFNA(SUM(((U$3&gt;='Gastos com Pessoal'!$E$7:$E$506)*(U$3&lt;='Gastos com Pessoal'!$F$7:$F$506)*OFFSET('Encargos e Benefícios'!$D$5,1,MATCH($B34,'Encargos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34" s="32">
        <f t="array" aca="1" ref="V34" ca="1">_xlfn.IFNA(SUM(((V$3&gt;='Gastos com Pessoal'!$E$7:$E$506)*(V$3&lt;='Gastos com Pessoal'!$F$7:$F$506)*OFFSET('Encargos e Benefícios'!$D$5,1,MATCH($B34,'Encargos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34" s="32">
        <f t="array" aca="1" ref="W34" ca="1">_xlfn.IFNA(SUM(((W$3&gt;='Gastos com Pessoal'!$E$7:$E$506)*(W$3&lt;='Gastos com Pessoal'!$F$7:$F$506)*OFFSET('Encargos e Benefícios'!$D$5,1,MATCH($B34,'Encargos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34" s="32">
        <f t="array" aca="1" ref="X34" ca="1">_xlfn.IFNA(SUM(((X$3&gt;='Gastos com Pessoal'!$E$7:$E$506)*(X$3&lt;='Gastos com Pessoal'!$F$7:$F$506)*OFFSET('Encargos e Benefícios'!$D$5,1,MATCH($B34,'Encargos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34" s="32">
        <f t="array" aca="1" ref="Y34" ca="1">_xlfn.IFNA(SUM(((Y$3&gt;='Gastos com Pessoal'!$E$7:$E$506)*(Y$3&lt;='Gastos com Pessoal'!$F$7:$F$506)*OFFSET('Encargos e Benefícios'!$D$5,1,MATCH($B34,'Encargos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34" s="32">
        <f t="array" aca="1" ref="Z34" ca="1">_xlfn.IFNA(SUM(((Z$3&gt;='Gastos com Pessoal'!$E$7:$E$506)*(Z$3&lt;='Gastos com Pessoal'!$F$7:$F$506)*OFFSET('Encargos e Benefícios'!$D$5,1,MATCH($B34,'Encargos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34" s="32">
        <f t="array" aca="1" ref="AA34" ca="1">_xlfn.IFNA(SUM(((AA$3&gt;='Gastos com Pessoal'!$E$7:$E$506)*(AA$3&lt;='Gastos com Pessoal'!$F$7:$F$506)*OFFSET('Encargos e Benefícios'!$D$5,1,MATCH($B34,'Encargos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34" s="32">
        <f t="array" aca="1" ref="AB34" ca="1">_xlfn.IFNA(SUM(((AB$3&gt;='Gastos com Pessoal'!$E$7:$E$506)*(AB$3&lt;='Gastos com Pessoal'!$F$7:$F$506)*OFFSET('Encargos e Benefícios'!$D$5,1,MATCH($B34,'Encargos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34" s="32">
        <f t="array" aca="1" ref="AC34" ca="1">_xlfn.IFNA(SUM(((AC$3&gt;='Gastos com Pessoal'!$E$7:$E$506)*(AC$3&lt;='Gastos com Pessoal'!$F$7:$F$506)*OFFSET('Encargos e Benefícios'!$D$5,1,MATCH($B34,'Encargos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34" s="32">
        <f t="array" aca="1" ref="AD34" ca="1">_xlfn.IFNA(SUM(((AD$3&gt;='Gastos com Pessoal'!$E$7:$E$506)*(AD$3&lt;='Gastos com Pessoal'!$F$7:$F$506)*OFFSET('Encargos e Benefícios'!$D$5,1,MATCH($B34,'Encargos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34" s="32">
        <f t="array" aca="1" ref="AE34" ca="1">_xlfn.IFNA(SUM(((AE$3&gt;='Gastos com Pessoal'!$E$7:$E$506)*(AE$3&lt;='Gastos com Pessoal'!$F$7:$F$506)*OFFSET('Encargos e Benefícios'!$D$5,1,MATCH($B34,'Encargos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34" s="32">
        <f t="array" aca="1" ref="AF34" ca="1">_xlfn.IFNA(SUM(((AF$3&gt;='Gastos com Pessoal'!$E$7:$E$506)*(AF$3&lt;='Gastos com Pessoal'!$F$7:$F$506)*OFFSET('Encargos e Benefícios'!$D$5,1,MATCH($B34,'Encargos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34" s="32">
        <f t="array" aca="1" ref="AG34" ca="1">_xlfn.IFNA(SUM(((AG$3&gt;='Gastos com Pessoal'!$E$7:$E$506)*(AG$3&lt;='Gastos com Pessoal'!$F$7:$F$506)*OFFSET('Encargos e Benefícios'!$D$5,1,MATCH($B34,'Encargos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34" s="32">
        <f t="array" aca="1" ref="AH34" ca="1">_xlfn.IFNA(SUM(((AH$3&gt;='Gastos com Pessoal'!$E$7:$E$506)*(AH$3&lt;='Gastos com Pessoal'!$F$7:$F$506)*OFFSET('Encargos e Benefícios'!$D$5,1,MATCH($B34,'Encargos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34" s="32">
        <f t="array" aca="1" ref="AI34" ca="1">_xlfn.IFNA(SUM(((AI$3&gt;='Gastos com Pessoal'!$E$7:$E$506)*(AI$3&lt;='Gastos com Pessoal'!$F$7:$F$506)*OFFSET('Encargos e Benefícios'!$D$5,1,MATCH($B34,'Encargos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34" s="32">
        <f t="array" aca="1" ref="AJ34" ca="1">_xlfn.IFNA(SUM(((AJ$3&gt;='Gastos com Pessoal'!$E$7:$E$506)*(AJ$3&lt;='Gastos com Pessoal'!$F$7:$F$506)*OFFSET('Encargos e Benefícios'!$D$5,1,MATCH($B34,'Encargos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34" s="32">
        <f t="array" aca="1" ref="AK34" ca="1">_xlfn.IFNA(SUM(((AK$3&gt;='Gastos com Pessoal'!$E$7:$E$506)*(AK$3&lt;='Gastos com Pessoal'!$F$7:$F$506)*OFFSET('Encargos e Benefícios'!$D$5,1,MATCH($B34,'Encargos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34" s="32">
        <f t="array" aca="1" ref="AL34" ca="1">_xlfn.IFNA(SUM(((AL$3&gt;='Gastos com Pessoal'!$E$7:$E$506)*(AL$3&lt;='Gastos com Pessoal'!$F$7:$F$506)*OFFSET('Encargos e Benefícios'!$D$5,1,MATCH($B34,'Encargos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34" s="32">
        <f t="array" aca="1" ref="AM34" ca="1">_xlfn.IFNA(SUM(((AM$3&gt;='Gastos com Pessoal'!$E$7:$E$506)*(AM$3&lt;='Gastos com Pessoal'!$F$7:$F$506)*OFFSET('Encargos e Benefícios'!$D$5,1,MATCH($B34,'Encargos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34" s="32">
        <f t="array" aca="1" ref="AN34" ca="1">_xlfn.IFNA(SUM(((AN$3&gt;='Gastos com Pessoal'!$E$7:$E$506)*(AN$3&lt;='Gastos com Pessoal'!$F$7:$F$506)*OFFSET('Encargos e Benefícios'!$D$5,1,MATCH($B34,'Encargos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34" s="32">
        <f t="array" aca="1" ref="AO34" ca="1">_xlfn.IFNA(SUM(((AO$3&gt;='Gastos com Pessoal'!$E$7:$E$506)*(AO$3&lt;='Gastos com Pessoal'!$F$7:$F$506)*OFFSET('Encargos e Benefícios'!$D$5,1,MATCH($B34,'Encargos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34" s="32">
        <f t="array" aca="1" ref="AP34" ca="1">_xlfn.IFNA(SUM(((AP$3&gt;='Gastos com Pessoal'!$E$7:$E$506)*(AP$3&lt;='Gastos com Pessoal'!$F$7:$F$506)*OFFSET('Encargos e Benefícios'!$D$5,1,MATCH($B34,'Encargos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34" s="32">
        <f t="array" aca="1" ref="AQ34" ca="1">_xlfn.IFNA(SUM(((AQ$3&gt;='Gastos com Pessoal'!$E$7:$E$506)*(AQ$3&lt;='Gastos com Pessoal'!$F$7:$F$506)*OFFSET('Encargos e Benefícios'!$D$5,1,MATCH($B34,'Encargos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34" s="32">
        <f t="array" aca="1" ref="AR34" ca="1">_xlfn.IFNA(SUM(((AR$3&gt;='Gastos com Pessoal'!$E$7:$E$506)*(AR$3&lt;='Gastos com Pessoal'!$F$7:$F$506)*OFFSET('Encargos e Benefícios'!$D$5,1,MATCH($B34,'Encargos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34" s="32">
        <f t="array" aca="1" ref="AS34" ca="1">_xlfn.IFNA(SUM(((AS$3&gt;='Gastos com Pessoal'!$E$7:$E$506)*(AS$3&lt;='Gastos com Pessoal'!$F$7:$F$506)*OFFSET('Encargos e Benefícios'!$D$5,1,MATCH($B34,'Encargos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34" s="32">
        <f t="array" aca="1" ref="AT34" ca="1">_xlfn.IFNA(SUM(((AT$3&gt;='Gastos com Pessoal'!$E$7:$E$506)*(AT$3&lt;='Gastos com Pessoal'!$F$7:$F$506)*OFFSET('Encargos e Benefícios'!$D$5,1,MATCH($B34,'Encargos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34" s="32">
        <f t="array" aca="1" ref="AU34" ca="1">_xlfn.IFNA(SUM(((AU$3&gt;='Gastos com Pessoal'!$E$7:$E$506)*(AU$3&lt;='Gastos com Pessoal'!$F$7:$F$506)*OFFSET('Encargos e Benefícios'!$D$5,1,MATCH($B34,'Encargos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34" s="32">
        <f t="array" aca="1" ref="AV34" ca="1">_xlfn.IFNA(SUM(((AV$3&gt;='Gastos com Pessoal'!$E$7:$E$506)*(AV$3&lt;='Gastos com Pessoal'!$F$7:$F$506)*OFFSET('Encargos e Benefícios'!$D$5,1,MATCH($B34,'Encargos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34" s="32">
        <f t="array" aca="1" ref="AW34" ca="1">_xlfn.IFNA(SUM(((AW$3&gt;='Gastos com Pessoal'!$E$7:$E$506)*(AW$3&lt;='Gastos com Pessoal'!$F$7:$F$506)*OFFSET('Encargos e Benefícios'!$D$5,1,MATCH($B34,'Encargos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34" s="32">
        <f t="array" aca="1" ref="AX34" ca="1">_xlfn.IFNA(SUM(((AX$3&gt;='Gastos com Pessoal'!$E$7:$E$506)*(AX$3&lt;='Gastos com Pessoal'!$F$7:$F$506)*OFFSET('Encargos e Benefícios'!$D$5,1,MATCH($B34,'Encargos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34" s="32">
        <f t="array" aca="1" ref="AY34" ca="1">_xlfn.IFNA(SUM(((AY$3&gt;='Gastos com Pessoal'!$E$7:$E$506)*(AY$3&lt;='Gastos com Pessoal'!$F$7:$F$506)*OFFSET('Encargos e Benefícios'!$D$5,1,MATCH($B34,'Encargos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34" s="32">
        <f t="array" aca="1" ref="AZ34" ca="1">_xlfn.IFNA(SUM(((AZ$3&gt;='Gastos com Pessoal'!$E$7:$E$506)*(AZ$3&lt;='Gastos com Pessoal'!$F$7:$F$506)*OFFSET('Encargos e Benefícios'!$D$5,1,MATCH($B34,'Encargos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34" s="32">
        <f t="array" aca="1" ref="BA34" ca="1">_xlfn.IFNA(SUM(((BA$3&gt;='Gastos com Pessoal'!$E$7:$E$506)*(BA$3&lt;='Gastos com Pessoal'!$F$7:$F$506)*OFFSET('Encargos e Benefícios'!$D$5,1,MATCH($B34,'Encargos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34" s="32">
        <f t="array" aca="1" ref="BB34" ca="1">_xlfn.IFNA(SUM(((BB$3&gt;='Gastos com Pessoal'!$E$7:$E$506)*(BB$3&lt;='Gastos com Pessoal'!$F$7:$F$506)*OFFSET('Encargos e Benefícios'!$D$5,1,MATCH($B34,'Encargos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34" s="32">
        <f t="array" aca="1" ref="BC34" ca="1">_xlfn.IFNA(SUM(((BC$3&gt;='Gastos com Pessoal'!$E$7:$E$506)*(BC$3&lt;='Gastos com Pessoal'!$F$7:$F$506)*OFFSET('Encargos e Benefícios'!$D$5,1,MATCH($B34,'Encargos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34" s="32">
        <f t="array" aca="1" ref="BD34" ca="1">_xlfn.IFNA(SUM(((BD$3&gt;='Gastos com Pessoal'!$E$7:$E$506)*(BD$3&lt;='Gastos com Pessoal'!$F$7:$F$506)*OFFSET('Encargos e Benefícios'!$D$5,1,MATCH($B34,'Encargos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34" s="32">
        <f t="array" aca="1" ref="BE34" ca="1">_xlfn.IFNA(SUM(((BE$3&gt;='Gastos com Pessoal'!$E$7:$E$506)*(BE$3&lt;='Gastos com Pessoal'!$F$7:$F$506)*OFFSET('Encargos e Benefícios'!$D$5,1,MATCH($B34,'Encargos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34" s="32">
        <f t="array" aca="1" ref="BF34" ca="1">_xlfn.IFNA(SUM(((BF$3&gt;='Gastos com Pessoal'!$E$7:$E$506)*(BF$3&lt;='Gastos com Pessoal'!$F$7:$F$506)*OFFSET('Encargos e Benefícios'!$D$5,1,MATCH($B34,'Encargos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34" s="32">
        <f t="array" aca="1" ref="BG34" ca="1">_xlfn.IFNA(SUM(((BG$3&gt;='Gastos com Pessoal'!$E$7:$E$506)*(BG$3&lt;='Gastos com Pessoal'!$F$7:$F$506)*OFFSET('Encargos e Benefícios'!$D$5,1,MATCH($B34,'Encargos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34" s="32">
        <f t="array" aca="1" ref="BH34" ca="1">_xlfn.IFNA(SUM(((BH$3&gt;='Gastos com Pessoal'!$E$7:$E$506)*(BH$3&lt;='Gastos com Pessoal'!$F$7:$F$506)*OFFSET('Encargos e Benefícios'!$D$5,1,MATCH($B34,'Encargos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34" s="32">
        <f t="array" aca="1" ref="BI34" ca="1">_xlfn.IFNA(SUM(((BI$3&gt;='Gastos com Pessoal'!$E$7:$E$506)*(BI$3&lt;='Gastos com Pessoal'!$F$7:$F$506)*OFFSET('Encargos e Benefícios'!$D$5,1,MATCH($B34,'Encargos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34" s="32">
        <f t="array" aca="1" ref="BJ34" ca="1">_xlfn.IFNA(SUM(((BJ$3&gt;='Gastos com Pessoal'!$E$7:$E$506)*(BJ$3&lt;='Gastos com Pessoal'!$F$7:$F$506)*OFFSET('Encargos e Benefícios'!$D$5,1,MATCH($B34,'Encargos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34" s="70">
        <f t="shared" ref="BK34:BK44" ca="1" si="16">SUM(C34:BJ34)</f>
        <v>271781.37940896663</v>
      </c>
      <c r="BL34" s="75">
        <f t="shared" ref="BL34:BL45" ca="1" si="17">IF($BK$138=0,0,BK34/$BK$138)</f>
        <v>8.2418381879610189E-2</v>
      </c>
    </row>
    <row r="35" spans="1:64" s="48" customFormat="1" ht="23.25" customHeight="1" x14ac:dyDescent="0.2">
      <c r="A35" s="19" t="s">
        <v>143</v>
      </c>
      <c r="B35" s="12" t="s">
        <v>144</v>
      </c>
      <c r="C35" s="32">
        <f t="array" aca="1" ref="C35" ca="1">_xlfn.IFNA(SUM(((C$3&gt;='Gastos com Pessoal'!$E$7:$E$506)*(C$3&lt;='Gastos com Pessoal'!$F$7:$F$506)*OFFSET('Encargos e Benefícios'!$D$5,1,MATCH($B35,'Encargos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1774.05555</v>
      </c>
      <c r="D35" s="32">
        <f t="array" aca="1" ref="D35" ca="1">_xlfn.IFNA(SUM(((D$3&gt;='Gastos com Pessoal'!$E$7:$E$506)*(D$3&lt;='Gastos com Pessoal'!$F$7:$F$506)*OFFSET('Encargos e Benefícios'!$D$5,1,MATCH($B35,'Encargos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1578.3536611111113</v>
      </c>
      <c r="E35" s="32">
        <f t="array" aca="1" ref="E35" ca="1">_xlfn.IFNA(SUM(((E$3&gt;='Gastos com Pessoal'!$E$7:$E$506)*(E$3&lt;='Gastos com Pessoal'!$F$7:$F$506)*OFFSET('Encargos e Benefícios'!$D$5,1,MATCH($B35,'Encargos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1578.3536611111113</v>
      </c>
      <c r="F35" s="32">
        <f t="array" aca="1" ref="F35" ca="1">_xlfn.IFNA(SUM(((F$3&gt;='Gastos com Pessoal'!$E$7:$E$506)*(F$3&lt;='Gastos com Pessoal'!$F$7:$F$506)*OFFSET('Encargos e Benefícios'!$D$5,1,MATCH($B35,'Encargos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1578.3536611111113</v>
      </c>
      <c r="G35" s="32">
        <f t="array" aca="1" ref="G35" ca="1">_xlfn.IFNA(SUM(((G$3&gt;='Gastos com Pessoal'!$E$7:$E$506)*(G$3&lt;='Gastos com Pessoal'!$F$7:$F$506)*OFFSET('Encargos e Benefícios'!$D$5,1,MATCH($B35,'Encargos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1578.3536611111113</v>
      </c>
      <c r="H35" s="32">
        <f t="array" aca="1" ref="H35" ca="1">_xlfn.IFNA(SUM(((H$3&gt;='Gastos com Pessoal'!$E$7:$E$506)*(H$3&lt;='Gastos com Pessoal'!$F$7:$F$506)*OFFSET('Encargos e Benefícios'!$D$5,1,MATCH($B35,'Encargos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1688.838417388889</v>
      </c>
      <c r="I35" s="32">
        <f t="array" aca="1" ref="I35" ca="1">_xlfn.IFNA(SUM(((I$3&gt;='Gastos com Pessoal'!$E$7:$E$506)*(I$3&lt;='Gastos com Pessoal'!$F$7:$F$506)*OFFSET('Encargos e Benefícios'!$D$5,1,MATCH($B35,'Encargos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35" s="32">
        <f t="array" aca="1" ref="J35" ca="1">_xlfn.IFNA(SUM(((J$3&gt;='Gastos com Pessoal'!$E$7:$E$506)*(J$3&lt;='Gastos com Pessoal'!$F$7:$F$506)*OFFSET('Encargos e Benefícios'!$D$5,1,MATCH($B35,'Encargos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35" s="32">
        <f t="array" aca="1" ref="K35" ca="1">_xlfn.IFNA(SUM(((K$3&gt;='Gastos com Pessoal'!$E$7:$E$506)*(K$3&lt;='Gastos com Pessoal'!$F$7:$F$506)*OFFSET('Encargos e Benefícios'!$D$5,1,MATCH($B35,'Encargos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35" s="32">
        <f t="array" aca="1" ref="L35" ca="1">_xlfn.IFNA(SUM(((L$3&gt;='Gastos com Pessoal'!$E$7:$E$506)*(L$3&lt;='Gastos com Pessoal'!$F$7:$F$506)*OFFSET('Encargos e Benefícios'!$D$5,1,MATCH($B35,'Encargos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35" s="32">
        <f t="array" aca="1" ref="M35" ca="1">_xlfn.IFNA(SUM(((M$3&gt;='Gastos com Pessoal'!$E$7:$E$506)*(M$3&lt;='Gastos com Pessoal'!$F$7:$F$506)*OFFSET('Encargos e Benefícios'!$D$5,1,MATCH($B35,'Encargos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35" s="32">
        <f t="array" aca="1" ref="N35" ca="1">_xlfn.IFNA(SUM(((N$3&gt;='Gastos com Pessoal'!$E$7:$E$506)*(N$3&lt;='Gastos com Pessoal'!$F$7:$F$506)*OFFSET('Encargos e Benefícios'!$D$5,1,MATCH($B35,'Encargos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35" s="32">
        <f t="array" aca="1" ref="O35" ca="1">_xlfn.IFNA(SUM(((O$3&gt;='Gastos com Pessoal'!$E$7:$E$506)*(O$3&lt;='Gastos com Pessoal'!$F$7:$F$506)*OFFSET('Encargos e Benefícios'!$D$5,1,MATCH($B35,'Encargos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35" s="32">
        <f t="array" aca="1" ref="P35" ca="1">_xlfn.IFNA(SUM(((P$3&gt;='Gastos com Pessoal'!$E$7:$E$506)*(P$3&lt;='Gastos com Pessoal'!$F$7:$F$506)*OFFSET('Encargos e Benefícios'!$D$5,1,MATCH($B35,'Encargos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35" s="32">
        <f t="array" aca="1" ref="Q35" ca="1">_xlfn.IFNA(SUM(((Q$3&gt;='Gastos com Pessoal'!$E$7:$E$506)*(Q$3&lt;='Gastos com Pessoal'!$F$7:$F$506)*OFFSET('Encargos e Benefícios'!$D$5,1,MATCH($B35,'Encargos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35" s="32">
        <f t="array" aca="1" ref="R35" ca="1">_xlfn.IFNA(SUM(((R$3&gt;='Gastos com Pessoal'!$E$7:$E$506)*(R$3&lt;='Gastos com Pessoal'!$F$7:$F$506)*OFFSET('Encargos e Benefícios'!$D$5,1,MATCH($B35,'Encargos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35" s="32">
        <f t="array" aca="1" ref="S35" ca="1">_xlfn.IFNA(SUM(((S$3&gt;='Gastos com Pessoal'!$E$7:$E$506)*(S$3&lt;='Gastos com Pessoal'!$F$7:$F$506)*OFFSET('Encargos e Benefícios'!$D$5,1,MATCH($B35,'Encargos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35" s="32">
        <f t="array" aca="1" ref="T35" ca="1">_xlfn.IFNA(SUM(((T$3&gt;='Gastos com Pessoal'!$E$7:$E$506)*(T$3&lt;='Gastos com Pessoal'!$F$7:$F$506)*OFFSET('Encargos e Benefícios'!$D$5,1,MATCH($B35,'Encargos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35" s="32">
        <f t="array" aca="1" ref="U35" ca="1">_xlfn.IFNA(SUM(((U$3&gt;='Gastos com Pessoal'!$E$7:$E$506)*(U$3&lt;='Gastos com Pessoal'!$F$7:$F$506)*OFFSET('Encargos e Benefícios'!$D$5,1,MATCH($B35,'Encargos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35" s="32">
        <f t="array" aca="1" ref="V35" ca="1">_xlfn.IFNA(SUM(((V$3&gt;='Gastos com Pessoal'!$E$7:$E$506)*(V$3&lt;='Gastos com Pessoal'!$F$7:$F$506)*OFFSET('Encargos e Benefícios'!$D$5,1,MATCH($B35,'Encargos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35" s="32">
        <f t="array" aca="1" ref="W35" ca="1">_xlfn.IFNA(SUM(((W$3&gt;='Gastos com Pessoal'!$E$7:$E$506)*(W$3&lt;='Gastos com Pessoal'!$F$7:$F$506)*OFFSET('Encargos e Benefícios'!$D$5,1,MATCH($B35,'Encargos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35" s="32">
        <f t="array" aca="1" ref="X35" ca="1">_xlfn.IFNA(SUM(((X$3&gt;='Gastos com Pessoal'!$E$7:$E$506)*(X$3&lt;='Gastos com Pessoal'!$F$7:$F$506)*OFFSET('Encargos e Benefícios'!$D$5,1,MATCH($B35,'Encargos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35" s="32">
        <f t="array" aca="1" ref="Y35" ca="1">_xlfn.IFNA(SUM(((Y$3&gt;='Gastos com Pessoal'!$E$7:$E$506)*(Y$3&lt;='Gastos com Pessoal'!$F$7:$F$506)*OFFSET('Encargos e Benefícios'!$D$5,1,MATCH($B35,'Encargos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35" s="32">
        <f t="array" aca="1" ref="Z35" ca="1">_xlfn.IFNA(SUM(((Z$3&gt;='Gastos com Pessoal'!$E$7:$E$506)*(Z$3&lt;='Gastos com Pessoal'!$F$7:$F$506)*OFFSET('Encargos e Benefícios'!$D$5,1,MATCH($B35,'Encargos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35" s="32">
        <f t="array" aca="1" ref="AA35" ca="1">_xlfn.IFNA(SUM(((AA$3&gt;='Gastos com Pessoal'!$E$7:$E$506)*(AA$3&lt;='Gastos com Pessoal'!$F$7:$F$506)*OFFSET('Encargos e Benefícios'!$D$5,1,MATCH($B35,'Encargos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35" s="32">
        <f t="array" aca="1" ref="AB35" ca="1">_xlfn.IFNA(SUM(((AB$3&gt;='Gastos com Pessoal'!$E$7:$E$506)*(AB$3&lt;='Gastos com Pessoal'!$F$7:$F$506)*OFFSET('Encargos e Benefícios'!$D$5,1,MATCH($B35,'Encargos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35" s="32">
        <f t="array" aca="1" ref="AC35" ca="1">_xlfn.IFNA(SUM(((AC$3&gt;='Gastos com Pessoal'!$E$7:$E$506)*(AC$3&lt;='Gastos com Pessoal'!$F$7:$F$506)*OFFSET('Encargos e Benefícios'!$D$5,1,MATCH($B35,'Encargos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35" s="32">
        <f t="array" aca="1" ref="AD35" ca="1">_xlfn.IFNA(SUM(((AD$3&gt;='Gastos com Pessoal'!$E$7:$E$506)*(AD$3&lt;='Gastos com Pessoal'!$F$7:$F$506)*OFFSET('Encargos e Benefícios'!$D$5,1,MATCH($B35,'Encargos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35" s="32">
        <f t="array" aca="1" ref="AE35" ca="1">_xlfn.IFNA(SUM(((AE$3&gt;='Gastos com Pessoal'!$E$7:$E$506)*(AE$3&lt;='Gastos com Pessoal'!$F$7:$F$506)*OFFSET('Encargos e Benefícios'!$D$5,1,MATCH($B35,'Encargos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35" s="32">
        <f t="array" aca="1" ref="AF35" ca="1">_xlfn.IFNA(SUM(((AF$3&gt;='Gastos com Pessoal'!$E$7:$E$506)*(AF$3&lt;='Gastos com Pessoal'!$F$7:$F$506)*OFFSET('Encargos e Benefícios'!$D$5,1,MATCH($B35,'Encargos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35" s="32">
        <f t="array" aca="1" ref="AG35" ca="1">_xlfn.IFNA(SUM(((AG$3&gt;='Gastos com Pessoal'!$E$7:$E$506)*(AG$3&lt;='Gastos com Pessoal'!$F$7:$F$506)*OFFSET('Encargos e Benefícios'!$D$5,1,MATCH($B35,'Encargos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35" s="32">
        <f t="array" aca="1" ref="AH35" ca="1">_xlfn.IFNA(SUM(((AH$3&gt;='Gastos com Pessoal'!$E$7:$E$506)*(AH$3&lt;='Gastos com Pessoal'!$F$7:$F$506)*OFFSET('Encargos e Benefícios'!$D$5,1,MATCH($B35,'Encargos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35" s="32">
        <f t="array" aca="1" ref="AI35" ca="1">_xlfn.IFNA(SUM(((AI$3&gt;='Gastos com Pessoal'!$E$7:$E$506)*(AI$3&lt;='Gastos com Pessoal'!$F$7:$F$506)*OFFSET('Encargos e Benefícios'!$D$5,1,MATCH($B35,'Encargos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35" s="32">
        <f t="array" aca="1" ref="AJ35" ca="1">_xlfn.IFNA(SUM(((AJ$3&gt;='Gastos com Pessoal'!$E$7:$E$506)*(AJ$3&lt;='Gastos com Pessoal'!$F$7:$F$506)*OFFSET('Encargos e Benefícios'!$D$5,1,MATCH($B35,'Encargos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35" s="32">
        <f t="array" aca="1" ref="AK35" ca="1">_xlfn.IFNA(SUM(((AK$3&gt;='Gastos com Pessoal'!$E$7:$E$506)*(AK$3&lt;='Gastos com Pessoal'!$F$7:$F$506)*OFFSET('Encargos e Benefícios'!$D$5,1,MATCH($B35,'Encargos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35" s="32">
        <f t="array" aca="1" ref="AL35" ca="1">_xlfn.IFNA(SUM(((AL$3&gt;='Gastos com Pessoal'!$E$7:$E$506)*(AL$3&lt;='Gastos com Pessoal'!$F$7:$F$506)*OFFSET('Encargos e Benefícios'!$D$5,1,MATCH($B35,'Encargos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35" s="32">
        <f t="array" aca="1" ref="AM35" ca="1">_xlfn.IFNA(SUM(((AM$3&gt;='Gastos com Pessoal'!$E$7:$E$506)*(AM$3&lt;='Gastos com Pessoal'!$F$7:$F$506)*OFFSET('Encargos e Benefícios'!$D$5,1,MATCH($B35,'Encargos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35" s="32">
        <f t="array" aca="1" ref="AN35" ca="1">_xlfn.IFNA(SUM(((AN$3&gt;='Gastos com Pessoal'!$E$7:$E$506)*(AN$3&lt;='Gastos com Pessoal'!$F$7:$F$506)*OFFSET('Encargos e Benefícios'!$D$5,1,MATCH($B35,'Encargos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35" s="32">
        <f t="array" aca="1" ref="AO35" ca="1">_xlfn.IFNA(SUM(((AO$3&gt;='Gastos com Pessoal'!$E$7:$E$506)*(AO$3&lt;='Gastos com Pessoal'!$F$7:$F$506)*OFFSET('Encargos e Benefícios'!$D$5,1,MATCH($B35,'Encargos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35" s="32">
        <f t="array" aca="1" ref="AP35" ca="1">_xlfn.IFNA(SUM(((AP$3&gt;='Gastos com Pessoal'!$E$7:$E$506)*(AP$3&lt;='Gastos com Pessoal'!$F$7:$F$506)*OFFSET('Encargos e Benefícios'!$D$5,1,MATCH($B35,'Encargos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35" s="32">
        <f t="array" aca="1" ref="AQ35" ca="1">_xlfn.IFNA(SUM(((AQ$3&gt;='Gastos com Pessoal'!$E$7:$E$506)*(AQ$3&lt;='Gastos com Pessoal'!$F$7:$F$506)*OFFSET('Encargos e Benefícios'!$D$5,1,MATCH($B35,'Encargos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35" s="32">
        <f t="array" aca="1" ref="AR35" ca="1">_xlfn.IFNA(SUM(((AR$3&gt;='Gastos com Pessoal'!$E$7:$E$506)*(AR$3&lt;='Gastos com Pessoal'!$F$7:$F$506)*OFFSET('Encargos e Benefícios'!$D$5,1,MATCH($B35,'Encargos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35" s="32">
        <f t="array" aca="1" ref="AS35" ca="1">_xlfn.IFNA(SUM(((AS$3&gt;='Gastos com Pessoal'!$E$7:$E$506)*(AS$3&lt;='Gastos com Pessoal'!$F$7:$F$506)*OFFSET('Encargos e Benefícios'!$D$5,1,MATCH($B35,'Encargos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35" s="32">
        <f t="array" aca="1" ref="AT35" ca="1">_xlfn.IFNA(SUM(((AT$3&gt;='Gastos com Pessoal'!$E$7:$E$506)*(AT$3&lt;='Gastos com Pessoal'!$F$7:$F$506)*OFFSET('Encargos e Benefícios'!$D$5,1,MATCH($B35,'Encargos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35" s="32">
        <f t="array" aca="1" ref="AU35" ca="1">_xlfn.IFNA(SUM(((AU$3&gt;='Gastos com Pessoal'!$E$7:$E$506)*(AU$3&lt;='Gastos com Pessoal'!$F$7:$F$506)*OFFSET('Encargos e Benefícios'!$D$5,1,MATCH($B35,'Encargos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35" s="32">
        <f t="array" aca="1" ref="AV35" ca="1">_xlfn.IFNA(SUM(((AV$3&gt;='Gastos com Pessoal'!$E$7:$E$506)*(AV$3&lt;='Gastos com Pessoal'!$F$7:$F$506)*OFFSET('Encargos e Benefícios'!$D$5,1,MATCH($B35,'Encargos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35" s="32">
        <f t="array" aca="1" ref="AW35" ca="1">_xlfn.IFNA(SUM(((AW$3&gt;='Gastos com Pessoal'!$E$7:$E$506)*(AW$3&lt;='Gastos com Pessoal'!$F$7:$F$506)*OFFSET('Encargos e Benefícios'!$D$5,1,MATCH($B35,'Encargos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35" s="32">
        <f t="array" aca="1" ref="AX35" ca="1">_xlfn.IFNA(SUM(((AX$3&gt;='Gastos com Pessoal'!$E$7:$E$506)*(AX$3&lt;='Gastos com Pessoal'!$F$7:$F$506)*OFFSET('Encargos e Benefícios'!$D$5,1,MATCH($B35,'Encargos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35" s="32">
        <f t="array" aca="1" ref="AY35" ca="1">_xlfn.IFNA(SUM(((AY$3&gt;='Gastos com Pessoal'!$E$7:$E$506)*(AY$3&lt;='Gastos com Pessoal'!$F$7:$F$506)*OFFSET('Encargos e Benefícios'!$D$5,1,MATCH($B35,'Encargos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35" s="32">
        <f t="array" aca="1" ref="AZ35" ca="1">_xlfn.IFNA(SUM(((AZ$3&gt;='Gastos com Pessoal'!$E$7:$E$506)*(AZ$3&lt;='Gastos com Pessoal'!$F$7:$F$506)*OFFSET('Encargos e Benefícios'!$D$5,1,MATCH($B35,'Encargos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35" s="32">
        <f t="array" aca="1" ref="BA35" ca="1">_xlfn.IFNA(SUM(((BA$3&gt;='Gastos com Pessoal'!$E$7:$E$506)*(BA$3&lt;='Gastos com Pessoal'!$F$7:$F$506)*OFFSET('Encargos e Benefícios'!$D$5,1,MATCH($B35,'Encargos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35" s="32">
        <f t="array" aca="1" ref="BB35" ca="1">_xlfn.IFNA(SUM(((BB$3&gt;='Gastos com Pessoal'!$E$7:$E$506)*(BB$3&lt;='Gastos com Pessoal'!$F$7:$F$506)*OFFSET('Encargos e Benefícios'!$D$5,1,MATCH($B35,'Encargos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35" s="32">
        <f t="array" aca="1" ref="BC35" ca="1">_xlfn.IFNA(SUM(((BC$3&gt;='Gastos com Pessoal'!$E$7:$E$506)*(BC$3&lt;='Gastos com Pessoal'!$F$7:$F$506)*OFFSET('Encargos e Benefícios'!$D$5,1,MATCH($B35,'Encargos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35" s="32">
        <f t="array" aca="1" ref="BD35" ca="1">_xlfn.IFNA(SUM(((BD$3&gt;='Gastos com Pessoal'!$E$7:$E$506)*(BD$3&lt;='Gastos com Pessoal'!$F$7:$F$506)*OFFSET('Encargos e Benefícios'!$D$5,1,MATCH($B35,'Encargos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35" s="32">
        <f t="array" aca="1" ref="BE35" ca="1">_xlfn.IFNA(SUM(((BE$3&gt;='Gastos com Pessoal'!$E$7:$E$506)*(BE$3&lt;='Gastos com Pessoal'!$F$7:$F$506)*OFFSET('Encargos e Benefícios'!$D$5,1,MATCH($B35,'Encargos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35" s="32">
        <f t="array" aca="1" ref="BF35" ca="1">_xlfn.IFNA(SUM(((BF$3&gt;='Gastos com Pessoal'!$E$7:$E$506)*(BF$3&lt;='Gastos com Pessoal'!$F$7:$F$506)*OFFSET('Encargos e Benefícios'!$D$5,1,MATCH($B35,'Encargos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35" s="32">
        <f t="array" aca="1" ref="BG35" ca="1">_xlfn.IFNA(SUM(((BG$3&gt;='Gastos com Pessoal'!$E$7:$E$506)*(BG$3&lt;='Gastos com Pessoal'!$F$7:$F$506)*OFFSET('Encargos e Benefícios'!$D$5,1,MATCH($B35,'Encargos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35" s="32">
        <f t="array" aca="1" ref="BH35" ca="1">_xlfn.IFNA(SUM(((BH$3&gt;='Gastos com Pessoal'!$E$7:$E$506)*(BH$3&lt;='Gastos com Pessoal'!$F$7:$F$506)*OFFSET('Encargos e Benefícios'!$D$5,1,MATCH($B35,'Encargos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35" s="32">
        <f t="array" aca="1" ref="BI35" ca="1">_xlfn.IFNA(SUM(((BI$3&gt;='Gastos com Pessoal'!$E$7:$E$506)*(BI$3&lt;='Gastos com Pessoal'!$F$7:$F$506)*OFFSET('Encargos e Benefícios'!$D$5,1,MATCH($B35,'Encargos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35" s="32">
        <f t="array" aca="1" ref="BJ35" ca="1">_xlfn.IFNA(SUM(((BJ$3&gt;='Gastos com Pessoal'!$E$7:$E$506)*(BJ$3&lt;='Gastos com Pessoal'!$F$7:$F$506)*OFFSET('Encargos e Benefícios'!$D$5,1,MATCH($B35,'Encargos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35" s="70">
        <f t="shared" ca="1" si="16"/>
        <v>9776.308611833334</v>
      </c>
      <c r="BL35" s="75">
        <f t="shared" ca="1" si="17"/>
        <v>2.9646899956694318E-3</v>
      </c>
    </row>
    <row r="36" spans="1:64" s="48" customFormat="1" ht="23.25" customHeight="1" x14ac:dyDescent="0.2">
      <c r="A36" s="19" t="s">
        <v>145</v>
      </c>
      <c r="B36" s="12" t="s">
        <v>146</v>
      </c>
      <c r="C36" s="32">
        <f t="array" aca="1" ref="C36" ca="1">_xlfn.IFNA(SUM(((C$3&gt;='Gastos com Pessoal'!$E$7:$E$506)*(C$3&lt;='Gastos com Pessoal'!$F$7:$F$506)*OFFSET('Encargos e Benefícios'!$D$5,1,MATCH($B36,'Encargos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14192.4444</v>
      </c>
      <c r="D36" s="32">
        <f t="array" aca="1" ref="D36" ca="1">_xlfn.IFNA(SUM(((D$3&gt;='Gastos com Pessoal'!$E$7:$E$506)*(D$3&lt;='Gastos com Pessoal'!$F$7:$F$506)*OFFSET('Encargos e Benefícios'!$D$5,1,MATCH($B36,'Encargos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12626.82928888889</v>
      </c>
      <c r="E36" s="32">
        <f t="array" aca="1" ref="E36" ca="1">_xlfn.IFNA(SUM(((E$3&gt;='Gastos com Pessoal'!$E$7:$E$506)*(E$3&lt;='Gastos com Pessoal'!$F$7:$F$506)*OFFSET('Encargos e Benefícios'!$D$5,1,MATCH($B36,'Encargos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12626.82928888889</v>
      </c>
      <c r="F36" s="32">
        <f t="array" aca="1" ref="F36" ca="1">_xlfn.IFNA(SUM(((F$3&gt;='Gastos com Pessoal'!$E$7:$E$506)*(F$3&lt;='Gastos com Pessoal'!$F$7:$F$506)*OFFSET('Encargos e Benefícios'!$D$5,1,MATCH($B36,'Encargos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12626.82928888889</v>
      </c>
      <c r="G36" s="32">
        <f t="array" aca="1" ref="G36" ca="1">_xlfn.IFNA(SUM(((G$3&gt;='Gastos com Pessoal'!$E$7:$E$506)*(G$3&lt;='Gastos com Pessoal'!$F$7:$F$506)*OFFSET('Encargos e Benefícios'!$D$5,1,MATCH($B36,'Encargos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12626.82928888889</v>
      </c>
      <c r="H36" s="32">
        <f t="array" aca="1" ref="H36" ca="1">_xlfn.IFNA(SUM(((H$3&gt;='Gastos com Pessoal'!$E$7:$E$506)*(H$3&lt;='Gastos com Pessoal'!$F$7:$F$506)*OFFSET('Encargos e Benefícios'!$D$5,1,MATCH($B36,'Encargos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13510.707339111112</v>
      </c>
      <c r="I36" s="32">
        <f t="array" aca="1" ref="I36" ca="1">_xlfn.IFNA(SUM(((I$3&gt;='Gastos com Pessoal'!$E$7:$E$506)*(I$3&lt;='Gastos com Pessoal'!$F$7:$F$506)*OFFSET('Encargos e Benefícios'!$D$5,1,MATCH($B36,'Encargos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36" s="32">
        <f t="array" aca="1" ref="J36" ca="1">_xlfn.IFNA(SUM(((J$3&gt;='Gastos com Pessoal'!$E$7:$E$506)*(J$3&lt;='Gastos com Pessoal'!$F$7:$F$506)*OFFSET('Encargos e Benefícios'!$D$5,1,MATCH($B36,'Encargos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36" s="32">
        <f t="array" aca="1" ref="K36" ca="1">_xlfn.IFNA(SUM(((K$3&gt;='Gastos com Pessoal'!$E$7:$E$506)*(K$3&lt;='Gastos com Pessoal'!$F$7:$F$506)*OFFSET('Encargos e Benefícios'!$D$5,1,MATCH($B36,'Encargos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36" s="32">
        <f t="array" aca="1" ref="L36" ca="1">_xlfn.IFNA(SUM(((L$3&gt;='Gastos com Pessoal'!$E$7:$E$506)*(L$3&lt;='Gastos com Pessoal'!$F$7:$F$506)*OFFSET('Encargos e Benefícios'!$D$5,1,MATCH($B36,'Encargos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36" s="32">
        <f t="array" aca="1" ref="M36" ca="1">_xlfn.IFNA(SUM(((M$3&gt;='Gastos com Pessoal'!$E$7:$E$506)*(M$3&lt;='Gastos com Pessoal'!$F$7:$F$506)*OFFSET('Encargos e Benefícios'!$D$5,1,MATCH($B36,'Encargos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36" s="32">
        <f t="array" aca="1" ref="N36" ca="1">_xlfn.IFNA(SUM(((N$3&gt;='Gastos com Pessoal'!$E$7:$E$506)*(N$3&lt;='Gastos com Pessoal'!$F$7:$F$506)*OFFSET('Encargos e Benefícios'!$D$5,1,MATCH($B36,'Encargos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36" s="32">
        <f t="array" aca="1" ref="O36" ca="1">_xlfn.IFNA(SUM(((O$3&gt;='Gastos com Pessoal'!$E$7:$E$506)*(O$3&lt;='Gastos com Pessoal'!$F$7:$F$506)*OFFSET('Encargos e Benefícios'!$D$5,1,MATCH($B36,'Encargos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36" s="32">
        <f t="array" aca="1" ref="P36" ca="1">_xlfn.IFNA(SUM(((P$3&gt;='Gastos com Pessoal'!$E$7:$E$506)*(P$3&lt;='Gastos com Pessoal'!$F$7:$F$506)*OFFSET('Encargos e Benefícios'!$D$5,1,MATCH($B36,'Encargos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36" s="32">
        <f t="array" aca="1" ref="Q36" ca="1">_xlfn.IFNA(SUM(((Q$3&gt;='Gastos com Pessoal'!$E$7:$E$506)*(Q$3&lt;='Gastos com Pessoal'!$F$7:$F$506)*OFFSET('Encargos e Benefícios'!$D$5,1,MATCH($B36,'Encargos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36" s="32">
        <f t="array" aca="1" ref="R36" ca="1">_xlfn.IFNA(SUM(((R$3&gt;='Gastos com Pessoal'!$E$7:$E$506)*(R$3&lt;='Gastos com Pessoal'!$F$7:$F$506)*OFFSET('Encargos e Benefícios'!$D$5,1,MATCH($B36,'Encargos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36" s="32">
        <f t="array" aca="1" ref="S36" ca="1">_xlfn.IFNA(SUM(((S$3&gt;='Gastos com Pessoal'!$E$7:$E$506)*(S$3&lt;='Gastos com Pessoal'!$F$7:$F$506)*OFFSET('Encargos e Benefícios'!$D$5,1,MATCH($B36,'Encargos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36" s="32">
        <f t="array" aca="1" ref="T36" ca="1">_xlfn.IFNA(SUM(((T$3&gt;='Gastos com Pessoal'!$E$7:$E$506)*(T$3&lt;='Gastos com Pessoal'!$F$7:$F$506)*OFFSET('Encargos e Benefícios'!$D$5,1,MATCH($B36,'Encargos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36" s="32">
        <f t="array" aca="1" ref="U36" ca="1">_xlfn.IFNA(SUM(((U$3&gt;='Gastos com Pessoal'!$E$7:$E$506)*(U$3&lt;='Gastos com Pessoal'!$F$7:$F$506)*OFFSET('Encargos e Benefícios'!$D$5,1,MATCH($B36,'Encargos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36" s="32">
        <f t="array" aca="1" ref="V36" ca="1">_xlfn.IFNA(SUM(((V$3&gt;='Gastos com Pessoal'!$E$7:$E$506)*(V$3&lt;='Gastos com Pessoal'!$F$7:$F$506)*OFFSET('Encargos e Benefícios'!$D$5,1,MATCH($B36,'Encargos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36" s="32">
        <f t="array" aca="1" ref="W36" ca="1">_xlfn.IFNA(SUM(((W$3&gt;='Gastos com Pessoal'!$E$7:$E$506)*(W$3&lt;='Gastos com Pessoal'!$F$7:$F$506)*OFFSET('Encargos e Benefícios'!$D$5,1,MATCH($B36,'Encargos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36" s="32">
        <f t="array" aca="1" ref="X36" ca="1">_xlfn.IFNA(SUM(((X$3&gt;='Gastos com Pessoal'!$E$7:$E$506)*(X$3&lt;='Gastos com Pessoal'!$F$7:$F$506)*OFFSET('Encargos e Benefícios'!$D$5,1,MATCH($B36,'Encargos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36" s="32">
        <f t="array" aca="1" ref="Y36" ca="1">_xlfn.IFNA(SUM(((Y$3&gt;='Gastos com Pessoal'!$E$7:$E$506)*(Y$3&lt;='Gastos com Pessoal'!$F$7:$F$506)*OFFSET('Encargos e Benefícios'!$D$5,1,MATCH($B36,'Encargos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36" s="32">
        <f t="array" aca="1" ref="Z36" ca="1">_xlfn.IFNA(SUM(((Z$3&gt;='Gastos com Pessoal'!$E$7:$E$506)*(Z$3&lt;='Gastos com Pessoal'!$F$7:$F$506)*OFFSET('Encargos e Benefícios'!$D$5,1,MATCH($B36,'Encargos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36" s="32">
        <f t="array" aca="1" ref="AA36" ca="1">_xlfn.IFNA(SUM(((AA$3&gt;='Gastos com Pessoal'!$E$7:$E$506)*(AA$3&lt;='Gastos com Pessoal'!$F$7:$F$506)*OFFSET('Encargos e Benefícios'!$D$5,1,MATCH($B36,'Encargos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36" s="32">
        <f t="array" aca="1" ref="AB36" ca="1">_xlfn.IFNA(SUM(((AB$3&gt;='Gastos com Pessoal'!$E$7:$E$506)*(AB$3&lt;='Gastos com Pessoal'!$F$7:$F$506)*OFFSET('Encargos e Benefícios'!$D$5,1,MATCH($B36,'Encargos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36" s="32">
        <f t="array" aca="1" ref="AC36" ca="1">_xlfn.IFNA(SUM(((AC$3&gt;='Gastos com Pessoal'!$E$7:$E$506)*(AC$3&lt;='Gastos com Pessoal'!$F$7:$F$506)*OFFSET('Encargos e Benefícios'!$D$5,1,MATCH($B36,'Encargos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36" s="32">
        <f t="array" aca="1" ref="AD36" ca="1">_xlfn.IFNA(SUM(((AD$3&gt;='Gastos com Pessoal'!$E$7:$E$506)*(AD$3&lt;='Gastos com Pessoal'!$F$7:$F$506)*OFFSET('Encargos e Benefícios'!$D$5,1,MATCH($B36,'Encargos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36" s="32">
        <f t="array" aca="1" ref="AE36" ca="1">_xlfn.IFNA(SUM(((AE$3&gt;='Gastos com Pessoal'!$E$7:$E$506)*(AE$3&lt;='Gastos com Pessoal'!$F$7:$F$506)*OFFSET('Encargos e Benefícios'!$D$5,1,MATCH($B36,'Encargos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36" s="32">
        <f t="array" aca="1" ref="AF36" ca="1">_xlfn.IFNA(SUM(((AF$3&gt;='Gastos com Pessoal'!$E$7:$E$506)*(AF$3&lt;='Gastos com Pessoal'!$F$7:$F$506)*OFFSET('Encargos e Benefícios'!$D$5,1,MATCH($B36,'Encargos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36" s="32">
        <f t="array" aca="1" ref="AG36" ca="1">_xlfn.IFNA(SUM(((AG$3&gt;='Gastos com Pessoal'!$E$7:$E$506)*(AG$3&lt;='Gastos com Pessoal'!$F$7:$F$506)*OFFSET('Encargos e Benefícios'!$D$5,1,MATCH($B36,'Encargos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36" s="32">
        <f t="array" aca="1" ref="AH36" ca="1">_xlfn.IFNA(SUM(((AH$3&gt;='Gastos com Pessoal'!$E$7:$E$506)*(AH$3&lt;='Gastos com Pessoal'!$F$7:$F$506)*OFFSET('Encargos e Benefícios'!$D$5,1,MATCH($B36,'Encargos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36" s="32">
        <f t="array" aca="1" ref="AI36" ca="1">_xlfn.IFNA(SUM(((AI$3&gt;='Gastos com Pessoal'!$E$7:$E$506)*(AI$3&lt;='Gastos com Pessoal'!$F$7:$F$506)*OFFSET('Encargos e Benefícios'!$D$5,1,MATCH($B36,'Encargos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36" s="32">
        <f t="array" aca="1" ref="AJ36" ca="1">_xlfn.IFNA(SUM(((AJ$3&gt;='Gastos com Pessoal'!$E$7:$E$506)*(AJ$3&lt;='Gastos com Pessoal'!$F$7:$F$506)*OFFSET('Encargos e Benefícios'!$D$5,1,MATCH($B36,'Encargos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36" s="32">
        <f t="array" aca="1" ref="AK36" ca="1">_xlfn.IFNA(SUM(((AK$3&gt;='Gastos com Pessoal'!$E$7:$E$506)*(AK$3&lt;='Gastos com Pessoal'!$F$7:$F$506)*OFFSET('Encargos e Benefícios'!$D$5,1,MATCH($B36,'Encargos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36" s="32">
        <f t="array" aca="1" ref="AL36" ca="1">_xlfn.IFNA(SUM(((AL$3&gt;='Gastos com Pessoal'!$E$7:$E$506)*(AL$3&lt;='Gastos com Pessoal'!$F$7:$F$506)*OFFSET('Encargos e Benefícios'!$D$5,1,MATCH($B36,'Encargos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36" s="32">
        <f t="array" aca="1" ref="AM36" ca="1">_xlfn.IFNA(SUM(((AM$3&gt;='Gastos com Pessoal'!$E$7:$E$506)*(AM$3&lt;='Gastos com Pessoal'!$F$7:$F$506)*OFFSET('Encargos e Benefícios'!$D$5,1,MATCH($B36,'Encargos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36" s="32">
        <f t="array" aca="1" ref="AN36" ca="1">_xlfn.IFNA(SUM(((AN$3&gt;='Gastos com Pessoal'!$E$7:$E$506)*(AN$3&lt;='Gastos com Pessoal'!$F$7:$F$506)*OFFSET('Encargos e Benefícios'!$D$5,1,MATCH($B36,'Encargos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36" s="32">
        <f t="array" aca="1" ref="AO36" ca="1">_xlfn.IFNA(SUM(((AO$3&gt;='Gastos com Pessoal'!$E$7:$E$506)*(AO$3&lt;='Gastos com Pessoal'!$F$7:$F$506)*OFFSET('Encargos e Benefícios'!$D$5,1,MATCH($B36,'Encargos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36" s="32">
        <f t="array" aca="1" ref="AP36" ca="1">_xlfn.IFNA(SUM(((AP$3&gt;='Gastos com Pessoal'!$E$7:$E$506)*(AP$3&lt;='Gastos com Pessoal'!$F$7:$F$506)*OFFSET('Encargos e Benefícios'!$D$5,1,MATCH($B36,'Encargos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36" s="32">
        <f t="array" aca="1" ref="AQ36" ca="1">_xlfn.IFNA(SUM(((AQ$3&gt;='Gastos com Pessoal'!$E$7:$E$506)*(AQ$3&lt;='Gastos com Pessoal'!$F$7:$F$506)*OFFSET('Encargos e Benefícios'!$D$5,1,MATCH($B36,'Encargos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36" s="32">
        <f t="array" aca="1" ref="AR36" ca="1">_xlfn.IFNA(SUM(((AR$3&gt;='Gastos com Pessoal'!$E$7:$E$506)*(AR$3&lt;='Gastos com Pessoal'!$F$7:$F$506)*OFFSET('Encargos e Benefícios'!$D$5,1,MATCH($B36,'Encargos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36" s="32">
        <f t="array" aca="1" ref="AS36" ca="1">_xlfn.IFNA(SUM(((AS$3&gt;='Gastos com Pessoal'!$E$7:$E$506)*(AS$3&lt;='Gastos com Pessoal'!$F$7:$F$506)*OFFSET('Encargos e Benefícios'!$D$5,1,MATCH($B36,'Encargos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36" s="32">
        <f t="array" aca="1" ref="AT36" ca="1">_xlfn.IFNA(SUM(((AT$3&gt;='Gastos com Pessoal'!$E$7:$E$506)*(AT$3&lt;='Gastos com Pessoal'!$F$7:$F$506)*OFFSET('Encargos e Benefícios'!$D$5,1,MATCH($B36,'Encargos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36" s="32">
        <f t="array" aca="1" ref="AU36" ca="1">_xlfn.IFNA(SUM(((AU$3&gt;='Gastos com Pessoal'!$E$7:$E$506)*(AU$3&lt;='Gastos com Pessoal'!$F$7:$F$506)*OFFSET('Encargos e Benefícios'!$D$5,1,MATCH($B36,'Encargos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36" s="32">
        <f t="array" aca="1" ref="AV36" ca="1">_xlfn.IFNA(SUM(((AV$3&gt;='Gastos com Pessoal'!$E$7:$E$506)*(AV$3&lt;='Gastos com Pessoal'!$F$7:$F$506)*OFFSET('Encargos e Benefícios'!$D$5,1,MATCH($B36,'Encargos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36" s="32">
        <f t="array" aca="1" ref="AW36" ca="1">_xlfn.IFNA(SUM(((AW$3&gt;='Gastos com Pessoal'!$E$7:$E$506)*(AW$3&lt;='Gastos com Pessoal'!$F$7:$F$506)*OFFSET('Encargos e Benefícios'!$D$5,1,MATCH($B36,'Encargos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36" s="32">
        <f t="array" aca="1" ref="AX36" ca="1">_xlfn.IFNA(SUM(((AX$3&gt;='Gastos com Pessoal'!$E$7:$E$506)*(AX$3&lt;='Gastos com Pessoal'!$F$7:$F$506)*OFFSET('Encargos e Benefícios'!$D$5,1,MATCH($B36,'Encargos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36" s="32">
        <f t="array" aca="1" ref="AY36" ca="1">_xlfn.IFNA(SUM(((AY$3&gt;='Gastos com Pessoal'!$E$7:$E$506)*(AY$3&lt;='Gastos com Pessoal'!$F$7:$F$506)*OFFSET('Encargos e Benefícios'!$D$5,1,MATCH($B36,'Encargos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36" s="32">
        <f t="array" aca="1" ref="AZ36" ca="1">_xlfn.IFNA(SUM(((AZ$3&gt;='Gastos com Pessoal'!$E$7:$E$506)*(AZ$3&lt;='Gastos com Pessoal'!$F$7:$F$506)*OFFSET('Encargos e Benefícios'!$D$5,1,MATCH($B36,'Encargos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36" s="32">
        <f t="array" aca="1" ref="BA36" ca="1">_xlfn.IFNA(SUM(((BA$3&gt;='Gastos com Pessoal'!$E$7:$E$506)*(BA$3&lt;='Gastos com Pessoal'!$F$7:$F$506)*OFFSET('Encargos e Benefícios'!$D$5,1,MATCH($B36,'Encargos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36" s="32">
        <f t="array" aca="1" ref="BB36" ca="1">_xlfn.IFNA(SUM(((BB$3&gt;='Gastos com Pessoal'!$E$7:$E$506)*(BB$3&lt;='Gastos com Pessoal'!$F$7:$F$506)*OFFSET('Encargos e Benefícios'!$D$5,1,MATCH($B36,'Encargos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36" s="32">
        <f t="array" aca="1" ref="BC36" ca="1">_xlfn.IFNA(SUM(((BC$3&gt;='Gastos com Pessoal'!$E$7:$E$506)*(BC$3&lt;='Gastos com Pessoal'!$F$7:$F$506)*OFFSET('Encargos e Benefícios'!$D$5,1,MATCH($B36,'Encargos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36" s="32">
        <f t="array" aca="1" ref="BD36" ca="1">_xlfn.IFNA(SUM(((BD$3&gt;='Gastos com Pessoal'!$E$7:$E$506)*(BD$3&lt;='Gastos com Pessoal'!$F$7:$F$506)*OFFSET('Encargos e Benefícios'!$D$5,1,MATCH($B36,'Encargos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36" s="32">
        <f t="array" aca="1" ref="BE36" ca="1">_xlfn.IFNA(SUM(((BE$3&gt;='Gastos com Pessoal'!$E$7:$E$506)*(BE$3&lt;='Gastos com Pessoal'!$F$7:$F$506)*OFFSET('Encargos e Benefícios'!$D$5,1,MATCH($B36,'Encargos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36" s="32">
        <f t="array" aca="1" ref="BF36" ca="1">_xlfn.IFNA(SUM(((BF$3&gt;='Gastos com Pessoal'!$E$7:$E$506)*(BF$3&lt;='Gastos com Pessoal'!$F$7:$F$506)*OFFSET('Encargos e Benefícios'!$D$5,1,MATCH($B36,'Encargos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36" s="32">
        <f t="array" aca="1" ref="BG36" ca="1">_xlfn.IFNA(SUM(((BG$3&gt;='Gastos com Pessoal'!$E$7:$E$506)*(BG$3&lt;='Gastos com Pessoal'!$F$7:$F$506)*OFFSET('Encargos e Benefícios'!$D$5,1,MATCH($B36,'Encargos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36" s="32">
        <f t="array" aca="1" ref="BH36" ca="1">_xlfn.IFNA(SUM(((BH$3&gt;='Gastos com Pessoal'!$E$7:$E$506)*(BH$3&lt;='Gastos com Pessoal'!$F$7:$F$506)*OFFSET('Encargos e Benefícios'!$D$5,1,MATCH($B36,'Encargos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36" s="32">
        <f t="array" aca="1" ref="BI36" ca="1">_xlfn.IFNA(SUM(((BI$3&gt;='Gastos com Pessoal'!$E$7:$E$506)*(BI$3&lt;='Gastos com Pessoal'!$F$7:$F$506)*OFFSET('Encargos e Benefícios'!$D$5,1,MATCH($B36,'Encargos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36" s="32">
        <f t="array" aca="1" ref="BJ36" ca="1">_xlfn.IFNA(SUM(((BJ$3&gt;='Gastos com Pessoal'!$E$7:$E$506)*(BJ$3&lt;='Gastos com Pessoal'!$F$7:$F$506)*OFFSET('Encargos e Benefícios'!$D$5,1,MATCH($B36,'Encargos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36" s="70">
        <f t="shared" ca="1" si="16"/>
        <v>78210.468894666672</v>
      </c>
      <c r="BL36" s="75">
        <f t="shared" ca="1" si="17"/>
        <v>2.3717519965355455E-2</v>
      </c>
    </row>
    <row r="37" spans="1:64" s="48" customFormat="1" ht="23.25" customHeight="1" x14ac:dyDescent="0.2">
      <c r="A37" s="19" t="s">
        <v>147</v>
      </c>
      <c r="B37" s="12" t="s">
        <v>148</v>
      </c>
      <c r="C37" s="32">
        <f t="array" aca="1" ref="C37" ca="1">_xlfn.IFNA(SUM(((C$3&gt;='Gastos com Pessoal'!$E$7:$E$506)*(C$3&lt;='Gastos com Pessoal'!$F$7:$F$506)*OFFSET('Encargos e Benefícios'!$D$5,1,MATCH($B37,'Encargos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5676.9777600000007</v>
      </c>
      <c r="D37" s="32">
        <f t="array" aca="1" ref="D37" ca="1">_xlfn.IFNA(SUM(((D$3&gt;='Gastos com Pessoal'!$E$7:$E$506)*(D$3&lt;='Gastos com Pessoal'!$F$7:$F$506)*OFFSET('Encargos e Benefícios'!$D$5,1,MATCH($B37,'Encargos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5050.7317155555565</v>
      </c>
      <c r="E37" s="32">
        <f t="array" aca="1" ref="E37" ca="1">_xlfn.IFNA(SUM(((E$3&gt;='Gastos com Pessoal'!$E$7:$E$506)*(E$3&lt;='Gastos com Pessoal'!$F$7:$F$506)*OFFSET('Encargos e Benefícios'!$D$5,1,MATCH($B37,'Encargos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5050.7317155555565</v>
      </c>
      <c r="F37" s="32">
        <f t="array" aca="1" ref="F37" ca="1">_xlfn.IFNA(SUM(((F$3&gt;='Gastos com Pessoal'!$E$7:$E$506)*(F$3&lt;='Gastos com Pessoal'!$F$7:$F$506)*OFFSET('Encargos e Benefícios'!$D$5,1,MATCH($B37,'Encargos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5050.7317155555565</v>
      </c>
      <c r="G37" s="32">
        <f t="array" aca="1" ref="G37" ca="1">_xlfn.IFNA(SUM(((G$3&gt;='Gastos com Pessoal'!$E$7:$E$506)*(G$3&lt;='Gastos com Pessoal'!$F$7:$F$506)*OFFSET('Encargos e Benefícios'!$D$5,1,MATCH($B37,'Encargos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5050.7317155555565</v>
      </c>
      <c r="H37" s="32">
        <f t="array" aca="1" ref="H37" ca="1">_xlfn.IFNA(SUM(((H$3&gt;='Gastos com Pessoal'!$E$7:$E$506)*(H$3&lt;='Gastos com Pessoal'!$F$7:$F$506)*OFFSET('Encargos e Benefícios'!$D$5,1,MATCH($B37,'Encargos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5404.2829356444454</v>
      </c>
      <c r="I37" s="32">
        <f t="array" aca="1" ref="I37" ca="1">_xlfn.IFNA(SUM(((I$3&gt;='Gastos com Pessoal'!$E$7:$E$506)*(I$3&lt;='Gastos com Pessoal'!$F$7:$F$506)*OFFSET('Encargos e Benefícios'!$D$5,1,MATCH($B37,'Encargos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37" s="32">
        <f t="array" aca="1" ref="J37" ca="1">_xlfn.IFNA(SUM(((J$3&gt;='Gastos com Pessoal'!$E$7:$E$506)*(J$3&lt;='Gastos com Pessoal'!$F$7:$F$506)*OFFSET('Encargos e Benefícios'!$D$5,1,MATCH($B37,'Encargos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37" s="32">
        <f t="array" aca="1" ref="K37" ca="1">_xlfn.IFNA(SUM(((K$3&gt;='Gastos com Pessoal'!$E$7:$E$506)*(K$3&lt;='Gastos com Pessoal'!$F$7:$F$506)*OFFSET('Encargos e Benefícios'!$D$5,1,MATCH($B37,'Encargos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37" s="32">
        <f t="array" aca="1" ref="L37" ca="1">_xlfn.IFNA(SUM(((L$3&gt;='Gastos com Pessoal'!$E$7:$E$506)*(L$3&lt;='Gastos com Pessoal'!$F$7:$F$506)*OFFSET('Encargos e Benefícios'!$D$5,1,MATCH($B37,'Encargos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37" s="32">
        <f t="array" aca="1" ref="M37" ca="1">_xlfn.IFNA(SUM(((M$3&gt;='Gastos com Pessoal'!$E$7:$E$506)*(M$3&lt;='Gastos com Pessoal'!$F$7:$F$506)*OFFSET('Encargos e Benefícios'!$D$5,1,MATCH($B37,'Encargos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37" s="32">
        <f t="array" aca="1" ref="N37" ca="1">_xlfn.IFNA(SUM(((N$3&gt;='Gastos com Pessoal'!$E$7:$E$506)*(N$3&lt;='Gastos com Pessoal'!$F$7:$F$506)*OFFSET('Encargos e Benefícios'!$D$5,1,MATCH($B37,'Encargos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37" s="32">
        <f t="array" aca="1" ref="O37" ca="1">_xlfn.IFNA(SUM(((O$3&gt;='Gastos com Pessoal'!$E$7:$E$506)*(O$3&lt;='Gastos com Pessoal'!$F$7:$F$506)*OFFSET('Encargos e Benefícios'!$D$5,1,MATCH($B37,'Encargos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37" s="32">
        <f t="array" aca="1" ref="P37" ca="1">_xlfn.IFNA(SUM(((P$3&gt;='Gastos com Pessoal'!$E$7:$E$506)*(P$3&lt;='Gastos com Pessoal'!$F$7:$F$506)*OFFSET('Encargos e Benefícios'!$D$5,1,MATCH($B37,'Encargos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37" s="32">
        <f t="array" aca="1" ref="Q37" ca="1">_xlfn.IFNA(SUM(((Q$3&gt;='Gastos com Pessoal'!$E$7:$E$506)*(Q$3&lt;='Gastos com Pessoal'!$F$7:$F$506)*OFFSET('Encargos e Benefícios'!$D$5,1,MATCH($B37,'Encargos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37" s="32">
        <f t="array" aca="1" ref="R37" ca="1">_xlfn.IFNA(SUM(((R$3&gt;='Gastos com Pessoal'!$E$7:$E$506)*(R$3&lt;='Gastos com Pessoal'!$F$7:$F$506)*OFFSET('Encargos e Benefícios'!$D$5,1,MATCH($B37,'Encargos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37" s="32">
        <f t="array" aca="1" ref="S37" ca="1">_xlfn.IFNA(SUM(((S$3&gt;='Gastos com Pessoal'!$E$7:$E$506)*(S$3&lt;='Gastos com Pessoal'!$F$7:$F$506)*OFFSET('Encargos e Benefícios'!$D$5,1,MATCH($B37,'Encargos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37" s="32">
        <f t="array" aca="1" ref="T37" ca="1">_xlfn.IFNA(SUM(((T$3&gt;='Gastos com Pessoal'!$E$7:$E$506)*(T$3&lt;='Gastos com Pessoal'!$F$7:$F$506)*OFFSET('Encargos e Benefícios'!$D$5,1,MATCH($B37,'Encargos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37" s="32">
        <f t="array" aca="1" ref="U37" ca="1">_xlfn.IFNA(SUM(((U$3&gt;='Gastos com Pessoal'!$E$7:$E$506)*(U$3&lt;='Gastos com Pessoal'!$F$7:$F$506)*OFFSET('Encargos e Benefícios'!$D$5,1,MATCH($B37,'Encargos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37" s="32">
        <f t="array" aca="1" ref="V37" ca="1">_xlfn.IFNA(SUM(((V$3&gt;='Gastos com Pessoal'!$E$7:$E$506)*(V$3&lt;='Gastos com Pessoal'!$F$7:$F$506)*OFFSET('Encargos e Benefícios'!$D$5,1,MATCH($B37,'Encargos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37" s="32">
        <f t="array" aca="1" ref="W37" ca="1">_xlfn.IFNA(SUM(((W$3&gt;='Gastos com Pessoal'!$E$7:$E$506)*(W$3&lt;='Gastos com Pessoal'!$F$7:$F$506)*OFFSET('Encargos e Benefícios'!$D$5,1,MATCH($B37,'Encargos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37" s="32">
        <f t="array" aca="1" ref="X37" ca="1">_xlfn.IFNA(SUM(((X$3&gt;='Gastos com Pessoal'!$E$7:$E$506)*(X$3&lt;='Gastos com Pessoal'!$F$7:$F$506)*OFFSET('Encargos e Benefícios'!$D$5,1,MATCH($B37,'Encargos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37" s="32">
        <f t="array" aca="1" ref="Y37" ca="1">_xlfn.IFNA(SUM(((Y$3&gt;='Gastos com Pessoal'!$E$7:$E$506)*(Y$3&lt;='Gastos com Pessoal'!$F$7:$F$506)*OFFSET('Encargos e Benefícios'!$D$5,1,MATCH($B37,'Encargos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37" s="32">
        <f t="array" aca="1" ref="Z37" ca="1">_xlfn.IFNA(SUM(((Z$3&gt;='Gastos com Pessoal'!$E$7:$E$506)*(Z$3&lt;='Gastos com Pessoal'!$F$7:$F$506)*OFFSET('Encargos e Benefícios'!$D$5,1,MATCH($B37,'Encargos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37" s="32">
        <f t="array" aca="1" ref="AA37" ca="1">_xlfn.IFNA(SUM(((AA$3&gt;='Gastos com Pessoal'!$E$7:$E$506)*(AA$3&lt;='Gastos com Pessoal'!$F$7:$F$506)*OFFSET('Encargos e Benefícios'!$D$5,1,MATCH($B37,'Encargos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37" s="32">
        <f t="array" aca="1" ref="AB37" ca="1">_xlfn.IFNA(SUM(((AB$3&gt;='Gastos com Pessoal'!$E$7:$E$506)*(AB$3&lt;='Gastos com Pessoal'!$F$7:$F$506)*OFFSET('Encargos e Benefícios'!$D$5,1,MATCH($B37,'Encargos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37" s="32">
        <f t="array" aca="1" ref="AC37" ca="1">_xlfn.IFNA(SUM(((AC$3&gt;='Gastos com Pessoal'!$E$7:$E$506)*(AC$3&lt;='Gastos com Pessoal'!$F$7:$F$506)*OFFSET('Encargos e Benefícios'!$D$5,1,MATCH($B37,'Encargos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37" s="32">
        <f t="array" aca="1" ref="AD37" ca="1">_xlfn.IFNA(SUM(((AD$3&gt;='Gastos com Pessoal'!$E$7:$E$506)*(AD$3&lt;='Gastos com Pessoal'!$F$7:$F$506)*OFFSET('Encargos e Benefícios'!$D$5,1,MATCH($B37,'Encargos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37" s="32">
        <f t="array" aca="1" ref="AE37" ca="1">_xlfn.IFNA(SUM(((AE$3&gt;='Gastos com Pessoal'!$E$7:$E$506)*(AE$3&lt;='Gastos com Pessoal'!$F$7:$F$506)*OFFSET('Encargos e Benefícios'!$D$5,1,MATCH($B37,'Encargos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37" s="32">
        <f t="array" aca="1" ref="AF37" ca="1">_xlfn.IFNA(SUM(((AF$3&gt;='Gastos com Pessoal'!$E$7:$E$506)*(AF$3&lt;='Gastos com Pessoal'!$F$7:$F$506)*OFFSET('Encargos e Benefícios'!$D$5,1,MATCH($B37,'Encargos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37" s="32">
        <f t="array" aca="1" ref="AG37" ca="1">_xlfn.IFNA(SUM(((AG$3&gt;='Gastos com Pessoal'!$E$7:$E$506)*(AG$3&lt;='Gastos com Pessoal'!$F$7:$F$506)*OFFSET('Encargos e Benefícios'!$D$5,1,MATCH($B37,'Encargos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37" s="32">
        <f t="array" aca="1" ref="AH37" ca="1">_xlfn.IFNA(SUM(((AH$3&gt;='Gastos com Pessoal'!$E$7:$E$506)*(AH$3&lt;='Gastos com Pessoal'!$F$7:$F$506)*OFFSET('Encargos e Benefícios'!$D$5,1,MATCH($B37,'Encargos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37" s="32">
        <f t="array" aca="1" ref="AI37" ca="1">_xlfn.IFNA(SUM(((AI$3&gt;='Gastos com Pessoal'!$E$7:$E$506)*(AI$3&lt;='Gastos com Pessoal'!$F$7:$F$506)*OFFSET('Encargos e Benefícios'!$D$5,1,MATCH($B37,'Encargos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37" s="32">
        <f t="array" aca="1" ref="AJ37" ca="1">_xlfn.IFNA(SUM(((AJ$3&gt;='Gastos com Pessoal'!$E$7:$E$506)*(AJ$3&lt;='Gastos com Pessoal'!$F$7:$F$506)*OFFSET('Encargos e Benefícios'!$D$5,1,MATCH($B37,'Encargos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37" s="32">
        <f t="array" aca="1" ref="AK37" ca="1">_xlfn.IFNA(SUM(((AK$3&gt;='Gastos com Pessoal'!$E$7:$E$506)*(AK$3&lt;='Gastos com Pessoal'!$F$7:$F$506)*OFFSET('Encargos e Benefícios'!$D$5,1,MATCH($B37,'Encargos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37" s="32">
        <f t="array" aca="1" ref="AL37" ca="1">_xlfn.IFNA(SUM(((AL$3&gt;='Gastos com Pessoal'!$E$7:$E$506)*(AL$3&lt;='Gastos com Pessoal'!$F$7:$F$506)*OFFSET('Encargos e Benefícios'!$D$5,1,MATCH($B37,'Encargos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37" s="32">
        <f t="array" aca="1" ref="AM37" ca="1">_xlfn.IFNA(SUM(((AM$3&gt;='Gastos com Pessoal'!$E$7:$E$506)*(AM$3&lt;='Gastos com Pessoal'!$F$7:$F$506)*OFFSET('Encargos e Benefícios'!$D$5,1,MATCH($B37,'Encargos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37" s="32">
        <f t="array" aca="1" ref="AN37" ca="1">_xlfn.IFNA(SUM(((AN$3&gt;='Gastos com Pessoal'!$E$7:$E$506)*(AN$3&lt;='Gastos com Pessoal'!$F$7:$F$506)*OFFSET('Encargos e Benefícios'!$D$5,1,MATCH($B37,'Encargos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37" s="32">
        <f t="array" aca="1" ref="AO37" ca="1">_xlfn.IFNA(SUM(((AO$3&gt;='Gastos com Pessoal'!$E$7:$E$506)*(AO$3&lt;='Gastos com Pessoal'!$F$7:$F$506)*OFFSET('Encargos e Benefícios'!$D$5,1,MATCH($B37,'Encargos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37" s="32">
        <f t="array" aca="1" ref="AP37" ca="1">_xlfn.IFNA(SUM(((AP$3&gt;='Gastos com Pessoal'!$E$7:$E$506)*(AP$3&lt;='Gastos com Pessoal'!$F$7:$F$506)*OFFSET('Encargos e Benefícios'!$D$5,1,MATCH($B37,'Encargos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37" s="32">
        <f t="array" aca="1" ref="AQ37" ca="1">_xlfn.IFNA(SUM(((AQ$3&gt;='Gastos com Pessoal'!$E$7:$E$506)*(AQ$3&lt;='Gastos com Pessoal'!$F$7:$F$506)*OFFSET('Encargos e Benefícios'!$D$5,1,MATCH($B37,'Encargos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37" s="32">
        <f t="array" aca="1" ref="AR37" ca="1">_xlfn.IFNA(SUM(((AR$3&gt;='Gastos com Pessoal'!$E$7:$E$506)*(AR$3&lt;='Gastos com Pessoal'!$F$7:$F$506)*OFFSET('Encargos e Benefícios'!$D$5,1,MATCH($B37,'Encargos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37" s="32">
        <f t="array" aca="1" ref="AS37" ca="1">_xlfn.IFNA(SUM(((AS$3&gt;='Gastos com Pessoal'!$E$7:$E$506)*(AS$3&lt;='Gastos com Pessoal'!$F$7:$F$506)*OFFSET('Encargos e Benefícios'!$D$5,1,MATCH($B37,'Encargos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37" s="32">
        <f t="array" aca="1" ref="AT37" ca="1">_xlfn.IFNA(SUM(((AT$3&gt;='Gastos com Pessoal'!$E$7:$E$506)*(AT$3&lt;='Gastos com Pessoal'!$F$7:$F$506)*OFFSET('Encargos e Benefícios'!$D$5,1,MATCH($B37,'Encargos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37" s="32">
        <f t="array" aca="1" ref="AU37" ca="1">_xlfn.IFNA(SUM(((AU$3&gt;='Gastos com Pessoal'!$E$7:$E$506)*(AU$3&lt;='Gastos com Pessoal'!$F$7:$F$506)*OFFSET('Encargos e Benefícios'!$D$5,1,MATCH($B37,'Encargos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37" s="32">
        <f t="array" aca="1" ref="AV37" ca="1">_xlfn.IFNA(SUM(((AV$3&gt;='Gastos com Pessoal'!$E$7:$E$506)*(AV$3&lt;='Gastos com Pessoal'!$F$7:$F$506)*OFFSET('Encargos e Benefícios'!$D$5,1,MATCH($B37,'Encargos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37" s="32">
        <f t="array" aca="1" ref="AW37" ca="1">_xlfn.IFNA(SUM(((AW$3&gt;='Gastos com Pessoal'!$E$7:$E$506)*(AW$3&lt;='Gastos com Pessoal'!$F$7:$F$506)*OFFSET('Encargos e Benefícios'!$D$5,1,MATCH($B37,'Encargos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37" s="32">
        <f t="array" aca="1" ref="AX37" ca="1">_xlfn.IFNA(SUM(((AX$3&gt;='Gastos com Pessoal'!$E$7:$E$506)*(AX$3&lt;='Gastos com Pessoal'!$F$7:$F$506)*OFFSET('Encargos e Benefícios'!$D$5,1,MATCH($B37,'Encargos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37" s="32">
        <f t="array" aca="1" ref="AY37" ca="1">_xlfn.IFNA(SUM(((AY$3&gt;='Gastos com Pessoal'!$E$7:$E$506)*(AY$3&lt;='Gastos com Pessoal'!$F$7:$F$506)*OFFSET('Encargos e Benefícios'!$D$5,1,MATCH($B37,'Encargos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37" s="32">
        <f t="array" aca="1" ref="AZ37" ca="1">_xlfn.IFNA(SUM(((AZ$3&gt;='Gastos com Pessoal'!$E$7:$E$506)*(AZ$3&lt;='Gastos com Pessoal'!$F$7:$F$506)*OFFSET('Encargos e Benefícios'!$D$5,1,MATCH($B37,'Encargos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37" s="32">
        <f t="array" aca="1" ref="BA37" ca="1">_xlfn.IFNA(SUM(((BA$3&gt;='Gastos com Pessoal'!$E$7:$E$506)*(BA$3&lt;='Gastos com Pessoal'!$F$7:$F$506)*OFFSET('Encargos e Benefícios'!$D$5,1,MATCH($B37,'Encargos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37" s="32">
        <f t="array" aca="1" ref="BB37" ca="1">_xlfn.IFNA(SUM(((BB$3&gt;='Gastos com Pessoal'!$E$7:$E$506)*(BB$3&lt;='Gastos com Pessoal'!$F$7:$F$506)*OFFSET('Encargos e Benefícios'!$D$5,1,MATCH($B37,'Encargos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37" s="32">
        <f t="array" aca="1" ref="BC37" ca="1">_xlfn.IFNA(SUM(((BC$3&gt;='Gastos com Pessoal'!$E$7:$E$506)*(BC$3&lt;='Gastos com Pessoal'!$F$7:$F$506)*OFFSET('Encargos e Benefícios'!$D$5,1,MATCH($B37,'Encargos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37" s="32">
        <f t="array" aca="1" ref="BD37" ca="1">_xlfn.IFNA(SUM(((BD$3&gt;='Gastos com Pessoal'!$E$7:$E$506)*(BD$3&lt;='Gastos com Pessoal'!$F$7:$F$506)*OFFSET('Encargos e Benefícios'!$D$5,1,MATCH($B37,'Encargos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37" s="32">
        <f t="array" aca="1" ref="BE37" ca="1">_xlfn.IFNA(SUM(((BE$3&gt;='Gastos com Pessoal'!$E$7:$E$506)*(BE$3&lt;='Gastos com Pessoal'!$F$7:$F$506)*OFFSET('Encargos e Benefícios'!$D$5,1,MATCH($B37,'Encargos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37" s="32">
        <f t="array" aca="1" ref="BF37" ca="1">_xlfn.IFNA(SUM(((BF$3&gt;='Gastos com Pessoal'!$E$7:$E$506)*(BF$3&lt;='Gastos com Pessoal'!$F$7:$F$506)*OFFSET('Encargos e Benefícios'!$D$5,1,MATCH($B37,'Encargos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37" s="32">
        <f t="array" aca="1" ref="BG37" ca="1">_xlfn.IFNA(SUM(((BG$3&gt;='Gastos com Pessoal'!$E$7:$E$506)*(BG$3&lt;='Gastos com Pessoal'!$F$7:$F$506)*OFFSET('Encargos e Benefícios'!$D$5,1,MATCH($B37,'Encargos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37" s="32">
        <f t="array" aca="1" ref="BH37" ca="1">_xlfn.IFNA(SUM(((BH$3&gt;='Gastos com Pessoal'!$E$7:$E$506)*(BH$3&lt;='Gastos com Pessoal'!$F$7:$F$506)*OFFSET('Encargos e Benefícios'!$D$5,1,MATCH($B37,'Encargos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37" s="32">
        <f t="array" aca="1" ref="BI37" ca="1">_xlfn.IFNA(SUM(((BI$3&gt;='Gastos com Pessoal'!$E$7:$E$506)*(BI$3&lt;='Gastos com Pessoal'!$F$7:$F$506)*OFFSET('Encargos e Benefícios'!$D$5,1,MATCH($B37,'Encargos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37" s="32">
        <f t="array" aca="1" ref="BJ37" ca="1">_xlfn.IFNA(SUM(((BJ$3&gt;='Gastos com Pessoal'!$E$7:$E$506)*(BJ$3&lt;='Gastos com Pessoal'!$F$7:$F$506)*OFFSET('Encargos e Benefícios'!$D$5,1,MATCH($B37,'Encargos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37" s="70">
        <f t="shared" ca="1" si="16"/>
        <v>31284.187557866673</v>
      </c>
      <c r="BL37" s="75">
        <f t="shared" ca="1" si="17"/>
        <v>9.4870079861421822E-3</v>
      </c>
    </row>
    <row r="38" spans="1:64" s="48" customFormat="1" ht="23.25" customHeight="1" x14ac:dyDescent="0.2">
      <c r="A38" s="19" t="s">
        <v>149</v>
      </c>
      <c r="B38" s="12" t="s">
        <v>150</v>
      </c>
      <c r="C38" s="32">
        <f t="array" aca="1" ref="C38" ca="1">_xlfn.IFNA(SUM(((C$3&gt;='Gastos com Pessoal'!$E$7:$E$506)*(C$3&lt;='Gastos com Pessoal'!$F$7:$F$506)*OFFSET('Encargos e Benefícios'!$D$5,1,MATCH($B38,'Encargos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11569.9275</v>
      </c>
      <c r="D38" s="32">
        <f t="array" aca="1" ref="D38" ca="1">_xlfn.IFNA(SUM(((D$3&gt;='Gastos com Pessoal'!$E$7:$E$506)*(D$3&lt;='Gastos com Pessoal'!$F$7:$F$506)*OFFSET('Encargos e Benefícios'!$D$5,1,MATCH($B38,'Encargos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10293.610833333334</v>
      </c>
      <c r="E38" s="32">
        <f t="array" aca="1" ref="E38" ca="1">_xlfn.IFNA(SUM(((E$3&gt;='Gastos com Pessoal'!$E$7:$E$506)*(E$3&lt;='Gastos com Pessoal'!$F$7:$F$506)*OFFSET('Encargos e Benefícios'!$D$5,1,MATCH($B38,'Encargos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10293.610833333334</v>
      </c>
      <c r="F38" s="32">
        <f t="array" aca="1" ref="F38" ca="1">_xlfn.IFNA(SUM(((F$3&gt;='Gastos com Pessoal'!$E$7:$E$506)*(F$3&lt;='Gastos com Pessoal'!$F$7:$F$506)*OFFSET('Encargos e Benefícios'!$D$5,1,MATCH($B38,'Encargos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10293.610833333334</v>
      </c>
      <c r="G38" s="32">
        <f t="array" aca="1" ref="G38" ca="1">_xlfn.IFNA(SUM(((G$3&gt;='Gastos com Pessoal'!$E$7:$E$506)*(G$3&lt;='Gastos com Pessoal'!$F$7:$F$506)*OFFSET('Encargos e Benefícios'!$D$5,1,MATCH($B38,'Encargos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10293.610833333334</v>
      </c>
      <c r="H38" s="32">
        <f t="array" aca="1" ref="H38" ca="1">_xlfn.IFNA(SUM(((H$3&gt;='Gastos com Pessoal'!$E$7:$E$506)*(H$3&lt;='Gastos com Pessoal'!$F$7:$F$506)*OFFSET('Encargos e Benefícios'!$D$5,1,MATCH($B38,'Encargos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11014.163591666669</v>
      </c>
      <c r="I38" s="32">
        <f t="array" aca="1" ref="I38" ca="1">_xlfn.IFNA(SUM(((I$3&gt;='Gastos com Pessoal'!$E$7:$E$506)*(I$3&lt;='Gastos com Pessoal'!$F$7:$F$506)*OFFSET('Encargos e Benefícios'!$D$5,1,MATCH($B38,'Encargos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38" s="32">
        <f t="array" aca="1" ref="J38" ca="1">_xlfn.IFNA(SUM(((J$3&gt;='Gastos com Pessoal'!$E$7:$E$506)*(J$3&lt;='Gastos com Pessoal'!$F$7:$F$506)*OFFSET('Encargos e Benefícios'!$D$5,1,MATCH($B38,'Encargos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38" s="32">
        <f t="array" aca="1" ref="K38" ca="1">_xlfn.IFNA(SUM(((K$3&gt;='Gastos com Pessoal'!$E$7:$E$506)*(K$3&lt;='Gastos com Pessoal'!$F$7:$F$506)*OFFSET('Encargos e Benefícios'!$D$5,1,MATCH($B38,'Encargos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38" s="32">
        <f t="array" aca="1" ref="L38" ca="1">_xlfn.IFNA(SUM(((L$3&gt;='Gastos com Pessoal'!$E$7:$E$506)*(L$3&lt;='Gastos com Pessoal'!$F$7:$F$506)*OFFSET('Encargos e Benefícios'!$D$5,1,MATCH($B38,'Encargos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38" s="32">
        <f t="array" aca="1" ref="M38" ca="1">_xlfn.IFNA(SUM(((M$3&gt;='Gastos com Pessoal'!$E$7:$E$506)*(M$3&lt;='Gastos com Pessoal'!$F$7:$F$506)*OFFSET('Encargos e Benefícios'!$D$5,1,MATCH($B38,'Encargos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38" s="32">
        <f t="array" aca="1" ref="N38" ca="1">_xlfn.IFNA(SUM(((N$3&gt;='Gastos com Pessoal'!$E$7:$E$506)*(N$3&lt;='Gastos com Pessoal'!$F$7:$F$506)*OFFSET('Encargos e Benefícios'!$D$5,1,MATCH($B38,'Encargos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38" s="32">
        <f t="array" aca="1" ref="O38" ca="1">_xlfn.IFNA(SUM(((O$3&gt;='Gastos com Pessoal'!$E$7:$E$506)*(O$3&lt;='Gastos com Pessoal'!$F$7:$F$506)*OFFSET('Encargos e Benefícios'!$D$5,1,MATCH($B38,'Encargos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38" s="32">
        <f t="array" aca="1" ref="P38" ca="1">_xlfn.IFNA(SUM(((P$3&gt;='Gastos com Pessoal'!$E$7:$E$506)*(P$3&lt;='Gastos com Pessoal'!$F$7:$F$506)*OFFSET('Encargos e Benefícios'!$D$5,1,MATCH($B38,'Encargos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38" s="32">
        <f t="array" aca="1" ref="Q38" ca="1">_xlfn.IFNA(SUM(((Q$3&gt;='Gastos com Pessoal'!$E$7:$E$506)*(Q$3&lt;='Gastos com Pessoal'!$F$7:$F$506)*OFFSET('Encargos e Benefícios'!$D$5,1,MATCH($B38,'Encargos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38" s="32">
        <f t="array" aca="1" ref="R38" ca="1">_xlfn.IFNA(SUM(((R$3&gt;='Gastos com Pessoal'!$E$7:$E$506)*(R$3&lt;='Gastos com Pessoal'!$F$7:$F$506)*OFFSET('Encargos e Benefícios'!$D$5,1,MATCH($B38,'Encargos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38" s="32">
        <f t="array" aca="1" ref="S38" ca="1">_xlfn.IFNA(SUM(((S$3&gt;='Gastos com Pessoal'!$E$7:$E$506)*(S$3&lt;='Gastos com Pessoal'!$F$7:$F$506)*OFFSET('Encargos e Benefícios'!$D$5,1,MATCH($B38,'Encargos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38" s="32">
        <f t="array" aca="1" ref="T38" ca="1">_xlfn.IFNA(SUM(((T$3&gt;='Gastos com Pessoal'!$E$7:$E$506)*(T$3&lt;='Gastos com Pessoal'!$F$7:$F$506)*OFFSET('Encargos e Benefícios'!$D$5,1,MATCH($B38,'Encargos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38" s="32">
        <f t="array" aca="1" ref="U38" ca="1">_xlfn.IFNA(SUM(((U$3&gt;='Gastos com Pessoal'!$E$7:$E$506)*(U$3&lt;='Gastos com Pessoal'!$F$7:$F$506)*OFFSET('Encargos e Benefícios'!$D$5,1,MATCH($B38,'Encargos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38" s="32">
        <f t="array" aca="1" ref="V38" ca="1">_xlfn.IFNA(SUM(((V$3&gt;='Gastos com Pessoal'!$E$7:$E$506)*(V$3&lt;='Gastos com Pessoal'!$F$7:$F$506)*OFFSET('Encargos e Benefícios'!$D$5,1,MATCH($B38,'Encargos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38" s="32">
        <f t="array" aca="1" ref="W38" ca="1">_xlfn.IFNA(SUM(((W$3&gt;='Gastos com Pessoal'!$E$7:$E$506)*(W$3&lt;='Gastos com Pessoal'!$F$7:$F$506)*OFFSET('Encargos e Benefícios'!$D$5,1,MATCH($B38,'Encargos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38" s="32">
        <f t="array" aca="1" ref="X38" ca="1">_xlfn.IFNA(SUM(((X$3&gt;='Gastos com Pessoal'!$E$7:$E$506)*(X$3&lt;='Gastos com Pessoal'!$F$7:$F$506)*OFFSET('Encargos e Benefícios'!$D$5,1,MATCH($B38,'Encargos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38" s="32">
        <f t="array" aca="1" ref="Y38" ca="1">_xlfn.IFNA(SUM(((Y$3&gt;='Gastos com Pessoal'!$E$7:$E$506)*(Y$3&lt;='Gastos com Pessoal'!$F$7:$F$506)*OFFSET('Encargos e Benefícios'!$D$5,1,MATCH($B38,'Encargos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38" s="32">
        <f t="array" aca="1" ref="Z38" ca="1">_xlfn.IFNA(SUM(((Z$3&gt;='Gastos com Pessoal'!$E$7:$E$506)*(Z$3&lt;='Gastos com Pessoal'!$F$7:$F$506)*OFFSET('Encargos e Benefícios'!$D$5,1,MATCH($B38,'Encargos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38" s="32">
        <f t="array" aca="1" ref="AA38" ca="1">_xlfn.IFNA(SUM(((AA$3&gt;='Gastos com Pessoal'!$E$7:$E$506)*(AA$3&lt;='Gastos com Pessoal'!$F$7:$F$506)*OFFSET('Encargos e Benefícios'!$D$5,1,MATCH($B38,'Encargos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38" s="32">
        <f t="array" aca="1" ref="AB38" ca="1">_xlfn.IFNA(SUM(((AB$3&gt;='Gastos com Pessoal'!$E$7:$E$506)*(AB$3&lt;='Gastos com Pessoal'!$F$7:$F$506)*OFFSET('Encargos e Benefícios'!$D$5,1,MATCH($B38,'Encargos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38" s="32">
        <f t="array" aca="1" ref="AC38" ca="1">_xlfn.IFNA(SUM(((AC$3&gt;='Gastos com Pessoal'!$E$7:$E$506)*(AC$3&lt;='Gastos com Pessoal'!$F$7:$F$506)*OFFSET('Encargos e Benefícios'!$D$5,1,MATCH($B38,'Encargos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38" s="32">
        <f t="array" aca="1" ref="AD38" ca="1">_xlfn.IFNA(SUM(((AD$3&gt;='Gastos com Pessoal'!$E$7:$E$506)*(AD$3&lt;='Gastos com Pessoal'!$F$7:$F$506)*OFFSET('Encargos e Benefícios'!$D$5,1,MATCH($B38,'Encargos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38" s="32">
        <f t="array" aca="1" ref="AE38" ca="1">_xlfn.IFNA(SUM(((AE$3&gt;='Gastos com Pessoal'!$E$7:$E$506)*(AE$3&lt;='Gastos com Pessoal'!$F$7:$F$506)*OFFSET('Encargos e Benefícios'!$D$5,1,MATCH($B38,'Encargos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38" s="32">
        <f t="array" aca="1" ref="AF38" ca="1">_xlfn.IFNA(SUM(((AF$3&gt;='Gastos com Pessoal'!$E$7:$E$506)*(AF$3&lt;='Gastos com Pessoal'!$F$7:$F$506)*OFFSET('Encargos e Benefícios'!$D$5,1,MATCH($B38,'Encargos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38" s="32">
        <f t="array" aca="1" ref="AG38" ca="1">_xlfn.IFNA(SUM(((AG$3&gt;='Gastos com Pessoal'!$E$7:$E$506)*(AG$3&lt;='Gastos com Pessoal'!$F$7:$F$506)*OFFSET('Encargos e Benefícios'!$D$5,1,MATCH($B38,'Encargos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38" s="32">
        <f t="array" aca="1" ref="AH38" ca="1">_xlfn.IFNA(SUM(((AH$3&gt;='Gastos com Pessoal'!$E$7:$E$506)*(AH$3&lt;='Gastos com Pessoal'!$F$7:$F$506)*OFFSET('Encargos e Benefícios'!$D$5,1,MATCH($B38,'Encargos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38" s="32">
        <f t="array" aca="1" ref="AI38" ca="1">_xlfn.IFNA(SUM(((AI$3&gt;='Gastos com Pessoal'!$E$7:$E$506)*(AI$3&lt;='Gastos com Pessoal'!$F$7:$F$506)*OFFSET('Encargos e Benefícios'!$D$5,1,MATCH($B38,'Encargos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38" s="32">
        <f t="array" aca="1" ref="AJ38" ca="1">_xlfn.IFNA(SUM(((AJ$3&gt;='Gastos com Pessoal'!$E$7:$E$506)*(AJ$3&lt;='Gastos com Pessoal'!$F$7:$F$506)*OFFSET('Encargos e Benefícios'!$D$5,1,MATCH($B38,'Encargos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38" s="32">
        <f t="array" aca="1" ref="AK38" ca="1">_xlfn.IFNA(SUM(((AK$3&gt;='Gastos com Pessoal'!$E$7:$E$506)*(AK$3&lt;='Gastos com Pessoal'!$F$7:$F$506)*OFFSET('Encargos e Benefícios'!$D$5,1,MATCH($B38,'Encargos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38" s="32">
        <f t="array" aca="1" ref="AL38" ca="1">_xlfn.IFNA(SUM(((AL$3&gt;='Gastos com Pessoal'!$E$7:$E$506)*(AL$3&lt;='Gastos com Pessoal'!$F$7:$F$506)*OFFSET('Encargos e Benefícios'!$D$5,1,MATCH($B38,'Encargos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38" s="32">
        <f t="array" aca="1" ref="AM38" ca="1">_xlfn.IFNA(SUM(((AM$3&gt;='Gastos com Pessoal'!$E$7:$E$506)*(AM$3&lt;='Gastos com Pessoal'!$F$7:$F$506)*OFFSET('Encargos e Benefícios'!$D$5,1,MATCH($B38,'Encargos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38" s="32">
        <f t="array" aca="1" ref="AN38" ca="1">_xlfn.IFNA(SUM(((AN$3&gt;='Gastos com Pessoal'!$E$7:$E$506)*(AN$3&lt;='Gastos com Pessoal'!$F$7:$F$506)*OFFSET('Encargos e Benefícios'!$D$5,1,MATCH($B38,'Encargos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38" s="32">
        <f t="array" aca="1" ref="AO38" ca="1">_xlfn.IFNA(SUM(((AO$3&gt;='Gastos com Pessoal'!$E$7:$E$506)*(AO$3&lt;='Gastos com Pessoal'!$F$7:$F$506)*OFFSET('Encargos e Benefícios'!$D$5,1,MATCH($B38,'Encargos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38" s="32">
        <f t="array" aca="1" ref="AP38" ca="1">_xlfn.IFNA(SUM(((AP$3&gt;='Gastos com Pessoal'!$E$7:$E$506)*(AP$3&lt;='Gastos com Pessoal'!$F$7:$F$506)*OFFSET('Encargos e Benefícios'!$D$5,1,MATCH($B38,'Encargos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38" s="32">
        <f t="array" aca="1" ref="AQ38" ca="1">_xlfn.IFNA(SUM(((AQ$3&gt;='Gastos com Pessoal'!$E$7:$E$506)*(AQ$3&lt;='Gastos com Pessoal'!$F$7:$F$506)*OFFSET('Encargos e Benefícios'!$D$5,1,MATCH($B38,'Encargos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38" s="32">
        <f t="array" aca="1" ref="AR38" ca="1">_xlfn.IFNA(SUM(((AR$3&gt;='Gastos com Pessoal'!$E$7:$E$506)*(AR$3&lt;='Gastos com Pessoal'!$F$7:$F$506)*OFFSET('Encargos e Benefícios'!$D$5,1,MATCH($B38,'Encargos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38" s="32">
        <f t="array" aca="1" ref="AS38" ca="1">_xlfn.IFNA(SUM(((AS$3&gt;='Gastos com Pessoal'!$E$7:$E$506)*(AS$3&lt;='Gastos com Pessoal'!$F$7:$F$506)*OFFSET('Encargos e Benefícios'!$D$5,1,MATCH($B38,'Encargos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38" s="32">
        <f t="array" aca="1" ref="AT38" ca="1">_xlfn.IFNA(SUM(((AT$3&gt;='Gastos com Pessoal'!$E$7:$E$506)*(AT$3&lt;='Gastos com Pessoal'!$F$7:$F$506)*OFFSET('Encargos e Benefícios'!$D$5,1,MATCH($B38,'Encargos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38" s="32">
        <f t="array" aca="1" ref="AU38" ca="1">_xlfn.IFNA(SUM(((AU$3&gt;='Gastos com Pessoal'!$E$7:$E$506)*(AU$3&lt;='Gastos com Pessoal'!$F$7:$F$506)*OFFSET('Encargos e Benefícios'!$D$5,1,MATCH($B38,'Encargos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38" s="32">
        <f t="array" aca="1" ref="AV38" ca="1">_xlfn.IFNA(SUM(((AV$3&gt;='Gastos com Pessoal'!$E$7:$E$506)*(AV$3&lt;='Gastos com Pessoal'!$F$7:$F$506)*OFFSET('Encargos e Benefícios'!$D$5,1,MATCH($B38,'Encargos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38" s="32">
        <f t="array" aca="1" ref="AW38" ca="1">_xlfn.IFNA(SUM(((AW$3&gt;='Gastos com Pessoal'!$E$7:$E$506)*(AW$3&lt;='Gastos com Pessoal'!$F$7:$F$506)*OFFSET('Encargos e Benefícios'!$D$5,1,MATCH($B38,'Encargos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38" s="32">
        <f t="array" aca="1" ref="AX38" ca="1">_xlfn.IFNA(SUM(((AX$3&gt;='Gastos com Pessoal'!$E$7:$E$506)*(AX$3&lt;='Gastos com Pessoal'!$F$7:$F$506)*OFFSET('Encargos e Benefícios'!$D$5,1,MATCH($B38,'Encargos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38" s="32">
        <f t="array" aca="1" ref="AY38" ca="1">_xlfn.IFNA(SUM(((AY$3&gt;='Gastos com Pessoal'!$E$7:$E$506)*(AY$3&lt;='Gastos com Pessoal'!$F$7:$F$506)*OFFSET('Encargos e Benefícios'!$D$5,1,MATCH($B38,'Encargos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38" s="32">
        <f t="array" aca="1" ref="AZ38" ca="1">_xlfn.IFNA(SUM(((AZ$3&gt;='Gastos com Pessoal'!$E$7:$E$506)*(AZ$3&lt;='Gastos com Pessoal'!$F$7:$F$506)*OFFSET('Encargos e Benefícios'!$D$5,1,MATCH($B38,'Encargos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38" s="32">
        <f t="array" aca="1" ref="BA38" ca="1">_xlfn.IFNA(SUM(((BA$3&gt;='Gastos com Pessoal'!$E$7:$E$506)*(BA$3&lt;='Gastos com Pessoal'!$F$7:$F$506)*OFFSET('Encargos e Benefícios'!$D$5,1,MATCH($B38,'Encargos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38" s="32">
        <f t="array" aca="1" ref="BB38" ca="1">_xlfn.IFNA(SUM(((BB$3&gt;='Gastos com Pessoal'!$E$7:$E$506)*(BB$3&lt;='Gastos com Pessoal'!$F$7:$F$506)*OFFSET('Encargos e Benefícios'!$D$5,1,MATCH($B38,'Encargos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38" s="32">
        <f t="array" aca="1" ref="BC38" ca="1">_xlfn.IFNA(SUM(((BC$3&gt;='Gastos com Pessoal'!$E$7:$E$506)*(BC$3&lt;='Gastos com Pessoal'!$F$7:$F$506)*OFFSET('Encargos e Benefícios'!$D$5,1,MATCH($B38,'Encargos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38" s="32">
        <f t="array" aca="1" ref="BD38" ca="1">_xlfn.IFNA(SUM(((BD$3&gt;='Gastos com Pessoal'!$E$7:$E$506)*(BD$3&lt;='Gastos com Pessoal'!$F$7:$F$506)*OFFSET('Encargos e Benefícios'!$D$5,1,MATCH($B38,'Encargos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38" s="32">
        <f t="array" aca="1" ref="BE38" ca="1">_xlfn.IFNA(SUM(((BE$3&gt;='Gastos com Pessoal'!$E$7:$E$506)*(BE$3&lt;='Gastos com Pessoal'!$F$7:$F$506)*OFFSET('Encargos e Benefícios'!$D$5,1,MATCH($B38,'Encargos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38" s="32">
        <f t="array" aca="1" ref="BF38" ca="1">_xlfn.IFNA(SUM(((BF$3&gt;='Gastos com Pessoal'!$E$7:$E$506)*(BF$3&lt;='Gastos com Pessoal'!$F$7:$F$506)*OFFSET('Encargos e Benefícios'!$D$5,1,MATCH($B38,'Encargos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38" s="32">
        <f t="array" aca="1" ref="BG38" ca="1">_xlfn.IFNA(SUM(((BG$3&gt;='Gastos com Pessoal'!$E$7:$E$506)*(BG$3&lt;='Gastos com Pessoal'!$F$7:$F$506)*OFFSET('Encargos e Benefícios'!$D$5,1,MATCH($B38,'Encargos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38" s="32">
        <f t="array" aca="1" ref="BH38" ca="1">_xlfn.IFNA(SUM(((BH$3&gt;='Gastos com Pessoal'!$E$7:$E$506)*(BH$3&lt;='Gastos com Pessoal'!$F$7:$F$506)*OFFSET('Encargos e Benefícios'!$D$5,1,MATCH($B38,'Encargos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38" s="32">
        <f t="array" aca="1" ref="BI38" ca="1">_xlfn.IFNA(SUM(((BI$3&gt;='Gastos com Pessoal'!$E$7:$E$506)*(BI$3&lt;='Gastos com Pessoal'!$F$7:$F$506)*OFFSET('Encargos e Benefícios'!$D$5,1,MATCH($B38,'Encargos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38" s="32">
        <f t="array" aca="1" ref="BJ38" ca="1">_xlfn.IFNA(SUM(((BJ$3&gt;='Gastos com Pessoal'!$E$7:$E$506)*(BJ$3&lt;='Gastos com Pessoal'!$F$7:$F$506)*OFFSET('Encargos e Benefícios'!$D$5,1,MATCH($B38,'Encargos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38" s="70">
        <f t="shared" ca="1" si="16"/>
        <v>63758.534425000005</v>
      </c>
      <c r="BL38" s="75">
        <f t="shared" ca="1" si="17"/>
        <v>1.933493475436586E-2</v>
      </c>
    </row>
    <row r="39" spans="1:64" s="48" customFormat="1" ht="23.25" customHeight="1" x14ac:dyDescent="0.2">
      <c r="A39" s="19" t="s">
        <v>151</v>
      </c>
      <c r="B39" s="12" t="s">
        <v>152</v>
      </c>
      <c r="C39" s="32">
        <f t="array" aca="1" ref="C39" ca="1">_xlfn.IFNA(SUM(((C$3&gt;='Gastos com Pessoal'!$E$7:$E$506)*(C$3&lt;='Gastos com Pessoal'!$F$7:$F$506)*OFFSET('Encargos e Benefícios'!$D$5,1,MATCH($B39,'Encargos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
+_xlfn.IFNA(SUM(((C$3&gt;='Gastos com Pessoal'!$E$513:$E$522)*(C$3&lt;='Gastos com Pessoal'!$F$513:$F$522)*OFFSET('Encargos e Benefícios'!$D$511,1,MATCH($B39,'Encargos e Benefícios'!$E$511:$AB$511,0),10,1)
*(IF('Gastos com Pessoal'!$G$513:$G$522&lt;=C$3,('Gastos com Pessoal'!$H$513:$H$522)+1,1))
*(IF('Gastos com Pessoal'!$M$513:$M$522&lt;=C$3,('Gastos com Pessoal'!$N$513:$N$522)+1,1))
*(IF('Gastos com Pessoal'!$S$513:$S$522&lt;=C$3,('Gastos com Pessoal'!$T$513:$T$522)+1,1))
*(IF('Gastos com Pessoal'!$Y$513:$Y$522&lt;=C$3,('Gastos com Pessoal'!$Z$513:$Z$522)+1,1))
*(IF('Gastos com Pessoal'!$AE$513:$AE$522&lt;=C$3,('Gastos com Pessoal'!$AF$513:$AF$522)+1,1)))),0)</f>
        <v>11569.9275</v>
      </c>
      <c r="D39" s="32">
        <f t="array" aca="1" ref="D39" ca="1">_xlfn.IFNA(SUM(((D$3&gt;='Gastos com Pessoal'!$E$7:$E$506)*(D$3&lt;='Gastos com Pessoal'!$F$7:$F$506)*OFFSET('Encargos e Benefícios'!$D$5,1,MATCH($B39,'Encargos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
+_xlfn.IFNA(SUM(((D$3&gt;='Gastos com Pessoal'!$E$513:$E$522)*(D$3&lt;='Gastos com Pessoal'!$F$513:$F$522)*OFFSET('Encargos e Benefícios'!$D$511,1,MATCH($B39,'Encargos e Benefícios'!$E$511:$AB$511,0),10,1)
*(IF('Gastos com Pessoal'!$G$513:$G$522&lt;=D$3,('Gastos com Pessoal'!$H$513:$H$522)+1,1))
*(IF('Gastos com Pessoal'!$M$513:$M$522&lt;=D$3,('Gastos com Pessoal'!$N$513:$N$522)+1,1))
*(IF('Gastos com Pessoal'!$S$513:$S$522&lt;=D$3,('Gastos com Pessoal'!$T$513:$T$522)+1,1))
*(IF('Gastos com Pessoal'!$Y$513:$Y$522&lt;=D$3,('Gastos com Pessoal'!$Z$513:$Z$522)+1,1))
*(IF('Gastos com Pessoal'!$AE$513:$AE$522&lt;=D$3,('Gastos com Pessoal'!$AF$513:$AF$522)+1,1)))),0)</f>
        <v>10293.610833333334</v>
      </c>
      <c r="E39" s="32">
        <f t="array" aca="1" ref="E39" ca="1">_xlfn.IFNA(SUM(((E$3&gt;='Gastos com Pessoal'!$E$7:$E$506)*(E$3&lt;='Gastos com Pessoal'!$F$7:$F$506)*OFFSET('Encargos e Benefícios'!$D$5,1,MATCH($B39,'Encargos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
+_xlfn.IFNA(SUM(((E$3&gt;='Gastos com Pessoal'!$E$513:$E$522)*(E$3&lt;='Gastos com Pessoal'!$F$513:$F$522)*OFFSET('Encargos e Benefícios'!$D$511,1,MATCH($B39,'Encargos e Benefícios'!$E$511:$AB$511,0),10,1)
*(IF('Gastos com Pessoal'!$G$513:$G$522&lt;=E$3,('Gastos com Pessoal'!$H$513:$H$522)+1,1))
*(IF('Gastos com Pessoal'!$M$513:$M$522&lt;=E$3,('Gastos com Pessoal'!$N$513:$N$522)+1,1))
*(IF('Gastos com Pessoal'!$S$513:$S$522&lt;=E$3,('Gastos com Pessoal'!$T$513:$T$522)+1,1))
*(IF('Gastos com Pessoal'!$Y$513:$Y$522&lt;=E$3,('Gastos com Pessoal'!$Z$513:$Z$522)+1,1))
*(IF('Gastos com Pessoal'!$AE$513:$AE$522&lt;=E$3,('Gastos com Pessoal'!$AF$513:$AF$522)+1,1)))),0)</f>
        <v>10293.610833333334</v>
      </c>
      <c r="F39" s="32">
        <f t="array" aca="1" ref="F39" ca="1">_xlfn.IFNA(SUM(((F$3&gt;='Gastos com Pessoal'!$E$7:$E$506)*(F$3&lt;='Gastos com Pessoal'!$F$7:$F$506)*OFFSET('Encargos e Benefícios'!$D$5,1,MATCH($B39,'Encargos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
+_xlfn.IFNA(SUM(((F$3&gt;='Gastos com Pessoal'!$E$513:$E$522)*(F$3&lt;='Gastos com Pessoal'!$F$513:$F$522)*OFFSET('Encargos e Benefícios'!$D$511,1,MATCH($B39,'Encargos e Benefícios'!$E$511:$AB$511,0),10,1)
*(IF('Gastos com Pessoal'!$G$513:$G$522&lt;=F$3,('Gastos com Pessoal'!$H$513:$H$522)+1,1))
*(IF('Gastos com Pessoal'!$M$513:$M$522&lt;=F$3,('Gastos com Pessoal'!$N$513:$N$522)+1,1))
*(IF('Gastos com Pessoal'!$S$513:$S$522&lt;=F$3,('Gastos com Pessoal'!$T$513:$T$522)+1,1))
*(IF('Gastos com Pessoal'!$Y$513:$Y$522&lt;=F$3,('Gastos com Pessoal'!$Z$513:$Z$522)+1,1))
*(IF('Gastos com Pessoal'!$AE$513:$AE$522&lt;=F$3,('Gastos com Pessoal'!$AF$513:$AF$522)+1,1)))),0)</f>
        <v>10293.610833333334</v>
      </c>
      <c r="G39" s="32">
        <f t="array" aca="1" ref="G39" ca="1">_xlfn.IFNA(SUM(((G$3&gt;='Gastos com Pessoal'!$E$7:$E$506)*(G$3&lt;='Gastos com Pessoal'!$F$7:$F$506)*OFFSET('Encargos e Benefícios'!$D$5,1,MATCH($B39,'Encargos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
+_xlfn.IFNA(SUM(((G$3&gt;='Gastos com Pessoal'!$E$513:$E$522)*(G$3&lt;='Gastos com Pessoal'!$F$513:$F$522)*OFFSET('Encargos e Benefícios'!$D$511,1,MATCH($B39,'Encargos e Benefícios'!$E$511:$AB$511,0),10,1)
*(IF('Gastos com Pessoal'!$G$513:$G$522&lt;=G$3,('Gastos com Pessoal'!$H$513:$H$522)+1,1))
*(IF('Gastos com Pessoal'!$M$513:$M$522&lt;=G$3,('Gastos com Pessoal'!$N$513:$N$522)+1,1))
*(IF('Gastos com Pessoal'!$S$513:$S$522&lt;=G$3,('Gastos com Pessoal'!$T$513:$T$522)+1,1))
*(IF('Gastos com Pessoal'!$Y$513:$Y$522&lt;=G$3,('Gastos com Pessoal'!$Z$513:$Z$522)+1,1))
*(IF('Gastos com Pessoal'!$AE$513:$AE$522&lt;=G$3,('Gastos com Pessoal'!$AF$513:$AF$522)+1,1)))),0)</f>
        <v>10293.610833333334</v>
      </c>
      <c r="H39" s="32">
        <f t="array" aca="1" ref="H39" ca="1">_xlfn.IFNA(SUM(((H$3&gt;='Gastos com Pessoal'!$E$7:$E$506)*(H$3&lt;='Gastos com Pessoal'!$F$7:$F$506)*OFFSET('Encargos e Benefícios'!$D$5,1,MATCH($B39,'Encargos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
+_xlfn.IFNA(SUM(((H$3&gt;='Gastos com Pessoal'!$E$513:$E$522)*(H$3&lt;='Gastos com Pessoal'!$F$513:$F$522)*OFFSET('Encargos e Benefícios'!$D$511,1,MATCH($B39,'Encargos e Benefícios'!$E$511:$AB$511,0),10,1)
*(IF('Gastos com Pessoal'!$G$513:$G$522&lt;=H$3,('Gastos com Pessoal'!$H$513:$H$522)+1,1))
*(IF('Gastos com Pessoal'!$M$513:$M$522&lt;=H$3,('Gastos com Pessoal'!$N$513:$N$522)+1,1))
*(IF('Gastos com Pessoal'!$S$513:$S$522&lt;=H$3,('Gastos com Pessoal'!$T$513:$T$522)+1,1))
*(IF('Gastos com Pessoal'!$Y$513:$Y$522&lt;=H$3,('Gastos com Pessoal'!$Z$513:$Z$522)+1,1))
*(IF('Gastos com Pessoal'!$AE$513:$AE$522&lt;=H$3,('Gastos com Pessoal'!$AF$513:$AF$522)+1,1)))),0)</f>
        <v>11014.163591666669</v>
      </c>
      <c r="I39" s="32">
        <f t="array" aca="1" ref="I39" ca="1">_xlfn.IFNA(SUM(((I$3&gt;='Gastos com Pessoal'!$E$7:$E$506)*(I$3&lt;='Gastos com Pessoal'!$F$7:$F$506)*OFFSET('Encargos e Benefícios'!$D$5,1,MATCH($B39,'Encargos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
+_xlfn.IFNA(SUM(((I$3&gt;='Gastos com Pessoal'!$E$513:$E$522)*(I$3&lt;='Gastos com Pessoal'!$F$513:$F$522)*OFFSET('Encargos e Benefícios'!$D$511,1,MATCH($B39,'Encargos e Benefícios'!$E$511:$AB$511,0),10,1)
*(IF('Gastos com Pessoal'!$G$513:$G$522&lt;=I$3,('Gastos com Pessoal'!$H$513:$H$522)+1,1))
*(IF('Gastos com Pessoal'!$M$513:$M$522&lt;=I$3,('Gastos com Pessoal'!$N$513:$N$522)+1,1))
*(IF('Gastos com Pessoal'!$S$513:$S$522&lt;=I$3,('Gastos com Pessoal'!$T$513:$T$522)+1,1))
*(IF('Gastos com Pessoal'!$Y$513:$Y$522&lt;=I$3,('Gastos com Pessoal'!$Z$513:$Z$522)+1,1))
*(IF('Gastos com Pessoal'!$AE$513:$AE$522&lt;=I$3,('Gastos com Pessoal'!$AF$513:$AF$522)+1,1)))),0)</f>
        <v>0</v>
      </c>
      <c r="J39" s="32">
        <f t="array" aca="1" ref="J39" ca="1">_xlfn.IFNA(SUM(((J$3&gt;='Gastos com Pessoal'!$E$7:$E$506)*(J$3&lt;='Gastos com Pessoal'!$F$7:$F$506)*OFFSET('Encargos e Benefícios'!$D$5,1,MATCH($B39,'Encargos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
+_xlfn.IFNA(SUM(((J$3&gt;='Gastos com Pessoal'!$E$513:$E$522)*(J$3&lt;='Gastos com Pessoal'!$F$513:$F$522)*OFFSET('Encargos e Benefícios'!$D$511,1,MATCH($B39,'Encargos e Benefícios'!$E$511:$AB$511,0),10,1)
*(IF('Gastos com Pessoal'!$G$513:$G$522&lt;=J$3,('Gastos com Pessoal'!$H$513:$H$522)+1,1))
*(IF('Gastos com Pessoal'!$M$513:$M$522&lt;=J$3,('Gastos com Pessoal'!$N$513:$N$522)+1,1))
*(IF('Gastos com Pessoal'!$S$513:$S$522&lt;=J$3,('Gastos com Pessoal'!$T$513:$T$522)+1,1))
*(IF('Gastos com Pessoal'!$Y$513:$Y$522&lt;=J$3,('Gastos com Pessoal'!$Z$513:$Z$522)+1,1))
*(IF('Gastos com Pessoal'!$AE$513:$AE$522&lt;=J$3,('Gastos com Pessoal'!$AF$513:$AF$522)+1,1)))),0)</f>
        <v>0</v>
      </c>
      <c r="K39" s="32">
        <f t="array" aca="1" ref="K39" ca="1">_xlfn.IFNA(SUM(((K$3&gt;='Gastos com Pessoal'!$E$7:$E$506)*(K$3&lt;='Gastos com Pessoal'!$F$7:$F$506)*OFFSET('Encargos e Benefícios'!$D$5,1,MATCH($B39,'Encargos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
+_xlfn.IFNA(SUM(((K$3&gt;='Gastos com Pessoal'!$E$513:$E$522)*(K$3&lt;='Gastos com Pessoal'!$F$513:$F$522)*OFFSET('Encargos e Benefícios'!$D$511,1,MATCH($B39,'Encargos e Benefícios'!$E$511:$AB$511,0),10,1)
*(IF('Gastos com Pessoal'!$G$513:$G$522&lt;=K$3,('Gastos com Pessoal'!$H$513:$H$522)+1,1))
*(IF('Gastos com Pessoal'!$M$513:$M$522&lt;=K$3,('Gastos com Pessoal'!$N$513:$N$522)+1,1))
*(IF('Gastos com Pessoal'!$S$513:$S$522&lt;=K$3,('Gastos com Pessoal'!$T$513:$T$522)+1,1))
*(IF('Gastos com Pessoal'!$Y$513:$Y$522&lt;=K$3,('Gastos com Pessoal'!$Z$513:$Z$522)+1,1))
*(IF('Gastos com Pessoal'!$AE$513:$AE$522&lt;=K$3,('Gastos com Pessoal'!$AF$513:$AF$522)+1,1)))),0)</f>
        <v>0</v>
      </c>
      <c r="L39" s="32">
        <f t="array" aca="1" ref="L39" ca="1">_xlfn.IFNA(SUM(((L$3&gt;='Gastos com Pessoal'!$E$7:$E$506)*(L$3&lt;='Gastos com Pessoal'!$F$7:$F$506)*OFFSET('Encargos e Benefícios'!$D$5,1,MATCH($B39,'Encargos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
+_xlfn.IFNA(SUM(((L$3&gt;='Gastos com Pessoal'!$E$513:$E$522)*(L$3&lt;='Gastos com Pessoal'!$F$513:$F$522)*OFFSET('Encargos e Benefícios'!$D$511,1,MATCH($B39,'Encargos e Benefícios'!$E$511:$AB$511,0),10,1)
*(IF('Gastos com Pessoal'!$G$513:$G$522&lt;=L$3,('Gastos com Pessoal'!$H$513:$H$522)+1,1))
*(IF('Gastos com Pessoal'!$M$513:$M$522&lt;=L$3,('Gastos com Pessoal'!$N$513:$N$522)+1,1))
*(IF('Gastos com Pessoal'!$S$513:$S$522&lt;=L$3,('Gastos com Pessoal'!$T$513:$T$522)+1,1))
*(IF('Gastos com Pessoal'!$Y$513:$Y$522&lt;=L$3,('Gastos com Pessoal'!$Z$513:$Z$522)+1,1))
*(IF('Gastos com Pessoal'!$AE$513:$AE$522&lt;=L$3,('Gastos com Pessoal'!$AF$513:$AF$522)+1,1)))),0)</f>
        <v>0</v>
      </c>
      <c r="M39" s="32">
        <f t="array" aca="1" ref="M39" ca="1">_xlfn.IFNA(SUM(((M$3&gt;='Gastos com Pessoal'!$E$7:$E$506)*(M$3&lt;='Gastos com Pessoal'!$F$7:$F$506)*OFFSET('Encargos e Benefícios'!$D$5,1,MATCH($B39,'Encargos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
+_xlfn.IFNA(SUM(((M$3&gt;='Gastos com Pessoal'!$E$513:$E$522)*(M$3&lt;='Gastos com Pessoal'!$F$513:$F$522)*OFFSET('Encargos e Benefícios'!$D$511,1,MATCH($B39,'Encargos e Benefícios'!$E$511:$AB$511,0),10,1)
*(IF('Gastos com Pessoal'!$G$513:$G$522&lt;=M$3,('Gastos com Pessoal'!$H$513:$H$522)+1,1))
*(IF('Gastos com Pessoal'!$M$513:$M$522&lt;=M$3,('Gastos com Pessoal'!$N$513:$N$522)+1,1))
*(IF('Gastos com Pessoal'!$S$513:$S$522&lt;=M$3,('Gastos com Pessoal'!$T$513:$T$522)+1,1))
*(IF('Gastos com Pessoal'!$Y$513:$Y$522&lt;=M$3,('Gastos com Pessoal'!$Z$513:$Z$522)+1,1))
*(IF('Gastos com Pessoal'!$AE$513:$AE$522&lt;=M$3,('Gastos com Pessoal'!$AF$513:$AF$522)+1,1)))),0)</f>
        <v>0</v>
      </c>
      <c r="N39" s="32">
        <f t="array" aca="1" ref="N39" ca="1">_xlfn.IFNA(SUM(((N$3&gt;='Gastos com Pessoal'!$E$7:$E$506)*(N$3&lt;='Gastos com Pessoal'!$F$7:$F$506)*OFFSET('Encargos e Benefícios'!$D$5,1,MATCH($B39,'Encargos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
+_xlfn.IFNA(SUM(((N$3&gt;='Gastos com Pessoal'!$E$513:$E$522)*(N$3&lt;='Gastos com Pessoal'!$F$513:$F$522)*OFFSET('Encargos e Benefícios'!$D$511,1,MATCH($B39,'Encargos e Benefícios'!$E$511:$AB$511,0),10,1)
*(IF('Gastos com Pessoal'!$G$513:$G$522&lt;=N$3,('Gastos com Pessoal'!$H$513:$H$522)+1,1))
*(IF('Gastos com Pessoal'!$M$513:$M$522&lt;=N$3,('Gastos com Pessoal'!$N$513:$N$522)+1,1))
*(IF('Gastos com Pessoal'!$S$513:$S$522&lt;=N$3,('Gastos com Pessoal'!$T$513:$T$522)+1,1))
*(IF('Gastos com Pessoal'!$Y$513:$Y$522&lt;=N$3,('Gastos com Pessoal'!$Z$513:$Z$522)+1,1))
*(IF('Gastos com Pessoal'!$AE$513:$AE$522&lt;=N$3,('Gastos com Pessoal'!$AF$513:$AF$522)+1,1)))),0)</f>
        <v>0</v>
      </c>
      <c r="O39" s="32">
        <v>0</v>
      </c>
      <c r="P39" s="32">
        <v>0</v>
      </c>
      <c r="Q39" s="32">
        <v>0</v>
      </c>
      <c r="R39" s="32">
        <v>0</v>
      </c>
      <c r="S39" s="32">
        <v>0</v>
      </c>
      <c r="T39" s="32">
        <v>0</v>
      </c>
      <c r="U39" s="32">
        <v>0</v>
      </c>
      <c r="V39" s="32">
        <v>0</v>
      </c>
      <c r="W39" s="32">
        <v>0</v>
      </c>
      <c r="X39" s="32">
        <v>0</v>
      </c>
      <c r="Y39" s="32">
        <v>0</v>
      </c>
      <c r="Z39" s="32">
        <v>0</v>
      </c>
      <c r="AA39" s="32">
        <v>0</v>
      </c>
      <c r="AB39" s="32">
        <v>0</v>
      </c>
      <c r="AC39" s="32">
        <v>0</v>
      </c>
      <c r="AD39" s="32">
        <v>0</v>
      </c>
      <c r="AE39" s="32">
        <v>0</v>
      </c>
      <c r="AF39" s="32">
        <v>0</v>
      </c>
      <c r="AG39" s="32">
        <v>0</v>
      </c>
      <c r="AH39" s="32">
        <v>0</v>
      </c>
      <c r="AI39" s="32">
        <v>0</v>
      </c>
      <c r="AJ39" s="32">
        <v>0</v>
      </c>
      <c r="AK39" s="32">
        <v>0</v>
      </c>
      <c r="AL39" s="32">
        <v>0</v>
      </c>
      <c r="AM39" s="32">
        <v>0</v>
      </c>
      <c r="AN39" s="32">
        <v>0</v>
      </c>
      <c r="AO39" s="32">
        <v>0</v>
      </c>
      <c r="AP39" s="32">
        <v>0</v>
      </c>
      <c r="AQ39" s="32">
        <v>0</v>
      </c>
      <c r="AR39" s="32">
        <v>0</v>
      </c>
      <c r="AS39" s="32">
        <v>0</v>
      </c>
      <c r="AT39" s="32">
        <v>0</v>
      </c>
      <c r="AU39" s="32">
        <v>0</v>
      </c>
      <c r="AV39" s="32">
        <v>0</v>
      </c>
      <c r="AW39" s="32">
        <v>0</v>
      </c>
      <c r="AX39" s="32">
        <v>0</v>
      </c>
      <c r="AY39" s="32">
        <v>0</v>
      </c>
      <c r="AZ39" s="32">
        <v>0</v>
      </c>
      <c r="BA39" s="32">
        <v>0</v>
      </c>
      <c r="BB39" s="32">
        <v>0</v>
      </c>
      <c r="BC39" s="32">
        <v>0</v>
      </c>
      <c r="BD39" s="32">
        <v>0</v>
      </c>
      <c r="BE39" s="32">
        <v>0</v>
      </c>
      <c r="BF39" s="32">
        <v>0</v>
      </c>
      <c r="BG39" s="32">
        <v>0</v>
      </c>
      <c r="BH39" s="32">
        <v>0</v>
      </c>
      <c r="BI39" s="32">
        <v>0</v>
      </c>
      <c r="BJ39" s="32">
        <v>0</v>
      </c>
      <c r="BK39" s="70">
        <f t="shared" ca="1" si="16"/>
        <v>63758.534425000005</v>
      </c>
      <c r="BL39" s="75">
        <f t="shared" ca="1" si="17"/>
        <v>1.933493475436586E-2</v>
      </c>
    </row>
    <row r="40" spans="1:64" s="48" customFormat="1" ht="23.25" customHeight="1" x14ac:dyDescent="0.2">
      <c r="A40" s="19" t="s">
        <v>153</v>
      </c>
      <c r="B40" s="12" t="s">
        <v>154</v>
      </c>
      <c r="C40" s="32">
        <f t="array" aca="1" ref="C40" ca="1">_xlfn.IFNA(SUM(((C$3&gt;='Gastos com Pessoal'!$E$7:$E$506)*(C$3&lt;='Gastos com Pessoal'!$F$7:$F$506)*OFFSET('Encargos e Benefícios'!$D$5,1,MATCH($B40,'Encargos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3856.6425000000004</v>
      </c>
      <c r="D40" s="32">
        <f t="array" aca="1" ref="D40" ca="1">_xlfn.IFNA(SUM(((D$3&gt;='Gastos com Pessoal'!$E$7:$E$506)*(D$3&lt;='Gastos com Pessoal'!$F$7:$F$506)*OFFSET('Encargos e Benefícios'!$D$5,1,MATCH($B40,'Encargos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3431.2036111111115</v>
      </c>
      <c r="E40" s="32">
        <f t="array" aca="1" ref="E40" ca="1">_xlfn.IFNA(SUM(((E$3&gt;='Gastos com Pessoal'!$E$7:$E$506)*(E$3&lt;='Gastos com Pessoal'!$F$7:$F$506)*OFFSET('Encargos e Benefícios'!$D$5,1,MATCH($B40,'Encargos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3431.2036111111115</v>
      </c>
      <c r="F40" s="32">
        <f t="array" aca="1" ref="F40" ca="1">_xlfn.IFNA(SUM(((F$3&gt;='Gastos com Pessoal'!$E$7:$E$506)*(F$3&lt;='Gastos com Pessoal'!$F$7:$F$506)*OFFSET('Encargos e Benefícios'!$D$5,1,MATCH($B40,'Encargos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3431.2036111111115</v>
      </c>
      <c r="G40" s="32">
        <f t="array" aca="1" ref="G40" ca="1">_xlfn.IFNA(SUM(((G$3&gt;='Gastos com Pessoal'!$E$7:$E$506)*(G$3&lt;='Gastos com Pessoal'!$F$7:$F$506)*OFFSET('Encargos e Benefícios'!$D$5,1,MATCH($B40,'Encargos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3431.2036111111115</v>
      </c>
      <c r="H40" s="32">
        <f t="array" aca="1" ref="H40" ca="1">_xlfn.IFNA(SUM(((H$3&gt;='Gastos com Pessoal'!$E$7:$E$506)*(H$3&lt;='Gastos com Pessoal'!$F$7:$F$506)*OFFSET('Encargos e Benefícios'!$D$5,1,MATCH($B40,'Encargos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3671.3878638888891</v>
      </c>
      <c r="I40" s="32">
        <f t="array" aca="1" ref="I40" ca="1">_xlfn.IFNA(SUM(((I$3&gt;='Gastos com Pessoal'!$E$7:$E$506)*(I$3&lt;='Gastos com Pessoal'!$F$7:$F$506)*OFFSET('Encargos e Benefícios'!$D$5,1,MATCH($B40,'Encargos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40" s="32">
        <f t="array" aca="1" ref="J40" ca="1">_xlfn.IFNA(SUM(((J$3&gt;='Gastos com Pessoal'!$E$7:$E$506)*(J$3&lt;='Gastos com Pessoal'!$F$7:$F$506)*OFFSET('Encargos e Benefícios'!$D$5,1,MATCH($B40,'Encargos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40" s="32">
        <f t="array" aca="1" ref="K40" ca="1">_xlfn.IFNA(SUM(((K$3&gt;='Gastos com Pessoal'!$E$7:$E$506)*(K$3&lt;='Gastos com Pessoal'!$F$7:$F$506)*OFFSET('Encargos e Benefícios'!$D$5,1,MATCH($B40,'Encargos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40" s="32">
        <f t="array" aca="1" ref="L40" ca="1">_xlfn.IFNA(SUM(((L$3&gt;='Gastos com Pessoal'!$E$7:$E$506)*(L$3&lt;='Gastos com Pessoal'!$F$7:$F$506)*OFFSET('Encargos e Benefícios'!$D$5,1,MATCH($B40,'Encargos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40" s="32">
        <f t="array" aca="1" ref="M40" ca="1">_xlfn.IFNA(SUM(((M$3&gt;='Gastos com Pessoal'!$E$7:$E$506)*(M$3&lt;='Gastos com Pessoal'!$F$7:$F$506)*OFFSET('Encargos e Benefícios'!$D$5,1,MATCH($B40,'Encargos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40" s="32">
        <f t="array" aca="1" ref="N40" ca="1">_xlfn.IFNA(SUM(((N$3&gt;='Gastos com Pessoal'!$E$7:$E$506)*(N$3&lt;='Gastos com Pessoal'!$F$7:$F$506)*OFFSET('Encargos e Benefícios'!$D$5,1,MATCH($B40,'Encargos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40" s="32">
        <f t="array" aca="1" ref="O40" ca="1">_xlfn.IFNA(SUM(((O$3&gt;='Gastos com Pessoal'!$E$7:$E$506)*(O$3&lt;='Gastos com Pessoal'!$F$7:$F$506)*OFFSET('Encargos e Benefícios'!$D$5,1,MATCH($B40,'Encargos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40" s="32">
        <f t="array" aca="1" ref="P40" ca="1">_xlfn.IFNA(SUM(((P$3&gt;='Gastos com Pessoal'!$E$7:$E$506)*(P$3&lt;='Gastos com Pessoal'!$F$7:$F$506)*OFFSET('Encargos e Benefícios'!$D$5,1,MATCH($B40,'Encargos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40" s="32">
        <f t="array" aca="1" ref="Q40" ca="1">_xlfn.IFNA(SUM(((Q$3&gt;='Gastos com Pessoal'!$E$7:$E$506)*(Q$3&lt;='Gastos com Pessoal'!$F$7:$F$506)*OFFSET('Encargos e Benefícios'!$D$5,1,MATCH($B40,'Encargos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40" s="32">
        <f t="array" aca="1" ref="R40" ca="1">_xlfn.IFNA(SUM(((R$3&gt;='Gastos com Pessoal'!$E$7:$E$506)*(R$3&lt;='Gastos com Pessoal'!$F$7:$F$506)*OFFSET('Encargos e Benefícios'!$D$5,1,MATCH($B40,'Encargos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40" s="32">
        <f t="array" aca="1" ref="S40" ca="1">_xlfn.IFNA(SUM(((S$3&gt;='Gastos com Pessoal'!$E$7:$E$506)*(S$3&lt;='Gastos com Pessoal'!$F$7:$F$506)*OFFSET('Encargos e Benefícios'!$D$5,1,MATCH($B40,'Encargos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40" s="32">
        <f t="array" aca="1" ref="T40" ca="1">_xlfn.IFNA(SUM(((T$3&gt;='Gastos com Pessoal'!$E$7:$E$506)*(T$3&lt;='Gastos com Pessoal'!$F$7:$F$506)*OFFSET('Encargos e Benefícios'!$D$5,1,MATCH($B40,'Encargos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40" s="32">
        <f t="array" aca="1" ref="U40" ca="1">_xlfn.IFNA(SUM(((U$3&gt;='Gastos com Pessoal'!$E$7:$E$506)*(U$3&lt;='Gastos com Pessoal'!$F$7:$F$506)*OFFSET('Encargos e Benefícios'!$D$5,1,MATCH($B40,'Encargos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40" s="32">
        <f t="array" aca="1" ref="V40" ca="1">_xlfn.IFNA(SUM(((V$3&gt;='Gastos com Pessoal'!$E$7:$E$506)*(V$3&lt;='Gastos com Pessoal'!$F$7:$F$506)*OFFSET('Encargos e Benefícios'!$D$5,1,MATCH($B40,'Encargos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40" s="32">
        <f t="array" aca="1" ref="W40" ca="1">_xlfn.IFNA(SUM(((W$3&gt;='Gastos com Pessoal'!$E$7:$E$506)*(W$3&lt;='Gastos com Pessoal'!$F$7:$F$506)*OFFSET('Encargos e Benefícios'!$D$5,1,MATCH($B40,'Encargos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40" s="32">
        <f t="array" aca="1" ref="X40" ca="1">_xlfn.IFNA(SUM(((X$3&gt;='Gastos com Pessoal'!$E$7:$E$506)*(X$3&lt;='Gastos com Pessoal'!$F$7:$F$506)*OFFSET('Encargos e Benefícios'!$D$5,1,MATCH($B40,'Encargos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40" s="32">
        <f t="array" aca="1" ref="Y40" ca="1">_xlfn.IFNA(SUM(((Y$3&gt;='Gastos com Pessoal'!$E$7:$E$506)*(Y$3&lt;='Gastos com Pessoal'!$F$7:$F$506)*OFFSET('Encargos e Benefícios'!$D$5,1,MATCH($B40,'Encargos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40" s="32">
        <f t="array" aca="1" ref="Z40" ca="1">_xlfn.IFNA(SUM(((Z$3&gt;='Gastos com Pessoal'!$E$7:$E$506)*(Z$3&lt;='Gastos com Pessoal'!$F$7:$F$506)*OFFSET('Encargos e Benefícios'!$D$5,1,MATCH($B40,'Encargos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40" s="32">
        <f t="array" aca="1" ref="AA40" ca="1">_xlfn.IFNA(SUM(((AA$3&gt;='Gastos com Pessoal'!$E$7:$E$506)*(AA$3&lt;='Gastos com Pessoal'!$F$7:$F$506)*OFFSET('Encargos e Benefícios'!$D$5,1,MATCH($B40,'Encargos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40" s="32">
        <f t="array" aca="1" ref="AB40" ca="1">_xlfn.IFNA(SUM(((AB$3&gt;='Gastos com Pessoal'!$E$7:$E$506)*(AB$3&lt;='Gastos com Pessoal'!$F$7:$F$506)*OFFSET('Encargos e Benefícios'!$D$5,1,MATCH($B40,'Encargos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40" s="32">
        <f t="array" aca="1" ref="AC40" ca="1">_xlfn.IFNA(SUM(((AC$3&gt;='Gastos com Pessoal'!$E$7:$E$506)*(AC$3&lt;='Gastos com Pessoal'!$F$7:$F$506)*OFFSET('Encargos e Benefícios'!$D$5,1,MATCH($B40,'Encargos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40" s="32">
        <f t="array" aca="1" ref="AD40" ca="1">_xlfn.IFNA(SUM(((AD$3&gt;='Gastos com Pessoal'!$E$7:$E$506)*(AD$3&lt;='Gastos com Pessoal'!$F$7:$F$506)*OFFSET('Encargos e Benefícios'!$D$5,1,MATCH($B40,'Encargos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40" s="32">
        <f t="array" aca="1" ref="AE40" ca="1">_xlfn.IFNA(SUM(((AE$3&gt;='Gastos com Pessoal'!$E$7:$E$506)*(AE$3&lt;='Gastos com Pessoal'!$F$7:$F$506)*OFFSET('Encargos e Benefícios'!$D$5,1,MATCH($B40,'Encargos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40" s="32">
        <f t="array" aca="1" ref="AF40" ca="1">_xlfn.IFNA(SUM(((AF$3&gt;='Gastos com Pessoal'!$E$7:$E$506)*(AF$3&lt;='Gastos com Pessoal'!$F$7:$F$506)*OFFSET('Encargos e Benefícios'!$D$5,1,MATCH($B40,'Encargos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40" s="32">
        <f t="array" aca="1" ref="AG40" ca="1">_xlfn.IFNA(SUM(((AG$3&gt;='Gastos com Pessoal'!$E$7:$E$506)*(AG$3&lt;='Gastos com Pessoal'!$F$7:$F$506)*OFFSET('Encargos e Benefícios'!$D$5,1,MATCH($B40,'Encargos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40" s="32">
        <f t="array" aca="1" ref="AH40" ca="1">_xlfn.IFNA(SUM(((AH$3&gt;='Gastos com Pessoal'!$E$7:$E$506)*(AH$3&lt;='Gastos com Pessoal'!$F$7:$F$506)*OFFSET('Encargos e Benefícios'!$D$5,1,MATCH($B40,'Encargos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40" s="32">
        <f t="array" aca="1" ref="AI40" ca="1">_xlfn.IFNA(SUM(((AI$3&gt;='Gastos com Pessoal'!$E$7:$E$506)*(AI$3&lt;='Gastos com Pessoal'!$F$7:$F$506)*OFFSET('Encargos e Benefícios'!$D$5,1,MATCH($B40,'Encargos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40" s="32">
        <f t="array" aca="1" ref="AJ40" ca="1">_xlfn.IFNA(SUM(((AJ$3&gt;='Gastos com Pessoal'!$E$7:$E$506)*(AJ$3&lt;='Gastos com Pessoal'!$F$7:$F$506)*OFFSET('Encargos e Benefícios'!$D$5,1,MATCH($B40,'Encargos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40" s="32">
        <f t="array" aca="1" ref="AK40" ca="1">_xlfn.IFNA(SUM(((AK$3&gt;='Gastos com Pessoal'!$E$7:$E$506)*(AK$3&lt;='Gastos com Pessoal'!$F$7:$F$506)*OFFSET('Encargos e Benefícios'!$D$5,1,MATCH($B40,'Encargos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40" s="32">
        <f t="array" aca="1" ref="AL40" ca="1">_xlfn.IFNA(SUM(((AL$3&gt;='Gastos com Pessoal'!$E$7:$E$506)*(AL$3&lt;='Gastos com Pessoal'!$F$7:$F$506)*OFFSET('Encargos e Benefícios'!$D$5,1,MATCH($B40,'Encargos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40" s="32">
        <f t="array" aca="1" ref="AM40" ca="1">_xlfn.IFNA(SUM(((AM$3&gt;='Gastos com Pessoal'!$E$7:$E$506)*(AM$3&lt;='Gastos com Pessoal'!$F$7:$F$506)*OFFSET('Encargos e Benefícios'!$D$5,1,MATCH($B40,'Encargos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40" s="32">
        <f t="array" aca="1" ref="AN40" ca="1">_xlfn.IFNA(SUM(((AN$3&gt;='Gastos com Pessoal'!$E$7:$E$506)*(AN$3&lt;='Gastos com Pessoal'!$F$7:$F$506)*OFFSET('Encargos e Benefícios'!$D$5,1,MATCH($B40,'Encargos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40" s="32">
        <f t="array" aca="1" ref="AO40" ca="1">_xlfn.IFNA(SUM(((AO$3&gt;='Gastos com Pessoal'!$E$7:$E$506)*(AO$3&lt;='Gastos com Pessoal'!$F$7:$F$506)*OFFSET('Encargos e Benefícios'!$D$5,1,MATCH($B40,'Encargos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40" s="32">
        <f t="array" aca="1" ref="AP40" ca="1">_xlfn.IFNA(SUM(((AP$3&gt;='Gastos com Pessoal'!$E$7:$E$506)*(AP$3&lt;='Gastos com Pessoal'!$F$7:$F$506)*OFFSET('Encargos e Benefícios'!$D$5,1,MATCH($B40,'Encargos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40" s="32">
        <f t="array" aca="1" ref="AQ40" ca="1">_xlfn.IFNA(SUM(((AQ$3&gt;='Gastos com Pessoal'!$E$7:$E$506)*(AQ$3&lt;='Gastos com Pessoal'!$F$7:$F$506)*OFFSET('Encargos e Benefícios'!$D$5,1,MATCH($B40,'Encargos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40" s="32">
        <f t="array" aca="1" ref="AR40" ca="1">_xlfn.IFNA(SUM(((AR$3&gt;='Gastos com Pessoal'!$E$7:$E$506)*(AR$3&lt;='Gastos com Pessoal'!$F$7:$F$506)*OFFSET('Encargos e Benefícios'!$D$5,1,MATCH($B40,'Encargos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40" s="32">
        <f t="array" aca="1" ref="AS40" ca="1">_xlfn.IFNA(SUM(((AS$3&gt;='Gastos com Pessoal'!$E$7:$E$506)*(AS$3&lt;='Gastos com Pessoal'!$F$7:$F$506)*OFFSET('Encargos e Benefícios'!$D$5,1,MATCH($B40,'Encargos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40" s="32">
        <f t="array" aca="1" ref="AT40" ca="1">_xlfn.IFNA(SUM(((AT$3&gt;='Gastos com Pessoal'!$E$7:$E$506)*(AT$3&lt;='Gastos com Pessoal'!$F$7:$F$506)*OFFSET('Encargos e Benefícios'!$D$5,1,MATCH($B40,'Encargos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40" s="32">
        <f t="array" aca="1" ref="AU40" ca="1">_xlfn.IFNA(SUM(((AU$3&gt;='Gastos com Pessoal'!$E$7:$E$506)*(AU$3&lt;='Gastos com Pessoal'!$F$7:$F$506)*OFFSET('Encargos e Benefícios'!$D$5,1,MATCH($B40,'Encargos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40" s="32">
        <f t="array" aca="1" ref="AV40" ca="1">_xlfn.IFNA(SUM(((AV$3&gt;='Gastos com Pessoal'!$E$7:$E$506)*(AV$3&lt;='Gastos com Pessoal'!$F$7:$F$506)*OFFSET('Encargos e Benefícios'!$D$5,1,MATCH($B40,'Encargos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40" s="32">
        <f t="array" aca="1" ref="AW40" ca="1">_xlfn.IFNA(SUM(((AW$3&gt;='Gastos com Pessoal'!$E$7:$E$506)*(AW$3&lt;='Gastos com Pessoal'!$F$7:$F$506)*OFFSET('Encargos e Benefícios'!$D$5,1,MATCH($B40,'Encargos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40" s="32">
        <f t="array" aca="1" ref="AX40" ca="1">_xlfn.IFNA(SUM(((AX$3&gt;='Gastos com Pessoal'!$E$7:$E$506)*(AX$3&lt;='Gastos com Pessoal'!$F$7:$F$506)*OFFSET('Encargos e Benefícios'!$D$5,1,MATCH($B40,'Encargos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40" s="32">
        <f t="array" aca="1" ref="AY40" ca="1">_xlfn.IFNA(SUM(((AY$3&gt;='Gastos com Pessoal'!$E$7:$E$506)*(AY$3&lt;='Gastos com Pessoal'!$F$7:$F$506)*OFFSET('Encargos e Benefícios'!$D$5,1,MATCH($B40,'Encargos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40" s="32">
        <f t="array" aca="1" ref="AZ40" ca="1">_xlfn.IFNA(SUM(((AZ$3&gt;='Gastos com Pessoal'!$E$7:$E$506)*(AZ$3&lt;='Gastos com Pessoal'!$F$7:$F$506)*OFFSET('Encargos e Benefícios'!$D$5,1,MATCH($B40,'Encargos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40" s="32">
        <f t="array" aca="1" ref="BA40" ca="1">_xlfn.IFNA(SUM(((BA$3&gt;='Gastos com Pessoal'!$E$7:$E$506)*(BA$3&lt;='Gastos com Pessoal'!$F$7:$F$506)*OFFSET('Encargos e Benefícios'!$D$5,1,MATCH($B40,'Encargos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40" s="32">
        <f t="array" aca="1" ref="BB40" ca="1">_xlfn.IFNA(SUM(((BB$3&gt;='Gastos com Pessoal'!$E$7:$E$506)*(BB$3&lt;='Gastos com Pessoal'!$F$7:$F$506)*OFFSET('Encargos e Benefícios'!$D$5,1,MATCH($B40,'Encargos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40" s="32">
        <f t="array" aca="1" ref="BC40" ca="1">_xlfn.IFNA(SUM(((BC$3&gt;='Gastos com Pessoal'!$E$7:$E$506)*(BC$3&lt;='Gastos com Pessoal'!$F$7:$F$506)*OFFSET('Encargos e Benefícios'!$D$5,1,MATCH($B40,'Encargos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40" s="32">
        <f t="array" aca="1" ref="BD40" ca="1">_xlfn.IFNA(SUM(((BD$3&gt;='Gastos com Pessoal'!$E$7:$E$506)*(BD$3&lt;='Gastos com Pessoal'!$F$7:$F$506)*OFFSET('Encargos e Benefícios'!$D$5,1,MATCH($B40,'Encargos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40" s="32">
        <f t="array" aca="1" ref="BE40" ca="1">_xlfn.IFNA(SUM(((BE$3&gt;='Gastos com Pessoal'!$E$7:$E$506)*(BE$3&lt;='Gastos com Pessoal'!$F$7:$F$506)*OFFSET('Encargos e Benefícios'!$D$5,1,MATCH($B40,'Encargos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40" s="32">
        <f t="array" aca="1" ref="BF40" ca="1">_xlfn.IFNA(SUM(((BF$3&gt;='Gastos com Pessoal'!$E$7:$E$506)*(BF$3&lt;='Gastos com Pessoal'!$F$7:$F$506)*OFFSET('Encargos e Benefícios'!$D$5,1,MATCH($B40,'Encargos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40" s="32">
        <f t="array" aca="1" ref="BG40" ca="1">_xlfn.IFNA(SUM(((BG$3&gt;='Gastos com Pessoal'!$E$7:$E$506)*(BG$3&lt;='Gastos com Pessoal'!$F$7:$F$506)*OFFSET('Encargos e Benefícios'!$D$5,1,MATCH($B40,'Encargos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40" s="32">
        <f t="array" aca="1" ref="BH40" ca="1">_xlfn.IFNA(SUM(((BH$3&gt;='Gastos com Pessoal'!$E$7:$E$506)*(BH$3&lt;='Gastos com Pessoal'!$F$7:$F$506)*OFFSET('Encargos e Benefícios'!$D$5,1,MATCH($B40,'Encargos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40" s="32">
        <f t="array" aca="1" ref="BI40" ca="1">_xlfn.IFNA(SUM(((BI$3&gt;='Gastos com Pessoal'!$E$7:$E$506)*(BI$3&lt;='Gastos com Pessoal'!$F$7:$F$506)*OFFSET('Encargos e Benefícios'!$D$5,1,MATCH($B40,'Encargos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40" s="32">
        <f t="array" aca="1" ref="BJ40" ca="1">_xlfn.IFNA(SUM(((BJ$3&gt;='Gastos com Pessoal'!$E$7:$E$506)*(BJ$3&lt;='Gastos com Pessoal'!$F$7:$F$506)*OFFSET('Encargos e Benefícios'!$D$5,1,MATCH($B40,'Encargos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40" s="70">
        <f t="shared" ca="1" si="16"/>
        <v>21252.844808333335</v>
      </c>
      <c r="BL40" s="75">
        <f t="shared" ca="1" si="17"/>
        <v>6.4449782514552868E-3</v>
      </c>
    </row>
    <row r="41" spans="1:64" s="48" customFormat="1" ht="23.25" customHeight="1" x14ac:dyDescent="0.2">
      <c r="A41" s="19" t="s">
        <v>155</v>
      </c>
      <c r="B41" s="12" t="s">
        <v>156</v>
      </c>
      <c r="C41" s="32">
        <f t="array" aca="1" ref="C41" ca="1">_xlfn.IFNA(SUM(((C$3&gt;='Gastos com Pessoal'!$E$7:$E$506)*(C$3&lt;='Gastos com Pessoal'!$F$7:$F$506)*OFFSET('Encargos e Benefícios'!$D$5,1,MATCH($B41,'Encargos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11569.9275</v>
      </c>
      <c r="D41" s="32">
        <f t="array" aca="1" ref="D41" ca="1">_xlfn.IFNA(SUM(((D$3&gt;='Gastos com Pessoal'!$E$7:$E$506)*(D$3&lt;='Gastos com Pessoal'!$F$7:$F$506)*OFFSET('Encargos e Benefícios'!$D$5,1,MATCH($B41,'Encargos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10293.610833333334</v>
      </c>
      <c r="E41" s="32">
        <f t="array" aca="1" ref="E41" ca="1">_xlfn.IFNA(SUM(((E$3&gt;='Gastos com Pessoal'!$E$7:$E$506)*(E$3&lt;='Gastos com Pessoal'!$F$7:$F$506)*OFFSET('Encargos e Benefícios'!$D$5,1,MATCH($B41,'Encargos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10293.610833333334</v>
      </c>
      <c r="F41" s="32">
        <f t="array" aca="1" ref="F41" ca="1">_xlfn.IFNA(SUM(((F$3&gt;='Gastos com Pessoal'!$E$7:$E$506)*(F$3&lt;='Gastos com Pessoal'!$F$7:$F$506)*OFFSET('Encargos e Benefícios'!$D$5,1,MATCH($B41,'Encargos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10293.610833333334</v>
      </c>
      <c r="G41" s="32">
        <f t="array" aca="1" ref="G41" ca="1">_xlfn.IFNA(SUM(((G$3&gt;='Gastos com Pessoal'!$E$7:$E$506)*(G$3&lt;='Gastos com Pessoal'!$F$7:$F$506)*OFFSET('Encargos e Benefícios'!$D$5,1,MATCH($B41,'Encargos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10293.610833333334</v>
      </c>
      <c r="H41" s="32">
        <f t="array" aca="1" ref="H41" ca="1">_xlfn.IFNA(SUM(((H$3&gt;='Gastos com Pessoal'!$E$7:$E$506)*(H$3&lt;='Gastos com Pessoal'!$F$7:$F$506)*OFFSET('Encargos e Benefícios'!$D$5,1,MATCH($B41,'Encargos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11014.163591666669</v>
      </c>
      <c r="I41" s="32">
        <f t="array" aca="1" ref="I41" ca="1">_xlfn.IFNA(SUM(((I$3&gt;='Gastos com Pessoal'!$E$7:$E$506)*(I$3&lt;='Gastos com Pessoal'!$F$7:$F$506)*OFFSET('Encargos e Benefícios'!$D$5,1,MATCH($B41,'Encargos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41" s="32">
        <f t="array" aca="1" ref="J41" ca="1">_xlfn.IFNA(SUM(((J$3&gt;='Gastos com Pessoal'!$E$7:$E$506)*(J$3&lt;='Gastos com Pessoal'!$F$7:$F$506)*OFFSET('Encargos e Benefícios'!$D$5,1,MATCH($B41,'Encargos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41" s="32">
        <f t="array" aca="1" ref="K41" ca="1">_xlfn.IFNA(SUM(((K$3&gt;='Gastos com Pessoal'!$E$7:$E$506)*(K$3&lt;='Gastos com Pessoal'!$F$7:$F$506)*OFFSET('Encargos e Benefícios'!$D$5,1,MATCH($B41,'Encargos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41" s="32">
        <f t="array" aca="1" ref="L41" ca="1">_xlfn.IFNA(SUM(((L$3&gt;='Gastos com Pessoal'!$E$7:$E$506)*(L$3&lt;='Gastos com Pessoal'!$F$7:$F$506)*OFFSET('Encargos e Benefícios'!$D$5,1,MATCH($B41,'Encargos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41" s="32">
        <f t="array" aca="1" ref="M41" ca="1">_xlfn.IFNA(SUM(((M$3&gt;='Gastos com Pessoal'!$E$7:$E$506)*(M$3&lt;='Gastos com Pessoal'!$F$7:$F$506)*OFFSET('Encargos e Benefícios'!$D$5,1,MATCH($B41,'Encargos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41" s="32">
        <f t="array" aca="1" ref="N41" ca="1">_xlfn.IFNA(SUM(((N$3&gt;='Gastos com Pessoal'!$E$7:$E$506)*(N$3&lt;='Gastos com Pessoal'!$F$7:$F$506)*OFFSET('Encargos e Benefícios'!$D$5,1,MATCH($B41,'Encargos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41" s="32">
        <v>0</v>
      </c>
      <c r="P41" s="32">
        <v>0</v>
      </c>
      <c r="Q41" s="32">
        <v>0</v>
      </c>
      <c r="R41" s="32">
        <v>0</v>
      </c>
      <c r="S41" s="32">
        <v>0</v>
      </c>
      <c r="T41" s="32">
        <v>0</v>
      </c>
      <c r="U41" s="32">
        <v>0</v>
      </c>
      <c r="V41" s="32">
        <v>0</v>
      </c>
      <c r="W41" s="32">
        <v>0</v>
      </c>
      <c r="X41" s="32">
        <v>0</v>
      </c>
      <c r="Y41" s="32">
        <v>0</v>
      </c>
      <c r="Z41" s="32">
        <v>0</v>
      </c>
      <c r="AA41" s="32">
        <v>0</v>
      </c>
      <c r="AB41" s="32">
        <v>0</v>
      </c>
      <c r="AC41" s="32">
        <v>0</v>
      </c>
      <c r="AD41" s="32">
        <v>0</v>
      </c>
      <c r="AE41" s="32">
        <v>0</v>
      </c>
      <c r="AF41" s="32">
        <v>0</v>
      </c>
      <c r="AG41" s="32">
        <v>0</v>
      </c>
      <c r="AH41" s="32">
        <v>0</v>
      </c>
      <c r="AI41" s="32">
        <v>0</v>
      </c>
      <c r="AJ41" s="32">
        <v>0</v>
      </c>
      <c r="AK41" s="32">
        <v>0</v>
      </c>
      <c r="AL41" s="32">
        <v>0</v>
      </c>
      <c r="AM41" s="32">
        <v>0</v>
      </c>
      <c r="AN41" s="32">
        <v>0</v>
      </c>
      <c r="AO41" s="32">
        <v>0</v>
      </c>
      <c r="AP41" s="32">
        <v>0</v>
      </c>
      <c r="AQ41" s="32">
        <v>0</v>
      </c>
      <c r="AR41" s="32">
        <v>0</v>
      </c>
      <c r="AS41" s="32">
        <v>0</v>
      </c>
      <c r="AT41" s="32">
        <v>0</v>
      </c>
      <c r="AU41" s="32">
        <v>0</v>
      </c>
      <c r="AV41" s="32">
        <v>0</v>
      </c>
      <c r="AW41" s="32">
        <v>0</v>
      </c>
      <c r="AX41" s="32">
        <v>0</v>
      </c>
      <c r="AY41" s="32">
        <v>0</v>
      </c>
      <c r="AZ41" s="32">
        <v>0</v>
      </c>
      <c r="BA41" s="32">
        <v>0</v>
      </c>
      <c r="BB41" s="32">
        <v>0</v>
      </c>
      <c r="BC41" s="32">
        <v>0</v>
      </c>
      <c r="BD41" s="32">
        <v>0</v>
      </c>
      <c r="BE41" s="32">
        <v>0</v>
      </c>
      <c r="BF41" s="32">
        <v>0</v>
      </c>
      <c r="BG41" s="32">
        <v>0</v>
      </c>
      <c r="BH41" s="32">
        <v>0</v>
      </c>
      <c r="BI41" s="32">
        <v>0</v>
      </c>
      <c r="BJ41" s="32">
        <v>0</v>
      </c>
      <c r="BK41" s="70">
        <f t="shared" ca="1" si="16"/>
        <v>63758.534425000005</v>
      </c>
      <c r="BL41" s="75">
        <f t="shared" ca="1" si="17"/>
        <v>1.933493475436586E-2</v>
      </c>
    </row>
    <row r="42" spans="1:64" s="48" customFormat="1" ht="23.25" customHeight="1" x14ac:dyDescent="0.2">
      <c r="A42" s="19" t="s">
        <v>157</v>
      </c>
      <c r="B42" s="12" t="s">
        <v>158</v>
      </c>
      <c r="C42" s="32">
        <v>0</v>
      </c>
      <c r="D42" s="32">
        <v>0</v>
      </c>
      <c r="E42" s="32">
        <v>0</v>
      </c>
      <c r="F42" s="32">
        <v>0</v>
      </c>
      <c r="G42" s="32">
        <v>0</v>
      </c>
      <c r="H42" s="32">
        <v>0</v>
      </c>
      <c r="I42" s="32">
        <v>0</v>
      </c>
      <c r="J42" s="32">
        <v>0</v>
      </c>
      <c r="K42" s="32">
        <v>0</v>
      </c>
      <c r="L42" s="32">
        <v>0</v>
      </c>
      <c r="M42" s="32">
        <v>0</v>
      </c>
      <c r="N42" s="32">
        <v>0</v>
      </c>
      <c r="O42" s="32">
        <v>0</v>
      </c>
      <c r="P42" s="32">
        <v>0</v>
      </c>
      <c r="Q42" s="32">
        <v>0</v>
      </c>
      <c r="R42" s="32">
        <v>0</v>
      </c>
      <c r="S42" s="32">
        <v>0</v>
      </c>
      <c r="T42" s="32">
        <v>0</v>
      </c>
      <c r="U42" s="32">
        <v>0</v>
      </c>
      <c r="V42" s="32">
        <v>0</v>
      </c>
      <c r="W42" s="32">
        <v>0</v>
      </c>
      <c r="X42" s="32">
        <v>0</v>
      </c>
      <c r="Y42" s="32">
        <v>0</v>
      </c>
      <c r="Z42" s="32">
        <v>0</v>
      </c>
      <c r="AA42" s="32">
        <v>0</v>
      </c>
      <c r="AB42" s="32">
        <v>0</v>
      </c>
      <c r="AC42" s="32">
        <v>0</v>
      </c>
      <c r="AD42" s="32">
        <v>0</v>
      </c>
      <c r="AE42" s="32">
        <v>0</v>
      </c>
      <c r="AF42" s="32">
        <v>0</v>
      </c>
      <c r="AG42" s="32">
        <v>0</v>
      </c>
      <c r="AH42" s="32">
        <v>0</v>
      </c>
      <c r="AI42" s="32">
        <v>0</v>
      </c>
      <c r="AJ42" s="32">
        <v>0</v>
      </c>
      <c r="AK42" s="32">
        <v>0</v>
      </c>
      <c r="AL42" s="32">
        <v>0</v>
      </c>
      <c r="AM42" s="32">
        <v>0</v>
      </c>
      <c r="AN42" s="32">
        <v>0</v>
      </c>
      <c r="AO42" s="32">
        <v>0</v>
      </c>
      <c r="AP42" s="32">
        <v>0</v>
      </c>
      <c r="AQ42" s="32">
        <v>0</v>
      </c>
      <c r="AR42" s="32">
        <v>0</v>
      </c>
      <c r="AS42" s="32">
        <v>0</v>
      </c>
      <c r="AT42" s="32">
        <v>0</v>
      </c>
      <c r="AU42" s="32">
        <v>0</v>
      </c>
      <c r="AV42" s="32">
        <v>0</v>
      </c>
      <c r="AW42" s="32">
        <v>0</v>
      </c>
      <c r="AX42" s="32">
        <v>0</v>
      </c>
      <c r="AY42" s="32">
        <v>0</v>
      </c>
      <c r="AZ42" s="32">
        <v>0</v>
      </c>
      <c r="BA42" s="32">
        <v>0</v>
      </c>
      <c r="BB42" s="32">
        <v>0</v>
      </c>
      <c r="BC42" s="32">
        <v>0</v>
      </c>
      <c r="BD42" s="32">
        <v>0</v>
      </c>
      <c r="BE42" s="32">
        <v>0</v>
      </c>
      <c r="BF42" s="32">
        <v>0</v>
      </c>
      <c r="BG42" s="32">
        <v>0</v>
      </c>
      <c r="BH42" s="32">
        <v>0</v>
      </c>
      <c r="BI42" s="32">
        <v>0</v>
      </c>
      <c r="BJ42" s="32">
        <v>0</v>
      </c>
      <c r="BK42" s="70">
        <f t="shared" si="16"/>
        <v>0</v>
      </c>
      <c r="BL42" s="75">
        <f t="shared" ca="1" si="17"/>
        <v>0</v>
      </c>
    </row>
    <row r="43" spans="1:64" s="48" customFormat="1" ht="23.25" customHeight="1" x14ac:dyDescent="0.2">
      <c r="A43" s="19" t="s">
        <v>159</v>
      </c>
      <c r="B43" s="12" t="s">
        <v>160</v>
      </c>
      <c r="C43" s="32">
        <v>0</v>
      </c>
      <c r="D43" s="32">
        <v>0</v>
      </c>
      <c r="E43" s="32">
        <v>0</v>
      </c>
      <c r="F43" s="32">
        <v>0</v>
      </c>
      <c r="G43" s="32">
        <v>0</v>
      </c>
      <c r="H43" s="32">
        <v>0</v>
      </c>
      <c r="I43" s="32">
        <v>0</v>
      </c>
      <c r="J43" s="32">
        <v>0</v>
      </c>
      <c r="K43" s="32">
        <v>0</v>
      </c>
      <c r="L43" s="32">
        <v>0</v>
      </c>
      <c r="M43" s="32">
        <v>0</v>
      </c>
      <c r="N43" s="32">
        <v>0</v>
      </c>
      <c r="O43" s="32">
        <v>0</v>
      </c>
      <c r="P43" s="32">
        <v>0</v>
      </c>
      <c r="Q43" s="32">
        <v>0</v>
      </c>
      <c r="R43" s="32">
        <v>0</v>
      </c>
      <c r="S43" s="32">
        <v>0</v>
      </c>
      <c r="T43" s="32">
        <v>0</v>
      </c>
      <c r="U43" s="32">
        <v>0</v>
      </c>
      <c r="V43" s="32">
        <v>0</v>
      </c>
      <c r="W43" s="32">
        <v>0</v>
      </c>
      <c r="X43" s="32">
        <v>0</v>
      </c>
      <c r="Y43" s="32">
        <v>0</v>
      </c>
      <c r="Z43" s="32">
        <v>0</v>
      </c>
      <c r="AA43" s="32">
        <v>0</v>
      </c>
      <c r="AB43" s="32">
        <v>0</v>
      </c>
      <c r="AC43" s="32">
        <v>0</v>
      </c>
      <c r="AD43" s="32">
        <v>0</v>
      </c>
      <c r="AE43" s="32">
        <v>0</v>
      </c>
      <c r="AF43" s="32">
        <v>0</v>
      </c>
      <c r="AG43" s="32">
        <v>0</v>
      </c>
      <c r="AH43" s="32">
        <v>0</v>
      </c>
      <c r="AI43" s="32">
        <v>0</v>
      </c>
      <c r="AJ43" s="32">
        <v>0</v>
      </c>
      <c r="AK43" s="32">
        <v>0</v>
      </c>
      <c r="AL43" s="32">
        <v>0</v>
      </c>
      <c r="AM43" s="32">
        <v>0</v>
      </c>
      <c r="AN43" s="32">
        <v>0</v>
      </c>
      <c r="AO43" s="32">
        <v>0</v>
      </c>
      <c r="AP43" s="32">
        <v>0</v>
      </c>
      <c r="AQ43" s="32">
        <v>0</v>
      </c>
      <c r="AR43" s="32">
        <v>0</v>
      </c>
      <c r="AS43" s="32">
        <v>0</v>
      </c>
      <c r="AT43" s="32">
        <v>0</v>
      </c>
      <c r="AU43" s="32">
        <v>0</v>
      </c>
      <c r="AV43" s="32">
        <v>0</v>
      </c>
      <c r="AW43" s="32">
        <v>0</v>
      </c>
      <c r="AX43" s="32">
        <v>0</v>
      </c>
      <c r="AY43" s="32">
        <v>0</v>
      </c>
      <c r="AZ43" s="32">
        <v>0</v>
      </c>
      <c r="BA43" s="32">
        <v>0</v>
      </c>
      <c r="BB43" s="32">
        <v>0</v>
      </c>
      <c r="BC43" s="32">
        <v>0</v>
      </c>
      <c r="BD43" s="32">
        <v>0</v>
      </c>
      <c r="BE43" s="32">
        <v>0</v>
      </c>
      <c r="BF43" s="32">
        <v>0</v>
      </c>
      <c r="BG43" s="32">
        <v>0</v>
      </c>
      <c r="BH43" s="32">
        <v>0</v>
      </c>
      <c r="BI43" s="32">
        <v>0</v>
      </c>
      <c r="BJ43" s="32">
        <v>0</v>
      </c>
      <c r="BK43" s="70">
        <f t="shared" si="16"/>
        <v>0</v>
      </c>
      <c r="BL43" s="75">
        <f t="shared" ca="1" si="17"/>
        <v>0</v>
      </c>
    </row>
    <row r="44" spans="1:64" s="48" customFormat="1" ht="23.25" customHeight="1" x14ac:dyDescent="0.2">
      <c r="A44" s="19" t="s">
        <v>161</v>
      </c>
      <c r="B44" s="20" t="s">
        <v>162</v>
      </c>
      <c r="C44" s="32">
        <f t="array" aca="1" ref="C44" ca="1">_xlfn.IFNA(SUM((C$3&gt;='Gastos com Pessoal'!$E$7:$E$506)*(C$3&lt;='Gastos com Pessoal'!$F$7:$F$506)*OFFSET('Encargos e Benefícios'!$D$5,1,MATCH($B44,'Encargos e Benefícios'!$E$5:$AB$5,0),500,1))
*(IF('Gastos com Pessoal'!$G$7:$G$506&lt;=C$3,('Gastos com Pessoal'!$H$7:$H$506)+1,1))
*(IF('Gastos com Pessoal'!$M$7:$M$506&lt;=C$3,('Gastos com Pessoal'!$N$7:$N$506)+1,1))
*(IF('Gastos com Pessoal'!$S$7:$S$506&lt;=C$3,('Gastos com Pessoal'!$T$7:$T$506)+1,1))
*(IF('Gastos com Pessoal'!$Y$7:$Y$506&lt;=C$3,('Gastos com Pessoal'!$Z$7:$Z$506)+1,1))
*(IF('Gastos com Pessoal'!$AE$7:$AE$506&lt;=C$3,('Gastos com Pessoal'!$AF$7:$AF$506)+1,1)),0)</f>
        <v>0</v>
      </c>
      <c r="D44" s="32">
        <f t="array" aca="1" ref="D44" ca="1">_xlfn.IFNA(SUM((D$3&gt;='Gastos com Pessoal'!$E$7:$E$506)*(D$3&lt;='Gastos com Pessoal'!$F$7:$F$506)*OFFSET('Encargos e Benefícios'!$D$5,1,MATCH($B44,'Encargos e Benefícios'!$E$5:$AB$5,0),500,1))
*(IF('Gastos com Pessoal'!$G$7:$G$506&lt;=D$3,('Gastos com Pessoal'!$H$7:$H$506)+1,1))
*(IF('Gastos com Pessoal'!$M$7:$M$506&lt;=D$3,('Gastos com Pessoal'!$N$7:$N$506)+1,1))
*(IF('Gastos com Pessoal'!$S$7:$S$506&lt;=D$3,('Gastos com Pessoal'!$T$7:$T$506)+1,1))
*(IF('Gastos com Pessoal'!$Y$7:$Y$506&lt;=D$3,('Gastos com Pessoal'!$Z$7:$Z$506)+1,1))
*(IF('Gastos com Pessoal'!$AE$7:$AE$506&lt;=D$3,('Gastos com Pessoal'!$AF$7:$AF$506)+1,1)),0)</f>
        <v>0</v>
      </c>
      <c r="E44" s="32">
        <f t="array" aca="1" ref="E44" ca="1">_xlfn.IFNA(SUM((E$3&gt;='Gastos com Pessoal'!$E$7:$E$506)*(E$3&lt;='Gastos com Pessoal'!$F$7:$F$506)*OFFSET('Encargos e Benefícios'!$D$5,1,MATCH($B44,'Encargos e Benefícios'!$E$5:$AB$5,0),500,1))
*(IF('Gastos com Pessoal'!$G$7:$G$506&lt;=E$3,('Gastos com Pessoal'!$H$7:$H$506)+1,1))
*(IF('Gastos com Pessoal'!$M$7:$M$506&lt;=E$3,('Gastos com Pessoal'!$N$7:$N$506)+1,1))
*(IF('Gastos com Pessoal'!$S$7:$S$506&lt;=E$3,('Gastos com Pessoal'!$T$7:$T$506)+1,1))
*(IF('Gastos com Pessoal'!$Y$7:$Y$506&lt;=E$3,('Gastos com Pessoal'!$Z$7:$Z$506)+1,1))
*(IF('Gastos com Pessoal'!$AE$7:$AE$506&lt;=E$3,('Gastos com Pessoal'!$AF$7:$AF$506)+1,1)),0)</f>
        <v>0</v>
      </c>
      <c r="F44" s="32">
        <f t="array" aca="1" ref="F44" ca="1">_xlfn.IFNA(SUM((F$3&gt;='Gastos com Pessoal'!$E$7:$E$506)*(F$3&lt;='Gastos com Pessoal'!$F$7:$F$506)*OFFSET('Encargos e Benefícios'!$D$5,1,MATCH($B44,'Encargos e Benefícios'!$E$5:$AB$5,0),500,1))
*(IF('Gastos com Pessoal'!$G$7:$G$506&lt;=F$3,('Gastos com Pessoal'!$H$7:$H$506)+1,1))
*(IF('Gastos com Pessoal'!$M$7:$M$506&lt;=F$3,('Gastos com Pessoal'!$N$7:$N$506)+1,1))
*(IF('Gastos com Pessoal'!$S$7:$S$506&lt;=F$3,('Gastos com Pessoal'!$T$7:$T$506)+1,1))
*(IF('Gastos com Pessoal'!$Y$7:$Y$506&lt;=F$3,('Gastos com Pessoal'!$Z$7:$Z$506)+1,1))
*(IF('Gastos com Pessoal'!$AE$7:$AE$506&lt;=F$3,('Gastos com Pessoal'!$AF$7:$AF$506)+1,1)),0)</f>
        <v>0</v>
      </c>
      <c r="G44" s="32">
        <f t="array" aca="1" ref="G44" ca="1">_xlfn.IFNA(SUM((G$3&gt;='Gastos com Pessoal'!$E$7:$E$506)*(G$3&lt;='Gastos com Pessoal'!$F$7:$F$506)*OFFSET('Encargos e Benefícios'!$D$5,1,MATCH($B44,'Encargos e Benefícios'!$E$5:$AB$5,0),500,1))
*(IF('Gastos com Pessoal'!$G$7:$G$506&lt;=G$3,('Gastos com Pessoal'!$H$7:$H$506)+1,1))
*(IF('Gastos com Pessoal'!$M$7:$M$506&lt;=G$3,('Gastos com Pessoal'!$N$7:$N$506)+1,1))
*(IF('Gastos com Pessoal'!$S$7:$S$506&lt;=G$3,('Gastos com Pessoal'!$T$7:$T$506)+1,1))
*(IF('Gastos com Pessoal'!$Y$7:$Y$506&lt;=G$3,('Gastos com Pessoal'!$Z$7:$Z$506)+1,1))
*(IF('Gastos com Pessoal'!$AE$7:$AE$506&lt;=G$3,('Gastos com Pessoal'!$AF$7:$AF$506)+1,1)),0)</f>
        <v>0</v>
      </c>
      <c r="H44" s="32">
        <f t="array" aca="1" ref="H44" ca="1">_xlfn.IFNA(SUM((H$3&gt;='Gastos com Pessoal'!$E$7:$E$506)*(H$3&lt;='Gastos com Pessoal'!$F$7:$F$506)*OFFSET('Encargos e Benefícios'!$D$5,1,MATCH($B44,'Encargos e Benefícios'!$E$5:$AB$5,0),500,1))
*(IF('Gastos com Pessoal'!$G$7:$G$506&lt;=H$3,('Gastos com Pessoal'!$H$7:$H$506)+1,1))
*(IF('Gastos com Pessoal'!$M$7:$M$506&lt;=H$3,('Gastos com Pessoal'!$N$7:$N$506)+1,1))
*(IF('Gastos com Pessoal'!$S$7:$S$506&lt;=H$3,('Gastos com Pessoal'!$T$7:$T$506)+1,1))
*(IF('Gastos com Pessoal'!$Y$7:$Y$506&lt;=H$3,('Gastos com Pessoal'!$Z$7:$Z$506)+1,1))
*(IF('Gastos com Pessoal'!$AE$7:$AE$506&lt;=H$3,('Gastos com Pessoal'!$AF$7:$AF$506)+1,1)),0)</f>
        <v>0</v>
      </c>
      <c r="I44" s="32">
        <f t="array" aca="1" ref="I44" ca="1">_xlfn.IFNA(SUM((I$3&gt;='Gastos com Pessoal'!$E$7:$E$506)*(I$3&lt;='Gastos com Pessoal'!$F$7:$F$506)*OFFSET('Encargos e Benefícios'!$D$5,1,MATCH($B44,'Encargos e Benefícios'!$E$5:$AB$5,0),500,1))
*(IF('Gastos com Pessoal'!$G$7:$G$506&lt;=I$3,('Gastos com Pessoal'!$H$7:$H$506)+1,1))
*(IF('Gastos com Pessoal'!$M$7:$M$506&lt;=I$3,('Gastos com Pessoal'!$N$7:$N$506)+1,1))
*(IF('Gastos com Pessoal'!$S$7:$S$506&lt;=I$3,('Gastos com Pessoal'!$T$7:$T$506)+1,1))
*(IF('Gastos com Pessoal'!$Y$7:$Y$506&lt;=I$3,('Gastos com Pessoal'!$Z$7:$Z$506)+1,1))
*(IF('Gastos com Pessoal'!$AE$7:$AE$506&lt;=I$3,('Gastos com Pessoal'!$AF$7:$AF$506)+1,1)),0)</f>
        <v>0</v>
      </c>
      <c r="J44" s="32">
        <f t="array" aca="1" ref="J44" ca="1">_xlfn.IFNA(SUM((J$3&gt;='Gastos com Pessoal'!$E$7:$E$506)*(J$3&lt;='Gastos com Pessoal'!$F$7:$F$506)*OFFSET('Encargos e Benefícios'!$D$5,1,MATCH($B44,'Encargos e Benefícios'!$E$5:$AB$5,0),500,1))
*(IF('Gastos com Pessoal'!$G$7:$G$506&lt;=J$3,('Gastos com Pessoal'!$H$7:$H$506)+1,1))
*(IF('Gastos com Pessoal'!$M$7:$M$506&lt;=J$3,('Gastos com Pessoal'!$N$7:$N$506)+1,1))
*(IF('Gastos com Pessoal'!$S$7:$S$506&lt;=J$3,('Gastos com Pessoal'!$T$7:$T$506)+1,1))
*(IF('Gastos com Pessoal'!$Y$7:$Y$506&lt;=J$3,('Gastos com Pessoal'!$Z$7:$Z$506)+1,1))
*(IF('Gastos com Pessoal'!$AE$7:$AE$506&lt;=J$3,('Gastos com Pessoal'!$AF$7:$AF$506)+1,1)),0)</f>
        <v>0</v>
      </c>
      <c r="K44" s="32">
        <f t="array" aca="1" ref="K44" ca="1">_xlfn.IFNA(SUM((K$3&gt;='Gastos com Pessoal'!$E$7:$E$506)*(K$3&lt;='Gastos com Pessoal'!$F$7:$F$506)*OFFSET('Encargos e Benefícios'!$D$5,1,MATCH($B44,'Encargos e Benefícios'!$E$5:$AB$5,0),500,1))
*(IF('Gastos com Pessoal'!$G$7:$G$506&lt;=K$3,('Gastos com Pessoal'!$H$7:$H$506)+1,1))
*(IF('Gastos com Pessoal'!$M$7:$M$506&lt;=K$3,('Gastos com Pessoal'!$N$7:$N$506)+1,1))
*(IF('Gastos com Pessoal'!$S$7:$S$506&lt;=K$3,('Gastos com Pessoal'!$T$7:$T$506)+1,1))
*(IF('Gastos com Pessoal'!$Y$7:$Y$506&lt;=K$3,('Gastos com Pessoal'!$Z$7:$Z$506)+1,1))
*(IF('Gastos com Pessoal'!$AE$7:$AE$506&lt;=K$3,('Gastos com Pessoal'!$AF$7:$AF$506)+1,1)),0)</f>
        <v>0</v>
      </c>
      <c r="L44" s="32">
        <f t="array" aca="1" ref="L44" ca="1">_xlfn.IFNA(SUM((L$3&gt;='Gastos com Pessoal'!$E$7:$E$506)*(L$3&lt;='Gastos com Pessoal'!$F$7:$F$506)*OFFSET('Encargos e Benefícios'!$D$5,1,MATCH($B44,'Encargos e Benefícios'!$E$5:$AB$5,0),500,1))
*(IF('Gastos com Pessoal'!$G$7:$G$506&lt;=L$3,('Gastos com Pessoal'!$H$7:$H$506)+1,1))
*(IF('Gastos com Pessoal'!$M$7:$M$506&lt;=L$3,('Gastos com Pessoal'!$N$7:$N$506)+1,1))
*(IF('Gastos com Pessoal'!$S$7:$S$506&lt;=L$3,('Gastos com Pessoal'!$T$7:$T$506)+1,1))
*(IF('Gastos com Pessoal'!$Y$7:$Y$506&lt;=L$3,('Gastos com Pessoal'!$Z$7:$Z$506)+1,1))
*(IF('Gastos com Pessoal'!$AE$7:$AE$506&lt;=L$3,('Gastos com Pessoal'!$AF$7:$AF$506)+1,1)),0)</f>
        <v>0</v>
      </c>
      <c r="M44" s="32">
        <f t="array" aca="1" ref="M44" ca="1">_xlfn.IFNA(SUM((M$3&gt;='Gastos com Pessoal'!$E$7:$E$506)*(M$3&lt;='Gastos com Pessoal'!$F$7:$F$506)*OFFSET('Encargos e Benefícios'!$D$5,1,MATCH($B44,'Encargos e Benefícios'!$E$5:$AB$5,0),500,1))
*(IF('Gastos com Pessoal'!$G$7:$G$506&lt;=M$3,('Gastos com Pessoal'!$H$7:$H$506)+1,1))
*(IF('Gastos com Pessoal'!$M$7:$M$506&lt;=M$3,('Gastos com Pessoal'!$N$7:$N$506)+1,1))
*(IF('Gastos com Pessoal'!$S$7:$S$506&lt;=M$3,('Gastos com Pessoal'!$T$7:$T$506)+1,1))
*(IF('Gastos com Pessoal'!$Y$7:$Y$506&lt;=M$3,('Gastos com Pessoal'!$Z$7:$Z$506)+1,1))
*(IF('Gastos com Pessoal'!$AE$7:$AE$506&lt;=M$3,('Gastos com Pessoal'!$AF$7:$AF$506)+1,1)),0)</f>
        <v>0</v>
      </c>
      <c r="N44" s="32">
        <f t="array" aca="1" ref="N44" ca="1">_xlfn.IFNA(SUM((N$3&gt;='Gastos com Pessoal'!$E$7:$E$506)*(N$3&lt;='Gastos com Pessoal'!$F$7:$F$506)*OFFSET('Encargos e Benefícios'!$D$5,1,MATCH($B44,'Encargos e Benefícios'!$E$5:$AB$5,0),500,1))
*(IF('Gastos com Pessoal'!$G$7:$G$506&lt;=N$3,('Gastos com Pessoal'!$H$7:$H$506)+1,1))
*(IF('Gastos com Pessoal'!$M$7:$M$506&lt;=N$3,('Gastos com Pessoal'!$N$7:$N$506)+1,1))
*(IF('Gastos com Pessoal'!$S$7:$S$506&lt;=N$3,('Gastos com Pessoal'!$T$7:$T$506)+1,1))
*(IF('Gastos com Pessoal'!$Y$7:$Y$506&lt;=N$3,('Gastos com Pessoal'!$Z$7:$Z$506)+1,1))
*(IF('Gastos com Pessoal'!$AE$7:$AE$506&lt;=N$3,('Gastos com Pessoal'!$AF$7:$AF$506)+1,1)),0)</f>
        <v>0</v>
      </c>
      <c r="O44" s="32">
        <f t="array" aca="1" ref="O44" ca="1">_xlfn.IFNA(SUM((O$3&gt;='Gastos com Pessoal'!$E$7:$E$506)*(O$3&lt;='Gastos com Pessoal'!$F$7:$F$506)*OFFSET('Encargos e Benefícios'!$D$5,1,MATCH($B44,'Encargos e Benefícios'!$E$5:$AB$5,0),500,1))
*(IF('Gastos com Pessoal'!$G$7:$G$506&lt;=O$3,('Gastos com Pessoal'!$H$7:$H$506)+1,1))
*(IF('Gastos com Pessoal'!$M$7:$M$506&lt;=O$3,('Gastos com Pessoal'!$N$7:$N$506)+1,1))
*(IF('Gastos com Pessoal'!$S$7:$S$506&lt;=O$3,('Gastos com Pessoal'!$T$7:$T$506)+1,1))
*(IF('Gastos com Pessoal'!$Y$7:$Y$506&lt;=O$3,('Gastos com Pessoal'!$Z$7:$Z$506)+1,1))
*(IF('Gastos com Pessoal'!$AE$7:$AE$506&lt;=O$3,('Gastos com Pessoal'!$AF$7:$AF$506)+1,1)),0)</f>
        <v>0</v>
      </c>
      <c r="P44" s="32">
        <f t="array" aca="1" ref="P44" ca="1">_xlfn.IFNA(SUM((P$3&gt;='Gastos com Pessoal'!$E$7:$E$506)*(P$3&lt;='Gastos com Pessoal'!$F$7:$F$506)*OFFSET('Encargos e Benefícios'!$D$5,1,MATCH($B44,'Encargos e Benefícios'!$E$5:$AB$5,0),500,1))
*(IF('Gastos com Pessoal'!$G$7:$G$506&lt;=P$3,('Gastos com Pessoal'!$H$7:$H$506)+1,1))
*(IF('Gastos com Pessoal'!$M$7:$M$506&lt;=P$3,('Gastos com Pessoal'!$N$7:$N$506)+1,1))
*(IF('Gastos com Pessoal'!$S$7:$S$506&lt;=P$3,('Gastos com Pessoal'!$T$7:$T$506)+1,1))
*(IF('Gastos com Pessoal'!$Y$7:$Y$506&lt;=P$3,('Gastos com Pessoal'!$Z$7:$Z$506)+1,1))
*(IF('Gastos com Pessoal'!$AE$7:$AE$506&lt;=P$3,('Gastos com Pessoal'!$AF$7:$AF$506)+1,1)),0)</f>
        <v>0</v>
      </c>
      <c r="Q44" s="32">
        <f t="array" aca="1" ref="Q44" ca="1">_xlfn.IFNA(SUM((Q$3&gt;='Gastos com Pessoal'!$E$7:$E$506)*(Q$3&lt;='Gastos com Pessoal'!$F$7:$F$506)*OFFSET('Encargos e Benefícios'!$D$5,1,MATCH($B44,'Encargos e Benefícios'!$E$5:$AB$5,0),500,1))
*(IF('Gastos com Pessoal'!$G$7:$G$506&lt;=Q$3,('Gastos com Pessoal'!$H$7:$H$506)+1,1))
*(IF('Gastos com Pessoal'!$M$7:$M$506&lt;=Q$3,('Gastos com Pessoal'!$N$7:$N$506)+1,1))
*(IF('Gastos com Pessoal'!$S$7:$S$506&lt;=Q$3,('Gastos com Pessoal'!$T$7:$T$506)+1,1))
*(IF('Gastos com Pessoal'!$Y$7:$Y$506&lt;=Q$3,('Gastos com Pessoal'!$Z$7:$Z$506)+1,1))
*(IF('Gastos com Pessoal'!$AE$7:$AE$506&lt;=Q$3,('Gastos com Pessoal'!$AF$7:$AF$506)+1,1)),0)</f>
        <v>0</v>
      </c>
      <c r="R44" s="32">
        <f t="array" aca="1" ref="R44" ca="1">_xlfn.IFNA(SUM((R$3&gt;='Gastos com Pessoal'!$E$7:$E$506)*(R$3&lt;='Gastos com Pessoal'!$F$7:$F$506)*OFFSET('Encargos e Benefícios'!$D$5,1,MATCH($B44,'Encargos e Benefícios'!$E$5:$AB$5,0),500,1))
*(IF('Gastos com Pessoal'!$G$7:$G$506&lt;=R$3,('Gastos com Pessoal'!$H$7:$H$506)+1,1))
*(IF('Gastos com Pessoal'!$M$7:$M$506&lt;=R$3,('Gastos com Pessoal'!$N$7:$N$506)+1,1))
*(IF('Gastos com Pessoal'!$S$7:$S$506&lt;=R$3,('Gastos com Pessoal'!$T$7:$T$506)+1,1))
*(IF('Gastos com Pessoal'!$Y$7:$Y$506&lt;=R$3,('Gastos com Pessoal'!$Z$7:$Z$506)+1,1))
*(IF('Gastos com Pessoal'!$AE$7:$AE$506&lt;=R$3,('Gastos com Pessoal'!$AF$7:$AF$506)+1,1)),0)</f>
        <v>0</v>
      </c>
      <c r="S44" s="32">
        <f t="array" aca="1" ref="S44" ca="1">_xlfn.IFNA(SUM((S$3&gt;='Gastos com Pessoal'!$E$7:$E$506)*(S$3&lt;='Gastos com Pessoal'!$F$7:$F$506)*OFFSET('Encargos e Benefícios'!$D$5,1,MATCH($B44,'Encargos e Benefícios'!$E$5:$AB$5,0),500,1))
*(IF('Gastos com Pessoal'!$G$7:$G$506&lt;=S$3,('Gastos com Pessoal'!$H$7:$H$506)+1,1))
*(IF('Gastos com Pessoal'!$M$7:$M$506&lt;=S$3,('Gastos com Pessoal'!$N$7:$N$506)+1,1))
*(IF('Gastos com Pessoal'!$S$7:$S$506&lt;=S$3,('Gastos com Pessoal'!$T$7:$T$506)+1,1))
*(IF('Gastos com Pessoal'!$Y$7:$Y$506&lt;=S$3,('Gastos com Pessoal'!$Z$7:$Z$506)+1,1))
*(IF('Gastos com Pessoal'!$AE$7:$AE$506&lt;=S$3,('Gastos com Pessoal'!$AF$7:$AF$506)+1,1)),0)</f>
        <v>0</v>
      </c>
      <c r="T44" s="32">
        <f t="array" aca="1" ref="T44" ca="1">_xlfn.IFNA(SUM((T$3&gt;='Gastos com Pessoal'!$E$7:$E$506)*(T$3&lt;='Gastos com Pessoal'!$F$7:$F$506)*OFFSET('Encargos e Benefícios'!$D$5,1,MATCH($B44,'Encargos e Benefícios'!$E$5:$AB$5,0),500,1))
*(IF('Gastos com Pessoal'!$G$7:$G$506&lt;=T$3,('Gastos com Pessoal'!$H$7:$H$506)+1,1))
*(IF('Gastos com Pessoal'!$M$7:$M$506&lt;=T$3,('Gastos com Pessoal'!$N$7:$N$506)+1,1))
*(IF('Gastos com Pessoal'!$S$7:$S$506&lt;=T$3,('Gastos com Pessoal'!$T$7:$T$506)+1,1))
*(IF('Gastos com Pessoal'!$Y$7:$Y$506&lt;=T$3,('Gastos com Pessoal'!$Z$7:$Z$506)+1,1))
*(IF('Gastos com Pessoal'!$AE$7:$AE$506&lt;=T$3,('Gastos com Pessoal'!$AF$7:$AF$506)+1,1)),0)</f>
        <v>0</v>
      </c>
      <c r="U44" s="32">
        <f t="array" aca="1" ref="U44" ca="1">_xlfn.IFNA(SUM((U$3&gt;='Gastos com Pessoal'!$E$7:$E$506)*(U$3&lt;='Gastos com Pessoal'!$F$7:$F$506)*OFFSET('Encargos e Benefícios'!$D$5,1,MATCH($B44,'Encargos e Benefícios'!$E$5:$AB$5,0),500,1))
*(IF('Gastos com Pessoal'!$G$7:$G$506&lt;=U$3,('Gastos com Pessoal'!$H$7:$H$506)+1,1))
*(IF('Gastos com Pessoal'!$M$7:$M$506&lt;=U$3,('Gastos com Pessoal'!$N$7:$N$506)+1,1))
*(IF('Gastos com Pessoal'!$S$7:$S$506&lt;=U$3,('Gastos com Pessoal'!$T$7:$T$506)+1,1))
*(IF('Gastos com Pessoal'!$Y$7:$Y$506&lt;=U$3,('Gastos com Pessoal'!$Z$7:$Z$506)+1,1))
*(IF('Gastos com Pessoal'!$AE$7:$AE$506&lt;=U$3,('Gastos com Pessoal'!$AF$7:$AF$506)+1,1)),0)</f>
        <v>0</v>
      </c>
      <c r="V44" s="32">
        <f t="array" aca="1" ref="V44" ca="1">_xlfn.IFNA(SUM((V$3&gt;='Gastos com Pessoal'!$E$7:$E$506)*(V$3&lt;='Gastos com Pessoal'!$F$7:$F$506)*OFFSET('Encargos e Benefícios'!$D$5,1,MATCH($B44,'Encargos e Benefícios'!$E$5:$AB$5,0),500,1))
*(IF('Gastos com Pessoal'!$G$7:$G$506&lt;=V$3,('Gastos com Pessoal'!$H$7:$H$506)+1,1))
*(IF('Gastos com Pessoal'!$M$7:$M$506&lt;=V$3,('Gastos com Pessoal'!$N$7:$N$506)+1,1))
*(IF('Gastos com Pessoal'!$S$7:$S$506&lt;=V$3,('Gastos com Pessoal'!$T$7:$T$506)+1,1))
*(IF('Gastos com Pessoal'!$Y$7:$Y$506&lt;=V$3,('Gastos com Pessoal'!$Z$7:$Z$506)+1,1))
*(IF('Gastos com Pessoal'!$AE$7:$AE$506&lt;=V$3,('Gastos com Pessoal'!$AF$7:$AF$506)+1,1)),0)</f>
        <v>0</v>
      </c>
      <c r="W44" s="32">
        <f t="array" aca="1" ref="W44" ca="1">_xlfn.IFNA(SUM((W$3&gt;='Gastos com Pessoal'!$E$7:$E$506)*(W$3&lt;='Gastos com Pessoal'!$F$7:$F$506)*OFFSET('Encargos e Benefícios'!$D$5,1,MATCH($B44,'Encargos e Benefícios'!$E$5:$AB$5,0),500,1))
*(IF('Gastos com Pessoal'!$G$7:$G$506&lt;=W$3,('Gastos com Pessoal'!$H$7:$H$506)+1,1))
*(IF('Gastos com Pessoal'!$M$7:$M$506&lt;=W$3,('Gastos com Pessoal'!$N$7:$N$506)+1,1))
*(IF('Gastos com Pessoal'!$S$7:$S$506&lt;=W$3,('Gastos com Pessoal'!$T$7:$T$506)+1,1))
*(IF('Gastos com Pessoal'!$Y$7:$Y$506&lt;=W$3,('Gastos com Pessoal'!$Z$7:$Z$506)+1,1))
*(IF('Gastos com Pessoal'!$AE$7:$AE$506&lt;=W$3,('Gastos com Pessoal'!$AF$7:$AF$506)+1,1)),0)</f>
        <v>0</v>
      </c>
      <c r="X44" s="32">
        <f t="array" aca="1" ref="X44" ca="1">_xlfn.IFNA(SUM((X$3&gt;='Gastos com Pessoal'!$E$7:$E$506)*(X$3&lt;='Gastos com Pessoal'!$F$7:$F$506)*OFFSET('Encargos e Benefícios'!$D$5,1,MATCH($B44,'Encargos e Benefícios'!$E$5:$AB$5,0),500,1))
*(IF('Gastos com Pessoal'!$G$7:$G$506&lt;=X$3,('Gastos com Pessoal'!$H$7:$H$506)+1,1))
*(IF('Gastos com Pessoal'!$M$7:$M$506&lt;=X$3,('Gastos com Pessoal'!$N$7:$N$506)+1,1))
*(IF('Gastos com Pessoal'!$S$7:$S$506&lt;=X$3,('Gastos com Pessoal'!$T$7:$T$506)+1,1))
*(IF('Gastos com Pessoal'!$Y$7:$Y$506&lt;=X$3,('Gastos com Pessoal'!$Z$7:$Z$506)+1,1))
*(IF('Gastos com Pessoal'!$AE$7:$AE$506&lt;=X$3,('Gastos com Pessoal'!$AF$7:$AF$506)+1,1)),0)</f>
        <v>0</v>
      </c>
      <c r="Y44" s="32">
        <f t="array" aca="1" ref="Y44" ca="1">_xlfn.IFNA(SUM((Y$3&gt;='Gastos com Pessoal'!$E$7:$E$506)*(Y$3&lt;='Gastos com Pessoal'!$F$7:$F$506)*OFFSET('Encargos e Benefícios'!$D$5,1,MATCH($B44,'Encargos e Benefícios'!$E$5:$AB$5,0),500,1))
*(IF('Gastos com Pessoal'!$G$7:$G$506&lt;=Y$3,('Gastos com Pessoal'!$H$7:$H$506)+1,1))
*(IF('Gastos com Pessoal'!$M$7:$M$506&lt;=Y$3,('Gastos com Pessoal'!$N$7:$N$506)+1,1))
*(IF('Gastos com Pessoal'!$S$7:$S$506&lt;=Y$3,('Gastos com Pessoal'!$T$7:$T$506)+1,1))
*(IF('Gastos com Pessoal'!$Y$7:$Y$506&lt;=Y$3,('Gastos com Pessoal'!$Z$7:$Z$506)+1,1))
*(IF('Gastos com Pessoal'!$AE$7:$AE$506&lt;=Y$3,('Gastos com Pessoal'!$AF$7:$AF$506)+1,1)),0)</f>
        <v>0</v>
      </c>
      <c r="Z44" s="32">
        <f t="array" aca="1" ref="Z44" ca="1">_xlfn.IFNA(SUM((Z$3&gt;='Gastos com Pessoal'!$E$7:$E$506)*(Z$3&lt;='Gastos com Pessoal'!$F$7:$F$506)*OFFSET('Encargos e Benefícios'!$D$5,1,MATCH($B44,'Encargos e Benefícios'!$E$5:$AB$5,0),500,1))
*(IF('Gastos com Pessoal'!$G$7:$G$506&lt;=Z$3,('Gastos com Pessoal'!$H$7:$H$506)+1,1))
*(IF('Gastos com Pessoal'!$M$7:$M$506&lt;=Z$3,('Gastos com Pessoal'!$N$7:$N$506)+1,1))
*(IF('Gastos com Pessoal'!$S$7:$S$506&lt;=Z$3,('Gastos com Pessoal'!$T$7:$T$506)+1,1))
*(IF('Gastos com Pessoal'!$Y$7:$Y$506&lt;=Z$3,('Gastos com Pessoal'!$Z$7:$Z$506)+1,1))
*(IF('Gastos com Pessoal'!$AE$7:$AE$506&lt;=Z$3,('Gastos com Pessoal'!$AF$7:$AF$506)+1,1)),0)</f>
        <v>0</v>
      </c>
      <c r="AA44" s="32">
        <f t="array" aca="1" ref="AA44" ca="1">_xlfn.IFNA(SUM((AA$3&gt;='Gastos com Pessoal'!$E$7:$E$506)*(AA$3&lt;='Gastos com Pessoal'!$F$7:$F$506)*OFFSET('Encargos e Benefícios'!$D$5,1,MATCH($B44,'Encargos e Benefícios'!$E$5:$AB$5,0),500,1))
*(IF('Gastos com Pessoal'!$G$7:$G$506&lt;=AA$3,('Gastos com Pessoal'!$H$7:$H$506)+1,1))
*(IF('Gastos com Pessoal'!$M$7:$M$506&lt;=AA$3,('Gastos com Pessoal'!$N$7:$N$506)+1,1))
*(IF('Gastos com Pessoal'!$S$7:$S$506&lt;=AA$3,('Gastos com Pessoal'!$T$7:$T$506)+1,1))
*(IF('Gastos com Pessoal'!$Y$7:$Y$506&lt;=AA$3,('Gastos com Pessoal'!$Z$7:$Z$506)+1,1))
*(IF('Gastos com Pessoal'!$AE$7:$AE$506&lt;=AA$3,('Gastos com Pessoal'!$AF$7:$AF$506)+1,1)),0)</f>
        <v>0</v>
      </c>
      <c r="AB44" s="32">
        <f t="array" aca="1" ref="AB44" ca="1">_xlfn.IFNA(SUM((AB$3&gt;='Gastos com Pessoal'!$E$7:$E$506)*(AB$3&lt;='Gastos com Pessoal'!$F$7:$F$506)*OFFSET('Encargos e Benefícios'!$D$5,1,MATCH($B44,'Encargos e Benefícios'!$E$5:$AB$5,0),500,1))
*(IF('Gastos com Pessoal'!$G$7:$G$506&lt;=AB$3,('Gastos com Pessoal'!$H$7:$H$506)+1,1))
*(IF('Gastos com Pessoal'!$M$7:$M$506&lt;=AB$3,('Gastos com Pessoal'!$N$7:$N$506)+1,1))
*(IF('Gastos com Pessoal'!$S$7:$S$506&lt;=AB$3,('Gastos com Pessoal'!$T$7:$T$506)+1,1))
*(IF('Gastos com Pessoal'!$Y$7:$Y$506&lt;=AB$3,('Gastos com Pessoal'!$Z$7:$Z$506)+1,1))
*(IF('Gastos com Pessoal'!$AE$7:$AE$506&lt;=AB$3,('Gastos com Pessoal'!$AF$7:$AF$506)+1,1)),0)</f>
        <v>0</v>
      </c>
      <c r="AC44" s="32">
        <f t="array" aca="1" ref="AC44" ca="1">_xlfn.IFNA(SUM((AC$3&gt;='Gastos com Pessoal'!$E$7:$E$506)*(AC$3&lt;='Gastos com Pessoal'!$F$7:$F$506)*OFFSET('Encargos e Benefícios'!$D$5,1,MATCH($B44,'Encargos e Benefícios'!$E$5:$AB$5,0),500,1))
*(IF('Gastos com Pessoal'!$G$7:$G$506&lt;=AC$3,('Gastos com Pessoal'!$H$7:$H$506)+1,1))
*(IF('Gastos com Pessoal'!$M$7:$M$506&lt;=AC$3,('Gastos com Pessoal'!$N$7:$N$506)+1,1))
*(IF('Gastos com Pessoal'!$S$7:$S$506&lt;=AC$3,('Gastos com Pessoal'!$T$7:$T$506)+1,1))
*(IF('Gastos com Pessoal'!$Y$7:$Y$506&lt;=AC$3,('Gastos com Pessoal'!$Z$7:$Z$506)+1,1))
*(IF('Gastos com Pessoal'!$AE$7:$AE$506&lt;=AC$3,('Gastos com Pessoal'!$AF$7:$AF$506)+1,1)),0)</f>
        <v>0</v>
      </c>
      <c r="AD44" s="32">
        <f t="array" aca="1" ref="AD44" ca="1">_xlfn.IFNA(SUM((AD$3&gt;='Gastos com Pessoal'!$E$7:$E$506)*(AD$3&lt;='Gastos com Pessoal'!$F$7:$F$506)*OFFSET('Encargos e Benefícios'!$D$5,1,MATCH($B44,'Encargos e Benefícios'!$E$5:$AB$5,0),500,1))
*(IF('Gastos com Pessoal'!$G$7:$G$506&lt;=AD$3,('Gastos com Pessoal'!$H$7:$H$506)+1,1))
*(IF('Gastos com Pessoal'!$M$7:$M$506&lt;=AD$3,('Gastos com Pessoal'!$N$7:$N$506)+1,1))
*(IF('Gastos com Pessoal'!$S$7:$S$506&lt;=AD$3,('Gastos com Pessoal'!$T$7:$T$506)+1,1))
*(IF('Gastos com Pessoal'!$Y$7:$Y$506&lt;=AD$3,('Gastos com Pessoal'!$Z$7:$Z$506)+1,1))
*(IF('Gastos com Pessoal'!$AE$7:$AE$506&lt;=AD$3,('Gastos com Pessoal'!$AF$7:$AF$506)+1,1)),0)</f>
        <v>0</v>
      </c>
      <c r="AE44" s="32">
        <f t="array" aca="1" ref="AE44" ca="1">_xlfn.IFNA(SUM((AE$3&gt;='Gastos com Pessoal'!$E$7:$E$506)*(AE$3&lt;='Gastos com Pessoal'!$F$7:$F$506)*OFFSET('Encargos e Benefícios'!$D$5,1,MATCH($B44,'Encargos e Benefícios'!$E$5:$AB$5,0),500,1))
*(IF('Gastos com Pessoal'!$G$7:$G$506&lt;=AE$3,('Gastos com Pessoal'!$H$7:$H$506)+1,1))
*(IF('Gastos com Pessoal'!$M$7:$M$506&lt;=AE$3,('Gastos com Pessoal'!$N$7:$N$506)+1,1))
*(IF('Gastos com Pessoal'!$S$7:$S$506&lt;=AE$3,('Gastos com Pessoal'!$T$7:$T$506)+1,1))
*(IF('Gastos com Pessoal'!$Y$7:$Y$506&lt;=AE$3,('Gastos com Pessoal'!$Z$7:$Z$506)+1,1))
*(IF('Gastos com Pessoal'!$AE$7:$AE$506&lt;=AE$3,('Gastos com Pessoal'!$AF$7:$AF$506)+1,1)),0)</f>
        <v>0</v>
      </c>
      <c r="AF44" s="32">
        <f t="array" aca="1" ref="AF44" ca="1">_xlfn.IFNA(SUM((AF$3&gt;='Gastos com Pessoal'!$E$7:$E$506)*(AF$3&lt;='Gastos com Pessoal'!$F$7:$F$506)*OFFSET('Encargos e Benefícios'!$D$5,1,MATCH($B44,'Encargos e Benefícios'!$E$5:$AB$5,0),500,1))
*(IF('Gastos com Pessoal'!$G$7:$G$506&lt;=AF$3,('Gastos com Pessoal'!$H$7:$H$506)+1,1))
*(IF('Gastos com Pessoal'!$M$7:$M$506&lt;=AF$3,('Gastos com Pessoal'!$N$7:$N$506)+1,1))
*(IF('Gastos com Pessoal'!$S$7:$S$506&lt;=AF$3,('Gastos com Pessoal'!$T$7:$T$506)+1,1))
*(IF('Gastos com Pessoal'!$Y$7:$Y$506&lt;=AF$3,('Gastos com Pessoal'!$Z$7:$Z$506)+1,1))
*(IF('Gastos com Pessoal'!$AE$7:$AE$506&lt;=AF$3,('Gastos com Pessoal'!$AF$7:$AF$506)+1,1)),0)</f>
        <v>0</v>
      </c>
      <c r="AG44" s="32">
        <f t="array" aca="1" ref="AG44" ca="1">_xlfn.IFNA(SUM((AG$3&gt;='Gastos com Pessoal'!$E$7:$E$506)*(AG$3&lt;='Gastos com Pessoal'!$F$7:$F$506)*OFFSET('Encargos e Benefícios'!$D$5,1,MATCH($B44,'Encargos e Benefícios'!$E$5:$AB$5,0),500,1))
*(IF('Gastos com Pessoal'!$G$7:$G$506&lt;=AG$3,('Gastos com Pessoal'!$H$7:$H$506)+1,1))
*(IF('Gastos com Pessoal'!$M$7:$M$506&lt;=AG$3,('Gastos com Pessoal'!$N$7:$N$506)+1,1))
*(IF('Gastos com Pessoal'!$S$7:$S$506&lt;=AG$3,('Gastos com Pessoal'!$T$7:$T$506)+1,1))
*(IF('Gastos com Pessoal'!$Y$7:$Y$506&lt;=AG$3,('Gastos com Pessoal'!$Z$7:$Z$506)+1,1))
*(IF('Gastos com Pessoal'!$AE$7:$AE$506&lt;=AG$3,('Gastos com Pessoal'!$AF$7:$AF$506)+1,1)),0)</f>
        <v>0</v>
      </c>
      <c r="AH44" s="32">
        <f t="array" aca="1" ref="AH44" ca="1">_xlfn.IFNA(SUM((AH$3&gt;='Gastos com Pessoal'!$E$7:$E$506)*(AH$3&lt;='Gastos com Pessoal'!$F$7:$F$506)*OFFSET('Encargos e Benefícios'!$D$5,1,MATCH($B44,'Encargos e Benefícios'!$E$5:$AB$5,0),500,1))
*(IF('Gastos com Pessoal'!$G$7:$G$506&lt;=AH$3,('Gastos com Pessoal'!$H$7:$H$506)+1,1))
*(IF('Gastos com Pessoal'!$M$7:$M$506&lt;=AH$3,('Gastos com Pessoal'!$N$7:$N$506)+1,1))
*(IF('Gastos com Pessoal'!$S$7:$S$506&lt;=AH$3,('Gastos com Pessoal'!$T$7:$T$506)+1,1))
*(IF('Gastos com Pessoal'!$Y$7:$Y$506&lt;=AH$3,('Gastos com Pessoal'!$Z$7:$Z$506)+1,1))
*(IF('Gastos com Pessoal'!$AE$7:$AE$506&lt;=AH$3,('Gastos com Pessoal'!$AF$7:$AF$506)+1,1)),0)</f>
        <v>0</v>
      </c>
      <c r="AI44" s="32">
        <f t="array" aca="1" ref="AI44" ca="1">_xlfn.IFNA(SUM((AI$3&gt;='Gastos com Pessoal'!$E$7:$E$506)*(AI$3&lt;='Gastos com Pessoal'!$F$7:$F$506)*OFFSET('Encargos e Benefícios'!$D$5,1,MATCH($B44,'Encargos e Benefícios'!$E$5:$AB$5,0),500,1))
*(IF('Gastos com Pessoal'!$G$7:$G$506&lt;=AI$3,('Gastos com Pessoal'!$H$7:$H$506)+1,1))
*(IF('Gastos com Pessoal'!$M$7:$M$506&lt;=AI$3,('Gastos com Pessoal'!$N$7:$N$506)+1,1))
*(IF('Gastos com Pessoal'!$S$7:$S$506&lt;=AI$3,('Gastos com Pessoal'!$T$7:$T$506)+1,1))
*(IF('Gastos com Pessoal'!$Y$7:$Y$506&lt;=AI$3,('Gastos com Pessoal'!$Z$7:$Z$506)+1,1))
*(IF('Gastos com Pessoal'!$AE$7:$AE$506&lt;=AI$3,('Gastos com Pessoal'!$AF$7:$AF$506)+1,1)),0)</f>
        <v>0</v>
      </c>
      <c r="AJ44" s="32">
        <f t="array" aca="1" ref="AJ44" ca="1">_xlfn.IFNA(SUM((AJ$3&gt;='Gastos com Pessoal'!$E$7:$E$506)*(AJ$3&lt;='Gastos com Pessoal'!$F$7:$F$506)*OFFSET('Encargos e Benefícios'!$D$5,1,MATCH($B44,'Encargos e Benefícios'!$E$5:$AB$5,0),500,1))
*(IF('Gastos com Pessoal'!$G$7:$G$506&lt;=AJ$3,('Gastos com Pessoal'!$H$7:$H$506)+1,1))
*(IF('Gastos com Pessoal'!$M$7:$M$506&lt;=AJ$3,('Gastos com Pessoal'!$N$7:$N$506)+1,1))
*(IF('Gastos com Pessoal'!$S$7:$S$506&lt;=AJ$3,('Gastos com Pessoal'!$T$7:$T$506)+1,1))
*(IF('Gastos com Pessoal'!$Y$7:$Y$506&lt;=AJ$3,('Gastos com Pessoal'!$Z$7:$Z$506)+1,1))
*(IF('Gastos com Pessoal'!$AE$7:$AE$506&lt;=AJ$3,('Gastos com Pessoal'!$AF$7:$AF$506)+1,1)),0)</f>
        <v>0</v>
      </c>
      <c r="AK44" s="32">
        <f t="array" aca="1" ref="AK44" ca="1">_xlfn.IFNA(SUM((AK$3&gt;='Gastos com Pessoal'!$E$7:$E$506)*(AK$3&lt;='Gastos com Pessoal'!$F$7:$F$506)*OFFSET('Encargos e Benefícios'!$D$5,1,MATCH($B44,'Encargos e Benefícios'!$E$5:$AB$5,0),500,1))
*(IF('Gastos com Pessoal'!$G$7:$G$506&lt;=AK$3,('Gastos com Pessoal'!$H$7:$H$506)+1,1))
*(IF('Gastos com Pessoal'!$M$7:$M$506&lt;=AK$3,('Gastos com Pessoal'!$N$7:$N$506)+1,1))
*(IF('Gastos com Pessoal'!$S$7:$S$506&lt;=AK$3,('Gastos com Pessoal'!$T$7:$T$506)+1,1))
*(IF('Gastos com Pessoal'!$Y$7:$Y$506&lt;=AK$3,('Gastos com Pessoal'!$Z$7:$Z$506)+1,1))
*(IF('Gastos com Pessoal'!$AE$7:$AE$506&lt;=AK$3,('Gastos com Pessoal'!$AF$7:$AF$506)+1,1)),0)</f>
        <v>0</v>
      </c>
      <c r="AL44" s="32">
        <f t="array" aca="1" ref="AL44" ca="1">_xlfn.IFNA(SUM((AL$3&gt;='Gastos com Pessoal'!$E$7:$E$506)*(AL$3&lt;='Gastos com Pessoal'!$F$7:$F$506)*OFFSET('Encargos e Benefícios'!$D$5,1,MATCH($B44,'Encargos e Benefícios'!$E$5:$AB$5,0),500,1))
*(IF('Gastos com Pessoal'!$G$7:$G$506&lt;=AL$3,('Gastos com Pessoal'!$H$7:$H$506)+1,1))
*(IF('Gastos com Pessoal'!$M$7:$M$506&lt;=AL$3,('Gastos com Pessoal'!$N$7:$N$506)+1,1))
*(IF('Gastos com Pessoal'!$S$7:$S$506&lt;=AL$3,('Gastos com Pessoal'!$T$7:$T$506)+1,1))
*(IF('Gastos com Pessoal'!$Y$7:$Y$506&lt;=AL$3,('Gastos com Pessoal'!$Z$7:$Z$506)+1,1))
*(IF('Gastos com Pessoal'!$AE$7:$AE$506&lt;=AL$3,('Gastos com Pessoal'!$AF$7:$AF$506)+1,1)),0)</f>
        <v>0</v>
      </c>
      <c r="AM44" s="32">
        <f t="array" aca="1" ref="AM44" ca="1">_xlfn.IFNA(SUM((AM$3&gt;='Gastos com Pessoal'!$E$7:$E$506)*(AM$3&lt;='Gastos com Pessoal'!$F$7:$F$506)*OFFSET('Encargos e Benefícios'!$D$5,1,MATCH($B44,'Encargos e Benefícios'!$E$5:$AB$5,0),500,1))
*(IF('Gastos com Pessoal'!$G$7:$G$506&lt;=AM$3,('Gastos com Pessoal'!$H$7:$H$506)+1,1))
*(IF('Gastos com Pessoal'!$M$7:$M$506&lt;=AM$3,('Gastos com Pessoal'!$N$7:$N$506)+1,1))
*(IF('Gastos com Pessoal'!$S$7:$S$506&lt;=AM$3,('Gastos com Pessoal'!$T$7:$T$506)+1,1))
*(IF('Gastos com Pessoal'!$Y$7:$Y$506&lt;=AM$3,('Gastos com Pessoal'!$Z$7:$Z$506)+1,1))
*(IF('Gastos com Pessoal'!$AE$7:$AE$506&lt;=AM$3,('Gastos com Pessoal'!$AF$7:$AF$506)+1,1)),0)</f>
        <v>0</v>
      </c>
      <c r="AN44" s="32">
        <f t="array" aca="1" ref="AN44" ca="1">_xlfn.IFNA(SUM((AN$3&gt;='Gastos com Pessoal'!$E$7:$E$506)*(AN$3&lt;='Gastos com Pessoal'!$F$7:$F$506)*OFFSET('Encargos e Benefícios'!$D$5,1,MATCH($B44,'Encargos e Benefícios'!$E$5:$AB$5,0),500,1))
*(IF('Gastos com Pessoal'!$G$7:$G$506&lt;=AN$3,('Gastos com Pessoal'!$H$7:$H$506)+1,1))
*(IF('Gastos com Pessoal'!$M$7:$M$506&lt;=AN$3,('Gastos com Pessoal'!$N$7:$N$506)+1,1))
*(IF('Gastos com Pessoal'!$S$7:$S$506&lt;=AN$3,('Gastos com Pessoal'!$T$7:$T$506)+1,1))
*(IF('Gastos com Pessoal'!$Y$7:$Y$506&lt;=AN$3,('Gastos com Pessoal'!$Z$7:$Z$506)+1,1))
*(IF('Gastos com Pessoal'!$AE$7:$AE$506&lt;=AN$3,('Gastos com Pessoal'!$AF$7:$AF$506)+1,1)),0)</f>
        <v>0</v>
      </c>
      <c r="AO44" s="32">
        <f t="array" aca="1" ref="AO44" ca="1">_xlfn.IFNA(SUM((AO$3&gt;='Gastos com Pessoal'!$E$7:$E$506)*(AO$3&lt;='Gastos com Pessoal'!$F$7:$F$506)*OFFSET('Encargos e Benefícios'!$D$5,1,MATCH($B44,'Encargos e Benefícios'!$E$5:$AB$5,0),500,1))
*(IF('Gastos com Pessoal'!$G$7:$G$506&lt;=AO$3,('Gastos com Pessoal'!$H$7:$H$506)+1,1))
*(IF('Gastos com Pessoal'!$M$7:$M$506&lt;=AO$3,('Gastos com Pessoal'!$N$7:$N$506)+1,1))
*(IF('Gastos com Pessoal'!$S$7:$S$506&lt;=AO$3,('Gastos com Pessoal'!$T$7:$T$506)+1,1))
*(IF('Gastos com Pessoal'!$Y$7:$Y$506&lt;=AO$3,('Gastos com Pessoal'!$Z$7:$Z$506)+1,1))
*(IF('Gastos com Pessoal'!$AE$7:$AE$506&lt;=AO$3,('Gastos com Pessoal'!$AF$7:$AF$506)+1,1)),0)</f>
        <v>0</v>
      </c>
      <c r="AP44" s="32">
        <f t="array" aca="1" ref="AP44" ca="1">_xlfn.IFNA(SUM((AP$3&gt;='Gastos com Pessoal'!$E$7:$E$506)*(AP$3&lt;='Gastos com Pessoal'!$F$7:$F$506)*OFFSET('Encargos e Benefícios'!$D$5,1,MATCH($B44,'Encargos e Benefícios'!$E$5:$AB$5,0),500,1))
*(IF('Gastos com Pessoal'!$G$7:$G$506&lt;=AP$3,('Gastos com Pessoal'!$H$7:$H$506)+1,1))
*(IF('Gastos com Pessoal'!$M$7:$M$506&lt;=AP$3,('Gastos com Pessoal'!$N$7:$N$506)+1,1))
*(IF('Gastos com Pessoal'!$S$7:$S$506&lt;=AP$3,('Gastos com Pessoal'!$T$7:$T$506)+1,1))
*(IF('Gastos com Pessoal'!$Y$7:$Y$506&lt;=AP$3,('Gastos com Pessoal'!$Z$7:$Z$506)+1,1))
*(IF('Gastos com Pessoal'!$AE$7:$AE$506&lt;=AP$3,('Gastos com Pessoal'!$AF$7:$AF$506)+1,1)),0)</f>
        <v>0</v>
      </c>
      <c r="AQ44" s="32">
        <f t="array" aca="1" ref="AQ44" ca="1">_xlfn.IFNA(SUM((AQ$3&gt;='Gastos com Pessoal'!$E$7:$E$506)*(AQ$3&lt;='Gastos com Pessoal'!$F$7:$F$506)*OFFSET('Encargos e Benefícios'!$D$5,1,MATCH($B44,'Encargos e Benefícios'!$E$5:$AB$5,0),500,1))
*(IF('Gastos com Pessoal'!$G$7:$G$506&lt;=AQ$3,('Gastos com Pessoal'!$H$7:$H$506)+1,1))
*(IF('Gastos com Pessoal'!$M$7:$M$506&lt;=AQ$3,('Gastos com Pessoal'!$N$7:$N$506)+1,1))
*(IF('Gastos com Pessoal'!$S$7:$S$506&lt;=AQ$3,('Gastos com Pessoal'!$T$7:$T$506)+1,1))
*(IF('Gastos com Pessoal'!$Y$7:$Y$506&lt;=AQ$3,('Gastos com Pessoal'!$Z$7:$Z$506)+1,1))
*(IF('Gastos com Pessoal'!$AE$7:$AE$506&lt;=AQ$3,('Gastos com Pessoal'!$AF$7:$AF$506)+1,1)),0)</f>
        <v>0</v>
      </c>
      <c r="AR44" s="32">
        <f t="array" aca="1" ref="AR44" ca="1">_xlfn.IFNA(SUM((AR$3&gt;='Gastos com Pessoal'!$E$7:$E$506)*(AR$3&lt;='Gastos com Pessoal'!$F$7:$F$506)*OFFSET('Encargos e Benefícios'!$D$5,1,MATCH($B44,'Encargos e Benefícios'!$E$5:$AB$5,0),500,1))
*(IF('Gastos com Pessoal'!$G$7:$G$506&lt;=AR$3,('Gastos com Pessoal'!$H$7:$H$506)+1,1))
*(IF('Gastos com Pessoal'!$M$7:$M$506&lt;=AR$3,('Gastos com Pessoal'!$N$7:$N$506)+1,1))
*(IF('Gastos com Pessoal'!$S$7:$S$506&lt;=AR$3,('Gastos com Pessoal'!$T$7:$T$506)+1,1))
*(IF('Gastos com Pessoal'!$Y$7:$Y$506&lt;=AR$3,('Gastos com Pessoal'!$Z$7:$Z$506)+1,1))
*(IF('Gastos com Pessoal'!$AE$7:$AE$506&lt;=AR$3,('Gastos com Pessoal'!$AF$7:$AF$506)+1,1)),0)</f>
        <v>0</v>
      </c>
      <c r="AS44" s="32">
        <f t="array" aca="1" ref="AS44" ca="1">_xlfn.IFNA(SUM((AS$3&gt;='Gastos com Pessoal'!$E$7:$E$506)*(AS$3&lt;='Gastos com Pessoal'!$F$7:$F$506)*OFFSET('Encargos e Benefícios'!$D$5,1,MATCH($B44,'Encargos e Benefícios'!$E$5:$AB$5,0),500,1))
*(IF('Gastos com Pessoal'!$G$7:$G$506&lt;=AS$3,('Gastos com Pessoal'!$H$7:$H$506)+1,1))
*(IF('Gastos com Pessoal'!$M$7:$M$506&lt;=AS$3,('Gastos com Pessoal'!$N$7:$N$506)+1,1))
*(IF('Gastos com Pessoal'!$S$7:$S$506&lt;=AS$3,('Gastos com Pessoal'!$T$7:$T$506)+1,1))
*(IF('Gastos com Pessoal'!$Y$7:$Y$506&lt;=AS$3,('Gastos com Pessoal'!$Z$7:$Z$506)+1,1))
*(IF('Gastos com Pessoal'!$AE$7:$AE$506&lt;=AS$3,('Gastos com Pessoal'!$AF$7:$AF$506)+1,1)),0)</f>
        <v>0</v>
      </c>
      <c r="AT44" s="32">
        <f t="array" aca="1" ref="AT44" ca="1">_xlfn.IFNA(SUM((AT$3&gt;='Gastos com Pessoal'!$E$7:$E$506)*(AT$3&lt;='Gastos com Pessoal'!$F$7:$F$506)*OFFSET('Encargos e Benefícios'!$D$5,1,MATCH($B44,'Encargos e Benefícios'!$E$5:$AB$5,0),500,1))
*(IF('Gastos com Pessoal'!$G$7:$G$506&lt;=AT$3,('Gastos com Pessoal'!$H$7:$H$506)+1,1))
*(IF('Gastos com Pessoal'!$M$7:$M$506&lt;=AT$3,('Gastos com Pessoal'!$N$7:$N$506)+1,1))
*(IF('Gastos com Pessoal'!$S$7:$S$506&lt;=AT$3,('Gastos com Pessoal'!$T$7:$T$506)+1,1))
*(IF('Gastos com Pessoal'!$Y$7:$Y$506&lt;=AT$3,('Gastos com Pessoal'!$Z$7:$Z$506)+1,1))
*(IF('Gastos com Pessoal'!$AE$7:$AE$506&lt;=AT$3,('Gastos com Pessoal'!$AF$7:$AF$506)+1,1)),0)</f>
        <v>0</v>
      </c>
      <c r="AU44" s="32">
        <f t="array" aca="1" ref="AU44" ca="1">_xlfn.IFNA(SUM((AU$3&gt;='Gastos com Pessoal'!$E$7:$E$506)*(AU$3&lt;='Gastos com Pessoal'!$F$7:$F$506)*OFFSET('Encargos e Benefícios'!$D$5,1,MATCH($B44,'Encargos e Benefícios'!$E$5:$AB$5,0),500,1))
*(IF('Gastos com Pessoal'!$G$7:$G$506&lt;=AU$3,('Gastos com Pessoal'!$H$7:$H$506)+1,1))
*(IF('Gastos com Pessoal'!$M$7:$M$506&lt;=AU$3,('Gastos com Pessoal'!$N$7:$N$506)+1,1))
*(IF('Gastos com Pessoal'!$S$7:$S$506&lt;=AU$3,('Gastos com Pessoal'!$T$7:$T$506)+1,1))
*(IF('Gastos com Pessoal'!$Y$7:$Y$506&lt;=AU$3,('Gastos com Pessoal'!$Z$7:$Z$506)+1,1))
*(IF('Gastos com Pessoal'!$AE$7:$AE$506&lt;=AU$3,('Gastos com Pessoal'!$AF$7:$AF$506)+1,1)),0)</f>
        <v>0</v>
      </c>
      <c r="AV44" s="32">
        <f t="array" aca="1" ref="AV44" ca="1">_xlfn.IFNA(SUM((AV$3&gt;='Gastos com Pessoal'!$E$7:$E$506)*(AV$3&lt;='Gastos com Pessoal'!$F$7:$F$506)*OFFSET('Encargos e Benefícios'!$D$5,1,MATCH($B44,'Encargos e Benefícios'!$E$5:$AB$5,0),500,1))
*(IF('Gastos com Pessoal'!$G$7:$G$506&lt;=AV$3,('Gastos com Pessoal'!$H$7:$H$506)+1,1))
*(IF('Gastos com Pessoal'!$M$7:$M$506&lt;=AV$3,('Gastos com Pessoal'!$N$7:$N$506)+1,1))
*(IF('Gastos com Pessoal'!$S$7:$S$506&lt;=AV$3,('Gastos com Pessoal'!$T$7:$T$506)+1,1))
*(IF('Gastos com Pessoal'!$Y$7:$Y$506&lt;=AV$3,('Gastos com Pessoal'!$Z$7:$Z$506)+1,1))
*(IF('Gastos com Pessoal'!$AE$7:$AE$506&lt;=AV$3,('Gastos com Pessoal'!$AF$7:$AF$506)+1,1)),0)</f>
        <v>0</v>
      </c>
      <c r="AW44" s="32">
        <f t="array" aca="1" ref="AW44" ca="1">_xlfn.IFNA(SUM((AW$3&gt;='Gastos com Pessoal'!$E$7:$E$506)*(AW$3&lt;='Gastos com Pessoal'!$F$7:$F$506)*OFFSET('Encargos e Benefícios'!$D$5,1,MATCH($B44,'Encargos e Benefícios'!$E$5:$AB$5,0),500,1))
*(IF('Gastos com Pessoal'!$G$7:$G$506&lt;=AW$3,('Gastos com Pessoal'!$H$7:$H$506)+1,1))
*(IF('Gastos com Pessoal'!$M$7:$M$506&lt;=AW$3,('Gastos com Pessoal'!$N$7:$N$506)+1,1))
*(IF('Gastos com Pessoal'!$S$7:$S$506&lt;=AW$3,('Gastos com Pessoal'!$T$7:$T$506)+1,1))
*(IF('Gastos com Pessoal'!$Y$7:$Y$506&lt;=AW$3,('Gastos com Pessoal'!$Z$7:$Z$506)+1,1))
*(IF('Gastos com Pessoal'!$AE$7:$AE$506&lt;=AW$3,('Gastos com Pessoal'!$AF$7:$AF$506)+1,1)),0)</f>
        <v>0</v>
      </c>
      <c r="AX44" s="32">
        <f t="array" aca="1" ref="AX44" ca="1">_xlfn.IFNA(SUM((AX$3&gt;='Gastos com Pessoal'!$E$7:$E$506)*(AX$3&lt;='Gastos com Pessoal'!$F$7:$F$506)*OFFSET('Encargos e Benefícios'!$D$5,1,MATCH($B44,'Encargos e Benefícios'!$E$5:$AB$5,0),500,1))
*(IF('Gastos com Pessoal'!$G$7:$G$506&lt;=AX$3,('Gastos com Pessoal'!$H$7:$H$506)+1,1))
*(IF('Gastos com Pessoal'!$M$7:$M$506&lt;=AX$3,('Gastos com Pessoal'!$N$7:$N$506)+1,1))
*(IF('Gastos com Pessoal'!$S$7:$S$506&lt;=AX$3,('Gastos com Pessoal'!$T$7:$T$506)+1,1))
*(IF('Gastos com Pessoal'!$Y$7:$Y$506&lt;=AX$3,('Gastos com Pessoal'!$Z$7:$Z$506)+1,1))
*(IF('Gastos com Pessoal'!$AE$7:$AE$506&lt;=AX$3,('Gastos com Pessoal'!$AF$7:$AF$506)+1,1)),0)</f>
        <v>0</v>
      </c>
      <c r="AY44" s="32">
        <f t="array" aca="1" ref="AY44" ca="1">_xlfn.IFNA(SUM((AY$3&gt;='Gastos com Pessoal'!$E$7:$E$506)*(AY$3&lt;='Gastos com Pessoal'!$F$7:$F$506)*OFFSET('Encargos e Benefícios'!$D$5,1,MATCH($B44,'Encargos e Benefícios'!$E$5:$AB$5,0),500,1))
*(IF('Gastos com Pessoal'!$G$7:$G$506&lt;=AY$3,('Gastos com Pessoal'!$H$7:$H$506)+1,1))
*(IF('Gastos com Pessoal'!$M$7:$M$506&lt;=AY$3,('Gastos com Pessoal'!$N$7:$N$506)+1,1))
*(IF('Gastos com Pessoal'!$S$7:$S$506&lt;=AY$3,('Gastos com Pessoal'!$T$7:$T$506)+1,1))
*(IF('Gastos com Pessoal'!$Y$7:$Y$506&lt;=AY$3,('Gastos com Pessoal'!$Z$7:$Z$506)+1,1))
*(IF('Gastos com Pessoal'!$AE$7:$AE$506&lt;=AY$3,('Gastos com Pessoal'!$AF$7:$AF$506)+1,1)),0)</f>
        <v>0</v>
      </c>
      <c r="AZ44" s="32">
        <f t="array" aca="1" ref="AZ44" ca="1">_xlfn.IFNA(SUM((AZ$3&gt;='Gastos com Pessoal'!$E$7:$E$506)*(AZ$3&lt;='Gastos com Pessoal'!$F$7:$F$506)*OFFSET('Encargos e Benefícios'!$D$5,1,MATCH($B44,'Encargos e Benefícios'!$E$5:$AB$5,0),500,1))
*(IF('Gastos com Pessoal'!$G$7:$G$506&lt;=AZ$3,('Gastos com Pessoal'!$H$7:$H$506)+1,1))
*(IF('Gastos com Pessoal'!$M$7:$M$506&lt;=AZ$3,('Gastos com Pessoal'!$N$7:$N$506)+1,1))
*(IF('Gastos com Pessoal'!$S$7:$S$506&lt;=AZ$3,('Gastos com Pessoal'!$T$7:$T$506)+1,1))
*(IF('Gastos com Pessoal'!$Y$7:$Y$506&lt;=AZ$3,('Gastos com Pessoal'!$Z$7:$Z$506)+1,1))
*(IF('Gastos com Pessoal'!$AE$7:$AE$506&lt;=AZ$3,('Gastos com Pessoal'!$AF$7:$AF$506)+1,1)),0)</f>
        <v>0</v>
      </c>
      <c r="BA44" s="32">
        <f t="array" aca="1" ref="BA44" ca="1">_xlfn.IFNA(SUM((BA$3&gt;='Gastos com Pessoal'!$E$7:$E$506)*(BA$3&lt;='Gastos com Pessoal'!$F$7:$F$506)*OFFSET('Encargos e Benefícios'!$D$5,1,MATCH($B44,'Encargos e Benefícios'!$E$5:$AB$5,0),500,1))
*(IF('Gastos com Pessoal'!$G$7:$G$506&lt;=BA$3,('Gastos com Pessoal'!$H$7:$H$506)+1,1))
*(IF('Gastos com Pessoal'!$M$7:$M$506&lt;=BA$3,('Gastos com Pessoal'!$N$7:$N$506)+1,1))
*(IF('Gastos com Pessoal'!$S$7:$S$506&lt;=BA$3,('Gastos com Pessoal'!$T$7:$T$506)+1,1))
*(IF('Gastos com Pessoal'!$Y$7:$Y$506&lt;=BA$3,('Gastos com Pessoal'!$Z$7:$Z$506)+1,1))
*(IF('Gastos com Pessoal'!$AE$7:$AE$506&lt;=BA$3,('Gastos com Pessoal'!$AF$7:$AF$506)+1,1)),0)</f>
        <v>0</v>
      </c>
      <c r="BB44" s="32">
        <f t="array" aca="1" ref="BB44" ca="1">_xlfn.IFNA(SUM((BB$3&gt;='Gastos com Pessoal'!$E$7:$E$506)*(BB$3&lt;='Gastos com Pessoal'!$F$7:$F$506)*OFFSET('Encargos e Benefícios'!$D$5,1,MATCH($B44,'Encargos e Benefícios'!$E$5:$AB$5,0),500,1))
*(IF('Gastos com Pessoal'!$G$7:$G$506&lt;=BB$3,('Gastos com Pessoal'!$H$7:$H$506)+1,1))
*(IF('Gastos com Pessoal'!$M$7:$M$506&lt;=BB$3,('Gastos com Pessoal'!$N$7:$N$506)+1,1))
*(IF('Gastos com Pessoal'!$S$7:$S$506&lt;=BB$3,('Gastos com Pessoal'!$T$7:$T$506)+1,1))
*(IF('Gastos com Pessoal'!$Y$7:$Y$506&lt;=BB$3,('Gastos com Pessoal'!$Z$7:$Z$506)+1,1))
*(IF('Gastos com Pessoal'!$AE$7:$AE$506&lt;=BB$3,('Gastos com Pessoal'!$AF$7:$AF$506)+1,1)),0)</f>
        <v>0</v>
      </c>
      <c r="BC44" s="32">
        <f t="array" aca="1" ref="BC44" ca="1">_xlfn.IFNA(SUM((BC$3&gt;='Gastos com Pessoal'!$E$7:$E$506)*(BC$3&lt;='Gastos com Pessoal'!$F$7:$F$506)*OFFSET('Encargos e Benefícios'!$D$5,1,MATCH($B44,'Encargos e Benefícios'!$E$5:$AB$5,0),500,1))
*(IF('Gastos com Pessoal'!$G$7:$G$506&lt;=BC$3,('Gastos com Pessoal'!$H$7:$H$506)+1,1))
*(IF('Gastos com Pessoal'!$M$7:$M$506&lt;=BC$3,('Gastos com Pessoal'!$N$7:$N$506)+1,1))
*(IF('Gastos com Pessoal'!$S$7:$S$506&lt;=BC$3,('Gastos com Pessoal'!$T$7:$T$506)+1,1))
*(IF('Gastos com Pessoal'!$Y$7:$Y$506&lt;=BC$3,('Gastos com Pessoal'!$Z$7:$Z$506)+1,1))
*(IF('Gastos com Pessoal'!$AE$7:$AE$506&lt;=BC$3,('Gastos com Pessoal'!$AF$7:$AF$506)+1,1)),0)</f>
        <v>0</v>
      </c>
      <c r="BD44" s="32">
        <f t="array" aca="1" ref="BD44" ca="1">_xlfn.IFNA(SUM((BD$3&gt;='Gastos com Pessoal'!$E$7:$E$506)*(BD$3&lt;='Gastos com Pessoal'!$F$7:$F$506)*OFFSET('Encargos e Benefícios'!$D$5,1,MATCH($B44,'Encargos e Benefícios'!$E$5:$AB$5,0),500,1))
*(IF('Gastos com Pessoal'!$G$7:$G$506&lt;=BD$3,('Gastos com Pessoal'!$H$7:$H$506)+1,1))
*(IF('Gastos com Pessoal'!$M$7:$M$506&lt;=BD$3,('Gastos com Pessoal'!$N$7:$N$506)+1,1))
*(IF('Gastos com Pessoal'!$S$7:$S$506&lt;=BD$3,('Gastos com Pessoal'!$T$7:$T$506)+1,1))
*(IF('Gastos com Pessoal'!$Y$7:$Y$506&lt;=BD$3,('Gastos com Pessoal'!$Z$7:$Z$506)+1,1))
*(IF('Gastos com Pessoal'!$AE$7:$AE$506&lt;=BD$3,('Gastos com Pessoal'!$AF$7:$AF$506)+1,1)),0)</f>
        <v>0</v>
      </c>
      <c r="BE44" s="32">
        <f t="array" aca="1" ref="BE44" ca="1">_xlfn.IFNA(SUM((BE$3&gt;='Gastos com Pessoal'!$E$7:$E$506)*(BE$3&lt;='Gastos com Pessoal'!$F$7:$F$506)*OFFSET('Encargos e Benefícios'!$D$5,1,MATCH($B44,'Encargos e Benefícios'!$E$5:$AB$5,0),500,1))
*(IF('Gastos com Pessoal'!$G$7:$G$506&lt;=BE$3,('Gastos com Pessoal'!$H$7:$H$506)+1,1))
*(IF('Gastos com Pessoal'!$M$7:$M$506&lt;=BE$3,('Gastos com Pessoal'!$N$7:$N$506)+1,1))
*(IF('Gastos com Pessoal'!$S$7:$S$506&lt;=BE$3,('Gastos com Pessoal'!$T$7:$T$506)+1,1))
*(IF('Gastos com Pessoal'!$Y$7:$Y$506&lt;=BE$3,('Gastos com Pessoal'!$Z$7:$Z$506)+1,1))
*(IF('Gastos com Pessoal'!$AE$7:$AE$506&lt;=BE$3,('Gastos com Pessoal'!$AF$7:$AF$506)+1,1)),0)</f>
        <v>0</v>
      </c>
      <c r="BF44" s="32">
        <f t="array" aca="1" ref="BF44" ca="1">_xlfn.IFNA(SUM((BF$3&gt;='Gastos com Pessoal'!$E$7:$E$506)*(BF$3&lt;='Gastos com Pessoal'!$F$7:$F$506)*OFFSET('Encargos e Benefícios'!$D$5,1,MATCH($B44,'Encargos e Benefícios'!$E$5:$AB$5,0),500,1))
*(IF('Gastos com Pessoal'!$G$7:$G$506&lt;=BF$3,('Gastos com Pessoal'!$H$7:$H$506)+1,1))
*(IF('Gastos com Pessoal'!$M$7:$M$506&lt;=BF$3,('Gastos com Pessoal'!$N$7:$N$506)+1,1))
*(IF('Gastos com Pessoal'!$S$7:$S$506&lt;=BF$3,('Gastos com Pessoal'!$T$7:$T$506)+1,1))
*(IF('Gastos com Pessoal'!$Y$7:$Y$506&lt;=BF$3,('Gastos com Pessoal'!$Z$7:$Z$506)+1,1))
*(IF('Gastos com Pessoal'!$AE$7:$AE$506&lt;=BF$3,('Gastos com Pessoal'!$AF$7:$AF$506)+1,1)),0)</f>
        <v>0</v>
      </c>
      <c r="BG44" s="32">
        <f t="array" aca="1" ref="BG44" ca="1">_xlfn.IFNA(SUM((BG$3&gt;='Gastos com Pessoal'!$E$7:$E$506)*(BG$3&lt;='Gastos com Pessoal'!$F$7:$F$506)*OFFSET('Encargos e Benefícios'!$D$5,1,MATCH($B44,'Encargos e Benefícios'!$E$5:$AB$5,0),500,1))
*(IF('Gastos com Pessoal'!$G$7:$G$506&lt;=BG$3,('Gastos com Pessoal'!$H$7:$H$506)+1,1))
*(IF('Gastos com Pessoal'!$M$7:$M$506&lt;=BG$3,('Gastos com Pessoal'!$N$7:$N$506)+1,1))
*(IF('Gastos com Pessoal'!$S$7:$S$506&lt;=BG$3,('Gastos com Pessoal'!$T$7:$T$506)+1,1))
*(IF('Gastos com Pessoal'!$Y$7:$Y$506&lt;=BG$3,('Gastos com Pessoal'!$Z$7:$Z$506)+1,1))
*(IF('Gastos com Pessoal'!$AE$7:$AE$506&lt;=BG$3,('Gastos com Pessoal'!$AF$7:$AF$506)+1,1)),0)</f>
        <v>0</v>
      </c>
      <c r="BH44" s="32">
        <f t="array" aca="1" ref="BH44" ca="1">_xlfn.IFNA(SUM((BH$3&gt;='Gastos com Pessoal'!$E$7:$E$506)*(BH$3&lt;='Gastos com Pessoal'!$F$7:$F$506)*OFFSET('Encargos e Benefícios'!$D$5,1,MATCH($B44,'Encargos e Benefícios'!$E$5:$AB$5,0),500,1))
*(IF('Gastos com Pessoal'!$G$7:$G$506&lt;=BH$3,('Gastos com Pessoal'!$H$7:$H$506)+1,1))
*(IF('Gastos com Pessoal'!$M$7:$M$506&lt;=BH$3,('Gastos com Pessoal'!$N$7:$N$506)+1,1))
*(IF('Gastos com Pessoal'!$S$7:$S$506&lt;=BH$3,('Gastos com Pessoal'!$T$7:$T$506)+1,1))
*(IF('Gastos com Pessoal'!$Y$7:$Y$506&lt;=BH$3,('Gastos com Pessoal'!$Z$7:$Z$506)+1,1))
*(IF('Gastos com Pessoal'!$AE$7:$AE$506&lt;=BH$3,('Gastos com Pessoal'!$AF$7:$AF$506)+1,1)),0)</f>
        <v>0</v>
      </c>
      <c r="BI44" s="32">
        <f t="array" aca="1" ref="BI44" ca="1">_xlfn.IFNA(SUM((BI$3&gt;='Gastos com Pessoal'!$E$7:$E$506)*(BI$3&lt;='Gastos com Pessoal'!$F$7:$F$506)*OFFSET('Encargos e Benefícios'!$D$5,1,MATCH($B44,'Encargos e Benefícios'!$E$5:$AB$5,0),500,1))
*(IF('Gastos com Pessoal'!$G$7:$G$506&lt;=BI$3,('Gastos com Pessoal'!$H$7:$H$506)+1,1))
*(IF('Gastos com Pessoal'!$M$7:$M$506&lt;=BI$3,('Gastos com Pessoal'!$N$7:$N$506)+1,1))
*(IF('Gastos com Pessoal'!$S$7:$S$506&lt;=BI$3,('Gastos com Pessoal'!$T$7:$T$506)+1,1))
*(IF('Gastos com Pessoal'!$Y$7:$Y$506&lt;=BI$3,('Gastos com Pessoal'!$Z$7:$Z$506)+1,1))
*(IF('Gastos com Pessoal'!$AE$7:$AE$506&lt;=BI$3,('Gastos com Pessoal'!$AF$7:$AF$506)+1,1)),0)</f>
        <v>0</v>
      </c>
      <c r="BJ44" s="32">
        <f t="array" aca="1" ref="BJ44" ca="1">_xlfn.IFNA(SUM((BJ$3&gt;='Gastos com Pessoal'!$E$7:$E$506)*(BJ$3&lt;='Gastos com Pessoal'!$F$7:$F$506)*OFFSET('Encargos e Benefícios'!$D$5,1,MATCH($B44,'Encargos e Benefícios'!$E$5:$AB$5,0),500,1))
*(IF('Gastos com Pessoal'!$G$7:$G$506&lt;=BJ$3,('Gastos com Pessoal'!$H$7:$H$506)+1,1))
*(IF('Gastos com Pessoal'!$M$7:$M$506&lt;=BJ$3,('Gastos com Pessoal'!$N$7:$N$506)+1,1))
*(IF('Gastos com Pessoal'!$S$7:$S$506&lt;=BJ$3,('Gastos com Pessoal'!$T$7:$T$506)+1,1))
*(IF('Gastos com Pessoal'!$Y$7:$Y$506&lt;=BJ$3,('Gastos com Pessoal'!$Z$7:$Z$506)+1,1))
*(IF('Gastos com Pessoal'!$AE$7:$AE$506&lt;=BJ$3,('Gastos com Pessoal'!$AF$7:$AF$506)+1,1)),0)</f>
        <v>0</v>
      </c>
      <c r="BK44" s="70">
        <f t="shared" ca="1" si="16"/>
        <v>0</v>
      </c>
      <c r="BL44" s="75">
        <f t="shared" ca="1" si="17"/>
        <v>0</v>
      </c>
    </row>
    <row r="45" spans="1:64" s="48" customFormat="1" ht="23.25" customHeight="1" x14ac:dyDescent="0.2">
      <c r="A45" s="40"/>
      <c r="B45" s="41" t="s">
        <v>163</v>
      </c>
      <c r="C45" s="54">
        <f t="shared" ref="C45:AH45" ca="1" si="18">SUBTOTAL(109,C34:C44)</f>
        <v>109528.64700000001</v>
      </c>
      <c r="D45" s="54">
        <f t="shared" ca="1" si="18"/>
        <v>97446.18255555557</v>
      </c>
      <c r="E45" s="54">
        <f t="shared" ca="1" si="18"/>
        <v>97446.18255555557</v>
      </c>
      <c r="F45" s="54">
        <f t="shared" ca="1" si="18"/>
        <v>97446.18255555557</v>
      </c>
      <c r="G45" s="54">
        <f t="shared" ca="1" si="18"/>
        <v>97446.18255555557</v>
      </c>
      <c r="H45" s="54">
        <f t="shared" ca="1" si="18"/>
        <v>104267.41533444448</v>
      </c>
      <c r="I45" s="54">
        <f t="shared" ca="1" si="18"/>
        <v>0</v>
      </c>
      <c r="J45" s="54">
        <f t="shared" ca="1" si="18"/>
        <v>0</v>
      </c>
      <c r="K45" s="54">
        <f t="shared" ca="1" si="18"/>
        <v>0</v>
      </c>
      <c r="L45" s="54">
        <f t="shared" ca="1" si="18"/>
        <v>0</v>
      </c>
      <c r="M45" s="54">
        <f t="shared" ca="1" si="18"/>
        <v>0</v>
      </c>
      <c r="N45" s="54">
        <f t="shared" ca="1" si="18"/>
        <v>0</v>
      </c>
      <c r="O45" s="54">
        <f t="shared" ca="1" si="18"/>
        <v>0</v>
      </c>
      <c r="P45" s="54">
        <f t="shared" ca="1" si="18"/>
        <v>0</v>
      </c>
      <c r="Q45" s="54">
        <f t="shared" ca="1" si="18"/>
        <v>0</v>
      </c>
      <c r="R45" s="54">
        <f t="shared" ca="1" si="18"/>
        <v>0</v>
      </c>
      <c r="S45" s="54">
        <f t="shared" ca="1" si="18"/>
        <v>0</v>
      </c>
      <c r="T45" s="54">
        <f t="shared" ca="1" si="18"/>
        <v>0</v>
      </c>
      <c r="U45" s="54">
        <f t="shared" ca="1" si="18"/>
        <v>0</v>
      </c>
      <c r="V45" s="54">
        <f t="shared" ca="1" si="18"/>
        <v>0</v>
      </c>
      <c r="W45" s="54">
        <f t="shared" ca="1" si="18"/>
        <v>0</v>
      </c>
      <c r="X45" s="54">
        <f t="shared" ca="1" si="18"/>
        <v>0</v>
      </c>
      <c r="Y45" s="54">
        <f t="shared" ca="1" si="18"/>
        <v>0</v>
      </c>
      <c r="Z45" s="54">
        <f t="shared" ca="1" si="18"/>
        <v>0</v>
      </c>
      <c r="AA45" s="54">
        <f t="shared" ca="1" si="18"/>
        <v>0</v>
      </c>
      <c r="AB45" s="54">
        <f t="shared" ca="1" si="18"/>
        <v>0</v>
      </c>
      <c r="AC45" s="54">
        <f t="shared" ca="1" si="18"/>
        <v>0</v>
      </c>
      <c r="AD45" s="54">
        <f t="shared" ca="1" si="18"/>
        <v>0</v>
      </c>
      <c r="AE45" s="54">
        <f t="shared" ca="1" si="18"/>
        <v>0</v>
      </c>
      <c r="AF45" s="54">
        <f t="shared" ca="1" si="18"/>
        <v>0</v>
      </c>
      <c r="AG45" s="54">
        <f t="shared" ca="1" si="18"/>
        <v>0</v>
      </c>
      <c r="AH45" s="54">
        <f t="shared" ca="1" si="18"/>
        <v>0</v>
      </c>
      <c r="AI45" s="54">
        <f t="shared" ref="AI45:BK45" ca="1" si="19">SUBTOTAL(109,AI34:AI44)</f>
        <v>0</v>
      </c>
      <c r="AJ45" s="54">
        <f t="shared" ca="1" si="19"/>
        <v>0</v>
      </c>
      <c r="AK45" s="54">
        <f t="shared" ca="1" si="19"/>
        <v>0</v>
      </c>
      <c r="AL45" s="54">
        <f t="shared" ca="1" si="19"/>
        <v>0</v>
      </c>
      <c r="AM45" s="54">
        <f t="shared" ca="1" si="19"/>
        <v>0</v>
      </c>
      <c r="AN45" s="54">
        <f t="shared" ca="1" si="19"/>
        <v>0</v>
      </c>
      <c r="AO45" s="54">
        <f t="shared" ca="1" si="19"/>
        <v>0</v>
      </c>
      <c r="AP45" s="54">
        <f t="shared" ca="1" si="19"/>
        <v>0</v>
      </c>
      <c r="AQ45" s="54">
        <f t="shared" ca="1" si="19"/>
        <v>0</v>
      </c>
      <c r="AR45" s="54">
        <f t="shared" ca="1" si="19"/>
        <v>0</v>
      </c>
      <c r="AS45" s="54">
        <f t="shared" ca="1" si="19"/>
        <v>0</v>
      </c>
      <c r="AT45" s="54">
        <f t="shared" ca="1" si="19"/>
        <v>0</v>
      </c>
      <c r="AU45" s="54">
        <f t="shared" ca="1" si="19"/>
        <v>0</v>
      </c>
      <c r="AV45" s="54">
        <f t="shared" ca="1" si="19"/>
        <v>0</v>
      </c>
      <c r="AW45" s="54">
        <f t="shared" ca="1" si="19"/>
        <v>0</v>
      </c>
      <c r="AX45" s="54">
        <f t="shared" ca="1" si="19"/>
        <v>0</v>
      </c>
      <c r="AY45" s="54">
        <f t="shared" ca="1" si="19"/>
        <v>0</v>
      </c>
      <c r="AZ45" s="54">
        <f t="shared" ca="1" si="19"/>
        <v>0</v>
      </c>
      <c r="BA45" s="54">
        <f t="shared" ca="1" si="19"/>
        <v>0</v>
      </c>
      <c r="BB45" s="54">
        <f t="shared" ca="1" si="19"/>
        <v>0</v>
      </c>
      <c r="BC45" s="54">
        <f t="shared" ca="1" si="19"/>
        <v>0</v>
      </c>
      <c r="BD45" s="54">
        <f t="shared" ca="1" si="19"/>
        <v>0</v>
      </c>
      <c r="BE45" s="54">
        <f t="shared" ca="1" si="19"/>
        <v>0</v>
      </c>
      <c r="BF45" s="54">
        <f t="shared" ca="1" si="19"/>
        <v>0</v>
      </c>
      <c r="BG45" s="54">
        <f t="shared" ca="1" si="19"/>
        <v>0</v>
      </c>
      <c r="BH45" s="54">
        <f t="shared" ca="1" si="19"/>
        <v>0</v>
      </c>
      <c r="BI45" s="54">
        <f t="shared" ca="1" si="19"/>
        <v>0</v>
      </c>
      <c r="BJ45" s="54">
        <f t="shared" ca="1" si="19"/>
        <v>0</v>
      </c>
      <c r="BK45" s="54">
        <f t="shared" ca="1" si="19"/>
        <v>603580.79255666665</v>
      </c>
      <c r="BL45" s="60">
        <f t="shared" ca="1" si="17"/>
        <v>0.18303738234133013</v>
      </c>
    </row>
    <row r="46" spans="1:64" s="48" customFormat="1" ht="23.25" customHeight="1" x14ac:dyDescent="0.2">
      <c r="A46" s="235" t="s">
        <v>88</v>
      </c>
      <c r="B46" s="252" t="s">
        <v>89</v>
      </c>
      <c r="C46" s="258"/>
      <c r="D46" s="258"/>
      <c r="E46" s="258"/>
      <c r="F46" s="258"/>
      <c r="G46" s="258"/>
      <c r="H46" s="258"/>
      <c r="I46" s="258"/>
      <c r="J46" s="258"/>
      <c r="K46" s="258"/>
      <c r="L46" s="258"/>
      <c r="M46" s="258"/>
      <c r="N46" s="258"/>
      <c r="O46" s="258"/>
      <c r="P46" s="258"/>
      <c r="Q46" s="258"/>
      <c r="R46" s="258"/>
      <c r="S46" s="258"/>
      <c r="T46" s="258"/>
      <c r="U46" s="258"/>
      <c r="V46" s="258"/>
      <c r="W46" s="258"/>
      <c r="X46" s="258"/>
      <c r="Y46" s="258"/>
      <c r="Z46" s="258"/>
      <c r="AA46" s="258"/>
      <c r="AB46" s="258"/>
      <c r="AC46" s="258"/>
      <c r="AD46" s="258"/>
      <c r="AE46" s="258"/>
      <c r="AF46" s="258"/>
      <c r="AG46" s="258"/>
      <c r="AH46" s="258"/>
      <c r="AI46" s="258"/>
      <c r="AJ46" s="258"/>
      <c r="AK46" s="258"/>
      <c r="AL46" s="258"/>
      <c r="AM46" s="258"/>
      <c r="AN46" s="258"/>
      <c r="AO46" s="258"/>
      <c r="AP46" s="258"/>
      <c r="AQ46" s="258"/>
      <c r="AR46" s="258"/>
      <c r="AS46" s="258"/>
      <c r="AT46" s="258"/>
      <c r="AU46" s="258"/>
      <c r="AV46" s="258"/>
      <c r="AW46" s="258"/>
      <c r="AX46" s="258"/>
      <c r="AY46" s="258"/>
      <c r="AZ46" s="258"/>
      <c r="BA46" s="258"/>
      <c r="BB46" s="258"/>
      <c r="BC46" s="258"/>
      <c r="BD46" s="258"/>
      <c r="BE46" s="258"/>
      <c r="BF46" s="258"/>
      <c r="BG46" s="258"/>
      <c r="BH46" s="258"/>
      <c r="BI46" s="258"/>
      <c r="BJ46" s="258"/>
      <c r="BK46" s="249"/>
      <c r="BL46" s="250"/>
    </row>
    <row r="47" spans="1:64" s="48" customFormat="1" ht="23.25" customHeight="1" x14ac:dyDescent="0.2">
      <c r="A47" s="18" t="s">
        <v>164</v>
      </c>
      <c r="B47" s="12" t="s">
        <v>165</v>
      </c>
      <c r="C47" s="32">
        <f t="array" aca="1" ref="C47" ca="1">_xlfn.IFNA(SUM((C$3&gt;='Gastos com Pessoal'!$E$7:$E$506)*(C$3&lt;='Gastos com Pessoal'!$F$7:$F$506)*OFFSET('Encargos e Benefícios'!$D$5,1,MATCH($B47,'Encargos e Benefícios'!$E$5:$AB$5,0),500,1)),0)
+_xlfn.IFNA(SUM((C$3&gt;='Gastos com Pessoal'!$E$513:$E$522)*(C$3&lt;='Gastos com Pessoal'!$F$513:$F$522)*OFFSET('Encargos e Benefícios'!$D$511,1,MATCH($B47,'Encargos e Benefícios'!$E$511:$AB$511,0),10,1)),0)
+_xlfn.IFNA(SUM((C$3&gt;='Gastos com Pessoal'!$E$7:$E$506)*(C$3&lt;='Gastos com Pessoal'!$F$7:$F$506)*(IF('Gastos com Pessoal'!$G$7:$G$506&lt;=C$3,1,0))*OFFSET('Gastos com Pessoal'!$H$6,1,MATCH(1&amp;$B47,'Gastos com Pessoal'!$I$532:$AJ$532&amp;'Gastos com Pessoal'!$I$6:$AJ$6,0),500,1)),0)
+_xlfn.IFNA(SUM((C$3&gt;='Gastos com Pessoal'!$E$7:$E$506)*(C$3&lt;='Gastos com Pessoal'!$F$7:$F$506)*(IF('Gastos com Pessoal'!$M$7:$M$506&lt;=C$3,1,0))*OFFSET('Gastos com Pessoal'!$H$6,1,MATCH(2&amp;$B47,'Gastos com Pessoal'!$I$532:$AJ$532&amp;'Gastos com Pessoal'!$I$6:$AJ$6,0),500,1)),0)
+_xlfn.IFNA(SUM((C$3&gt;='Gastos com Pessoal'!$E$7:$E$506)*(C$3&lt;='Gastos com Pessoal'!$F$7:$F$506)*(IF('Gastos com Pessoal'!$S$7:$S$506&lt;=C$3,1,0))*OFFSET('Gastos com Pessoal'!$H$6,1,MATCH(3&amp;$B47,'Gastos com Pessoal'!$I$532:$AJ$532&amp;'Gastos com Pessoal'!$I$6:$AJ$6,0),500,1)),0)
+_xlfn.IFNA(SUM((C$3&gt;='Gastos com Pessoal'!$E$7:$E$506)*(C$3&lt;='Gastos com Pessoal'!$F$7:$F$506)*(IF('Gastos com Pessoal'!$Y$7:$Y$506&lt;=C$3,1,0))*OFFSET('Gastos com Pessoal'!$H$6,1,MATCH(4&amp;$B47,'Gastos com Pessoal'!$I$532:$AJ$532&amp;'Gastos com Pessoal'!$I$6:$AJ$6,0),500,1)),0)
+_xlfn.IFNA(SUM((C$3&gt;='Gastos com Pessoal'!$E$7:$E$506)*(C$3&lt;='Gastos com Pessoal'!$F$7:$F$506)*(IF('Gastos com Pessoal'!$AE$7:$AE$506&lt;=C$3,1,0))*OFFSET('Gastos com Pessoal'!$H$6,1,MATCH(5&amp;$B47,'Gastos com Pessoal'!$I$532:$AJ$532&amp;'Gastos com Pessoal'!$I$6:$AJ$6,0),500,1)),0)
+_xlfn.IFNA(SUM((C$3&gt;='Gastos com Pessoal'!$E$513:$E$522)*(C$3&lt;='Gastos com Pessoal'!$F$513:$F$522)*(IF('Gastos com Pessoal'!$G$513:$G$522&lt;=C$3,1,0))*OFFSET('Gastos com Pessoal'!$H$512,1,MATCH(1&amp;$B47,'Gastos com Pessoal'!$I$532:$AJ$532&amp;'Gastos com Pessoal'!$I$512:$AJ$512,0),10,1)),0)
+_xlfn.IFNA(SUM((C$3&gt;='Gastos com Pessoal'!$E$513:$E$522)*(C$3&lt;='Gastos com Pessoal'!$F$513:$F$522)*(IF('Gastos com Pessoal'!$M$513:$M$522&lt;=C$3,1,0))*OFFSET('Gastos com Pessoal'!$H$512,1,MATCH(2&amp;$B47,'Gastos com Pessoal'!$I$532:$AJ$532&amp;'Gastos com Pessoal'!$I$512:$AJ$512,0),10,1)),0)
+_xlfn.IFNA(SUM((C$3&gt;='Gastos com Pessoal'!$E$513:$E$522)*(C$3&lt;='Gastos com Pessoal'!$F$513:$F$522)*(IF('Gastos com Pessoal'!$S$513:$S$522&lt;=C$3,1,0))*OFFSET('Gastos com Pessoal'!$H$512,1,MATCH(3&amp;$B47,'Gastos com Pessoal'!$I$532:$AJ$532&amp;'Gastos com Pessoal'!$I$512:$AJ$512,0),10,1)),0)
+_xlfn.IFNA(SUM((C$3&gt;='Gastos com Pessoal'!$E$513:$E$522)*(C$3&lt;='Gastos com Pessoal'!$F$513:$F$522)*(IF('Gastos com Pessoal'!$Y$513:$Y$522&lt;=C$3,1,0))*OFFSET('Gastos com Pessoal'!$H$512,1,MATCH(4&amp;$B47,'Gastos com Pessoal'!$I$532:$AJ$532&amp;'Gastos com Pessoal'!$I$512:$AJ$512,0),10,1)),0)
+_xlfn.IFNA(SUM((C$3&gt;='Gastos com Pessoal'!$E$513:$E$522)*(C$3&lt;='Gastos com Pessoal'!$F$513:$F$522)*(IF('Gastos com Pessoal'!$AE$513:$AE$522&lt;=C$3,1,0))*OFFSET('Gastos com Pessoal'!$H$512,1,MATCH(5&amp;$B47,'Gastos com Pessoal'!$I$532:$AJ$532&amp;'Gastos com Pessoal'!$I$512:$AJ$512,0),10,1)),0)</f>
        <v>16600</v>
      </c>
      <c r="D47" s="32">
        <f t="array" aca="1" ref="D47" ca="1">_xlfn.IFNA(SUM((D$3&gt;='Gastos com Pessoal'!$E$7:$E$506)*(D$3&lt;='Gastos com Pessoal'!$F$7:$F$506)*OFFSET('Encargos e Benefícios'!$D$5,1,MATCH($B47,'Encargos e Benefícios'!$E$5:$AB$5,0),500,1)),0)
+_xlfn.IFNA(SUM((D$3&gt;='Gastos com Pessoal'!$E$513:$E$522)*(D$3&lt;='Gastos com Pessoal'!$F$513:$F$522)*OFFSET('Encargos e Benefícios'!$D$511,1,MATCH($B47,'Encargos e Benefícios'!$E$511:$AB$511,0),10,1)),0)
+_xlfn.IFNA(SUM((D$3&gt;='Gastos com Pessoal'!$E$7:$E$506)*(D$3&lt;='Gastos com Pessoal'!$F$7:$F$506)*(IF('Gastos com Pessoal'!$G$7:$G$506&lt;=D$3,1,0))*OFFSET('Gastos com Pessoal'!$H$6,1,MATCH(1&amp;$B47,'Gastos com Pessoal'!$I$532:$AJ$532&amp;'Gastos com Pessoal'!$I$6:$AJ$6,0),500,1)),0)
+_xlfn.IFNA(SUM((D$3&gt;='Gastos com Pessoal'!$E$7:$E$506)*(D$3&lt;='Gastos com Pessoal'!$F$7:$F$506)*(IF('Gastos com Pessoal'!$M$7:$M$506&lt;=D$3,1,0))*OFFSET('Gastos com Pessoal'!$H$6,1,MATCH(2&amp;$B47,'Gastos com Pessoal'!$I$532:$AJ$532&amp;'Gastos com Pessoal'!$I$6:$AJ$6,0),500,1)),0)
+_xlfn.IFNA(SUM((D$3&gt;='Gastos com Pessoal'!$E$7:$E$506)*(D$3&lt;='Gastos com Pessoal'!$F$7:$F$506)*(IF('Gastos com Pessoal'!$S$7:$S$506&lt;=D$3,1,0))*OFFSET('Gastos com Pessoal'!$H$6,1,MATCH(3&amp;$B47,'Gastos com Pessoal'!$I$532:$AJ$532&amp;'Gastos com Pessoal'!$I$6:$AJ$6,0),500,1)),0)
+_xlfn.IFNA(SUM((D$3&gt;='Gastos com Pessoal'!$E$7:$E$506)*(D$3&lt;='Gastos com Pessoal'!$F$7:$F$506)*(IF('Gastos com Pessoal'!$Y$7:$Y$506&lt;=D$3,1,0))*OFFSET('Gastos com Pessoal'!$H$6,1,MATCH(4&amp;$B47,'Gastos com Pessoal'!$I$532:$AJ$532&amp;'Gastos com Pessoal'!$I$6:$AJ$6,0),500,1)),0)
+_xlfn.IFNA(SUM((D$3&gt;='Gastos com Pessoal'!$E$7:$E$506)*(D$3&lt;='Gastos com Pessoal'!$F$7:$F$506)*(IF('Gastos com Pessoal'!$AE$7:$AE$506&lt;=D$3,1,0))*OFFSET('Gastos com Pessoal'!$H$6,1,MATCH(5&amp;$B47,'Gastos com Pessoal'!$I$532:$AJ$532&amp;'Gastos com Pessoal'!$I$6:$AJ$6,0),500,1)),0)
+_xlfn.IFNA(SUM((D$3&gt;='Gastos com Pessoal'!$E$513:$E$522)*(D$3&lt;='Gastos com Pessoal'!$F$513:$F$522)*(IF('Gastos com Pessoal'!$G$513:$G$522&lt;=D$3,1,0))*OFFSET('Gastos com Pessoal'!$H$512,1,MATCH(1&amp;$B47,'Gastos com Pessoal'!$I$532:$AJ$532&amp;'Gastos com Pessoal'!$I$512:$AJ$512,0),10,1)),0)
+_xlfn.IFNA(SUM((D$3&gt;='Gastos com Pessoal'!$E$513:$E$522)*(D$3&lt;='Gastos com Pessoal'!$F$513:$F$522)*(IF('Gastos com Pessoal'!$M$513:$M$522&lt;=D$3,1,0))*OFFSET('Gastos com Pessoal'!$H$512,1,MATCH(2&amp;$B47,'Gastos com Pessoal'!$I$532:$AJ$532&amp;'Gastos com Pessoal'!$I$512:$AJ$512,0),10,1)),0)
+_xlfn.IFNA(SUM((D$3&gt;='Gastos com Pessoal'!$E$513:$E$522)*(D$3&lt;='Gastos com Pessoal'!$F$513:$F$522)*(IF('Gastos com Pessoal'!$S$513:$S$522&lt;=D$3,1,0))*OFFSET('Gastos com Pessoal'!$H$512,1,MATCH(3&amp;$B47,'Gastos com Pessoal'!$I$532:$AJ$532&amp;'Gastos com Pessoal'!$I$512:$AJ$512,0),10,1)),0)
+_xlfn.IFNA(SUM((D$3&gt;='Gastos com Pessoal'!$E$513:$E$522)*(D$3&lt;='Gastos com Pessoal'!$F$513:$F$522)*(IF('Gastos com Pessoal'!$Y$513:$Y$522&lt;=D$3,1,0))*OFFSET('Gastos com Pessoal'!$H$512,1,MATCH(4&amp;$B47,'Gastos com Pessoal'!$I$532:$AJ$532&amp;'Gastos com Pessoal'!$I$512:$AJ$512,0),10,1)),0)
+_xlfn.IFNA(SUM((D$3&gt;='Gastos com Pessoal'!$E$513:$E$522)*(D$3&lt;='Gastos com Pessoal'!$F$513:$F$522)*(IF('Gastos com Pessoal'!$AE$513:$AE$522&lt;=D$3,1,0))*OFFSET('Gastos com Pessoal'!$H$512,1,MATCH(5&amp;$B47,'Gastos com Pessoal'!$I$532:$AJ$532&amp;'Gastos com Pessoal'!$I$512:$AJ$512,0),10,1)),0)</f>
        <v>15000</v>
      </c>
      <c r="E47" s="32">
        <f t="array" aca="1" ref="E47" ca="1">_xlfn.IFNA(SUM((E$3&gt;='Gastos com Pessoal'!$E$7:$E$506)*(E$3&lt;='Gastos com Pessoal'!$F$7:$F$506)*OFFSET('Encargos e Benefícios'!$D$5,1,MATCH($B47,'Encargos e Benefícios'!$E$5:$AB$5,0),500,1)),0)
+_xlfn.IFNA(SUM((E$3&gt;='Gastos com Pessoal'!$E$513:$E$522)*(E$3&lt;='Gastos com Pessoal'!$F$513:$F$522)*OFFSET('Encargos e Benefícios'!$D$511,1,MATCH($B47,'Encargos e Benefícios'!$E$511:$AB$511,0),10,1)),0)
+_xlfn.IFNA(SUM((E$3&gt;='Gastos com Pessoal'!$E$7:$E$506)*(E$3&lt;='Gastos com Pessoal'!$F$7:$F$506)*(IF('Gastos com Pessoal'!$G$7:$G$506&lt;=E$3,1,0))*OFFSET('Gastos com Pessoal'!$H$6,1,MATCH(1&amp;$B47,'Gastos com Pessoal'!$I$532:$AJ$532&amp;'Gastos com Pessoal'!$I$6:$AJ$6,0),500,1)),0)
+_xlfn.IFNA(SUM((E$3&gt;='Gastos com Pessoal'!$E$7:$E$506)*(E$3&lt;='Gastos com Pessoal'!$F$7:$F$506)*(IF('Gastos com Pessoal'!$M$7:$M$506&lt;=E$3,1,0))*OFFSET('Gastos com Pessoal'!$H$6,1,MATCH(2&amp;$B47,'Gastos com Pessoal'!$I$532:$AJ$532&amp;'Gastos com Pessoal'!$I$6:$AJ$6,0),500,1)),0)
+_xlfn.IFNA(SUM((E$3&gt;='Gastos com Pessoal'!$E$7:$E$506)*(E$3&lt;='Gastos com Pessoal'!$F$7:$F$506)*(IF('Gastos com Pessoal'!$S$7:$S$506&lt;=E$3,1,0))*OFFSET('Gastos com Pessoal'!$H$6,1,MATCH(3&amp;$B47,'Gastos com Pessoal'!$I$532:$AJ$532&amp;'Gastos com Pessoal'!$I$6:$AJ$6,0),500,1)),0)
+_xlfn.IFNA(SUM((E$3&gt;='Gastos com Pessoal'!$E$7:$E$506)*(E$3&lt;='Gastos com Pessoal'!$F$7:$F$506)*(IF('Gastos com Pessoal'!$Y$7:$Y$506&lt;=E$3,1,0))*OFFSET('Gastos com Pessoal'!$H$6,1,MATCH(4&amp;$B47,'Gastos com Pessoal'!$I$532:$AJ$532&amp;'Gastos com Pessoal'!$I$6:$AJ$6,0),500,1)),0)
+_xlfn.IFNA(SUM((E$3&gt;='Gastos com Pessoal'!$E$7:$E$506)*(E$3&lt;='Gastos com Pessoal'!$F$7:$F$506)*(IF('Gastos com Pessoal'!$AE$7:$AE$506&lt;=E$3,1,0))*OFFSET('Gastos com Pessoal'!$H$6,1,MATCH(5&amp;$B47,'Gastos com Pessoal'!$I$532:$AJ$532&amp;'Gastos com Pessoal'!$I$6:$AJ$6,0),500,1)),0)
+_xlfn.IFNA(SUM((E$3&gt;='Gastos com Pessoal'!$E$513:$E$522)*(E$3&lt;='Gastos com Pessoal'!$F$513:$F$522)*(IF('Gastos com Pessoal'!$G$513:$G$522&lt;=E$3,1,0))*OFFSET('Gastos com Pessoal'!$H$512,1,MATCH(1&amp;$B47,'Gastos com Pessoal'!$I$532:$AJ$532&amp;'Gastos com Pessoal'!$I$512:$AJ$512,0),10,1)),0)
+_xlfn.IFNA(SUM((E$3&gt;='Gastos com Pessoal'!$E$513:$E$522)*(E$3&lt;='Gastos com Pessoal'!$F$513:$F$522)*(IF('Gastos com Pessoal'!$M$513:$M$522&lt;=E$3,1,0))*OFFSET('Gastos com Pessoal'!$H$512,1,MATCH(2&amp;$B47,'Gastos com Pessoal'!$I$532:$AJ$532&amp;'Gastos com Pessoal'!$I$512:$AJ$512,0),10,1)),0)
+_xlfn.IFNA(SUM((E$3&gt;='Gastos com Pessoal'!$E$513:$E$522)*(E$3&lt;='Gastos com Pessoal'!$F$513:$F$522)*(IF('Gastos com Pessoal'!$S$513:$S$522&lt;=E$3,1,0))*OFFSET('Gastos com Pessoal'!$H$512,1,MATCH(3&amp;$B47,'Gastos com Pessoal'!$I$532:$AJ$532&amp;'Gastos com Pessoal'!$I$512:$AJ$512,0),10,1)),0)
+_xlfn.IFNA(SUM((E$3&gt;='Gastos com Pessoal'!$E$513:$E$522)*(E$3&lt;='Gastos com Pessoal'!$F$513:$F$522)*(IF('Gastos com Pessoal'!$Y$513:$Y$522&lt;=E$3,1,0))*OFFSET('Gastos com Pessoal'!$H$512,1,MATCH(4&amp;$B47,'Gastos com Pessoal'!$I$532:$AJ$532&amp;'Gastos com Pessoal'!$I$512:$AJ$512,0),10,1)),0)
+_xlfn.IFNA(SUM((E$3&gt;='Gastos com Pessoal'!$E$513:$E$522)*(E$3&lt;='Gastos com Pessoal'!$F$513:$F$522)*(IF('Gastos com Pessoal'!$AE$513:$AE$522&lt;=E$3,1,0))*OFFSET('Gastos com Pessoal'!$H$512,1,MATCH(5&amp;$B47,'Gastos com Pessoal'!$I$532:$AJ$532&amp;'Gastos com Pessoal'!$I$512:$AJ$512,0),10,1)),0)</f>
        <v>15000</v>
      </c>
      <c r="F47" s="32">
        <f t="array" aca="1" ref="F47" ca="1">_xlfn.IFNA(SUM((F$3&gt;='Gastos com Pessoal'!$E$7:$E$506)*(F$3&lt;='Gastos com Pessoal'!$F$7:$F$506)*OFFSET('Encargos e Benefícios'!$D$5,1,MATCH($B47,'Encargos e Benefícios'!$E$5:$AB$5,0),500,1)),0)
+_xlfn.IFNA(SUM((F$3&gt;='Gastos com Pessoal'!$E$513:$E$522)*(F$3&lt;='Gastos com Pessoal'!$F$513:$F$522)*OFFSET('Encargos e Benefícios'!$D$511,1,MATCH($B47,'Encargos e Benefícios'!$E$511:$AB$511,0),10,1)),0)
+_xlfn.IFNA(SUM((F$3&gt;='Gastos com Pessoal'!$E$7:$E$506)*(F$3&lt;='Gastos com Pessoal'!$F$7:$F$506)*(IF('Gastos com Pessoal'!$G$7:$G$506&lt;=F$3,1,0))*OFFSET('Gastos com Pessoal'!$H$6,1,MATCH(1&amp;$B47,'Gastos com Pessoal'!$I$532:$AJ$532&amp;'Gastos com Pessoal'!$I$6:$AJ$6,0),500,1)),0)
+_xlfn.IFNA(SUM((F$3&gt;='Gastos com Pessoal'!$E$7:$E$506)*(F$3&lt;='Gastos com Pessoal'!$F$7:$F$506)*(IF('Gastos com Pessoal'!$M$7:$M$506&lt;=F$3,1,0))*OFFSET('Gastos com Pessoal'!$H$6,1,MATCH(2&amp;$B47,'Gastos com Pessoal'!$I$532:$AJ$532&amp;'Gastos com Pessoal'!$I$6:$AJ$6,0),500,1)),0)
+_xlfn.IFNA(SUM((F$3&gt;='Gastos com Pessoal'!$E$7:$E$506)*(F$3&lt;='Gastos com Pessoal'!$F$7:$F$506)*(IF('Gastos com Pessoal'!$S$7:$S$506&lt;=F$3,1,0))*OFFSET('Gastos com Pessoal'!$H$6,1,MATCH(3&amp;$B47,'Gastos com Pessoal'!$I$532:$AJ$532&amp;'Gastos com Pessoal'!$I$6:$AJ$6,0),500,1)),0)
+_xlfn.IFNA(SUM((F$3&gt;='Gastos com Pessoal'!$E$7:$E$506)*(F$3&lt;='Gastos com Pessoal'!$F$7:$F$506)*(IF('Gastos com Pessoal'!$Y$7:$Y$506&lt;=F$3,1,0))*OFFSET('Gastos com Pessoal'!$H$6,1,MATCH(4&amp;$B47,'Gastos com Pessoal'!$I$532:$AJ$532&amp;'Gastos com Pessoal'!$I$6:$AJ$6,0),500,1)),0)
+_xlfn.IFNA(SUM((F$3&gt;='Gastos com Pessoal'!$E$7:$E$506)*(F$3&lt;='Gastos com Pessoal'!$F$7:$F$506)*(IF('Gastos com Pessoal'!$AE$7:$AE$506&lt;=F$3,1,0))*OFFSET('Gastos com Pessoal'!$H$6,1,MATCH(5&amp;$B47,'Gastos com Pessoal'!$I$532:$AJ$532&amp;'Gastos com Pessoal'!$I$6:$AJ$6,0),500,1)),0)
+_xlfn.IFNA(SUM((F$3&gt;='Gastos com Pessoal'!$E$513:$E$522)*(F$3&lt;='Gastos com Pessoal'!$F$513:$F$522)*(IF('Gastos com Pessoal'!$G$513:$G$522&lt;=F$3,1,0))*OFFSET('Gastos com Pessoal'!$H$512,1,MATCH(1&amp;$B47,'Gastos com Pessoal'!$I$532:$AJ$532&amp;'Gastos com Pessoal'!$I$512:$AJ$512,0),10,1)),0)
+_xlfn.IFNA(SUM((F$3&gt;='Gastos com Pessoal'!$E$513:$E$522)*(F$3&lt;='Gastos com Pessoal'!$F$513:$F$522)*(IF('Gastos com Pessoal'!$M$513:$M$522&lt;=F$3,1,0))*OFFSET('Gastos com Pessoal'!$H$512,1,MATCH(2&amp;$B47,'Gastos com Pessoal'!$I$532:$AJ$532&amp;'Gastos com Pessoal'!$I$512:$AJ$512,0),10,1)),0)
+_xlfn.IFNA(SUM((F$3&gt;='Gastos com Pessoal'!$E$513:$E$522)*(F$3&lt;='Gastos com Pessoal'!$F$513:$F$522)*(IF('Gastos com Pessoal'!$S$513:$S$522&lt;=F$3,1,0))*OFFSET('Gastos com Pessoal'!$H$512,1,MATCH(3&amp;$B47,'Gastos com Pessoal'!$I$532:$AJ$532&amp;'Gastos com Pessoal'!$I$512:$AJ$512,0),10,1)),0)
+_xlfn.IFNA(SUM((F$3&gt;='Gastos com Pessoal'!$E$513:$E$522)*(F$3&lt;='Gastos com Pessoal'!$F$513:$F$522)*(IF('Gastos com Pessoal'!$Y$513:$Y$522&lt;=F$3,1,0))*OFFSET('Gastos com Pessoal'!$H$512,1,MATCH(4&amp;$B47,'Gastos com Pessoal'!$I$532:$AJ$532&amp;'Gastos com Pessoal'!$I$512:$AJ$512,0),10,1)),0)
+_xlfn.IFNA(SUM((F$3&gt;='Gastos com Pessoal'!$E$513:$E$522)*(F$3&lt;='Gastos com Pessoal'!$F$513:$F$522)*(IF('Gastos com Pessoal'!$AE$513:$AE$522&lt;=F$3,1,0))*OFFSET('Gastos com Pessoal'!$H$512,1,MATCH(5&amp;$B47,'Gastos com Pessoal'!$I$532:$AJ$532&amp;'Gastos com Pessoal'!$I$512:$AJ$512,0),10,1)),0)</f>
        <v>15000</v>
      </c>
      <c r="G47" s="32">
        <f t="array" aca="1" ref="G47" ca="1">_xlfn.IFNA(SUM((G$3&gt;='Gastos com Pessoal'!$E$7:$E$506)*(G$3&lt;='Gastos com Pessoal'!$F$7:$F$506)*OFFSET('Encargos e Benefícios'!$D$5,1,MATCH($B47,'Encargos e Benefícios'!$E$5:$AB$5,0),500,1)),0)
+_xlfn.IFNA(SUM((G$3&gt;='Gastos com Pessoal'!$E$513:$E$522)*(G$3&lt;='Gastos com Pessoal'!$F$513:$F$522)*OFFSET('Encargos e Benefícios'!$D$511,1,MATCH($B47,'Encargos e Benefícios'!$E$511:$AB$511,0),10,1)),0)
+_xlfn.IFNA(SUM((G$3&gt;='Gastos com Pessoal'!$E$7:$E$506)*(G$3&lt;='Gastos com Pessoal'!$F$7:$F$506)*(IF('Gastos com Pessoal'!$G$7:$G$506&lt;=G$3,1,0))*OFFSET('Gastos com Pessoal'!$H$6,1,MATCH(1&amp;$B47,'Gastos com Pessoal'!$I$532:$AJ$532&amp;'Gastos com Pessoal'!$I$6:$AJ$6,0),500,1)),0)
+_xlfn.IFNA(SUM((G$3&gt;='Gastos com Pessoal'!$E$7:$E$506)*(G$3&lt;='Gastos com Pessoal'!$F$7:$F$506)*(IF('Gastos com Pessoal'!$M$7:$M$506&lt;=G$3,1,0))*OFFSET('Gastos com Pessoal'!$H$6,1,MATCH(2&amp;$B47,'Gastos com Pessoal'!$I$532:$AJ$532&amp;'Gastos com Pessoal'!$I$6:$AJ$6,0),500,1)),0)
+_xlfn.IFNA(SUM((G$3&gt;='Gastos com Pessoal'!$E$7:$E$506)*(G$3&lt;='Gastos com Pessoal'!$F$7:$F$506)*(IF('Gastos com Pessoal'!$S$7:$S$506&lt;=G$3,1,0))*OFFSET('Gastos com Pessoal'!$H$6,1,MATCH(3&amp;$B47,'Gastos com Pessoal'!$I$532:$AJ$532&amp;'Gastos com Pessoal'!$I$6:$AJ$6,0),500,1)),0)
+_xlfn.IFNA(SUM((G$3&gt;='Gastos com Pessoal'!$E$7:$E$506)*(G$3&lt;='Gastos com Pessoal'!$F$7:$F$506)*(IF('Gastos com Pessoal'!$Y$7:$Y$506&lt;=G$3,1,0))*OFFSET('Gastos com Pessoal'!$H$6,1,MATCH(4&amp;$B47,'Gastos com Pessoal'!$I$532:$AJ$532&amp;'Gastos com Pessoal'!$I$6:$AJ$6,0),500,1)),0)
+_xlfn.IFNA(SUM((G$3&gt;='Gastos com Pessoal'!$E$7:$E$506)*(G$3&lt;='Gastos com Pessoal'!$F$7:$F$506)*(IF('Gastos com Pessoal'!$AE$7:$AE$506&lt;=G$3,1,0))*OFFSET('Gastos com Pessoal'!$H$6,1,MATCH(5&amp;$B47,'Gastos com Pessoal'!$I$532:$AJ$532&amp;'Gastos com Pessoal'!$I$6:$AJ$6,0),500,1)),0)
+_xlfn.IFNA(SUM((G$3&gt;='Gastos com Pessoal'!$E$513:$E$522)*(G$3&lt;='Gastos com Pessoal'!$F$513:$F$522)*(IF('Gastos com Pessoal'!$G$513:$G$522&lt;=G$3,1,0))*OFFSET('Gastos com Pessoal'!$H$512,1,MATCH(1&amp;$B47,'Gastos com Pessoal'!$I$532:$AJ$532&amp;'Gastos com Pessoal'!$I$512:$AJ$512,0),10,1)),0)
+_xlfn.IFNA(SUM((G$3&gt;='Gastos com Pessoal'!$E$513:$E$522)*(G$3&lt;='Gastos com Pessoal'!$F$513:$F$522)*(IF('Gastos com Pessoal'!$M$513:$M$522&lt;=G$3,1,0))*OFFSET('Gastos com Pessoal'!$H$512,1,MATCH(2&amp;$B47,'Gastos com Pessoal'!$I$532:$AJ$532&amp;'Gastos com Pessoal'!$I$512:$AJ$512,0),10,1)),0)
+_xlfn.IFNA(SUM((G$3&gt;='Gastos com Pessoal'!$E$513:$E$522)*(G$3&lt;='Gastos com Pessoal'!$F$513:$F$522)*(IF('Gastos com Pessoal'!$S$513:$S$522&lt;=G$3,1,0))*OFFSET('Gastos com Pessoal'!$H$512,1,MATCH(3&amp;$B47,'Gastos com Pessoal'!$I$532:$AJ$532&amp;'Gastos com Pessoal'!$I$512:$AJ$512,0),10,1)),0)
+_xlfn.IFNA(SUM((G$3&gt;='Gastos com Pessoal'!$E$513:$E$522)*(G$3&lt;='Gastos com Pessoal'!$F$513:$F$522)*(IF('Gastos com Pessoal'!$Y$513:$Y$522&lt;=G$3,1,0))*OFFSET('Gastos com Pessoal'!$H$512,1,MATCH(4&amp;$B47,'Gastos com Pessoal'!$I$532:$AJ$532&amp;'Gastos com Pessoal'!$I$512:$AJ$512,0),10,1)),0)
+_xlfn.IFNA(SUM((G$3&gt;='Gastos com Pessoal'!$E$513:$E$522)*(G$3&lt;='Gastos com Pessoal'!$F$513:$F$522)*(IF('Gastos com Pessoal'!$AE$513:$AE$522&lt;=G$3,1,0))*OFFSET('Gastos com Pessoal'!$H$512,1,MATCH(5&amp;$B47,'Gastos com Pessoal'!$I$532:$AJ$532&amp;'Gastos com Pessoal'!$I$512:$AJ$512,0),10,1)),0)</f>
        <v>15000</v>
      </c>
      <c r="H47" s="32">
        <f t="array" aca="1" ref="H47" ca="1">_xlfn.IFNA(SUM((H$3&gt;='Gastos com Pessoal'!$E$7:$E$506)*(H$3&lt;='Gastos com Pessoal'!$F$7:$F$506)*OFFSET('Encargos e Benefícios'!$D$5,1,MATCH($B47,'Encargos e Benefícios'!$E$5:$AB$5,0),500,1)),0)
+_xlfn.IFNA(SUM((H$3&gt;='Gastos com Pessoal'!$E$513:$E$522)*(H$3&lt;='Gastos com Pessoal'!$F$513:$F$522)*OFFSET('Encargos e Benefícios'!$D$511,1,MATCH($B47,'Encargos e Benefícios'!$E$511:$AB$511,0),10,1)),0)
+_xlfn.IFNA(SUM((H$3&gt;='Gastos com Pessoal'!$E$7:$E$506)*(H$3&lt;='Gastos com Pessoal'!$F$7:$F$506)*(IF('Gastos com Pessoal'!$G$7:$G$506&lt;=H$3,1,0))*OFFSET('Gastos com Pessoal'!$H$6,1,MATCH(1&amp;$B47,'Gastos com Pessoal'!$I$532:$AJ$532&amp;'Gastos com Pessoal'!$I$6:$AJ$6,0),500,1)),0)
+_xlfn.IFNA(SUM((H$3&gt;='Gastos com Pessoal'!$E$7:$E$506)*(H$3&lt;='Gastos com Pessoal'!$F$7:$F$506)*(IF('Gastos com Pessoal'!$M$7:$M$506&lt;=H$3,1,0))*OFFSET('Gastos com Pessoal'!$H$6,1,MATCH(2&amp;$B47,'Gastos com Pessoal'!$I$532:$AJ$532&amp;'Gastos com Pessoal'!$I$6:$AJ$6,0),500,1)),0)
+_xlfn.IFNA(SUM((H$3&gt;='Gastos com Pessoal'!$E$7:$E$506)*(H$3&lt;='Gastos com Pessoal'!$F$7:$F$506)*(IF('Gastos com Pessoal'!$S$7:$S$506&lt;=H$3,1,0))*OFFSET('Gastos com Pessoal'!$H$6,1,MATCH(3&amp;$B47,'Gastos com Pessoal'!$I$532:$AJ$532&amp;'Gastos com Pessoal'!$I$6:$AJ$6,0),500,1)),0)
+_xlfn.IFNA(SUM((H$3&gt;='Gastos com Pessoal'!$E$7:$E$506)*(H$3&lt;='Gastos com Pessoal'!$F$7:$F$506)*(IF('Gastos com Pessoal'!$Y$7:$Y$506&lt;=H$3,1,0))*OFFSET('Gastos com Pessoal'!$H$6,1,MATCH(4&amp;$B47,'Gastos com Pessoal'!$I$532:$AJ$532&amp;'Gastos com Pessoal'!$I$6:$AJ$6,0),500,1)),0)
+_xlfn.IFNA(SUM((H$3&gt;='Gastos com Pessoal'!$E$7:$E$506)*(H$3&lt;='Gastos com Pessoal'!$F$7:$F$506)*(IF('Gastos com Pessoal'!$AE$7:$AE$506&lt;=H$3,1,0))*OFFSET('Gastos com Pessoal'!$H$6,1,MATCH(5&amp;$B47,'Gastos com Pessoal'!$I$532:$AJ$532&amp;'Gastos com Pessoal'!$I$6:$AJ$6,0),500,1)),0)
+_xlfn.IFNA(SUM((H$3&gt;='Gastos com Pessoal'!$E$513:$E$522)*(H$3&lt;='Gastos com Pessoal'!$F$513:$F$522)*(IF('Gastos com Pessoal'!$G$513:$G$522&lt;=H$3,1,0))*OFFSET('Gastos com Pessoal'!$H$512,1,MATCH(1&amp;$B47,'Gastos com Pessoal'!$I$532:$AJ$532&amp;'Gastos com Pessoal'!$I$512:$AJ$512,0),10,1)),0)
+_xlfn.IFNA(SUM((H$3&gt;='Gastos com Pessoal'!$E$513:$E$522)*(H$3&lt;='Gastos com Pessoal'!$F$513:$F$522)*(IF('Gastos com Pessoal'!$M$513:$M$522&lt;=H$3,1,0))*OFFSET('Gastos com Pessoal'!$H$512,1,MATCH(2&amp;$B47,'Gastos com Pessoal'!$I$532:$AJ$532&amp;'Gastos com Pessoal'!$I$512:$AJ$512,0),10,1)),0)
+_xlfn.IFNA(SUM((H$3&gt;='Gastos com Pessoal'!$E$513:$E$522)*(H$3&lt;='Gastos com Pessoal'!$F$513:$F$522)*(IF('Gastos com Pessoal'!$S$513:$S$522&lt;=H$3,1,0))*OFFSET('Gastos com Pessoal'!$H$512,1,MATCH(3&amp;$B47,'Gastos com Pessoal'!$I$532:$AJ$532&amp;'Gastos com Pessoal'!$I$512:$AJ$512,0),10,1)),0)
+_xlfn.IFNA(SUM((H$3&gt;='Gastos com Pessoal'!$E$513:$E$522)*(H$3&lt;='Gastos com Pessoal'!$F$513:$F$522)*(IF('Gastos com Pessoal'!$Y$513:$Y$522&lt;=H$3,1,0))*OFFSET('Gastos com Pessoal'!$H$512,1,MATCH(4&amp;$B47,'Gastos com Pessoal'!$I$532:$AJ$532&amp;'Gastos com Pessoal'!$I$512:$AJ$512,0),10,1)),0)
+_xlfn.IFNA(SUM((H$3&gt;='Gastos com Pessoal'!$E$513:$E$522)*(H$3&lt;='Gastos com Pessoal'!$F$513:$F$522)*(IF('Gastos com Pessoal'!$AE$513:$AE$522&lt;=H$3,1,0))*OFFSET('Gastos com Pessoal'!$H$512,1,MATCH(5&amp;$B47,'Gastos com Pessoal'!$I$532:$AJ$532&amp;'Gastos com Pessoal'!$I$512:$AJ$512,0),10,1)),0)</f>
        <v>16050</v>
      </c>
      <c r="I47" s="32">
        <f t="array" aca="1" ref="I47" ca="1">_xlfn.IFNA(SUM((I$3&gt;='Gastos com Pessoal'!$E$7:$E$506)*(I$3&lt;='Gastos com Pessoal'!$F$7:$F$506)*OFFSET('Encargos e Benefícios'!$D$5,1,MATCH($B47,'Encargos e Benefícios'!$E$5:$AB$5,0),500,1)),0)
+_xlfn.IFNA(SUM((I$3&gt;='Gastos com Pessoal'!$E$513:$E$522)*(I$3&lt;='Gastos com Pessoal'!$F$513:$F$522)*OFFSET('Encargos e Benefícios'!$D$511,1,MATCH($B47,'Encargos e Benefícios'!$E$511:$AB$511,0),10,1)),0)
+_xlfn.IFNA(SUM((I$3&gt;='Gastos com Pessoal'!$E$7:$E$506)*(I$3&lt;='Gastos com Pessoal'!$F$7:$F$506)*(IF('Gastos com Pessoal'!$G$7:$G$506&lt;=I$3,1,0))*OFFSET('Gastos com Pessoal'!$H$6,1,MATCH(1&amp;$B47,'Gastos com Pessoal'!$I$532:$AJ$532&amp;'Gastos com Pessoal'!$I$6:$AJ$6,0),500,1)),0)
+_xlfn.IFNA(SUM((I$3&gt;='Gastos com Pessoal'!$E$7:$E$506)*(I$3&lt;='Gastos com Pessoal'!$F$7:$F$506)*(IF('Gastos com Pessoal'!$M$7:$M$506&lt;=I$3,1,0))*OFFSET('Gastos com Pessoal'!$H$6,1,MATCH(2&amp;$B47,'Gastos com Pessoal'!$I$532:$AJ$532&amp;'Gastos com Pessoal'!$I$6:$AJ$6,0),500,1)),0)
+_xlfn.IFNA(SUM((I$3&gt;='Gastos com Pessoal'!$E$7:$E$506)*(I$3&lt;='Gastos com Pessoal'!$F$7:$F$506)*(IF('Gastos com Pessoal'!$S$7:$S$506&lt;=I$3,1,0))*OFFSET('Gastos com Pessoal'!$H$6,1,MATCH(3&amp;$B47,'Gastos com Pessoal'!$I$532:$AJ$532&amp;'Gastos com Pessoal'!$I$6:$AJ$6,0),500,1)),0)
+_xlfn.IFNA(SUM((I$3&gt;='Gastos com Pessoal'!$E$7:$E$506)*(I$3&lt;='Gastos com Pessoal'!$F$7:$F$506)*(IF('Gastos com Pessoal'!$Y$7:$Y$506&lt;=I$3,1,0))*OFFSET('Gastos com Pessoal'!$H$6,1,MATCH(4&amp;$B47,'Gastos com Pessoal'!$I$532:$AJ$532&amp;'Gastos com Pessoal'!$I$6:$AJ$6,0),500,1)),0)
+_xlfn.IFNA(SUM((I$3&gt;='Gastos com Pessoal'!$E$7:$E$506)*(I$3&lt;='Gastos com Pessoal'!$F$7:$F$506)*(IF('Gastos com Pessoal'!$AE$7:$AE$506&lt;=I$3,1,0))*OFFSET('Gastos com Pessoal'!$H$6,1,MATCH(5&amp;$B47,'Gastos com Pessoal'!$I$532:$AJ$532&amp;'Gastos com Pessoal'!$I$6:$AJ$6,0),500,1)),0)
+_xlfn.IFNA(SUM((I$3&gt;='Gastos com Pessoal'!$E$513:$E$522)*(I$3&lt;='Gastos com Pessoal'!$F$513:$F$522)*(IF('Gastos com Pessoal'!$G$513:$G$522&lt;=I$3,1,0))*OFFSET('Gastos com Pessoal'!$H$512,1,MATCH(1&amp;$B47,'Gastos com Pessoal'!$I$532:$AJ$532&amp;'Gastos com Pessoal'!$I$512:$AJ$512,0),10,1)),0)
+_xlfn.IFNA(SUM((I$3&gt;='Gastos com Pessoal'!$E$513:$E$522)*(I$3&lt;='Gastos com Pessoal'!$F$513:$F$522)*(IF('Gastos com Pessoal'!$M$513:$M$522&lt;=I$3,1,0))*OFFSET('Gastos com Pessoal'!$H$512,1,MATCH(2&amp;$B47,'Gastos com Pessoal'!$I$532:$AJ$532&amp;'Gastos com Pessoal'!$I$512:$AJ$512,0),10,1)),0)
+_xlfn.IFNA(SUM((I$3&gt;='Gastos com Pessoal'!$E$513:$E$522)*(I$3&lt;='Gastos com Pessoal'!$F$513:$F$522)*(IF('Gastos com Pessoal'!$S$513:$S$522&lt;=I$3,1,0))*OFFSET('Gastos com Pessoal'!$H$512,1,MATCH(3&amp;$B47,'Gastos com Pessoal'!$I$532:$AJ$532&amp;'Gastos com Pessoal'!$I$512:$AJ$512,0),10,1)),0)
+_xlfn.IFNA(SUM((I$3&gt;='Gastos com Pessoal'!$E$513:$E$522)*(I$3&lt;='Gastos com Pessoal'!$F$513:$F$522)*(IF('Gastos com Pessoal'!$Y$513:$Y$522&lt;=I$3,1,0))*OFFSET('Gastos com Pessoal'!$H$512,1,MATCH(4&amp;$B47,'Gastos com Pessoal'!$I$532:$AJ$532&amp;'Gastos com Pessoal'!$I$512:$AJ$512,0),10,1)),0)
+_xlfn.IFNA(SUM((I$3&gt;='Gastos com Pessoal'!$E$513:$E$522)*(I$3&lt;='Gastos com Pessoal'!$F$513:$F$522)*(IF('Gastos com Pessoal'!$AE$513:$AE$522&lt;=I$3,1,0))*OFFSET('Gastos com Pessoal'!$H$512,1,MATCH(5&amp;$B47,'Gastos com Pessoal'!$I$532:$AJ$532&amp;'Gastos com Pessoal'!$I$512:$AJ$512,0),10,1)),0)</f>
        <v>0</v>
      </c>
      <c r="J47" s="32">
        <f t="array" aca="1" ref="J47" ca="1">_xlfn.IFNA(SUM((J$3&gt;='Gastos com Pessoal'!$E$7:$E$506)*(J$3&lt;='Gastos com Pessoal'!$F$7:$F$506)*OFFSET('Encargos e Benefícios'!$D$5,1,MATCH($B47,'Encargos e Benefícios'!$E$5:$AB$5,0),500,1)),0)
+_xlfn.IFNA(SUM((J$3&gt;='Gastos com Pessoal'!$E$513:$E$522)*(J$3&lt;='Gastos com Pessoal'!$F$513:$F$522)*OFFSET('Encargos e Benefícios'!$D$511,1,MATCH($B47,'Encargos e Benefícios'!$E$511:$AB$511,0),10,1)),0)
+_xlfn.IFNA(SUM((J$3&gt;='Gastos com Pessoal'!$E$7:$E$506)*(J$3&lt;='Gastos com Pessoal'!$F$7:$F$506)*(IF('Gastos com Pessoal'!$G$7:$G$506&lt;=J$3,1,0))*OFFSET('Gastos com Pessoal'!$H$6,1,MATCH(1&amp;$B47,'Gastos com Pessoal'!$I$532:$AJ$532&amp;'Gastos com Pessoal'!$I$6:$AJ$6,0),500,1)),0)
+_xlfn.IFNA(SUM((J$3&gt;='Gastos com Pessoal'!$E$7:$E$506)*(J$3&lt;='Gastos com Pessoal'!$F$7:$F$506)*(IF('Gastos com Pessoal'!$M$7:$M$506&lt;=J$3,1,0))*OFFSET('Gastos com Pessoal'!$H$6,1,MATCH(2&amp;$B47,'Gastos com Pessoal'!$I$532:$AJ$532&amp;'Gastos com Pessoal'!$I$6:$AJ$6,0),500,1)),0)
+_xlfn.IFNA(SUM((J$3&gt;='Gastos com Pessoal'!$E$7:$E$506)*(J$3&lt;='Gastos com Pessoal'!$F$7:$F$506)*(IF('Gastos com Pessoal'!$S$7:$S$506&lt;=J$3,1,0))*OFFSET('Gastos com Pessoal'!$H$6,1,MATCH(3&amp;$B47,'Gastos com Pessoal'!$I$532:$AJ$532&amp;'Gastos com Pessoal'!$I$6:$AJ$6,0),500,1)),0)
+_xlfn.IFNA(SUM((J$3&gt;='Gastos com Pessoal'!$E$7:$E$506)*(J$3&lt;='Gastos com Pessoal'!$F$7:$F$506)*(IF('Gastos com Pessoal'!$Y$7:$Y$506&lt;=J$3,1,0))*OFFSET('Gastos com Pessoal'!$H$6,1,MATCH(4&amp;$B47,'Gastos com Pessoal'!$I$532:$AJ$532&amp;'Gastos com Pessoal'!$I$6:$AJ$6,0),500,1)),0)
+_xlfn.IFNA(SUM((J$3&gt;='Gastos com Pessoal'!$E$7:$E$506)*(J$3&lt;='Gastos com Pessoal'!$F$7:$F$506)*(IF('Gastos com Pessoal'!$AE$7:$AE$506&lt;=J$3,1,0))*OFFSET('Gastos com Pessoal'!$H$6,1,MATCH(5&amp;$B47,'Gastos com Pessoal'!$I$532:$AJ$532&amp;'Gastos com Pessoal'!$I$6:$AJ$6,0),500,1)),0)
+_xlfn.IFNA(SUM((J$3&gt;='Gastos com Pessoal'!$E$513:$E$522)*(J$3&lt;='Gastos com Pessoal'!$F$513:$F$522)*(IF('Gastos com Pessoal'!$G$513:$G$522&lt;=J$3,1,0))*OFFSET('Gastos com Pessoal'!$H$512,1,MATCH(1&amp;$B47,'Gastos com Pessoal'!$I$532:$AJ$532&amp;'Gastos com Pessoal'!$I$512:$AJ$512,0),10,1)),0)
+_xlfn.IFNA(SUM((J$3&gt;='Gastos com Pessoal'!$E$513:$E$522)*(J$3&lt;='Gastos com Pessoal'!$F$513:$F$522)*(IF('Gastos com Pessoal'!$M$513:$M$522&lt;=J$3,1,0))*OFFSET('Gastos com Pessoal'!$H$512,1,MATCH(2&amp;$B47,'Gastos com Pessoal'!$I$532:$AJ$532&amp;'Gastos com Pessoal'!$I$512:$AJ$512,0),10,1)),0)
+_xlfn.IFNA(SUM((J$3&gt;='Gastos com Pessoal'!$E$513:$E$522)*(J$3&lt;='Gastos com Pessoal'!$F$513:$F$522)*(IF('Gastos com Pessoal'!$S$513:$S$522&lt;=J$3,1,0))*OFFSET('Gastos com Pessoal'!$H$512,1,MATCH(3&amp;$B47,'Gastos com Pessoal'!$I$532:$AJ$532&amp;'Gastos com Pessoal'!$I$512:$AJ$512,0),10,1)),0)
+_xlfn.IFNA(SUM((J$3&gt;='Gastos com Pessoal'!$E$513:$E$522)*(J$3&lt;='Gastos com Pessoal'!$F$513:$F$522)*(IF('Gastos com Pessoal'!$Y$513:$Y$522&lt;=J$3,1,0))*OFFSET('Gastos com Pessoal'!$H$512,1,MATCH(4&amp;$B47,'Gastos com Pessoal'!$I$532:$AJ$532&amp;'Gastos com Pessoal'!$I$512:$AJ$512,0),10,1)),0)
+_xlfn.IFNA(SUM((J$3&gt;='Gastos com Pessoal'!$E$513:$E$522)*(J$3&lt;='Gastos com Pessoal'!$F$513:$F$522)*(IF('Gastos com Pessoal'!$AE$513:$AE$522&lt;=J$3,1,0))*OFFSET('Gastos com Pessoal'!$H$512,1,MATCH(5&amp;$B47,'Gastos com Pessoal'!$I$532:$AJ$532&amp;'Gastos com Pessoal'!$I$512:$AJ$512,0),10,1)),0)</f>
        <v>0</v>
      </c>
      <c r="K47" s="32">
        <f t="array" aca="1" ref="K47" ca="1">_xlfn.IFNA(SUM((K$3&gt;='Gastos com Pessoal'!$E$7:$E$506)*(K$3&lt;='Gastos com Pessoal'!$F$7:$F$506)*OFFSET('Encargos e Benefícios'!$D$5,1,MATCH($B47,'Encargos e Benefícios'!$E$5:$AB$5,0),500,1)),0)
+_xlfn.IFNA(SUM((K$3&gt;='Gastos com Pessoal'!$E$513:$E$522)*(K$3&lt;='Gastos com Pessoal'!$F$513:$F$522)*OFFSET('Encargos e Benefícios'!$D$511,1,MATCH($B47,'Encargos e Benefícios'!$E$511:$AB$511,0),10,1)),0)
+_xlfn.IFNA(SUM((K$3&gt;='Gastos com Pessoal'!$E$7:$E$506)*(K$3&lt;='Gastos com Pessoal'!$F$7:$F$506)*(IF('Gastos com Pessoal'!$G$7:$G$506&lt;=K$3,1,0))*OFFSET('Gastos com Pessoal'!$H$6,1,MATCH(1&amp;$B47,'Gastos com Pessoal'!$I$532:$AJ$532&amp;'Gastos com Pessoal'!$I$6:$AJ$6,0),500,1)),0)
+_xlfn.IFNA(SUM((K$3&gt;='Gastos com Pessoal'!$E$7:$E$506)*(K$3&lt;='Gastos com Pessoal'!$F$7:$F$506)*(IF('Gastos com Pessoal'!$M$7:$M$506&lt;=K$3,1,0))*OFFSET('Gastos com Pessoal'!$H$6,1,MATCH(2&amp;$B47,'Gastos com Pessoal'!$I$532:$AJ$532&amp;'Gastos com Pessoal'!$I$6:$AJ$6,0),500,1)),0)
+_xlfn.IFNA(SUM((K$3&gt;='Gastos com Pessoal'!$E$7:$E$506)*(K$3&lt;='Gastos com Pessoal'!$F$7:$F$506)*(IF('Gastos com Pessoal'!$S$7:$S$506&lt;=K$3,1,0))*OFFSET('Gastos com Pessoal'!$H$6,1,MATCH(3&amp;$B47,'Gastos com Pessoal'!$I$532:$AJ$532&amp;'Gastos com Pessoal'!$I$6:$AJ$6,0),500,1)),0)
+_xlfn.IFNA(SUM((K$3&gt;='Gastos com Pessoal'!$E$7:$E$506)*(K$3&lt;='Gastos com Pessoal'!$F$7:$F$506)*(IF('Gastos com Pessoal'!$Y$7:$Y$506&lt;=K$3,1,0))*OFFSET('Gastos com Pessoal'!$H$6,1,MATCH(4&amp;$B47,'Gastos com Pessoal'!$I$532:$AJ$532&amp;'Gastos com Pessoal'!$I$6:$AJ$6,0),500,1)),0)
+_xlfn.IFNA(SUM((K$3&gt;='Gastos com Pessoal'!$E$7:$E$506)*(K$3&lt;='Gastos com Pessoal'!$F$7:$F$506)*(IF('Gastos com Pessoal'!$AE$7:$AE$506&lt;=K$3,1,0))*OFFSET('Gastos com Pessoal'!$H$6,1,MATCH(5&amp;$B47,'Gastos com Pessoal'!$I$532:$AJ$532&amp;'Gastos com Pessoal'!$I$6:$AJ$6,0),500,1)),0)
+_xlfn.IFNA(SUM((K$3&gt;='Gastos com Pessoal'!$E$513:$E$522)*(K$3&lt;='Gastos com Pessoal'!$F$513:$F$522)*(IF('Gastos com Pessoal'!$G$513:$G$522&lt;=K$3,1,0))*OFFSET('Gastos com Pessoal'!$H$512,1,MATCH(1&amp;$B47,'Gastos com Pessoal'!$I$532:$AJ$532&amp;'Gastos com Pessoal'!$I$512:$AJ$512,0),10,1)),0)
+_xlfn.IFNA(SUM((K$3&gt;='Gastos com Pessoal'!$E$513:$E$522)*(K$3&lt;='Gastos com Pessoal'!$F$513:$F$522)*(IF('Gastos com Pessoal'!$M$513:$M$522&lt;=K$3,1,0))*OFFSET('Gastos com Pessoal'!$H$512,1,MATCH(2&amp;$B47,'Gastos com Pessoal'!$I$532:$AJ$532&amp;'Gastos com Pessoal'!$I$512:$AJ$512,0),10,1)),0)
+_xlfn.IFNA(SUM((K$3&gt;='Gastos com Pessoal'!$E$513:$E$522)*(K$3&lt;='Gastos com Pessoal'!$F$513:$F$522)*(IF('Gastos com Pessoal'!$S$513:$S$522&lt;=K$3,1,0))*OFFSET('Gastos com Pessoal'!$H$512,1,MATCH(3&amp;$B47,'Gastos com Pessoal'!$I$532:$AJ$532&amp;'Gastos com Pessoal'!$I$512:$AJ$512,0),10,1)),0)
+_xlfn.IFNA(SUM((K$3&gt;='Gastos com Pessoal'!$E$513:$E$522)*(K$3&lt;='Gastos com Pessoal'!$F$513:$F$522)*(IF('Gastos com Pessoal'!$Y$513:$Y$522&lt;=K$3,1,0))*OFFSET('Gastos com Pessoal'!$H$512,1,MATCH(4&amp;$B47,'Gastos com Pessoal'!$I$532:$AJ$532&amp;'Gastos com Pessoal'!$I$512:$AJ$512,0),10,1)),0)
+_xlfn.IFNA(SUM((K$3&gt;='Gastos com Pessoal'!$E$513:$E$522)*(K$3&lt;='Gastos com Pessoal'!$F$513:$F$522)*(IF('Gastos com Pessoal'!$AE$513:$AE$522&lt;=K$3,1,0))*OFFSET('Gastos com Pessoal'!$H$512,1,MATCH(5&amp;$B47,'Gastos com Pessoal'!$I$532:$AJ$532&amp;'Gastos com Pessoal'!$I$512:$AJ$512,0),10,1)),0)</f>
        <v>0</v>
      </c>
      <c r="L47" s="32">
        <f t="array" aca="1" ref="L47" ca="1">_xlfn.IFNA(SUM((L$3&gt;='Gastos com Pessoal'!$E$7:$E$506)*(L$3&lt;='Gastos com Pessoal'!$F$7:$F$506)*OFFSET('Encargos e Benefícios'!$D$5,1,MATCH($B47,'Encargos e Benefícios'!$E$5:$AB$5,0),500,1)),0)
+_xlfn.IFNA(SUM((L$3&gt;='Gastos com Pessoal'!$E$513:$E$522)*(L$3&lt;='Gastos com Pessoal'!$F$513:$F$522)*OFFSET('Encargos e Benefícios'!$D$511,1,MATCH($B47,'Encargos e Benefícios'!$E$511:$AB$511,0),10,1)),0)
+_xlfn.IFNA(SUM((L$3&gt;='Gastos com Pessoal'!$E$7:$E$506)*(L$3&lt;='Gastos com Pessoal'!$F$7:$F$506)*(IF('Gastos com Pessoal'!$G$7:$G$506&lt;=L$3,1,0))*OFFSET('Gastos com Pessoal'!$H$6,1,MATCH(1&amp;$B47,'Gastos com Pessoal'!$I$532:$AJ$532&amp;'Gastos com Pessoal'!$I$6:$AJ$6,0),500,1)),0)
+_xlfn.IFNA(SUM((L$3&gt;='Gastos com Pessoal'!$E$7:$E$506)*(L$3&lt;='Gastos com Pessoal'!$F$7:$F$506)*(IF('Gastos com Pessoal'!$M$7:$M$506&lt;=L$3,1,0))*OFFSET('Gastos com Pessoal'!$H$6,1,MATCH(2&amp;$B47,'Gastos com Pessoal'!$I$532:$AJ$532&amp;'Gastos com Pessoal'!$I$6:$AJ$6,0),500,1)),0)
+_xlfn.IFNA(SUM((L$3&gt;='Gastos com Pessoal'!$E$7:$E$506)*(L$3&lt;='Gastos com Pessoal'!$F$7:$F$506)*(IF('Gastos com Pessoal'!$S$7:$S$506&lt;=L$3,1,0))*OFFSET('Gastos com Pessoal'!$H$6,1,MATCH(3&amp;$B47,'Gastos com Pessoal'!$I$532:$AJ$532&amp;'Gastos com Pessoal'!$I$6:$AJ$6,0),500,1)),0)
+_xlfn.IFNA(SUM((L$3&gt;='Gastos com Pessoal'!$E$7:$E$506)*(L$3&lt;='Gastos com Pessoal'!$F$7:$F$506)*(IF('Gastos com Pessoal'!$Y$7:$Y$506&lt;=L$3,1,0))*OFFSET('Gastos com Pessoal'!$H$6,1,MATCH(4&amp;$B47,'Gastos com Pessoal'!$I$532:$AJ$532&amp;'Gastos com Pessoal'!$I$6:$AJ$6,0),500,1)),0)
+_xlfn.IFNA(SUM((L$3&gt;='Gastos com Pessoal'!$E$7:$E$506)*(L$3&lt;='Gastos com Pessoal'!$F$7:$F$506)*(IF('Gastos com Pessoal'!$AE$7:$AE$506&lt;=L$3,1,0))*OFFSET('Gastos com Pessoal'!$H$6,1,MATCH(5&amp;$B47,'Gastos com Pessoal'!$I$532:$AJ$532&amp;'Gastos com Pessoal'!$I$6:$AJ$6,0),500,1)),0)
+_xlfn.IFNA(SUM((L$3&gt;='Gastos com Pessoal'!$E$513:$E$522)*(L$3&lt;='Gastos com Pessoal'!$F$513:$F$522)*(IF('Gastos com Pessoal'!$G$513:$G$522&lt;=L$3,1,0))*OFFSET('Gastos com Pessoal'!$H$512,1,MATCH(1&amp;$B47,'Gastos com Pessoal'!$I$532:$AJ$532&amp;'Gastos com Pessoal'!$I$512:$AJ$512,0),10,1)),0)
+_xlfn.IFNA(SUM((L$3&gt;='Gastos com Pessoal'!$E$513:$E$522)*(L$3&lt;='Gastos com Pessoal'!$F$513:$F$522)*(IF('Gastos com Pessoal'!$M$513:$M$522&lt;=L$3,1,0))*OFFSET('Gastos com Pessoal'!$H$512,1,MATCH(2&amp;$B47,'Gastos com Pessoal'!$I$532:$AJ$532&amp;'Gastos com Pessoal'!$I$512:$AJ$512,0),10,1)),0)
+_xlfn.IFNA(SUM((L$3&gt;='Gastos com Pessoal'!$E$513:$E$522)*(L$3&lt;='Gastos com Pessoal'!$F$513:$F$522)*(IF('Gastos com Pessoal'!$S$513:$S$522&lt;=L$3,1,0))*OFFSET('Gastos com Pessoal'!$H$512,1,MATCH(3&amp;$B47,'Gastos com Pessoal'!$I$532:$AJ$532&amp;'Gastos com Pessoal'!$I$512:$AJ$512,0),10,1)),0)
+_xlfn.IFNA(SUM((L$3&gt;='Gastos com Pessoal'!$E$513:$E$522)*(L$3&lt;='Gastos com Pessoal'!$F$513:$F$522)*(IF('Gastos com Pessoal'!$Y$513:$Y$522&lt;=L$3,1,0))*OFFSET('Gastos com Pessoal'!$H$512,1,MATCH(4&amp;$B47,'Gastos com Pessoal'!$I$532:$AJ$532&amp;'Gastos com Pessoal'!$I$512:$AJ$512,0),10,1)),0)
+_xlfn.IFNA(SUM((L$3&gt;='Gastos com Pessoal'!$E$513:$E$522)*(L$3&lt;='Gastos com Pessoal'!$F$513:$F$522)*(IF('Gastos com Pessoal'!$AE$513:$AE$522&lt;=L$3,1,0))*OFFSET('Gastos com Pessoal'!$H$512,1,MATCH(5&amp;$B47,'Gastos com Pessoal'!$I$532:$AJ$532&amp;'Gastos com Pessoal'!$I$512:$AJ$512,0),10,1)),0)</f>
        <v>0</v>
      </c>
      <c r="M47" s="32">
        <f t="array" aca="1" ref="M47" ca="1">_xlfn.IFNA(SUM((M$3&gt;='Gastos com Pessoal'!$E$7:$E$506)*(M$3&lt;='Gastos com Pessoal'!$F$7:$F$506)*OFFSET('Encargos e Benefícios'!$D$5,1,MATCH($B47,'Encargos e Benefícios'!$E$5:$AB$5,0),500,1)),0)
+_xlfn.IFNA(SUM((M$3&gt;='Gastos com Pessoal'!$E$513:$E$522)*(M$3&lt;='Gastos com Pessoal'!$F$513:$F$522)*OFFSET('Encargos e Benefícios'!$D$511,1,MATCH($B47,'Encargos e Benefícios'!$E$511:$AB$511,0),10,1)),0)
+_xlfn.IFNA(SUM((M$3&gt;='Gastos com Pessoal'!$E$7:$E$506)*(M$3&lt;='Gastos com Pessoal'!$F$7:$F$506)*(IF('Gastos com Pessoal'!$G$7:$G$506&lt;=M$3,1,0))*OFFSET('Gastos com Pessoal'!$H$6,1,MATCH(1&amp;$B47,'Gastos com Pessoal'!$I$532:$AJ$532&amp;'Gastos com Pessoal'!$I$6:$AJ$6,0),500,1)),0)
+_xlfn.IFNA(SUM((M$3&gt;='Gastos com Pessoal'!$E$7:$E$506)*(M$3&lt;='Gastos com Pessoal'!$F$7:$F$506)*(IF('Gastos com Pessoal'!$M$7:$M$506&lt;=M$3,1,0))*OFFSET('Gastos com Pessoal'!$H$6,1,MATCH(2&amp;$B47,'Gastos com Pessoal'!$I$532:$AJ$532&amp;'Gastos com Pessoal'!$I$6:$AJ$6,0),500,1)),0)
+_xlfn.IFNA(SUM((M$3&gt;='Gastos com Pessoal'!$E$7:$E$506)*(M$3&lt;='Gastos com Pessoal'!$F$7:$F$506)*(IF('Gastos com Pessoal'!$S$7:$S$506&lt;=M$3,1,0))*OFFSET('Gastos com Pessoal'!$H$6,1,MATCH(3&amp;$B47,'Gastos com Pessoal'!$I$532:$AJ$532&amp;'Gastos com Pessoal'!$I$6:$AJ$6,0),500,1)),0)
+_xlfn.IFNA(SUM((M$3&gt;='Gastos com Pessoal'!$E$7:$E$506)*(M$3&lt;='Gastos com Pessoal'!$F$7:$F$506)*(IF('Gastos com Pessoal'!$Y$7:$Y$506&lt;=M$3,1,0))*OFFSET('Gastos com Pessoal'!$H$6,1,MATCH(4&amp;$B47,'Gastos com Pessoal'!$I$532:$AJ$532&amp;'Gastos com Pessoal'!$I$6:$AJ$6,0),500,1)),0)
+_xlfn.IFNA(SUM((M$3&gt;='Gastos com Pessoal'!$E$7:$E$506)*(M$3&lt;='Gastos com Pessoal'!$F$7:$F$506)*(IF('Gastos com Pessoal'!$AE$7:$AE$506&lt;=M$3,1,0))*OFFSET('Gastos com Pessoal'!$H$6,1,MATCH(5&amp;$B47,'Gastos com Pessoal'!$I$532:$AJ$532&amp;'Gastos com Pessoal'!$I$6:$AJ$6,0),500,1)),0)
+_xlfn.IFNA(SUM((M$3&gt;='Gastos com Pessoal'!$E$513:$E$522)*(M$3&lt;='Gastos com Pessoal'!$F$513:$F$522)*(IF('Gastos com Pessoal'!$G$513:$G$522&lt;=M$3,1,0))*OFFSET('Gastos com Pessoal'!$H$512,1,MATCH(1&amp;$B47,'Gastos com Pessoal'!$I$532:$AJ$532&amp;'Gastos com Pessoal'!$I$512:$AJ$512,0),10,1)),0)
+_xlfn.IFNA(SUM((M$3&gt;='Gastos com Pessoal'!$E$513:$E$522)*(M$3&lt;='Gastos com Pessoal'!$F$513:$F$522)*(IF('Gastos com Pessoal'!$M$513:$M$522&lt;=M$3,1,0))*OFFSET('Gastos com Pessoal'!$H$512,1,MATCH(2&amp;$B47,'Gastos com Pessoal'!$I$532:$AJ$532&amp;'Gastos com Pessoal'!$I$512:$AJ$512,0),10,1)),0)
+_xlfn.IFNA(SUM((M$3&gt;='Gastos com Pessoal'!$E$513:$E$522)*(M$3&lt;='Gastos com Pessoal'!$F$513:$F$522)*(IF('Gastos com Pessoal'!$S$513:$S$522&lt;=M$3,1,0))*OFFSET('Gastos com Pessoal'!$H$512,1,MATCH(3&amp;$B47,'Gastos com Pessoal'!$I$532:$AJ$532&amp;'Gastos com Pessoal'!$I$512:$AJ$512,0),10,1)),0)
+_xlfn.IFNA(SUM((M$3&gt;='Gastos com Pessoal'!$E$513:$E$522)*(M$3&lt;='Gastos com Pessoal'!$F$513:$F$522)*(IF('Gastos com Pessoal'!$Y$513:$Y$522&lt;=M$3,1,0))*OFFSET('Gastos com Pessoal'!$H$512,1,MATCH(4&amp;$B47,'Gastos com Pessoal'!$I$532:$AJ$532&amp;'Gastos com Pessoal'!$I$512:$AJ$512,0),10,1)),0)
+_xlfn.IFNA(SUM((M$3&gt;='Gastos com Pessoal'!$E$513:$E$522)*(M$3&lt;='Gastos com Pessoal'!$F$513:$F$522)*(IF('Gastos com Pessoal'!$AE$513:$AE$522&lt;=M$3,1,0))*OFFSET('Gastos com Pessoal'!$H$512,1,MATCH(5&amp;$B47,'Gastos com Pessoal'!$I$532:$AJ$532&amp;'Gastos com Pessoal'!$I$512:$AJ$512,0),10,1)),0)</f>
        <v>0</v>
      </c>
      <c r="N47" s="32">
        <f t="array" aca="1" ref="N47" ca="1">_xlfn.IFNA(SUM((N$3&gt;='Gastos com Pessoal'!$E$7:$E$506)*(N$3&lt;='Gastos com Pessoal'!$F$7:$F$506)*OFFSET('Encargos e Benefícios'!$D$5,1,MATCH($B47,'Encargos e Benefícios'!$E$5:$AB$5,0),500,1)),0)
+_xlfn.IFNA(SUM((N$3&gt;='Gastos com Pessoal'!$E$513:$E$522)*(N$3&lt;='Gastos com Pessoal'!$F$513:$F$522)*OFFSET('Encargos e Benefícios'!$D$511,1,MATCH($B47,'Encargos e Benefícios'!$E$511:$AB$511,0),10,1)),0)
+_xlfn.IFNA(SUM((N$3&gt;='Gastos com Pessoal'!$E$7:$E$506)*(N$3&lt;='Gastos com Pessoal'!$F$7:$F$506)*(IF('Gastos com Pessoal'!$G$7:$G$506&lt;=N$3,1,0))*OFFSET('Gastos com Pessoal'!$H$6,1,MATCH(1&amp;$B47,'Gastos com Pessoal'!$I$532:$AJ$532&amp;'Gastos com Pessoal'!$I$6:$AJ$6,0),500,1)),0)
+_xlfn.IFNA(SUM((N$3&gt;='Gastos com Pessoal'!$E$7:$E$506)*(N$3&lt;='Gastos com Pessoal'!$F$7:$F$506)*(IF('Gastos com Pessoal'!$M$7:$M$506&lt;=N$3,1,0))*OFFSET('Gastos com Pessoal'!$H$6,1,MATCH(2&amp;$B47,'Gastos com Pessoal'!$I$532:$AJ$532&amp;'Gastos com Pessoal'!$I$6:$AJ$6,0),500,1)),0)
+_xlfn.IFNA(SUM((N$3&gt;='Gastos com Pessoal'!$E$7:$E$506)*(N$3&lt;='Gastos com Pessoal'!$F$7:$F$506)*(IF('Gastos com Pessoal'!$S$7:$S$506&lt;=N$3,1,0))*OFFSET('Gastos com Pessoal'!$H$6,1,MATCH(3&amp;$B47,'Gastos com Pessoal'!$I$532:$AJ$532&amp;'Gastos com Pessoal'!$I$6:$AJ$6,0),500,1)),0)
+_xlfn.IFNA(SUM((N$3&gt;='Gastos com Pessoal'!$E$7:$E$506)*(N$3&lt;='Gastos com Pessoal'!$F$7:$F$506)*(IF('Gastos com Pessoal'!$Y$7:$Y$506&lt;=N$3,1,0))*OFFSET('Gastos com Pessoal'!$H$6,1,MATCH(4&amp;$B47,'Gastos com Pessoal'!$I$532:$AJ$532&amp;'Gastos com Pessoal'!$I$6:$AJ$6,0),500,1)),0)
+_xlfn.IFNA(SUM((N$3&gt;='Gastos com Pessoal'!$E$7:$E$506)*(N$3&lt;='Gastos com Pessoal'!$F$7:$F$506)*(IF('Gastos com Pessoal'!$AE$7:$AE$506&lt;=N$3,1,0))*OFFSET('Gastos com Pessoal'!$H$6,1,MATCH(5&amp;$B47,'Gastos com Pessoal'!$I$532:$AJ$532&amp;'Gastos com Pessoal'!$I$6:$AJ$6,0),500,1)),0)
+_xlfn.IFNA(SUM((N$3&gt;='Gastos com Pessoal'!$E$513:$E$522)*(N$3&lt;='Gastos com Pessoal'!$F$513:$F$522)*(IF('Gastos com Pessoal'!$G$513:$G$522&lt;=N$3,1,0))*OFFSET('Gastos com Pessoal'!$H$512,1,MATCH(1&amp;$B47,'Gastos com Pessoal'!$I$532:$AJ$532&amp;'Gastos com Pessoal'!$I$512:$AJ$512,0),10,1)),0)
+_xlfn.IFNA(SUM((N$3&gt;='Gastos com Pessoal'!$E$513:$E$522)*(N$3&lt;='Gastos com Pessoal'!$F$513:$F$522)*(IF('Gastos com Pessoal'!$M$513:$M$522&lt;=N$3,1,0))*OFFSET('Gastos com Pessoal'!$H$512,1,MATCH(2&amp;$B47,'Gastos com Pessoal'!$I$532:$AJ$532&amp;'Gastos com Pessoal'!$I$512:$AJ$512,0),10,1)),0)
+_xlfn.IFNA(SUM((N$3&gt;='Gastos com Pessoal'!$E$513:$E$522)*(N$3&lt;='Gastos com Pessoal'!$F$513:$F$522)*(IF('Gastos com Pessoal'!$S$513:$S$522&lt;=N$3,1,0))*OFFSET('Gastos com Pessoal'!$H$512,1,MATCH(3&amp;$B47,'Gastos com Pessoal'!$I$532:$AJ$532&amp;'Gastos com Pessoal'!$I$512:$AJ$512,0),10,1)),0)
+_xlfn.IFNA(SUM((N$3&gt;='Gastos com Pessoal'!$E$513:$E$522)*(N$3&lt;='Gastos com Pessoal'!$F$513:$F$522)*(IF('Gastos com Pessoal'!$Y$513:$Y$522&lt;=N$3,1,0))*OFFSET('Gastos com Pessoal'!$H$512,1,MATCH(4&amp;$B47,'Gastos com Pessoal'!$I$532:$AJ$532&amp;'Gastos com Pessoal'!$I$512:$AJ$512,0),10,1)),0)
+_xlfn.IFNA(SUM((N$3&gt;='Gastos com Pessoal'!$E$513:$E$522)*(N$3&lt;='Gastos com Pessoal'!$F$513:$F$522)*(IF('Gastos com Pessoal'!$AE$513:$AE$522&lt;=N$3,1,0))*OFFSET('Gastos com Pessoal'!$H$512,1,MATCH(5&amp;$B47,'Gastos com Pessoal'!$I$532:$AJ$532&amp;'Gastos com Pessoal'!$I$512:$AJ$512,0),10,1)),0)</f>
        <v>0</v>
      </c>
      <c r="O47" s="32">
        <f t="array" aca="1" ref="O47" ca="1">_xlfn.IFNA(SUM((O$3&gt;='Gastos com Pessoal'!$E$7:$E$506)*(O$3&lt;='Gastos com Pessoal'!$F$7:$F$506)*OFFSET('Encargos e Benefícios'!$D$5,1,MATCH($B47,'Encargos e Benefícios'!$E$5:$AB$5,0),500,1)),0)
+_xlfn.IFNA(SUM((O$3&gt;='Gastos com Pessoal'!$E$513:$E$522)*(O$3&lt;='Gastos com Pessoal'!$F$513:$F$522)*OFFSET('Encargos e Benefícios'!$D$511,1,MATCH($B47,'Encargos e Benefícios'!$E$511:$AB$511,0),10,1)),0)
+_xlfn.IFNA(SUM((O$3&gt;='Gastos com Pessoal'!$E$7:$E$506)*(O$3&lt;='Gastos com Pessoal'!$F$7:$F$506)*(IF('Gastos com Pessoal'!$G$7:$G$506&lt;=O$3,1,0))*OFFSET('Gastos com Pessoal'!$H$6,1,MATCH(1&amp;$B47,'Gastos com Pessoal'!$I$532:$AJ$532&amp;'Gastos com Pessoal'!$I$6:$AJ$6,0),500,1)),0)
+_xlfn.IFNA(SUM((O$3&gt;='Gastos com Pessoal'!$E$7:$E$506)*(O$3&lt;='Gastos com Pessoal'!$F$7:$F$506)*(IF('Gastos com Pessoal'!$M$7:$M$506&lt;=O$3,1,0))*OFFSET('Gastos com Pessoal'!$H$6,1,MATCH(2&amp;$B47,'Gastos com Pessoal'!$I$532:$AJ$532&amp;'Gastos com Pessoal'!$I$6:$AJ$6,0),500,1)),0)
+_xlfn.IFNA(SUM((O$3&gt;='Gastos com Pessoal'!$E$7:$E$506)*(O$3&lt;='Gastos com Pessoal'!$F$7:$F$506)*(IF('Gastos com Pessoal'!$S$7:$S$506&lt;=O$3,1,0))*OFFSET('Gastos com Pessoal'!$H$6,1,MATCH(3&amp;$B47,'Gastos com Pessoal'!$I$532:$AJ$532&amp;'Gastos com Pessoal'!$I$6:$AJ$6,0),500,1)),0)
+_xlfn.IFNA(SUM((O$3&gt;='Gastos com Pessoal'!$E$7:$E$506)*(O$3&lt;='Gastos com Pessoal'!$F$7:$F$506)*(IF('Gastos com Pessoal'!$Y$7:$Y$506&lt;=O$3,1,0))*OFFSET('Gastos com Pessoal'!$H$6,1,MATCH(4&amp;$B47,'Gastos com Pessoal'!$I$532:$AJ$532&amp;'Gastos com Pessoal'!$I$6:$AJ$6,0),500,1)),0)
+_xlfn.IFNA(SUM((O$3&gt;='Gastos com Pessoal'!$E$7:$E$506)*(O$3&lt;='Gastos com Pessoal'!$F$7:$F$506)*(IF('Gastos com Pessoal'!$AE$7:$AE$506&lt;=O$3,1,0))*OFFSET('Gastos com Pessoal'!$H$6,1,MATCH(5&amp;$B47,'Gastos com Pessoal'!$I$532:$AJ$532&amp;'Gastos com Pessoal'!$I$6:$AJ$6,0),500,1)),0)
+_xlfn.IFNA(SUM((O$3&gt;='Gastos com Pessoal'!$E$513:$E$522)*(O$3&lt;='Gastos com Pessoal'!$F$513:$F$522)*(IF('Gastos com Pessoal'!$G$513:$G$522&lt;=O$3,1,0))*OFFSET('Gastos com Pessoal'!$H$512,1,MATCH(1&amp;$B47,'Gastos com Pessoal'!$I$532:$AJ$532&amp;'Gastos com Pessoal'!$I$512:$AJ$512,0),10,1)),0)
+_xlfn.IFNA(SUM((O$3&gt;='Gastos com Pessoal'!$E$513:$E$522)*(O$3&lt;='Gastos com Pessoal'!$F$513:$F$522)*(IF('Gastos com Pessoal'!$M$513:$M$522&lt;=O$3,1,0))*OFFSET('Gastos com Pessoal'!$H$512,1,MATCH(2&amp;$B47,'Gastos com Pessoal'!$I$532:$AJ$532&amp;'Gastos com Pessoal'!$I$512:$AJ$512,0),10,1)),0)
+_xlfn.IFNA(SUM((O$3&gt;='Gastos com Pessoal'!$E$513:$E$522)*(O$3&lt;='Gastos com Pessoal'!$F$513:$F$522)*(IF('Gastos com Pessoal'!$S$513:$S$522&lt;=O$3,1,0))*OFFSET('Gastos com Pessoal'!$H$512,1,MATCH(3&amp;$B47,'Gastos com Pessoal'!$I$532:$AJ$532&amp;'Gastos com Pessoal'!$I$512:$AJ$512,0),10,1)),0)
+_xlfn.IFNA(SUM((O$3&gt;='Gastos com Pessoal'!$E$513:$E$522)*(O$3&lt;='Gastos com Pessoal'!$F$513:$F$522)*(IF('Gastos com Pessoal'!$Y$513:$Y$522&lt;=O$3,1,0))*OFFSET('Gastos com Pessoal'!$H$512,1,MATCH(4&amp;$B47,'Gastos com Pessoal'!$I$532:$AJ$532&amp;'Gastos com Pessoal'!$I$512:$AJ$512,0),10,1)),0)
+_xlfn.IFNA(SUM((O$3&gt;='Gastos com Pessoal'!$E$513:$E$522)*(O$3&lt;='Gastos com Pessoal'!$F$513:$F$522)*(IF('Gastos com Pessoal'!$AE$513:$AE$522&lt;=O$3,1,0))*OFFSET('Gastos com Pessoal'!$H$512,1,MATCH(5&amp;$B47,'Gastos com Pessoal'!$I$532:$AJ$532&amp;'Gastos com Pessoal'!$I$512:$AJ$512,0),10,1)),0)</f>
        <v>0</v>
      </c>
      <c r="P47" s="32">
        <f t="array" aca="1" ref="P47" ca="1">_xlfn.IFNA(SUM((P$3&gt;='Gastos com Pessoal'!$E$7:$E$506)*(P$3&lt;='Gastos com Pessoal'!$F$7:$F$506)*OFFSET('Encargos e Benefícios'!$D$5,1,MATCH($B47,'Encargos e Benefícios'!$E$5:$AB$5,0),500,1)),0)
+_xlfn.IFNA(SUM((P$3&gt;='Gastos com Pessoal'!$E$513:$E$522)*(P$3&lt;='Gastos com Pessoal'!$F$513:$F$522)*OFFSET('Encargos e Benefícios'!$D$511,1,MATCH($B47,'Encargos e Benefícios'!$E$511:$AB$511,0),10,1)),0)
+_xlfn.IFNA(SUM((P$3&gt;='Gastos com Pessoal'!$E$7:$E$506)*(P$3&lt;='Gastos com Pessoal'!$F$7:$F$506)*(IF('Gastos com Pessoal'!$G$7:$G$506&lt;=P$3,1,0))*OFFSET('Gastos com Pessoal'!$H$6,1,MATCH(1&amp;$B47,'Gastos com Pessoal'!$I$532:$AJ$532&amp;'Gastos com Pessoal'!$I$6:$AJ$6,0),500,1)),0)
+_xlfn.IFNA(SUM((P$3&gt;='Gastos com Pessoal'!$E$7:$E$506)*(P$3&lt;='Gastos com Pessoal'!$F$7:$F$506)*(IF('Gastos com Pessoal'!$M$7:$M$506&lt;=P$3,1,0))*OFFSET('Gastos com Pessoal'!$H$6,1,MATCH(2&amp;$B47,'Gastos com Pessoal'!$I$532:$AJ$532&amp;'Gastos com Pessoal'!$I$6:$AJ$6,0),500,1)),0)
+_xlfn.IFNA(SUM((P$3&gt;='Gastos com Pessoal'!$E$7:$E$506)*(P$3&lt;='Gastos com Pessoal'!$F$7:$F$506)*(IF('Gastos com Pessoal'!$S$7:$S$506&lt;=P$3,1,0))*OFFSET('Gastos com Pessoal'!$H$6,1,MATCH(3&amp;$B47,'Gastos com Pessoal'!$I$532:$AJ$532&amp;'Gastos com Pessoal'!$I$6:$AJ$6,0),500,1)),0)
+_xlfn.IFNA(SUM((P$3&gt;='Gastos com Pessoal'!$E$7:$E$506)*(P$3&lt;='Gastos com Pessoal'!$F$7:$F$506)*(IF('Gastos com Pessoal'!$Y$7:$Y$506&lt;=P$3,1,0))*OFFSET('Gastos com Pessoal'!$H$6,1,MATCH(4&amp;$B47,'Gastos com Pessoal'!$I$532:$AJ$532&amp;'Gastos com Pessoal'!$I$6:$AJ$6,0),500,1)),0)
+_xlfn.IFNA(SUM((P$3&gt;='Gastos com Pessoal'!$E$7:$E$506)*(P$3&lt;='Gastos com Pessoal'!$F$7:$F$506)*(IF('Gastos com Pessoal'!$AE$7:$AE$506&lt;=P$3,1,0))*OFFSET('Gastos com Pessoal'!$H$6,1,MATCH(5&amp;$B47,'Gastos com Pessoal'!$I$532:$AJ$532&amp;'Gastos com Pessoal'!$I$6:$AJ$6,0),500,1)),0)
+_xlfn.IFNA(SUM((P$3&gt;='Gastos com Pessoal'!$E$513:$E$522)*(P$3&lt;='Gastos com Pessoal'!$F$513:$F$522)*(IF('Gastos com Pessoal'!$G$513:$G$522&lt;=P$3,1,0))*OFFSET('Gastos com Pessoal'!$H$512,1,MATCH(1&amp;$B47,'Gastos com Pessoal'!$I$532:$AJ$532&amp;'Gastos com Pessoal'!$I$512:$AJ$512,0),10,1)),0)
+_xlfn.IFNA(SUM((P$3&gt;='Gastos com Pessoal'!$E$513:$E$522)*(P$3&lt;='Gastos com Pessoal'!$F$513:$F$522)*(IF('Gastos com Pessoal'!$M$513:$M$522&lt;=P$3,1,0))*OFFSET('Gastos com Pessoal'!$H$512,1,MATCH(2&amp;$B47,'Gastos com Pessoal'!$I$532:$AJ$532&amp;'Gastos com Pessoal'!$I$512:$AJ$512,0),10,1)),0)
+_xlfn.IFNA(SUM((P$3&gt;='Gastos com Pessoal'!$E$513:$E$522)*(P$3&lt;='Gastos com Pessoal'!$F$513:$F$522)*(IF('Gastos com Pessoal'!$S$513:$S$522&lt;=P$3,1,0))*OFFSET('Gastos com Pessoal'!$H$512,1,MATCH(3&amp;$B47,'Gastos com Pessoal'!$I$532:$AJ$532&amp;'Gastos com Pessoal'!$I$512:$AJ$512,0),10,1)),0)
+_xlfn.IFNA(SUM((P$3&gt;='Gastos com Pessoal'!$E$513:$E$522)*(P$3&lt;='Gastos com Pessoal'!$F$513:$F$522)*(IF('Gastos com Pessoal'!$Y$513:$Y$522&lt;=P$3,1,0))*OFFSET('Gastos com Pessoal'!$H$512,1,MATCH(4&amp;$B47,'Gastos com Pessoal'!$I$532:$AJ$532&amp;'Gastos com Pessoal'!$I$512:$AJ$512,0),10,1)),0)
+_xlfn.IFNA(SUM((P$3&gt;='Gastos com Pessoal'!$E$513:$E$522)*(P$3&lt;='Gastos com Pessoal'!$F$513:$F$522)*(IF('Gastos com Pessoal'!$AE$513:$AE$522&lt;=P$3,1,0))*OFFSET('Gastos com Pessoal'!$H$512,1,MATCH(5&amp;$B47,'Gastos com Pessoal'!$I$532:$AJ$532&amp;'Gastos com Pessoal'!$I$512:$AJ$512,0),10,1)),0)</f>
        <v>0</v>
      </c>
      <c r="Q47" s="32">
        <f t="array" aca="1" ref="Q47" ca="1">_xlfn.IFNA(SUM((Q$3&gt;='Gastos com Pessoal'!$E$7:$E$506)*(Q$3&lt;='Gastos com Pessoal'!$F$7:$F$506)*OFFSET('Encargos e Benefícios'!$D$5,1,MATCH($B47,'Encargos e Benefícios'!$E$5:$AB$5,0),500,1)),0)
+_xlfn.IFNA(SUM((Q$3&gt;='Gastos com Pessoal'!$E$513:$E$522)*(Q$3&lt;='Gastos com Pessoal'!$F$513:$F$522)*OFFSET('Encargos e Benefícios'!$D$511,1,MATCH($B47,'Encargos e Benefícios'!$E$511:$AB$511,0),10,1)),0)
+_xlfn.IFNA(SUM((Q$3&gt;='Gastos com Pessoal'!$E$7:$E$506)*(Q$3&lt;='Gastos com Pessoal'!$F$7:$F$506)*(IF('Gastos com Pessoal'!$G$7:$G$506&lt;=Q$3,1,0))*OFFSET('Gastos com Pessoal'!$H$6,1,MATCH(1&amp;$B47,'Gastos com Pessoal'!$I$532:$AJ$532&amp;'Gastos com Pessoal'!$I$6:$AJ$6,0),500,1)),0)
+_xlfn.IFNA(SUM((Q$3&gt;='Gastos com Pessoal'!$E$7:$E$506)*(Q$3&lt;='Gastos com Pessoal'!$F$7:$F$506)*(IF('Gastos com Pessoal'!$M$7:$M$506&lt;=Q$3,1,0))*OFFSET('Gastos com Pessoal'!$H$6,1,MATCH(2&amp;$B47,'Gastos com Pessoal'!$I$532:$AJ$532&amp;'Gastos com Pessoal'!$I$6:$AJ$6,0),500,1)),0)
+_xlfn.IFNA(SUM((Q$3&gt;='Gastos com Pessoal'!$E$7:$E$506)*(Q$3&lt;='Gastos com Pessoal'!$F$7:$F$506)*(IF('Gastos com Pessoal'!$S$7:$S$506&lt;=Q$3,1,0))*OFFSET('Gastos com Pessoal'!$H$6,1,MATCH(3&amp;$B47,'Gastos com Pessoal'!$I$532:$AJ$532&amp;'Gastos com Pessoal'!$I$6:$AJ$6,0),500,1)),0)
+_xlfn.IFNA(SUM((Q$3&gt;='Gastos com Pessoal'!$E$7:$E$506)*(Q$3&lt;='Gastos com Pessoal'!$F$7:$F$506)*(IF('Gastos com Pessoal'!$Y$7:$Y$506&lt;=Q$3,1,0))*OFFSET('Gastos com Pessoal'!$H$6,1,MATCH(4&amp;$B47,'Gastos com Pessoal'!$I$532:$AJ$532&amp;'Gastos com Pessoal'!$I$6:$AJ$6,0),500,1)),0)
+_xlfn.IFNA(SUM((Q$3&gt;='Gastos com Pessoal'!$E$7:$E$506)*(Q$3&lt;='Gastos com Pessoal'!$F$7:$F$506)*(IF('Gastos com Pessoal'!$AE$7:$AE$506&lt;=Q$3,1,0))*OFFSET('Gastos com Pessoal'!$H$6,1,MATCH(5&amp;$B47,'Gastos com Pessoal'!$I$532:$AJ$532&amp;'Gastos com Pessoal'!$I$6:$AJ$6,0),500,1)),0)
+_xlfn.IFNA(SUM((Q$3&gt;='Gastos com Pessoal'!$E$513:$E$522)*(Q$3&lt;='Gastos com Pessoal'!$F$513:$F$522)*(IF('Gastos com Pessoal'!$G$513:$G$522&lt;=Q$3,1,0))*OFFSET('Gastos com Pessoal'!$H$512,1,MATCH(1&amp;$B47,'Gastos com Pessoal'!$I$532:$AJ$532&amp;'Gastos com Pessoal'!$I$512:$AJ$512,0),10,1)),0)
+_xlfn.IFNA(SUM((Q$3&gt;='Gastos com Pessoal'!$E$513:$E$522)*(Q$3&lt;='Gastos com Pessoal'!$F$513:$F$522)*(IF('Gastos com Pessoal'!$M$513:$M$522&lt;=Q$3,1,0))*OFFSET('Gastos com Pessoal'!$H$512,1,MATCH(2&amp;$B47,'Gastos com Pessoal'!$I$532:$AJ$532&amp;'Gastos com Pessoal'!$I$512:$AJ$512,0),10,1)),0)
+_xlfn.IFNA(SUM((Q$3&gt;='Gastos com Pessoal'!$E$513:$E$522)*(Q$3&lt;='Gastos com Pessoal'!$F$513:$F$522)*(IF('Gastos com Pessoal'!$S$513:$S$522&lt;=Q$3,1,0))*OFFSET('Gastos com Pessoal'!$H$512,1,MATCH(3&amp;$B47,'Gastos com Pessoal'!$I$532:$AJ$532&amp;'Gastos com Pessoal'!$I$512:$AJ$512,0),10,1)),0)
+_xlfn.IFNA(SUM((Q$3&gt;='Gastos com Pessoal'!$E$513:$E$522)*(Q$3&lt;='Gastos com Pessoal'!$F$513:$F$522)*(IF('Gastos com Pessoal'!$Y$513:$Y$522&lt;=Q$3,1,0))*OFFSET('Gastos com Pessoal'!$H$512,1,MATCH(4&amp;$B47,'Gastos com Pessoal'!$I$532:$AJ$532&amp;'Gastos com Pessoal'!$I$512:$AJ$512,0),10,1)),0)
+_xlfn.IFNA(SUM((Q$3&gt;='Gastos com Pessoal'!$E$513:$E$522)*(Q$3&lt;='Gastos com Pessoal'!$F$513:$F$522)*(IF('Gastos com Pessoal'!$AE$513:$AE$522&lt;=Q$3,1,0))*OFFSET('Gastos com Pessoal'!$H$512,1,MATCH(5&amp;$B47,'Gastos com Pessoal'!$I$532:$AJ$532&amp;'Gastos com Pessoal'!$I$512:$AJ$512,0),10,1)),0)</f>
        <v>0</v>
      </c>
      <c r="R47" s="32">
        <f t="array" aca="1" ref="R47" ca="1">_xlfn.IFNA(SUM((R$3&gt;='Gastos com Pessoal'!$E$7:$E$506)*(R$3&lt;='Gastos com Pessoal'!$F$7:$F$506)*OFFSET('Encargos e Benefícios'!$D$5,1,MATCH($B47,'Encargos e Benefícios'!$E$5:$AB$5,0),500,1)),0)
+_xlfn.IFNA(SUM((R$3&gt;='Gastos com Pessoal'!$E$513:$E$522)*(R$3&lt;='Gastos com Pessoal'!$F$513:$F$522)*OFFSET('Encargos e Benefícios'!$D$511,1,MATCH($B47,'Encargos e Benefícios'!$E$511:$AB$511,0),10,1)),0)
+_xlfn.IFNA(SUM((R$3&gt;='Gastos com Pessoal'!$E$7:$E$506)*(R$3&lt;='Gastos com Pessoal'!$F$7:$F$506)*(IF('Gastos com Pessoal'!$G$7:$G$506&lt;=R$3,1,0))*OFFSET('Gastos com Pessoal'!$H$6,1,MATCH(1&amp;$B47,'Gastos com Pessoal'!$I$532:$AJ$532&amp;'Gastos com Pessoal'!$I$6:$AJ$6,0),500,1)),0)
+_xlfn.IFNA(SUM((R$3&gt;='Gastos com Pessoal'!$E$7:$E$506)*(R$3&lt;='Gastos com Pessoal'!$F$7:$F$506)*(IF('Gastos com Pessoal'!$M$7:$M$506&lt;=R$3,1,0))*OFFSET('Gastos com Pessoal'!$H$6,1,MATCH(2&amp;$B47,'Gastos com Pessoal'!$I$532:$AJ$532&amp;'Gastos com Pessoal'!$I$6:$AJ$6,0),500,1)),0)
+_xlfn.IFNA(SUM((R$3&gt;='Gastos com Pessoal'!$E$7:$E$506)*(R$3&lt;='Gastos com Pessoal'!$F$7:$F$506)*(IF('Gastos com Pessoal'!$S$7:$S$506&lt;=R$3,1,0))*OFFSET('Gastos com Pessoal'!$H$6,1,MATCH(3&amp;$B47,'Gastos com Pessoal'!$I$532:$AJ$532&amp;'Gastos com Pessoal'!$I$6:$AJ$6,0),500,1)),0)
+_xlfn.IFNA(SUM((R$3&gt;='Gastos com Pessoal'!$E$7:$E$506)*(R$3&lt;='Gastos com Pessoal'!$F$7:$F$506)*(IF('Gastos com Pessoal'!$Y$7:$Y$506&lt;=R$3,1,0))*OFFSET('Gastos com Pessoal'!$H$6,1,MATCH(4&amp;$B47,'Gastos com Pessoal'!$I$532:$AJ$532&amp;'Gastos com Pessoal'!$I$6:$AJ$6,0),500,1)),0)
+_xlfn.IFNA(SUM((R$3&gt;='Gastos com Pessoal'!$E$7:$E$506)*(R$3&lt;='Gastos com Pessoal'!$F$7:$F$506)*(IF('Gastos com Pessoal'!$AE$7:$AE$506&lt;=R$3,1,0))*OFFSET('Gastos com Pessoal'!$H$6,1,MATCH(5&amp;$B47,'Gastos com Pessoal'!$I$532:$AJ$532&amp;'Gastos com Pessoal'!$I$6:$AJ$6,0),500,1)),0)
+_xlfn.IFNA(SUM((R$3&gt;='Gastos com Pessoal'!$E$513:$E$522)*(R$3&lt;='Gastos com Pessoal'!$F$513:$F$522)*(IF('Gastos com Pessoal'!$G$513:$G$522&lt;=R$3,1,0))*OFFSET('Gastos com Pessoal'!$H$512,1,MATCH(1&amp;$B47,'Gastos com Pessoal'!$I$532:$AJ$532&amp;'Gastos com Pessoal'!$I$512:$AJ$512,0),10,1)),0)
+_xlfn.IFNA(SUM((R$3&gt;='Gastos com Pessoal'!$E$513:$E$522)*(R$3&lt;='Gastos com Pessoal'!$F$513:$F$522)*(IF('Gastos com Pessoal'!$M$513:$M$522&lt;=R$3,1,0))*OFFSET('Gastos com Pessoal'!$H$512,1,MATCH(2&amp;$B47,'Gastos com Pessoal'!$I$532:$AJ$532&amp;'Gastos com Pessoal'!$I$512:$AJ$512,0),10,1)),0)
+_xlfn.IFNA(SUM((R$3&gt;='Gastos com Pessoal'!$E$513:$E$522)*(R$3&lt;='Gastos com Pessoal'!$F$513:$F$522)*(IF('Gastos com Pessoal'!$S$513:$S$522&lt;=R$3,1,0))*OFFSET('Gastos com Pessoal'!$H$512,1,MATCH(3&amp;$B47,'Gastos com Pessoal'!$I$532:$AJ$532&amp;'Gastos com Pessoal'!$I$512:$AJ$512,0),10,1)),0)
+_xlfn.IFNA(SUM((R$3&gt;='Gastos com Pessoal'!$E$513:$E$522)*(R$3&lt;='Gastos com Pessoal'!$F$513:$F$522)*(IF('Gastos com Pessoal'!$Y$513:$Y$522&lt;=R$3,1,0))*OFFSET('Gastos com Pessoal'!$H$512,1,MATCH(4&amp;$B47,'Gastos com Pessoal'!$I$532:$AJ$532&amp;'Gastos com Pessoal'!$I$512:$AJ$512,0),10,1)),0)
+_xlfn.IFNA(SUM((R$3&gt;='Gastos com Pessoal'!$E$513:$E$522)*(R$3&lt;='Gastos com Pessoal'!$F$513:$F$522)*(IF('Gastos com Pessoal'!$AE$513:$AE$522&lt;=R$3,1,0))*OFFSET('Gastos com Pessoal'!$H$512,1,MATCH(5&amp;$B47,'Gastos com Pessoal'!$I$532:$AJ$532&amp;'Gastos com Pessoal'!$I$512:$AJ$512,0),10,1)),0)</f>
        <v>0</v>
      </c>
      <c r="S47" s="32">
        <f t="array" aca="1" ref="S47" ca="1">_xlfn.IFNA(SUM((S$3&gt;='Gastos com Pessoal'!$E$7:$E$506)*(S$3&lt;='Gastos com Pessoal'!$F$7:$F$506)*OFFSET('Encargos e Benefícios'!$D$5,1,MATCH($B47,'Encargos e Benefícios'!$E$5:$AB$5,0),500,1)),0)
+_xlfn.IFNA(SUM((S$3&gt;='Gastos com Pessoal'!$E$513:$E$522)*(S$3&lt;='Gastos com Pessoal'!$F$513:$F$522)*OFFSET('Encargos e Benefícios'!$D$511,1,MATCH($B47,'Encargos e Benefícios'!$E$511:$AB$511,0),10,1)),0)
+_xlfn.IFNA(SUM((S$3&gt;='Gastos com Pessoal'!$E$7:$E$506)*(S$3&lt;='Gastos com Pessoal'!$F$7:$F$506)*(IF('Gastos com Pessoal'!$G$7:$G$506&lt;=S$3,1,0))*OFFSET('Gastos com Pessoal'!$H$6,1,MATCH(1&amp;$B47,'Gastos com Pessoal'!$I$532:$AJ$532&amp;'Gastos com Pessoal'!$I$6:$AJ$6,0),500,1)),0)
+_xlfn.IFNA(SUM((S$3&gt;='Gastos com Pessoal'!$E$7:$E$506)*(S$3&lt;='Gastos com Pessoal'!$F$7:$F$506)*(IF('Gastos com Pessoal'!$M$7:$M$506&lt;=S$3,1,0))*OFFSET('Gastos com Pessoal'!$H$6,1,MATCH(2&amp;$B47,'Gastos com Pessoal'!$I$532:$AJ$532&amp;'Gastos com Pessoal'!$I$6:$AJ$6,0),500,1)),0)
+_xlfn.IFNA(SUM((S$3&gt;='Gastos com Pessoal'!$E$7:$E$506)*(S$3&lt;='Gastos com Pessoal'!$F$7:$F$506)*(IF('Gastos com Pessoal'!$S$7:$S$506&lt;=S$3,1,0))*OFFSET('Gastos com Pessoal'!$H$6,1,MATCH(3&amp;$B47,'Gastos com Pessoal'!$I$532:$AJ$532&amp;'Gastos com Pessoal'!$I$6:$AJ$6,0),500,1)),0)
+_xlfn.IFNA(SUM((S$3&gt;='Gastos com Pessoal'!$E$7:$E$506)*(S$3&lt;='Gastos com Pessoal'!$F$7:$F$506)*(IF('Gastos com Pessoal'!$Y$7:$Y$506&lt;=S$3,1,0))*OFFSET('Gastos com Pessoal'!$H$6,1,MATCH(4&amp;$B47,'Gastos com Pessoal'!$I$532:$AJ$532&amp;'Gastos com Pessoal'!$I$6:$AJ$6,0),500,1)),0)
+_xlfn.IFNA(SUM((S$3&gt;='Gastos com Pessoal'!$E$7:$E$506)*(S$3&lt;='Gastos com Pessoal'!$F$7:$F$506)*(IF('Gastos com Pessoal'!$AE$7:$AE$506&lt;=S$3,1,0))*OFFSET('Gastos com Pessoal'!$H$6,1,MATCH(5&amp;$B47,'Gastos com Pessoal'!$I$532:$AJ$532&amp;'Gastos com Pessoal'!$I$6:$AJ$6,0),500,1)),0)
+_xlfn.IFNA(SUM((S$3&gt;='Gastos com Pessoal'!$E$513:$E$522)*(S$3&lt;='Gastos com Pessoal'!$F$513:$F$522)*(IF('Gastos com Pessoal'!$G$513:$G$522&lt;=S$3,1,0))*OFFSET('Gastos com Pessoal'!$H$512,1,MATCH(1&amp;$B47,'Gastos com Pessoal'!$I$532:$AJ$532&amp;'Gastos com Pessoal'!$I$512:$AJ$512,0),10,1)),0)
+_xlfn.IFNA(SUM((S$3&gt;='Gastos com Pessoal'!$E$513:$E$522)*(S$3&lt;='Gastos com Pessoal'!$F$513:$F$522)*(IF('Gastos com Pessoal'!$M$513:$M$522&lt;=S$3,1,0))*OFFSET('Gastos com Pessoal'!$H$512,1,MATCH(2&amp;$B47,'Gastos com Pessoal'!$I$532:$AJ$532&amp;'Gastos com Pessoal'!$I$512:$AJ$512,0),10,1)),0)
+_xlfn.IFNA(SUM((S$3&gt;='Gastos com Pessoal'!$E$513:$E$522)*(S$3&lt;='Gastos com Pessoal'!$F$513:$F$522)*(IF('Gastos com Pessoal'!$S$513:$S$522&lt;=S$3,1,0))*OFFSET('Gastos com Pessoal'!$H$512,1,MATCH(3&amp;$B47,'Gastos com Pessoal'!$I$532:$AJ$532&amp;'Gastos com Pessoal'!$I$512:$AJ$512,0),10,1)),0)
+_xlfn.IFNA(SUM((S$3&gt;='Gastos com Pessoal'!$E$513:$E$522)*(S$3&lt;='Gastos com Pessoal'!$F$513:$F$522)*(IF('Gastos com Pessoal'!$Y$513:$Y$522&lt;=S$3,1,0))*OFFSET('Gastos com Pessoal'!$H$512,1,MATCH(4&amp;$B47,'Gastos com Pessoal'!$I$532:$AJ$532&amp;'Gastos com Pessoal'!$I$512:$AJ$512,0),10,1)),0)
+_xlfn.IFNA(SUM((S$3&gt;='Gastos com Pessoal'!$E$513:$E$522)*(S$3&lt;='Gastos com Pessoal'!$F$513:$F$522)*(IF('Gastos com Pessoal'!$AE$513:$AE$522&lt;=S$3,1,0))*OFFSET('Gastos com Pessoal'!$H$512,1,MATCH(5&amp;$B47,'Gastos com Pessoal'!$I$532:$AJ$532&amp;'Gastos com Pessoal'!$I$512:$AJ$512,0),10,1)),0)</f>
        <v>0</v>
      </c>
      <c r="T47" s="32">
        <f t="array" aca="1" ref="T47" ca="1">_xlfn.IFNA(SUM((T$3&gt;='Gastos com Pessoal'!$E$7:$E$506)*(T$3&lt;='Gastos com Pessoal'!$F$7:$F$506)*OFFSET('Encargos e Benefícios'!$D$5,1,MATCH($B47,'Encargos e Benefícios'!$E$5:$AB$5,0),500,1)),0)
+_xlfn.IFNA(SUM((T$3&gt;='Gastos com Pessoal'!$E$513:$E$522)*(T$3&lt;='Gastos com Pessoal'!$F$513:$F$522)*OFFSET('Encargos e Benefícios'!$D$511,1,MATCH($B47,'Encargos e Benefícios'!$E$511:$AB$511,0),10,1)),0)
+_xlfn.IFNA(SUM((T$3&gt;='Gastos com Pessoal'!$E$7:$E$506)*(T$3&lt;='Gastos com Pessoal'!$F$7:$F$506)*(IF('Gastos com Pessoal'!$G$7:$G$506&lt;=T$3,1,0))*OFFSET('Gastos com Pessoal'!$H$6,1,MATCH(1&amp;$B47,'Gastos com Pessoal'!$I$532:$AJ$532&amp;'Gastos com Pessoal'!$I$6:$AJ$6,0),500,1)),0)
+_xlfn.IFNA(SUM((T$3&gt;='Gastos com Pessoal'!$E$7:$E$506)*(T$3&lt;='Gastos com Pessoal'!$F$7:$F$506)*(IF('Gastos com Pessoal'!$M$7:$M$506&lt;=T$3,1,0))*OFFSET('Gastos com Pessoal'!$H$6,1,MATCH(2&amp;$B47,'Gastos com Pessoal'!$I$532:$AJ$532&amp;'Gastos com Pessoal'!$I$6:$AJ$6,0),500,1)),0)
+_xlfn.IFNA(SUM((T$3&gt;='Gastos com Pessoal'!$E$7:$E$506)*(T$3&lt;='Gastos com Pessoal'!$F$7:$F$506)*(IF('Gastos com Pessoal'!$S$7:$S$506&lt;=T$3,1,0))*OFFSET('Gastos com Pessoal'!$H$6,1,MATCH(3&amp;$B47,'Gastos com Pessoal'!$I$532:$AJ$532&amp;'Gastos com Pessoal'!$I$6:$AJ$6,0),500,1)),0)
+_xlfn.IFNA(SUM((T$3&gt;='Gastos com Pessoal'!$E$7:$E$506)*(T$3&lt;='Gastos com Pessoal'!$F$7:$F$506)*(IF('Gastos com Pessoal'!$Y$7:$Y$506&lt;=T$3,1,0))*OFFSET('Gastos com Pessoal'!$H$6,1,MATCH(4&amp;$B47,'Gastos com Pessoal'!$I$532:$AJ$532&amp;'Gastos com Pessoal'!$I$6:$AJ$6,0),500,1)),0)
+_xlfn.IFNA(SUM((T$3&gt;='Gastos com Pessoal'!$E$7:$E$506)*(T$3&lt;='Gastos com Pessoal'!$F$7:$F$506)*(IF('Gastos com Pessoal'!$AE$7:$AE$506&lt;=T$3,1,0))*OFFSET('Gastos com Pessoal'!$H$6,1,MATCH(5&amp;$B47,'Gastos com Pessoal'!$I$532:$AJ$532&amp;'Gastos com Pessoal'!$I$6:$AJ$6,0),500,1)),0)
+_xlfn.IFNA(SUM((T$3&gt;='Gastos com Pessoal'!$E$513:$E$522)*(T$3&lt;='Gastos com Pessoal'!$F$513:$F$522)*(IF('Gastos com Pessoal'!$G$513:$G$522&lt;=T$3,1,0))*OFFSET('Gastos com Pessoal'!$H$512,1,MATCH(1&amp;$B47,'Gastos com Pessoal'!$I$532:$AJ$532&amp;'Gastos com Pessoal'!$I$512:$AJ$512,0),10,1)),0)
+_xlfn.IFNA(SUM((T$3&gt;='Gastos com Pessoal'!$E$513:$E$522)*(T$3&lt;='Gastos com Pessoal'!$F$513:$F$522)*(IF('Gastos com Pessoal'!$M$513:$M$522&lt;=T$3,1,0))*OFFSET('Gastos com Pessoal'!$H$512,1,MATCH(2&amp;$B47,'Gastos com Pessoal'!$I$532:$AJ$532&amp;'Gastos com Pessoal'!$I$512:$AJ$512,0),10,1)),0)
+_xlfn.IFNA(SUM((T$3&gt;='Gastos com Pessoal'!$E$513:$E$522)*(T$3&lt;='Gastos com Pessoal'!$F$513:$F$522)*(IF('Gastos com Pessoal'!$S$513:$S$522&lt;=T$3,1,0))*OFFSET('Gastos com Pessoal'!$H$512,1,MATCH(3&amp;$B47,'Gastos com Pessoal'!$I$532:$AJ$532&amp;'Gastos com Pessoal'!$I$512:$AJ$512,0),10,1)),0)
+_xlfn.IFNA(SUM((T$3&gt;='Gastos com Pessoal'!$E$513:$E$522)*(T$3&lt;='Gastos com Pessoal'!$F$513:$F$522)*(IF('Gastos com Pessoal'!$Y$513:$Y$522&lt;=T$3,1,0))*OFFSET('Gastos com Pessoal'!$H$512,1,MATCH(4&amp;$B47,'Gastos com Pessoal'!$I$532:$AJ$532&amp;'Gastos com Pessoal'!$I$512:$AJ$512,0),10,1)),0)
+_xlfn.IFNA(SUM((T$3&gt;='Gastos com Pessoal'!$E$513:$E$522)*(T$3&lt;='Gastos com Pessoal'!$F$513:$F$522)*(IF('Gastos com Pessoal'!$AE$513:$AE$522&lt;=T$3,1,0))*OFFSET('Gastos com Pessoal'!$H$512,1,MATCH(5&amp;$B47,'Gastos com Pessoal'!$I$532:$AJ$532&amp;'Gastos com Pessoal'!$I$512:$AJ$512,0),10,1)),0)</f>
        <v>0</v>
      </c>
      <c r="U47" s="32">
        <f t="array" aca="1" ref="U47" ca="1">_xlfn.IFNA(SUM((U$3&gt;='Gastos com Pessoal'!$E$7:$E$506)*(U$3&lt;='Gastos com Pessoal'!$F$7:$F$506)*OFFSET('Encargos e Benefícios'!$D$5,1,MATCH($B47,'Encargos e Benefícios'!$E$5:$AB$5,0),500,1)),0)
+_xlfn.IFNA(SUM((U$3&gt;='Gastos com Pessoal'!$E$513:$E$522)*(U$3&lt;='Gastos com Pessoal'!$F$513:$F$522)*OFFSET('Encargos e Benefícios'!$D$511,1,MATCH($B47,'Encargos e Benefícios'!$E$511:$AB$511,0),10,1)),0)
+_xlfn.IFNA(SUM((U$3&gt;='Gastos com Pessoal'!$E$7:$E$506)*(U$3&lt;='Gastos com Pessoal'!$F$7:$F$506)*(IF('Gastos com Pessoal'!$G$7:$G$506&lt;=U$3,1,0))*OFFSET('Gastos com Pessoal'!$H$6,1,MATCH(1&amp;$B47,'Gastos com Pessoal'!$I$532:$AJ$532&amp;'Gastos com Pessoal'!$I$6:$AJ$6,0),500,1)),0)
+_xlfn.IFNA(SUM((U$3&gt;='Gastos com Pessoal'!$E$7:$E$506)*(U$3&lt;='Gastos com Pessoal'!$F$7:$F$506)*(IF('Gastos com Pessoal'!$M$7:$M$506&lt;=U$3,1,0))*OFFSET('Gastos com Pessoal'!$H$6,1,MATCH(2&amp;$B47,'Gastos com Pessoal'!$I$532:$AJ$532&amp;'Gastos com Pessoal'!$I$6:$AJ$6,0),500,1)),0)
+_xlfn.IFNA(SUM((U$3&gt;='Gastos com Pessoal'!$E$7:$E$506)*(U$3&lt;='Gastos com Pessoal'!$F$7:$F$506)*(IF('Gastos com Pessoal'!$S$7:$S$506&lt;=U$3,1,0))*OFFSET('Gastos com Pessoal'!$H$6,1,MATCH(3&amp;$B47,'Gastos com Pessoal'!$I$532:$AJ$532&amp;'Gastos com Pessoal'!$I$6:$AJ$6,0),500,1)),0)
+_xlfn.IFNA(SUM((U$3&gt;='Gastos com Pessoal'!$E$7:$E$506)*(U$3&lt;='Gastos com Pessoal'!$F$7:$F$506)*(IF('Gastos com Pessoal'!$Y$7:$Y$506&lt;=U$3,1,0))*OFFSET('Gastos com Pessoal'!$H$6,1,MATCH(4&amp;$B47,'Gastos com Pessoal'!$I$532:$AJ$532&amp;'Gastos com Pessoal'!$I$6:$AJ$6,0),500,1)),0)
+_xlfn.IFNA(SUM((U$3&gt;='Gastos com Pessoal'!$E$7:$E$506)*(U$3&lt;='Gastos com Pessoal'!$F$7:$F$506)*(IF('Gastos com Pessoal'!$AE$7:$AE$506&lt;=U$3,1,0))*OFFSET('Gastos com Pessoal'!$H$6,1,MATCH(5&amp;$B47,'Gastos com Pessoal'!$I$532:$AJ$532&amp;'Gastos com Pessoal'!$I$6:$AJ$6,0),500,1)),0)
+_xlfn.IFNA(SUM((U$3&gt;='Gastos com Pessoal'!$E$513:$E$522)*(U$3&lt;='Gastos com Pessoal'!$F$513:$F$522)*(IF('Gastos com Pessoal'!$G$513:$G$522&lt;=U$3,1,0))*OFFSET('Gastos com Pessoal'!$H$512,1,MATCH(1&amp;$B47,'Gastos com Pessoal'!$I$532:$AJ$532&amp;'Gastos com Pessoal'!$I$512:$AJ$512,0),10,1)),0)
+_xlfn.IFNA(SUM((U$3&gt;='Gastos com Pessoal'!$E$513:$E$522)*(U$3&lt;='Gastos com Pessoal'!$F$513:$F$522)*(IF('Gastos com Pessoal'!$M$513:$M$522&lt;=U$3,1,0))*OFFSET('Gastos com Pessoal'!$H$512,1,MATCH(2&amp;$B47,'Gastos com Pessoal'!$I$532:$AJ$532&amp;'Gastos com Pessoal'!$I$512:$AJ$512,0),10,1)),0)
+_xlfn.IFNA(SUM((U$3&gt;='Gastos com Pessoal'!$E$513:$E$522)*(U$3&lt;='Gastos com Pessoal'!$F$513:$F$522)*(IF('Gastos com Pessoal'!$S$513:$S$522&lt;=U$3,1,0))*OFFSET('Gastos com Pessoal'!$H$512,1,MATCH(3&amp;$B47,'Gastos com Pessoal'!$I$532:$AJ$532&amp;'Gastos com Pessoal'!$I$512:$AJ$512,0),10,1)),0)
+_xlfn.IFNA(SUM((U$3&gt;='Gastos com Pessoal'!$E$513:$E$522)*(U$3&lt;='Gastos com Pessoal'!$F$513:$F$522)*(IF('Gastos com Pessoal'!$Y$513:$Y$522&lt;=U$3,1,0))*OFFSET('Gastos com Pessoal'!$H$512,1,MATCH(4&amp;$B47,'Gastos com Pessoal'!$I$532:$AJ$532&amp;'Gastos com Pessoal'!$I$512:$AJ$512,0),10,1)),0)
+_xlfn.IFNA(SUM((U$3&gt;='Gastos com Pessoal'!$E$513:$E$522)*(U$3&lt;='Gastos com Pessoal'!$F$513:$F$522)*(IF('Gastos com Pessoal'!$AE$513:$AE$522&lt;=U$3,1,0))*OFFSET('Gastos com Pessoal'!$H$512,1,MATCH(5&amp;$B47,'Gastos com Pessoal'!$I$532:$AJ$532&amp;'Gastos com Pessoal'!$I$512:$AJ$512,0),10,1)),0)</f>
        <v>0</v>
      </c>
      <c r="V47" s="32">
        <f t="array" aca="1" ref="V47" ca="1">_xlfn.IFNA(SUM((V$3&gt;='Gastos com Pessoal'!$E$7:$E$506)*(V$3&lt;='Gastos com Pessoal'!$F$7:$F$506)*OFFSET('Encargos e Benefícios'!$D$5,1,MATCH($B47,'Encargos e Benefícios'!$E$5:$AB$5,0),500,1)),0)
+_xlfn.IFNA(SUM((V$3&gt;='Gastos com Pessoal'!$E$513:$E$522)*(V$3&lt;='Gastos com Pessoal'!$F$513:$F$522)*OFFSET('Encargos e Benefícios'!$D$511,1,MATCH($B47,'Encargos e Benefícios'!$E$511:$AB$511,0),10,1)),0)
+_xlfn.IFNA(SUM((V$3&gt;='Gastos com Pessoal'!$E$7:$E$506)*(V$3&lt;='Gastos com Pessoal'!$F$7:$F$506)*(IF('Gastos com Pessoal'!$G$7:$G$506&lt;=V$3,1,0))*OFFSET('Gastos com Pessoal'!$H$6,1,MATCH(1&amp;$B47,'Gastos com Pessoal'!$I$532:$AJ$532&amp;'Gastos com Pessoal'!$I$6:$AJ$6,0),500,1)),0)
+_xlfn.IFNA(SUM((V$3&gt;='Gastos com Pessoal'!$E$7:$E$506)*(V$3&lt;='Gastos com Pessoal'!$F$7:$F$506)*(IF('Gastos com Pessoal'!$M$7:$M$506&lt;=V$3,1,0))*OFFSET('Gastos com Pessoal'!$H$6,1,MATCH(2&amp;$B47,'Gastos com Pessoal'!$I$532:$AJ$532&amp;'Gastos com Pessoal'!$I$6:$AJ$6,0),500,1)),0)
+_xlfn.IFNA(SUM((V$3&gt;='Gastos com Pessoal'!$E$7:$E$506)*(V$3&lt;='Gastos com Pessoal'!$F$7:$F$506)*(IF('Gastos com Pessoal'!$S$7:$S$506&lt;=V$3,1,0))*OFFSET('Gastos com Pessoal'!$H$6,1,MATCH(3&amp;$B47,'Gastos com Pessoal'!$I$532:$AJ$532&amp;'Gastos com Pessoal'!$I$6:$AJ$6,0),500,1)),0)
+_xlfn.IFNA(SUM((V$3&gt;='Gastos com Pessoal'!$E$7:$E$506)*(V$3&lt;='Gastos com Pessoal'!$F$7:$F$506)*(IF('Gastos com Pessoal'!$Y$7:$Y$506&lt;=V$3,1,0))*OFFSET('Gastos com Pessoal'!$H$6,1,MATCH(4&amp;$B47,'Gastos com Pessoal'!$I$532:$AJ$532&amp;'Gastos com Pessoal'!$I$6:$AJ$6,0),500,1)),0)
+_xlfn.IFNA(SUM((V$3&gt;='Gastos com Pessoal'!$E$7:$E$506)*(V$3&lt;='Gastos com Pessoal'!$F$7:$F$506)*(IF('Gastos com Pessoal'!$AE$7:$AE$506&lt;=V$3,1,0))*OFFSET('Gastos com Pessoal'!$H$6,1,MATCH(5&amp;$B47,'Gastos com Pessoal'!$I$532:$AJ$532&amp;'Gastos com Pessoal'!$I$6:$AJ$6,0),500,1)),0)
+_xlfn.IFNA(SUM((V$3&gt;='Gastos com Pessoal'!$E$513:$E$522)*(V$3&lt;='Gastos com Pessoal'!$F$513:$F$522)*(IF('Gastos com Pessoal'!$G$513:$G$522&lt;=V$3,1,0))*OFFSET('Gastos com Pessoal'!$H$512,1,MATCH(1&amp;$B47,'Gastos com Pessoal'!$I$532:$AJ$532&amp;'Gastos com Pessoal'!$I$512:$AJ$512,0),10,1)),0)
+_xlfn.IFNA(SUM((V$3&gt;='Gastos com Pessoal'!$E$513:$E$522)*(V$3&lt;='Gastos com Pessoal'!$F$513:$F$522)*(IF('Gastos com Pessoal'!$M$513:$M$522&lt;=V$3,1,0))*OFFSET('Gastos com Pessoal'!$H$512,1,MATCH(2&amp;$B47,'Gastos com Pessoal'!$I$532:$AJ$532&amp;'Gastos com Pessoal'!$I$512:$AJ$512,0),10,1)),0)
+_xlfn.IFNA(SUM((V$3&gt;='Gastos com Pessoal'!$E$513:$E$522)*(V$3&lt;='Gastos com Pessoal'!$F$513:$F$522)*(IF('Gastos com Pessoal'!$S$513:$S$522&lt;=V$3,1,0))*OFFSET('Gastos com Pessoal'!$H$512,1,MATCH(3&amp;$B47,'Gastos com Pessoal'!$I$532:$AJ$532&amp;'Gastos com Pessoal'!$I$512:$AJ$512,0),10,1)),0)
+_xlfn.IFNA(SUM((V$3&gt;='Gastos com Pessoal'!$E$513:$E$522)*(V$3&lt;='Gastos com Pessoal'!$F$513:$F$522)*(IF('Gastos com Pessoal'!$Y$513:$Y$522&lt;=V$3,1,0))*OFFSET('Gastos com Pessoal'!$H$512,1,MATCH(4&amp;$B47,'Gastos com Pessoal'!$I$532:$AJ$532&amp;'Gastos com Pessoal'!$I$512:$AJ$512,0),10,1)),0)
+_xlfn.IFNA(SUM((V$3&gt;='Gastos com Pessoal'!$E$513:$E$522)*(V$3&lt;='Gastos com Pessoal'!$F$513:$F$522)*(IF('Gastos com Pessoal'!$AE$513:$AE$522&lt;=V$3,1,0))*OFFSET('Gastos com Pessoal'!$H$512,1,MATCH(5&amp;$B47,'Gastos com Pessoal'!$I$532:$AJ$532&amp;'Gastos com Pessoal'!$I$512:$AJ$512,0),10,1)),0)</f>
        <v>0</v>
      </c>
      <c r="W47" s="32">
        <f t="array" aca="1" ref="W47" ca="1">_xlfn.IFNA(SUM((W$3&gt;='Gastos com Pessoal'!$E$7:$E$506)*(W$3&lt;='Gastos com Pessoal'!$F$7:$F$506)*OFFSET('Encargos e Benefícios'!$D$5,1,MATCH($B47,'Encargos e Benefícios'!$E$5:$AB$5,0),500,1)),0)
+_xlfn.IFNA(SUM((W$3&gt;='Gastos com Pessoal'!$E$513:$E$522)*(W$3&lt;='Gastos com Pessoal'!$F$513:$F$522)*OFFSET('Encargos e Benefícios'!$D$511,1,MATCH($B47,'Encargos e Benefícios'!$E$511:$AB$511,0),10,1)),0)
+_xlfn.IFNA(SUM((W$3&gt;='Gastos com Pessoal'!$E$7:$E$506)*(W$3&lt;='Gastos com Pessoal'!$F$7:$F$506)*(IF('Gastos com Pessoal'!$G$7:$G$506&lt;=W$3,1,0))*OFFSET('Gastos com Pessoal'!$H$6,1,MATCH(1&amp;$B47,'Gastos com Pessoal'!$I$532:$AJ$532&amp;'Gastos com Pessoal'!$I$6:$AJ$6,0),500,1)),0)
+_xlfn.IFNA(SUM((W$3&gt;='Gastos com Pessoal'!$E$7:$E$506)*(W$3&lt;='Gastos com Pessoal'!$F$7:$F$506)*(IF('Gastos com Pessoal'!$M$7:$M$506&lt;=W$3,1,0))*OFFSET('Gastos com Pessoal'!$H$6,1,MATCH(2&amp;$B47,'Gastos com Pessoal'!$I$532:$AJ$532&amp;'Gastos com Pessoal'!$I$6:$AJ$6,0),500,1)),0)
+_xlfn.IFNA(SUM((W$3&gt;='Gastos com Pessoal'!$E$7:$E$506)*(W$3&lt;='Gastos com Pessoal'!$F$7:$F$506)*(IF('Gastos com Pessoal'!$S$7:$S$506&lt;=W$3,1,0))*OFFSET('Gastos com Pessoal'!$H$6,1,MATCH(3&amp;$B47,'Gastos com Pessoal'!$I$532:$AJ$532&amp;'Gastos com Pessoal'!$I$6:$AJ$6,0),500,1)),0)
+_xlfn.IFNA(SUM((W$3&gt;='Gastos com Pessoal'!$E$7:$E$506)*(W$3&lt;='Gastos com Pessoal'!$F$7:$F$506)*(IF('Gastos com Pessoal'!$Y$7:$Y$506&lt;=W$3,1,0))*OFFSET('Gastos com Pessoal'!$H$6,1,MATCH(4&amp;$B47,'Gastos com Pessoal'!$I$532:$AJ$532&amp;'Gastos com Pessoal'!$I$6:$AJ$6,0),500,1)),0)
+_xlfn.IFNA(SUM((W$3&gt;='Gastos com Pessoal'!$E$7:$E$506)*(W$3&lt;='Gastos com Pessoal'!$F$7:$F$506)*(IF('Gastos com Pessoal'!$AE$7:$AE$506&lt;=W$3,1,0))*OFFSET('Gastos com Pessoal'!$H$6,1,MATCH(5&amp;$B47,'Gastos com Pessoal'!$I$532:$AJ$532&amp;'Gastos com Pessoal'!$I$6:$AJ$6,0),500,1)),0)
+_xlfn.IFNA(SUM((W$3&gt;='Gastos com Pessoal'!$E$513:$E$522)*(W$3&lt;='Gastos com Pessoal'!$F$513:$F$522)*(IF('Gastos com Pessoal'!$G$513:$G$522&lt;=W$3,1,0))*OFFSET('Gastos com Pessoal'!$H$512,1,MATCH(1&amp;$B47,'Gastos com Pessoal'!$I$532:$AJ$532&amp;'Gastos com Pessoal'!$I$512:$AJ$512,0),10,1)),0)
+_xlfn.IFNA(SUM((W$3&gt;='Gastos com Pessoal'!$E$513:$E$522)*(W$3&lt;='Gastos com Pessoal'!$F$513:$F$522)*(IF('Gastos com Pessoal'!$M$513:$M$522&lt;=W$3,1,0))*OFFSET('Gastos com Pessoal'!$H$512,1,MATCH(2&amp;$B47,'Gastos com Pessoal'!$I$532:$AJ$532&amp;'Gastos com Pessoal'!$I$512:$AJ$512,0),10,1)),0)
+_xlfn.IFNA(SUM((W$3&gt;='Gastos com Pessoal'!$E$513:$E$522)*(W$3&lt;='Gastos com Pessoal'!$F$513:$F$522)*(IF('Gastos com Pessoal'!$S$513:$S$522&lt;=W$3,1,0))*OFFSET('Gastos com Pessoal'!$H$512,1,MATCH(3&amp;$B47,'Gastos com Pessoal'!$I$532:$AJ$532&amp;'Gastos com Pessoal'!$I$512:$AJ$512,0),10,1)),0)
+_xlfn.IFNA(SUM((W$3&gt;='Gastos com Pessoal'!$E$513:$E$522)*(W$3&lt;='Gastos com Pessoal'!$F$513:$F$522)*(IF('Gastos com Pessoal'!$Y$513:$Y$522&lt;=W$3,1,0))*OFFSET('Gastos com Pessoal'!$H$512,1,MATCH(4&amp;$B47,'Gastos com Pessoal'!$I$532:$AJ$532&amp;'Gastos com Pessoal'!$I$512:$AJ$512,0),10,1)),0)
+_xlfn.IFNA(SUM((W$3&gt;='Gastos com Pessoal'!$E$513:$E$522)*(W$3&lt;='Gastos com Pessoal'!$F$513:$F$522)*(IF('Gastos com Pessoal'!$AE$513:$AE$522&lt;=W$3,1,0))*OFFSET('Gastos com Pessoal'!$H$512,1,MATCH(5&amp;$B47,'Gastos com Pessoal'!$I$532:$AJ$532&amp;'Gastos com Pessoal'!$I$512:$AJ$512,0),10,1)),0)</f>
        <v>0</v>
      </c>
      <c r="X47" s="32">
        <f t="array" aca="1" ref="X47" ca="1">_xlfn.IFNA(SUM((X$3&gt;='Gastos com Pessoal'!$E$7:$E$506)*(X$3&lt;='Gastos com Pessoal'!$F$7:$F$506)*OFFSET('Encargos e Benefícios'!$D$5,1,MATCH($B47,'Encargos e Benefícios'!$E$5:$AB$5,0),500,1)),0)
+_xlfn.IFNA(SUM((X$3&gt;='Gastos com Pessoal'!$E$513:$E$522)*(X$3&lt;='Gastos com Pessoal'!$F$513:$F$522)*OFFSET('Encargos e Benefícios'!$D$511,1,MATCH($B47,'Encargos e Benefícios'!$E$511:$AB$511,0),10,1)),0)
+_xlfn.IFNA(SUM((X$3&gt;='Gastos com Pessoal'!$E$7:$E$506)*(X$3&lt;='Gastos com Pessoal'!$F$7:$F$506)*(IF('Gastos com Pessoal'!$G$7:$G$506&lt;=X$3,1,0))*OFFSET('Gastos com Pessoal'!$H$6,1,MATCH(1&amp;$B47,'Gastos com Pessoal'!$I$532:$AJ$532&amp;'Gastos com Pessoal'!$I$6:$AJ$6,0),500,1)),0)
+_xlfn.IFNA(SUM((X$3&gt;='Gastos com Pessoal'!$E$7:$E$506)*(X$3&lt;='Gastos com Pessoal'!$F$7:$F$506)*(IF('Gastos com Pessoal'!$M$7:$M$506&lt;=X$3,1,0))*OFFSET('Gastos com Pessoal'!$H$6,1,MATCH(2&amp;$B47,'Gastos com Pessoal'!$I$532:$AJ$532&amp;'Gastos com Pessoal'!$I$6:$AJ$6,0),500,1)),0)
+_xlfn.IFNA(SUM((X$3&gt;='Gastos com Pessoal'!$E$7:$E$506)*(X$3&lt;='Gastos com Pessoal'!$F$7:$F$506)*(IF('Gastos com Pessoal'!$S$7:$S$506&lt;=X$3,1,0))*OFFSET('Gastos com Pessoal'!$H$6,1,MATCH(3&amp;$B47,'Gastos com Pessoal'!$I$532:$AJ$532&amp;'Gastos com Pessoal'!$I$6:$AJ$6,0),500,1)),0)
+_xlfn.IFNA(SUM((X$3&gt;='Gastos com Pessoal'!$E$7:$E$506)*(X$3&lt;='Gastos com Pessoal'!$F$7:$F$506)*(IF('Gastos com Pessoal'!$Y$7:$Y$506&lt;=X$3,1,0))*OFFSET('Gastos com Pessoal'!$H$6,1,MATCH(4&amp;$B47,'Gastos com Pessoal'!$I$532:$AJ$532&amp;'Gastos com Pessoal'!$I$6:$AJ$6,0),500,1)),0)
+_xlfn.IFNA(SUM((X$3&gt;='Gastos com Pessoal'!$E$7:$E$506)*(X$3&lt;='Gastos com Pessoal'!$F$7:$F$506)*(IF('Gastos com Pessoal'!$AE$7:$AE$506&lt;=X$3,1,0))*OFFSET('Gastos com Pessoal'!$H$6,1,MATCH(5&amp;$B47,'Gastos com Pessoal'!$I$532:$AJ$532&amp;'Gastos com Pessoal'!$I$6:$AJ$6,0),500,1)),0)
+_xlfn.IFNA(SUM((X$3&gt;='Gastos com Pessoal'!$E$513:$E$522)*(X$3&lt;='Gastos com Pessoal'!$F$513:$F$522)*(IF('Gastos com Pessoal'!$G$513:$G$522&lt;=X$3,1,0))*OFFSET('Gastos com Pessoal'!$H$512,1,MATCH(1&amp;$B47,'Gastos com Pessoal'!$I$532:$AJ$532&amp;'Gastos com Pessoal'!$I$512:$AJ$512,0),10,1)),0)
+_xlfn.IFNA(SUM((X$3&gt;='Gastos com Pessoal'!$E$513:$E$522)*(X$3&lt;='Gastos com Pessoal'!$F$513:$F$522)*(IF('Gastos com Pessoal'!$M$513:$M$522&lt;=X$3,1,0))*OFFSET('Gastos com Pessoal'!$H$512,1,MATCH(2&amp;$B47,'Gastos com Pessoal'!$I$532:$AJ$532&amp;'Gastos com Pessoal'!$I$512:$AJ$512,0),10,1)),0)
+_xlfn.IFNA(SUM((X$3&gt;='Gastos com Pessoal'!$E$513:$E$522)*(X$3&lt;='Gastos com Pessoal'!$F$513:$F$522)*(IF('Gastos com Pessoal'!$S$513:$S$522&lt;=X$3,1,0))*OFFSET('Gastos com Pessoal'!$H$512,1,MATCH(3&amp;$B47,'Gastos com Pessoal'!$I$532:$AJ$532&amp;'Gastos com Pessoal'!$I$512:$AJ$512,0),10,1)),0)
+_xlfn.IFNA(SUM((X$3&gt;='Gastos com Pessoal'!$E$513:$E$522)*(X$3&lt;='Gastos com Pessoal'!$F$513:$F$522)*(IF('Gastos com Pessoal'!$Y$513:$Y$522&lt;=X$3,1,0))*OFFSET('Gastos com Pessoal'!$H$512,1,MATCH(4&amp;$B47,'Gastos com Pessoal'!$I$532:$AJ$532&amp;'Gastos com Pessoal'!$I$512:$AJ$512,0),10,1)),0)
+_xlfn.IFNA(SUM((X$3&gt;='Gastos com Pessoal'!$E$513:$E$522)*(X$3&lt;='Gastos com Pessoal'!$F$513:$F$522)*(IF('Gastos com Pessoal'!$AE$513:$AE$522&lt;=X$3,1,0))*OFFSET('Gastos com Pessoal'!$H$512,1,MATCH(5&amp;$B47,'Gastos com Pessoal'!$I$532:$AJ$532&amp;'Gastos com Pessoal'!$I$512:$AJ$512,0),10,1)),0)</f>
        <v>0</v>
      </c>
      <c r="Y47" s="32">
        <f t="array" aca="1" ref="Y47" ca="1">_xlfn.IFNA(SUM((Y$3&gt;='Gastos com Pessoal'!$E$7:$E$506)*(Y$3&lt;='Gastos com Pessoal'!$F$7:$F$506)*OFFSET('Encargos e Benefícios'!$D$5,1,MATCH($B47,'Encargos e Benefícios'!$E$5:$AB$5,0),500,1)),0)
+_xlfn.IFNA(SUM((Y$3&gt;='Gastos com Pessoal'!$E$513:$E$522)*(Y$3&lt;='Gastos com Pessoal'!$F$513:$F$522)*OFFSET('Encargos e Benefícios'!$D$511,1,MATCH($B47,'Encargos e Benefícios'!$E$511:$AB$511,0),10,1)),0)
+_xlfn.IFNA(SUM((Y$3&gt;='Gastos com Pessoal'!$E$7:$E$506)*(Y$3&lt;='Gastos com Pessoal'!$F$7:$F$506)*(IF('Gastos com Pessoal'!$G$7:$G$506&lt;=Y$3,1,0))*OFFSET('Gastos com Pessoal'!$H$6,1,MATCH(1&amp;$B47,'Gastos com Pessoal'!$I$532:$AJ$532&amp;'Gastos com Pessoal'!$I$6:$AJ$6,0),500,1)),0)
+_xlfn.IFNA(SUM((Y$3&gt;='Gastos com Pessoal'!$E$7:$E$506)*(Y$3&lt;='Gastos com Pessoal'!$F$7:$F$506)*(IF('Gastos com Pessoal'!$M$7:$M$506&lt;=Y$3,1,0))*OFFSET('Gastos com Pessoal'!$H$6,1,MATCH(2&amp;$B47,'Gastos com Pessoal'!$I$532:$AJ$532&amp;'Gastos com Pessoal'!$I$6:$AJ$6,0),500,1)),0)
+_xlfn.IFNA(SUM((Y$3&gt;='Gastos com Pessoal'!$E$7:$E$506)*(Y$3&lt;='Gastos com Pessoal'!$F$7:$F$506)*(IF('Gastos com Pessoal'!$S$7:$S$506&lt;=Y$3,1,0))*OFFSET('Gastos com Pessoal'!$H$6,1,MATCH(3&amp;$B47,'Gastos com Pessoal'!$I$532:$AJ$532&amp;'Gastos com Pessoal'!$I$6:$AJ$6,0),500,1)),0)
+_xlfn.IFNA(SUM((Y$3&gt;='Gastos com Pessoal'!$E$7:$E$506)*(Y$3&lt;='Gastos com Pessoal'!$F$7:$F$506)*(IF('Gastos com Pessoal'!$Y$7:$Y$506&lt;=Y$3,1,0))*OFFSET('Gastos com Pessoal'!$H$6,1,MATCH(4&amp;$B47,'Gastos com Pessoal'!$I$532:$AJ$532&amp;'Gastos com Pessoal'!$I$6:$AJ$6,0),500,1)),0)
+_xlfn.IFNA(SUM((Y$3&gt;='Gastos com Pessoal'!$E$7:$E$506)*(Y$3&lt;='Gastos com Pessoal'!$F$7:$F$506)*(IF('Gastos com Pessoal'!$AE$7:$AE$506&lt;=Y$3,1,0))*OFFSET('Gastos com Pessoal'!$H$6,1,MATCH(5&amp;$B47,'Gastos com Pessoal'!$I$532:$AJ$532&amp;'Gastos com Pessoal'!$I$6:$AJ$6,0),500,1)),0)
+_xlfn.IFNA(SUM((Y$3&gt;='Gastos com Pessoal'!$E$513:$E$522)*(Y$3&lt;='Gastos com Pessoal'!$F$513:$F$522)*(IF('Gastos com Pessoal'!$G$513:$G$522&lt;=Y$3,1,0))*OFFSET('Gastos com Pessoal'!$H$512,1,MATCH(1&amp;$B47,'Gastos com Pessoal'!$I$532:$AJ$532&amp;'Gastos com Pessoal'!$I$512:$AJ$512,0),10,1)),0)
+_xlfn.IFNA(SUM((Y$3&gt;='Gastos com Pessoal'!$E$513:$E$522)*(Y$3&lt;='Gastos com Pessoal'!$F$513:$F$522)*(IF('Gastos com Pessoal'!$M$513:$M$522&lt;=Y$3,1,0))*OFFSET('Gastos com Pessoal'!$H$512,1,MATCH(2&amp;$B47,'Gastos com Pessoal'!$I$532:$AJ$532&amp;'Gastos com Pessoal'!$I$512:$AJ$512,0),10,1)),0)
+_xlfn.IFNA(SUM((Y$3&gt;='Gastos com Pessoal'!$E$513:$E$522)*(Y$3&lt;='Gastos com Pessoal'!$F$513:$F$522)*(IF('Gastos com Pessoal'!$S$513:$S$522&lt;=Y$3,1,0))*OFFSET('Gastos com Pessoal'!$H$512,1,MATCH(3&amp;$B47,'Gastos com Pessoal'!$I$532:$AJ$532&amp;'Gastos com Pessoal'!$I$512:$AJ$512,0),10,1)),0)
+_xlfn.IFNA(SUM((Y$3&gt;='Gastos com Pessoal'!$E$513:$E$522)*(Y$3&lt;='Gastos com Pessoal'!$F$513:$F$522)*(IF('Gastos com Pessoal'!$Y$513:$Y$522&lt;=Y$3,1,0))*OFFSET('Gastos com Pessoal'!$H$512,1,MATCH(4&amp;$B47,'Gastos com Pessoal'!$I$532:$AJ$532&amp;'Gastos com Pessoal'!$I$512:$AJ$512,0),10,1)),0)
+_xlfn.IFNA(SUM((Y$3&gt;='Gastos com Pessoal'!$E$513:$E$522)*(Y$3&lt;='Gastos com Pessoal'!$F$513:$F$522)*(IF('Gastos com Pessoal'!$AE$513:$AE$522&lt;=Y$3,1,0))*OFFSET('Gastos com Pessoal'!$H$512,1,MATCH(5&amp;$B47,'Gastos com Pessoal'!$I$532:$AJ$532&amp;'Gastos com Pessoal'!$I$512:$AJ$512,0),10,1)),0)</f>
        <v>0</v>
      </c>
      <c r="Z47" s="32">
        <f t="array" aca="1" ref="Z47" ca="1">_xlfn.IFNA(SUM((Z$3&gt;='Gastos com Pessoal'!$E$7:$E$506)*(Z$3&lt;='Gastos com Pessoal'!$F$7:$F$506)*OFFSET('Encargos e Benefícios'!$D$5,1,MATCH($B47,'Encargos e Benefícios'!$E$5:$AB$5,0),500,1)),0)
+_xlfn.IFNA(SUM((Z$3&gt;='Gastos com Pessoal'!$E$513:$E$522)*(Z$3&lt;='Gastos com Pessoal'!$F$513:$F$522)*OFFSET('Encargos e Benefícios'!$D$511,1,MATCH($B47,'Encargos e Benefícios'!$E$511:$AB$511,0),10,1)),0)
+_xlfn.IFNA(SUM((Z$3&gt;='Gastos com Pessoal'!$E$7:$E$506)*(Z$3&lt;='Gastos com Pessoal'!$F$7:$F$506)*(IF('Gastos com Pessoal'!$G$7:$G$506&lt;=Z$3,1,0))*OFFSET('Gastos com Pessoal'!$H$6,1,MATCH(1&amp;$B47,'Gastos com Pessoal'!$I$532:$AJ$532&amp;'Gastos com Pessoal'!$I$6:$AJ$6,0),500,1)),0)
+_xlfn.IFNA(SUM((Z$3&gt;='Gastos com Pessoal'!$E$7:$E$506)*(Z$3&lt;='Gastos com Pessoal'!$F$7:$F$506)*(IF('Gastos com Pessoal'!$M$7:$M$506&lt;=Z$3,1,0))*OFFSET('Gastos com Pessoal'!$H$6,1,MATCH(2&amp;$B47,'Gastos com Pessoal'!$I$532:$AJ$532&amp;'Gastos com Pessoal'!$I$6:$AJ$6,0),500,1)),0)
+_xlfn.IFNA(SUM((Z$3&gt;='Gastos com Pessoal'!$E$7:$E$506)*(Z$3&lt;='Gastos com Pessoal'!$F$7:$F$506)*(IF('Gastos com Pessoal'!$S$7:$S$506&lt;=Z$3,1,0))*OFFSET('Gastos com Pessoal'!$H$6,1,MATCH(3&amp;$B47,'Gastos com Pessoal'!$I$532:$AJ$532&amp;'Gastos com Pessoal'!$I$6:$AJ$6,0),500,1)),0)
+_xlfn.IFNA(SUM((Z$3&gt;='Gastos com Pessoal'!$E$7:$E$506)*(Z$3&lt;='Gastos com Pessoal'!$F$7:$F$506)*(IF('Gastos com Pessoal'!$Y$7:$Y$506&lt;=Z$3,1,0))*OFFSET('Gastos com Pessoal'!$H$6,1,MATCH(4&amp;$B47,'Gastos com Pessoal'!$I$532:$AJ$532&amp;'Gastos com Pessoal'!$I$6:$AJ$6,0),500,1)),0)
+_xlfn.IFNA(SUM((Z$3&gt;='Gastos com Pessoal'!$E$7:$E$506)*(Z$3&lt;='Gastos com Pessoal'!$F$7:$F$506)*(IF('Gastos com Pessoal'!$AE$7:$AE$506&lt;=Z$3,1,0))*OFFSET('Gastos com Pessoal'!$H$6,1,MATCH(5&amp;$B47,'Gastos com Pessoal'!$I$532:$AJ$532&amp;'Gastos com Pessoal'!$I$6:$AJ$6,0),500,1)),0)
+_xlfn.IFNA(SUM((Z$3&gt;='Gastos com Pessoal'!$E$513:$E$522)*(Z$3&lt;='Gastos com Pessoal'!$F$513:$F$522)*(IF('Gastos com Pessoal'!$G$513:$G$522&lt;=Z$3,1,0))*OFFSET('Gastos com Pessoal'!$H$512,1,MATCH(1&amp;$B47,'Gastos com Pessoal'!$I$532:$AJ$532&amp;'Gastos com Pessoal'!$I$512:$AJ$512,0),10,1)),0)
+_xlfn.IFNA(SUM((Z$3&gt;='Gastos com Pessoal'!$E$513:$E$522)*(Z$3&lt;='Gastos com Pessoal'!$F$513:$F$522)*(IF('Gastos com Pessoal'!$M$513:$M$522&lt;=Z$3,1,0))*OFFSET('Gastos com Pessoal'!$H$512,1,MATCH(2&amp;$B47,'Gastos com Pessoal'!$I$532:$AJ$532&amp;'Gastos com Pessoal'!$I$512:$AJ$512,0),10,1)),0)
+_xlfn.IFNA(SUM((Z$3&gt;='Gastos com Pessoal'!$E$513:$E$522)*(Z$3&lt;='Gastos com Pessoal'!$F$513:$F$522)*(IF('Gastos com Pessoal'!$S$513:$S$522&lt;=Z$3,1,0))*OFFSET('Gastos com Pessoal'!$H$512,1,MATCH(3&amp;$B47,'Gastos com Pessoal'!$I$532:$AJ$532&amp;'Gastos com Pessoal'!$I$512:$AJ$512,0),10,1)),0)
+_xlfn.IFNA(SUM((Z$3&gt;='Gastos com Pessoal'!$E$513:$E$522)*(Z$3&lt;='Gastos com Pessoal'!$F$513:$F$522)*(IF('Gastos com Pessoal'!$Y$513:$Y$522&lt;=Z$3,1,0))*OFFSET('Gastos com Pessoal'!$H$512,1,MATCH(4&amp;$B47,'Gastos com Pessoal'!$I$532:$AJ$532&amp;'Gastos com Pessoal'!$I$512:$AJ$512,0),10,1)),0)
+_xlfn.IFNA(SUM((Z$3&gt;='Gastos com Pessoal'!$E$513:$E$522)*(Z$3&lt;='Gastos com Pessoal'!$F$513:$F$522)*(IF('Gastos com Pessoal'!$AE$513:$AE$522&lt;=Z$3,1,0))*OFFSET('Gastos com Pessoal'!$H$512,1,MATCH(5&amp;$B47,'Gastos com Pessoal'!$I$532:$AJ$532&amp;'Gastos com Pessoal'!$I$512:$AJ$512,0),10,1)),0)</f>
        <v>0</v>
      </c>
      <c r="AA47" s="32">
        <f t="array" aca="1" ref="AA47" ca="1">_xlfn.IFNA(SUM((AA$3&gt;='Gastos com Pessoal'!$E$7:$E$506)*(AA$3&lt;='Gastos com Pessoal'!$F$7:$F$506)*OFFSET('Encargos e Benefícios'!$D$5,1,MATCH($B47,'Encargos e Benefícios'!$E$5:$AB$5,0),500,1)),0)
+_xlfn.IFNA(SUM((AA$3&gt;='Gastos com Pessoal'!$E$513:$E$522)*(AA$3&lt;='Gastos com Pessoal'!$F$513:$F$522)*OFFSET('Encargos e Benefícios'!$D$511,1,MATCH($B47,'Encargos e Benefícios'!$E$511:$AB$511,0),10,1)),0)
+_xlfn.IFNA(SUM((AA$3&gt;='Gastos com Pessoal'!$E$7:$E$506)*(AA$3&lt;='Gastos com Pessoal'!$F$7:$F$506)*(IF('Gastos com Pessoal'!$G$7:$G$506&lt;=AA$3,1,0))*OFFSET('Gastos com Pessoal'!$H$6,1,MATCH(1&amp;$B47,'Gastos com Pessoal'!$I$532:$AJ$532&amp;'Gastos com Pessoal'!$I$6:$AJ$6,0),500,1)),0)
+_xlfn.IFNA(SUM((AA$3&gt;='Gastos com Pessoal'!$E$7:$E$506)*(AA$3&lt;='Gastos com Pessoal'!$F$7:$F$506)*(IF('Gastos com Pessoal'!$M$7:$M$506&lt;=AA$3,1,0))*OFFSET('Gastos com Pessoal'!$H$6,1,MATCH(2&amp;$B47,'Gastos com Pessoal'!$I$532:$AJ$532&amp;'Gastos com Pessoal'!$I$6:$AJ$6,0),500,1)),0)
+_xlfn.IFNA(SUM((AA$3&gt;='Gastos com Pessoal'!$E$7:$E$506)*(AA$3&lt;='Gastos com Pessoal'!$F$7:$F$506)*(IF('Gastos com Pessoal'!$S$7:$S$506&lt;=AA$3,1,0))*OFFSET('Gastos com Pessoal'!$H$6,1,MATCH(3&amp;$B47,'Gastos com Pessoal'!$I$532:$AJ$532&amp;'Gastos com Pessoal'!$I$6:$AJ$6,0),500,1)),0)
+_xlfn.IFNA(SUM((AA$3&gt;='Gastos com Pessoal'!$E$7:$E$506)*(AA$3&lt;='Gastos com Pessoal'!$F$7:$F$506)*(IF('Gastos com Pessoal'!$Y$7:$Y$506&lt;=AA$3,1,0))*OFFSET('Gastos com Pessoal'!$H$6,1,MATCH(4&amp;$B47,'Gastos com Pessoal'!$I$532:$AJ$532&amp;'Gastos com Pessoal'!$I$6:$AJ$6,0),500,1)),0)
+_xlfn.IFNA(SUM((AA$3&gt;='Gastos com Pessoal'!$E$7:$E$506)*(AA$3&lt;='Gastos com Pessoal'!$F$7:$F$506)*(IF('Gastos com Pessoal'!$AE$7:$AE$506&lt;=AA$3,1,0))*OFFSET('Gastos com Pessoal'!$H$6,1,MATCH(5&amp;$B47,'Gastos com Pessoal'!$I$532:$AJ$532&amp;'Gastos com Pessoal'!$I$6:$AJ$6,0),500,1)),0)
+_xlfn.IFNA(SUM((AA$3&gt;='Gastos com Pessoal'!$E$513:$E$522)*(AA$3&lt;='Gastos com Pessoal'!$F$513:$F$522)*(IF('Gastos com Pessoal'!$G$513:$G$522&lt;=AA$3,1,0))*OFFSET('Gastos com Pessoal'!$H$512,1,MATCH(1&amp;$B47,'Gastos com Pessoal'!$I$532:$AJ$532&amp;'Gastos com Pessoal'!$I$512:$AJ$512,0),10,1)),0)
+_xlfn.IFNA(SUM((AA$3&gt;='Gastos com Pessoal'!$E$513:$E$522)*(AA$3&lt;='Gastos com Pessoal'!$F$513:$F$522)*(IF('Gastos com Pessoal'!$M$513:$M$522&lt;=AA$3,1,0))*OFFSET('Gastos com Pessoal'!$H$512,1,MATCH(2&amp;$B47,'Gastos com Pessoal'!$I$532:$AJ$532&amp;'Gastos com Pessoal'!$I$512:$AJ$512,0),10,1)),0)
+_xlfn.IFNA(SUM((AA$3&gt;='Gastos com Pessoal'!$E$513:$E$522)*(AA$3&lt;='Gastos com Pessoal'!$F$513:$F$522)*(IF('Gastos com Pessoal'!$S$513:$S$522&lt;=AA$3,1,0))*OFFSET('Gastos com Pessoal'!$H$512,1,MATCH(3&amp;$B47,'Gastos com Pessoal'!$I$532:$AJ$532&amp;'Gastos com Pessoal'!$I$512:$AJ$512,0),10,1)),0)
+_xlfn.IFNA(SUM((AA$3&gt;='Gastos com Pessoal'!$E$513:$E$522)*(AA$3&lt;='Gastos com Pessoal'!$F$513:$F$522)*(IF('Gastos com Pessoal'!$Y$513:$Y$522&lt;=AA$3,1,0))*OFFSET('Gastos com Pessoal'!$H$512,1,MATCH(4&amp;$B47,'Gastos com Pessoal'!$I$532:$AJ$532&amp;'Gastos com Pessoal'!$I$512:$AJ$512,0),10,1)),0)
+_xlfn.IFNA(SUM((AA$3&gt;='Gastos com Pessoal'!$E$513:$E$522)*(AA$3&lt;='Gastos com Pessoal'!$F$513:$F$522)*(IF('Gastos com Pessoal'!$AE$513:$AE$522&lt;=AA$3,1,0))*OFFSET('Gastos com Pessoal'!$H$512,1,MATCH(5&amp;$B47,'Gastos com Pessoal'!$I$532:$AJ$532&amp;'Gastos com Pessoal'!$I$512:$AJ$512,0),10,1)),0)</f>
        <v>0</v>
      </c>
      <c r="AB47" s="32">
        <f t="array" aca="1" ref="AB47" ca="1">_xlfn.IFNA(SUM((AB$3&gt;='Gastos com Pessoal'!$E$7:$E$506)*(AB$3&lt;='Gastos com Pessoal'!$F$7:$F$506)*OFFSET('Encargos e Benefícios'!$D$5,1,MATCH($B47,'Encargos e Benefícios'!$E$5:$AB$5,0),500,1)),0)
+_xlfn.IFNA(SUM((AB$3&gt;='Gastos com Pessoal'!$E$513:$E$522)*(AB$3&lt;='Gastos com Pessoal'!$F$513:$F$522)*OFFSET('Encargos e Benefícios'!$D$511,1,MATCH($B47,'Encargos e Benefícios'!$E$511:$AB$511,0),10,1)),0)
+_xlfn.IFNA(SUM((AB$3&gt;='Gastos com Pessoal'!$E$7:$E$506)*(AB$3&lt;='Gastos com Pessoal'!$F$7:$F$506)*(IF('Gastos com Pessoal'!$G$7:$G$506&lt;=AB$3,1,0))*OFFSET('Gastos com Pessoal'!$H$6,1,MATCH(1&amp;$B47,'Gastos com Pessoal'!$I$532:$AJ$532&amp;'Gastos com Pessoal'!$I$6:$AJ$6,0),500,1)),0)
+_xlfn.IFNA(SUM((AB$3&gt;='Gastos com Pessoal'!$E$7:$E$506)*(AB$3&lt;='Gastos com Pessoal'!$F$7:$F$506)*(IF('Gastos com Pessoal'!$M$7:$M$506&lt;=AB$3,1,0))*OFFSET('Gastos com Pessoal'!$H$6,1,MATCH(2&amp;$B47,'Gastos com Pessoal'!$I$532:$AJ$532&amp;'Gastos com Pessoal'!$I$6:$AJ$6,0),500,1)),0)
+_xlfn.IFNA(SUM((AB$3&gt;='Gastos com Pessoal'!$E$7:$E$506)*(AB$3&lt;='Gastos com Pessoal'!$F$7:$F$506)*(IF('Gastos com Pessoal'!$S$7:$S$506&lt;=AB$3,1,0))*OFFSET('Gastos com Pessoal'!$H$6,1,MATCH(3&amp;$B47,'Gastos com Pessoal'!$I$532:$AJ$532&amp;'Gastos com Pessoal'!$I$6:$AJ$6,0),500,1)),0)
+_xlfn.IFNA(SUM((AB$3&gt;='Gastos com Pessoal'!$E$7:$E$506)*(AB$3&lt;='Gastos com Pessoal'!$F$7:$F$506)*(IF('Gastos com Pessoal'!$Y$7:$Y$506&lt;=AB$3,1,0))*OFFSET('Gastos com Pessoal'!$H$6,1,MATCH(4&amp;$B47,'Gastos com Pessoal'!$I$532:$AJ$532&amp;'Gastos com Pessoal'!$I$6:$AJ$6,0),500,1)),0)
+_xlfn.IFNA(SUM((AB$3&gt;='Gastos com Pessoal'!$E$7:$E$506)*(AB$3&lt;='Gastos com Pessoal'!$F$7:$F$506)*(IF('Gastos com Pessoal'!$AE$7:$AE$506&lt;=AB$3,1,0))*OFFSET('Gastos com Pessoal'!$H$6,1,MATCH(5&amp;$B47,'Gastos com Pessoal'!$I$532:$AJ$532&amp;'Gastos com Pessoal'!$I$6:$AJ$6,0),500,1)),0)
+_xlfn.IFNA(SUM((AB$3&gt;='Gastos com Pessoal'!$E$513:$E$522)*(AB$3&lt;='Gastos com Pessoal'!$F$513:$F$522)*(IF('Gastos com Pessoal'!$G$513:$G$522&lt;=AB$3,1,0))*OFFSET('Gastos com Pessoal'!$H$512,1,MATCH(1&amp;$B47,'Gastos com Pessoal'!$I$532:$AJ$532&amp;'Gastos com Pessoal'!$I$512:$AJ$512,0),10,1)),0)
+_xlfn.IFNA(SUM((AB$3&gt;='Gastos com Pessoal'!$E$513:$E$522)*(AB$3&lt;='Gastos com Pessoal'!$F$513:$F$522)*(IF('Gastos com Pessoal'!$M$513:$M$522&lt;=AB$3,1,0))*OFFSET('Gastos com Pessoal'!$H$512,1,MATCH(2&amp;$B47,'Gastos com Pessoal'!$I$532:$AJ$532&amp;'Gastos com Pessoal'!$I$512:$AJ$512,0),10,1)),0)
+_xlfn.IFNA(SUM((AB$3&gt;='Gastos com Pessoal'!$E$513:$E$522)*(AB$3&lt;='Gastos com Pessoal'!$F$513:$F$522)*(IF('Gastos com Pessoal'!$S$513:$S$522&lt;=AB$3,1,0))*OFFSET('Gastos com Pessoal'!$H$512,1,MATCH(3&amp;$B47,'Gastos com Pessoal'!$I$532:$AJ$532&amp;'Gastos com Pessoal'!$I$512:$AJ$512,0),10,1)),0)
+_xlfn.IFNA(SUM((AB$3&gt;='Gastos com Pessoal'!$E$513:$E$522)*(AB$3&lt;='Gastos com Pessoal'!$F$513:$F$522)*(IF('Gastos com Pessoal'!$Y$513:$Y$522&lt;=AB$3,1,0))*OFFSET('Gastos com Pessoal'!$H$512,1,MATCH(4&amp;$B47,'Gastos com Pessoal'!$I$532:$AJ$532&amp;'Gastos com Pessoal'!$I$512:$AJ$512,0),10,1)),0)
+_xlfn.IFNA(SUM((AB$3&gt;='Gastos com Pessoal'!$E$513:$E$522)*(AB$3&lt;='Gastos com Pessoal'!$F$513:$F$522)*(IF('Gastos com Pessoal'!$AE$513:$AE$522&lt;=AB$3,1,0))*OFFSET('Gastos com Pessoal'!$H$512,1,MATCH(5&amp;$B47,'Gastos com Pessoal'!$I$532:$AJ$532&amp;'Gastos com Pessoal'!$I$512:$AJ$512,0),10,1)),0)</f>
        <v>0</v>
      </c>
      <c r="AC47" s="32">
        <f t="array" aca="1" ref="AC47" ca="1">_xlfn.IFNA(SUM((AC$3&gt;='Gastos com Pessoal'!$E$7:$E$506)*(AC$3&lt;='Gastos com Pessoal'!$F$7:$F$506)*OFFSET('Encargos e Benefícios'!$D$5,1,MATCH($B47,'Encargos e Benefícios'!$E$5:$AB$5,0),500,1)),0)
+_xlfn.IFNA(SUM((AC$3&gt;='Gastos com Pessoal'!$E$513:$E$522)*(AC$3&lt;='Gastos com Pessoal'!$F$513:$F$522)*OFFSET('Encargos e Benefícios'!$D$511,1,MATCH($B47,'Encargos e Benefícios'!$E$511:$AB$511,0),10,1)),0)
+_xlfn.IFNA(SUM((AC$3&gt;='Gastos com Pessoal'!$E$7:$E$506)*(AC$3&lt;='Gastos com Pessoal'!$F$7:$F$506)*(IF('Gastos com Pessoal'!$G$7:$G$506&lt;=AC$3,1,0))*OFFSET('Gastos com Pessoal'!$H$6,1,MATCH(1&amp;$B47,'Gastos com Pessoal'!$I$532:$AJ$532&amp;'Gastos com Pessoal'!$I$6:$AJ$6,0),500,1)),0)
+_xlfn.IFNA(SUM((AC$3&gt;='Gastos com Pessoal'!$E$7:$E$506)*(AC$3&lt;='Gastos com Pessoal'!$F$7:$F$506)*(IF('Gastos com Pessoal'!$M$7:$M$506&lt;=AC$3,1,0))*OFFSET('Gastos com Pessoal'!$H$6,1,MATCH(2&amp;$B47,'Gastos com Pessoal'!$I$532:$AJ$532&amp;'Gastos com Pessoal'!$I$6:$AJ$6,0),500,1)),0)
+_xlfn.IFNA(SUM((AC$3&gt;='Gastos com Pessoal'!$E$7:$E$506)*(AC$3&lt;='Gastos com Pessoal'!$F$7:$F$506)*(IF('Gastos com Pessoal'!$S$7:$S$506&lt;=AC$3,1,0))*OFFSET('Gastos com Pessoal'!$H$6,1,MATCH(3&amp;$B47,'Gastos com Pessoal'!$I$532:$AJ$532&amp;'Gastos com Pessoal'!$I$6:$AJ$6,0),500,1)),0)
+_xlfn.IFNA(SUM((AC$3&gt;='Gastos com Pessoal'!$E$7:$E$506)*(AC$3&lt;='Gastos com Pessoal'!$F$7:$F$506)*(IF('Gastos com Pessoal'!$Y$7:$Y$506&lt;=AC$3,1,0))*OFFSET('Gastos com Pessoal'!$H$6,1,MATCH(4&amp;$B47,'Gastos com Pessoal'!$I$532:$AJ$532&amp;'Gastos com Pessoal'!$I$6:$AJ$6,0),500,1)),0)
+_xlfn.IFNA(SUM((AC$3&gt;='Gastos com Pessoal'!$E$7:$E$506)*(AC$3&lt;='Gastos com Pessoal'!$F$7:$F$506)*(IF('Gastos com Pessoal'!$AE$7:$AE$506&lt;=AC$3,1,0))*OFFSET('Gastos com Pessoal'!$H$6,1,MATCH(5&amp;$B47,'Gastos com Pessoal'!$I$532:$AJ$532&amp;'Gastos com Pessoal'!$I$6:$AJ$6,0),500,1)),0)
+_xlfn.IFNA(SUM((AC$3&gt;='Gastos com Pessoal'!$E$513:$E$522)*(AC$3&lt;='Gastos com Pessoal'!$F$513:$F$522)*(IF('Gastos com Pessoal'!$G$513:$G$522&lt;=AC$3,1,0))*OFFSET('Gastos com Pessoal'!$H$512,1,MATCH(1&amp;$B47,'Gastos com Pessoal'!$I$532:$AJ$532&amp;'Gastos com Pessoal'!$I$512:$AJ$512,0),10,1)),0)
+_xlfn.IFNA(SUM((AC$3&gt;='Gastos com Pessoal'!$E$513:$E$522)*(AC$3&lt;='Gastos com Pessoal'!$F$513:$F$522)*(IF('Gastos com Pessoal'!$M$513:$M$522&lt;=AC$3,1,0))*OFFSET('Gastos com Pessoal'!$H$512,1,MATCH(2&amp;$B47,'Gastos com Pessoal'!$I$532:$AJ$532&amp;'Gastos com Pessoal'!$I$512:$AJ$512,0),10,1)),0)
+_xlfn.IFNA(SUM((AC$3&gt;='Gastos com Pessoal'!$E$513:$E$522)*(AC$3&lt;='Gastos com Pessoal'!$F$513:$F$522)*(IF('Gastos com Pessoal'!$S$513:$S$522&lt;=AC$3,1,0))*OFFSET('Gastos com Pessoal'!$H$512,1,MATCH(3&amp;$B47,'Gastos com Pessoal'!$I$532:$AJ$532&amp;'Gastos com Pessoal'!$I$512:$AJ$512,0),10,1)),0)
+_xlfn.IFNA(SUM((AC$3&gt;='Gastos com Pessoal'!$E$513:$E$522)*(AC$3&lt;='Gastos com Pessoal'!$F$513:$F$522)*(IF('Gastos com Pessoal'!$Y$513:$Y$522&lt;=AC$3,1,0))*OFFSET('Gastos com Pessoal'!$H$512,1,MATCH(4&amp;$B47,'Gastos com Pessoal'!$I$532:$AJ$532&amp;'Gastos com Pessoal'!$I$512:$AJ$512,0),10,1)),0)
+_xlfn.IFNA(SUM((AC$3&gt;='Gastos com Pessoal'!$E$513:$E$522)*(AC$3&lt;='Gastos com Pessoal'!$F$513:$F$522)*(IF('Gastos com Pessoal'!$AE$513:$AE$522&lt;=AC$3,1,0))*OFFSET('Gastos com Pessoal'!$H$512,1,MATCH(5&amp;$B47,'Gastos com Pessoal'!$I$532:$AJ$532&amp;'Gastos com Pessoal'!$I$512:$AJ$512,0),10,1)),0)</f>
        <v>0</v>
      </c>
      <c r="AD47" s="32">
        <f t="array" aca="1" ref="AD47" ca="1">_xlfn.IFNA(SUM((AD$3&gt;='Gastos com Pessoal'!$E$7:$E$506)*(AD$3&lt;='Gastos com Pessoal'!$F$7:$F$506)*OFFSET('Encargos e Benefícios'!$D$5,1,MATCH($B47,'Encargos e Benefícios'!$E$5:$AB$5,0),500,1)),0)
+_xlfn.IFNA(SUM((AD$3&gt;='Gastos com Pessoal'!$E$513:$E$522)*(AD$3&lt;='Gastos com Pessoal'!$F$513:$F$522)*OFFSET('Encargos e Benefícios'!$D$511,1,MATCH($B47,'Encargos e Benefícios'!$E$511:$AB$511,0),10,1)),0)
+_xlfn.IFNA(SUM((AD$3&gt;='Gastos com Pessoal'!$E$7:$E$506)*(AD$3&lt;='Gastos com Pessoal'!$F$7:$F$506)*(IF('Gastos com Pessoal'!$G$7:$G$506&lt;=AD$3,1,0))*OFFSET('Gastos com Pessoal'!$H$6,1,MATCH(1&amp;$B47,'Gastos com Pessoal'!$I$532:$AJ$532&amp;'Gastos com Pessoal'!$I$6:$AJ$6,0),500,1)),0)
+_xlfn.IFNA(SUM((AD$3&gt;='Gastos com Pessoal'!$E$7:$E$506)*(AD$3&lt;='Gastos com Pessoal'!$F$7:$F$506)*(IF('Gastos com Pessoal'!$M$7:$M$506&lt;=AD$3,1,0))*OFFSET('Gastos com Pessoal'!$H$6,1,MATCH(2&amp;$B47,'Gastos com Pessoal'!$I$532:$AJ$532&amp;'Gastos com Pessoal'!$I$6:$AJ$6,0),500,1)),0)
+_xlfn.IFNA(SUM((AD$3&gt;='Gastos com Pessoal'!$E$7:$E$506)*(AD$3&lt;='Gastos com Pessoal'!$F$7:$F$506)*(IF('Gastos com Pessoal'!$S$7:$S$506&lt;=AD$3,1,0))*OFFSET('Gastos com Pessoal'!$H$6,1,MATCH(3&amp;$B47,'Gastos com Pessoal'!$I$532:$AJ$532&amp;'Gastos com Pessoal'!$I$6:$AJ$6,0),500,1)),0)
+_xlfn.IFNA(SUM((AD$3&gt;='Gastos com Pessoal'!$E$7:$E$506)*(AD$3&lt;='Gastos com Pessoal'!$F$7:$F$506)*(IF('Gastos com Pessoal'!$Y$7:$Y$506&lt;=AD$3,1,0))*OFFSET('Gastos com Pessoal'!$H$6,1,MATCH(4&amp;$B47,'Gastos com Pessoal'!$I$532:$AJ$532&amp;'Gastos com Pessoal'!$I$6:$AJ$6,0),500,1)),0)
+_xlfn.IFNA(SUM((AD$3&gt;='Gastos com Pessoal'!$E$7:$E$506)*(AD$3&lt;='Gastos com Pessoal'!$F$7:$F$506)*(IF('Gastos com Pessoal'!$AE$7:$AE$506&lt;=AD$3,1,0))*OFFSET('Gastos com Pessoal'!$H$6,1,MATCH(5&amp;$B47,'Gastos com Pessoal'!$I$532:$AJ$532&amp;'Gastos com Pessoal'!$I$6:$AJ$6,0),500,1)),0)
+_xlfn.IFNA(SUM((AD$3&gt;='Gastos com Pessoal'!$E$513:$E$522)*(AD$3&lt;='Gastos com Pessoal'!$F$513:$F$522)*(IF('Gastos com Pessoal'!$G$513:$G$522&lt;=AD$3,1,0))*OFFSET('Gastos com Pessoal'!$H$512,1,MATCH(1&amp;$B47,'Gastos com Pessoal'!$I$532:$AJ$532&amp;'Gastos com Pessoal'!$I$512:$AJ$512,0),10,1)),0)
+_xlfn.IFNA(SUM((AD$3&gt;='Gastos com Pessoal'!$E$513:$E$522)*(AD$3&lt;='Gastos com Pessoal'!$F$513:$F$522)*(IF('Gastos com Pessoal'!$M$513:$M$522&lt;=AD$3,1,0))*OFFSET('Gastos com Pessoal'!$H$512,1,MATCH(2&amp;$B47,'Gastos com Pessoal'!$I$532:$AJ$532&amp;'Gastos com Pessoal'!$I$512:$AJ$512,0),10,1)),0)
+_xlfn.IFNA(SUM((AD$3&gt;='Gastos com Pessoal'!$E$513:$E$522)*(AD$3&lt;='Gastos com Pessoal'!$F$513:$F$522)*(IF('Gastos com Pessoal'!$S$513:$S$522&lt;=AD$3,1,0))*OFFSET('Gastos com Pessoal'!$H$512,1,MATCH(3&amp;$B47,'Gastos com Pessoal'!$I$532:$AJ$532&amp;'Gastos com Pessoal'!$I$512:$AJ$512,0),10,1)),0)
+_xlfn.IFNA(SUM((AD$3&gt;='Gastos com Pessoal'!$E$513:$E$522)*(AD$3&lt;='Gastos com Pessoal'!$F$513:$F$522)*(IF('Gastos com Pessoal'!$Y$513:$Y$522&lt;=AD$3,1,0))*OFFSET('Gastos com Pessoal'!$H$512,1,MATCH(4&amp;$B47,'Gastos com Pessoal'!$I$532:$AJ$532&amp;'Gastos com Pessoal'!$I$512:$AJ$512,0),10,1)),0)
+_xlfn.IFNA(SUM((AD$3&gt;='Gastos com Pessoal'!$E$513:$E$522)*(AD$3&lt;='Gastos com Pessoal'!$F$513:$F$522)*(IF('Gastos com Pessoal'!$AE$513:$AE$522&lt;=AD$3,1,0))*OFFSET('Gastos com Pessoal'!$H$512,1,MATCH(5&amp;$B47,'Gastos com Pessoal'!$I$532:$AJ$532&amp;'Gastos com Pessoal'!$I$512:$AJ$512,0),10,1)),0)</f>
        <v>0</v>
      </c>
      <c r="AE47" s="32">
        <f t="array" aca="1" ref="AE47" ca="1">_xlfn.IFNA(SUM((AE$3&gt;='Gastos com Pessoal'!$E$7:$E$506)*(AE$3&lt;='Gastos com Pessoal'!$F$7:$F$506)*OFFSET('Encargos e Benefícios'!$D$5,1,MATCH($B47,'Encargos e Benefícios'!$E$5:$AB$5,0),500,1)),0)
+_xlfn.IFNA(SUM((AE$3&gt;='Gastos com Pessoal'!$E$513:$E$522)*(AE$3&lt;='Gastos com Pessoal'!$F$513:$F$522)*OFFSET('Encargos e Benefícios'!$D$511,1,MATCH($B47,'Encargos e Benefícios'!$E$511:$AB$511,0),10,1)),0)
+_xlfn.IFNA(SUM((AE$3&gt;='Gastos com Pessoal'!$E$7:$E$506)*(AE$3&lt;='Gastos com Pessoal'!$F$7:$F$506)*(IF('Gastos com Pessoal'!$G$7:$G$506&lt;=AE$3,1,0))*OFFSET('Gastos com Pessoal'!$H$6,1,MATCH(1&amp;$B47,'Gastos com Pessoal'!$I$532:$AJ$532&amp;'Gastos com Pessoal'!$I$6:$AJ$6,0),500,1)),0)
+_xlfn.IFNA(SUM((AE$3&gt;='Gastos com Pessoal'!$E$7:$E$506)*(AE$3&lt;='Gastos com Pessoal'!$F$7:$F$506)*(IF('Gastos com Pessoal'!$M$7:$M$506&lt;=AE$3,1,0))*OFFSET('Gastos com Pessoal'!$H$6,1,MATCH(2&amp;$B47,'Gastos com Pessoal'!$I$532:$AJ$532&amp;'Gastos com Pessoal'!$I$6:$AJ$6,0),500,1)),0)
+_xlfn.IFNA(SUM((AE$3&gt;='Gastos com Pessoal'!$E$7:$E$506)*(AE$3&lt;='Gastos com Pessoal'!$F$7:$F$506)*(IF('Gastos com Pessoal'!$S$7:$S$506&lt;=AE$3,1,0))*OFFSET('Gastos com Pessoal'!$H$6,1,MATCH(3&amp;$B47,'Gastos com Pessoal'!$I$532:$AJ$532&amp;'Gastos com Pessoal'!$I$6:$AJ$6,0),500,1)),0)
+_xlfn.IFNA(SUM((AE$3&gt;='Gastos com Pessoal'!$E$7:$E$506)*(AE$3&lt;='Gastos com Pessoal'!$F$7:$F$506)*(IF('Gastos com Pessoal'!$Y$7:$Y$506&lt;=AE$3,1,0))*OFFSET('Gastos com Pessoal'!$H$6,1,MATCH(4&amp;$B47,'Gastos com Pessoal'!$I$532:$AJ$532&amp;'Gastos com Pessoal'!$I$6:$AJ$6,0),500,1)),0)
+_xlfn.IFNA(SUM((AE$3&gt;='Gastos com Pessoal'!$E$7:$E$506)*(AE$3&lt;='Gastos com Pessoal'!$F$7:$F$506)*(IF('Gastos com Pessoal'!$AE$7:$AE$506&lt;=AE$3,1,0))*OFFSET('Gastos com Pessoal'!$H$6,1,MATCH(5&amp;$B47,'Gastos com Pessoal'!$I$532:$AJ$532&amp;'Gastos com Pessoal'!$I$6:$AJ$6,0),500,1)),0)
+_xlfn.IFNA(SUM((AE$3&gt;='Gastos com Pessoal'!$E$513:$E$522)*(AE$3&lt;='Gastos com Pessoal'!$F$513:$F$522)*(IF('Gastos com Pessoal'!$G$513:$G$522&lt;=AE$3,1,0))*OFFSET('Gastos com Pessoal'!$H$512,1,MATCH(1&amp;$B47,'Gastos com Pessoal'!$I$532:$AJ$532&amp;'Gastos com Pessoal'!$I$512:$AJ$512,0),10,1)),0)
+_xlfn.IFNA(SUM((AE$3&gt;='Gastos com Pessoal'!$E$513:$E$522)*(AE$3&lt;='Gastos com Pessoal'!$F$513:$F$522)*(IF('Gastos com Pessoal'!$M$513:$M$522&lt;=AE$3,1,0))*OFFSET('Gastos com Pessoal'!$H$512,1,MATCH(2&amp;$B47,'Gastos com Pessoal'!$I$532:$AJ$532&amp;'Gastos com Pessoal'!$I$512:$AJ$512,0),10,1)),0)
+_xlfn.IFNA(SUM((AE$3&gt;='Gastos com Pessoal'!$E$513:$E$522)*(AE$3&lt;='Gastos com Pessoal'!$F$513:$F$522)*(IF('Gastos com Pessoal'!$S$513:$S$522&lt;=AE$3,1,0))*OFFSET('Gastos com Pessoal'!$H$512,1,MATCH(3&amp;$B47,'Gastos com Pessoal'!$I$532:$AJ$532&amp;'Gastos com Pessoal'!$I$512:$AJ$512,0),10,1)),0)
+_xlfn.IFNA(SUM((AE$3&gt;='Gastos com Pessoal'!$E$513:$E$522)*(AE$3&lt;='Gastos com Pessoal'!$F$513:$F$522)*(IF('Gastos com Pessoal'!$Y$513:$Y$522&lt;=AE$3,1,0))*OFFSET('Gastos com Pessoal'!$H$512,1,MATCH(4&amp;$B47,'Gastos com Pessoal'!$I$532:$AJ$532&amp;'Gastos com Pessoal'!$I$512:$AJ$512,0),10,1)),0)
+_xlfn.IFNA(SUM((AE$3&gt;='Gastos com Pessoal'!$E$513:$E$522)*(AE$3&lt;='Gastos com Pessoal'!$F$513:$F$522)*(IF('Gastos com Pessoal'!$AE$513:$AE$522&lt;=AE$3,1,0))*OFFSET('Gastos com Pessoal'!$H$512,1,MATCH(5&amp;$B47,'Gastos com Pessoal'!$I$532:$AJ$532&amp;'Gastos com Pessoal'!$I$512:$AJ$512,0),10,1)),0)</f>
        <v>0</v>
      </c>
      <c r="AF47" s="32">
        <f t="array" aca="1" ref="AF47" ca="1">_xlfn.IFNA(SUM((AF$3&gt;='Gastos com Pessoal'!$E$7:$E$506)*(AF$3&lt;='Gastos com Pessoal'!$F$7:$F$506)*OFFSET('Encargos e Benefícios'!$D$5,1,MATCH($B47,'Encargos e Benefícios'!$E$5:$AB$5,0),500,1)),0)
+_xlfn.IFNA(SUM((AF$3&gt;='Gastos com Pessoal'!$E$513:$E$522)*(AF$3&lt;='Gastos com Pessoal'!$F$513:$F$522)*OFFSET('Encargos e Benefícios'!$D$511,1,MATCH($B47,'Encargos e Benefícios'!$E$511:$AB$511,0),10,1)),0)
+_xlfn.IFNA(SUM((AF$3&gt;='Gastos com Pessoal'!$E$7:$E$506)*(AF$3&lt;='Gastos com Pessoal'!$F$7:$F$506)*(IF('Gastos com Pessoal'!$G$7:$G$506&lt;=AF$3,1,0))*OFFSET('Gastos com Pessoal'!$H$6,1,MATCH(1&amp;$B47,'Gastos com Pessoal'!$I$532:$AJ$532&amp;'Gastos com Pessoal'!$I$6:$AJ$6,0),500,1)),0)
+_xlfn.IFNA(SUM((AF$3&gt;='Gastos com Pessoal'!$E$7:$E$506)*(AF$3&lt;='Gastos com Pessoal'!$F$7:$F$506)*(IF('Gastos com Pessoal'!$M$7:$M$506&lt;=AF$3,1,0))*OFFSET('Gastos com Pessoal'!$H$6,1,MATCH(2&amp;$B47,'Gastos com Pessoal'!$I$532:$AJ$532&amp;'Gastos com Pessoal'!$I$6:$AJ$6,0),500,1)),0)
+_xlfn.IFNA(SUM((AF$3&gt;='Gastos com Pessoal'!$E$7:$E$506)*(AF$3&lt;='Gastos com Pessoal'!$F$7:$F$506)*(IF('Gastos com Pessoal'!$S$7:$S$506&lt;=AF$3,1,0))*OFFSET('Gastos com Pessoal'!$H$6,1,MATCH(3&amp;$B47,'Gastos com Pessoal'!$I$532:$AJ$532&amp;'Gastos com Pessoal'!$I$6:$AJ$6,0),500,1)),0)
+_xlfn.IFNA(SUM((AF$3&gt;='Gastos com Pessoal'!$E$7:$E$506)*(AF$3&lt;='Gastos com Pessoal'!$F$7:$F$506)*(IF('Gastos com Pessoal'!$Y$7:$Y$506&lt;=AF$3,1,0))*OFFSET('Gastos com Pessoal'!$H$6,1,MATCH(4&amp;$B47,'Gastos com Pessoal'!$I$532:$AJ$532&amp;'Gastos com Pessoal'!$I$6:$AJ$6,0),500,1)),0)
+_xlfn.IFNA(SUM((AF$3&gt;='Gastos com Pessoal'!$E$7:$E$506)*(AF$3&lt;='Gastos com Pessoal'!$F$7:$F$506)*(IF('Gastos com Pessoal'!$AE$7:$AE$506&lt;=AF$3,1,0))*OFFSET('Gastos com Pessoal'!$H$6,1,MATCH(5&amp;$B47,'Gastos com Pessoal'!$I$532:$AJ$532&amp;'Gastos com Pessoal'!$I$6:$AJ$6,0),500,1)),0)
+_xlfn.IFNA(SUM((AF$3&gt;='Gastos com Pessoal'!$E$513:$E$522)*(AF$3&lt;='Gastos com Pessoal'!$F$513:$F$522)*(IF('Gastos com Pessoal'!$G$513:$G$522&lt;=AF$3,1,0))*OFFSET('Gastos com Pessoal'!$H$512,1,MATCH(1&amp;$B47,'Gastos com Pessoal'!$I$532:$AJ$532&amp;'Gastos com Pessoal'!$I$512:$AJ$512,0),10,1)),0)
+_xlfn.IFNA(SUM((AF$3&gt;='Gastos com Pessoal'!$E$513:$E$522)*(AF$3&lt;='Gastos com Pessoal'!$F$513:$F$522)*(IF('Gastos com Pessoal'!$M$513:$M$522&lt;=AF$3,1,0))*OFFSET('Gastos com Pessoal'!$H$512,1,MATCH(2&amp;$B47,'Gastos com Pessoal'!$I$532:$AJ$532&amp;'Gastos com Pessoal'!$I$512:$AJ$512,0),10,1)),0)
+_xlfn.IFNA(SUM((AF$3&gt;='Gastos com Pessoal'!$E$513:$E$522)*(AF$3&lt;='Gastos com Pessoal'!$F$513:$F$522)*(IF('Gastos com Pessoal'!$S$513:$S$522&lt;=AF$3,1,0))*OFFSET('Gastos com Pessoal'!$H$512,1,MATCH(3&amp;$B47,'Gastos com Pessoal'!$I$532:$AJ$532&amp;'Gastos com Pessoal'!$I$512:$AJ$512,0),10,1)),0)
+_xlfn.IFNA(SUM((AF$3&gt;='Gastos com Pessoal'!$E$513:$E$522)*(AF$3&lt;='Gastos com Pessoal'!$F$513:$F$522)*(IF('Gastos com Pessoal'!$Y$513:$Y$522&lt;=AF$3,1,0))*OFFSET('Gastos com Pessoal'!$H$512,1,MATCH(4&amp;$B47,'Gastos com Pessoal'!$I$532:$AJ$532&amp;'Gastos com Pessoal'!$I$512:$AJ$512,0),10,1)),0)
+_xlfn.IFNA(SUM((AF$3&gt;='Gastos com Pessoal'!$E$513:$E$522)*(AF$3&lt;='Gastos com Pessoal'!$F$513:$F$522)*(IF('Gastos com Pessoal'!$AE$513:$AE$522&lt;=AF$3,1,0))*OFFSET('Gastos com Pessoal'!$H$512,1,MATCH(5&amp;$B47,'Gastos com Pessoal'!$I$532:$AJ$532&amp;'Gastos com Pessoal'!$I$512:$AJ$512,0),10,1)),0)</f>
        <v>0</v>
      </c>
      <c r="AG47" s="32">
        <f t="array" aca="1" ref="AG47" ca="1">_xlfn.IFNA(SUM((AG$3&gt;='Gastos com Pessoal'!$E$7:$E$506)*(AG$3&lt;='Gastos com Pessoal'!$F$7:$F$506)*OFFSET('Encargos e Benefícios'!$D$5,1,MATCH($B47,'Encargos e Benefícios'!$E$5:$AB$5,0),500,1)),0)
+_xlfn.IFNA(SUM((AG$3&gt;='Gastos com Pessoal'!$E$513:$E$522)*(AG$3&lt;='Gastos com Pessoal'!$F$513:$F$522)*OFFSET('Encargos e Benefícios'!$D$511,1,MATCH($B47,'Encargos e Benefícios'!$E$511:$AB$511,0),10,1)),0)
+_xlfn.IFNA(SUM((AG$3&gt;='Gastos com Pessoal'!$E$7:$E$506)*(AG$3&lt;='Gastos com Pessoal'!$F$7:$F$506)*(IF('Gastos com Pessoal'!$G$7:$G$506&lt;=AG$3,1,0))*OFFSET('Gastos com Pessoal'!$H$6,1,MATCH(1&amp;$B47,'Gastos com Pessoal'!$I$532:$AJ$532&amp;'Gastos com Pessoal'!$I$6:$AJ$6,0),500,1)),0)
+_xlfn.IFNA(SUM((AG$3&gt;='Gastos com Pessoal'!$E$7:$E$506)*(AG$3&lt;='Gastos com Pessoal'!$F$7:$F$506)*(IF('Gastos com Pessoal'!$M$7:$M$506&lt;=AG$3,1,0))*OFFSET('Gastos com Pessoal'!$H$6,1,MATCH(2&amp;$B47,'Gastos com Pessoal'!$I$532:$AJ$532&amp;'Gastos com Pessoal'!$I$6:$AJ$6,0),500,1)),0)
+_xlfn.IFNA(SUM((AG$3&gt;='Gastos com Pessoal'!$E$7:$E$506)*(AG$3&lt;='Gastos com Pessoal'!$F$7:$F$506)*(IF('Gastos com Pessoal'!$S$7:$S$506&lt;=AG$3,1,0))*OFFSET('Gastos com Pessoal'!$H$6,1,MATCH(3&amp;$B47,'Gastos com Pessoal'!$I$532:$AJ$532&amp;'Gastos com Pessoal'!$I$6:$AJ$6,0),500,1)),0)
+_xlfn.IFNA(SUM((AG$3&gt;='Gastos com Pessoal'!$E$7:$E$506)*(AG$3&lt;='Gastos com Pessoal'!$F$7:$F$506)*(IF('Gastos com Pessoal'!$Y$7:$Y$506&lt;=AG$3,1,0))*OFFSET('Gastos com Pessoal'!$H$6,1,MATCH(4&amp;$B47,'Gastos com Pessoal'!$I$532:$AJ$532&amp;'Gastos com Pessoal'!$I$6:$AJ$6,0),500,1)),0)
+_xlfn.IFNA(SUM((AG$3&gt;='Gastos com Pessoal'!$E$7:$E$506)*(AG$3&lt;='Gastos com Pessoal'!$F$7:$F$506)*(IF('Gastos com Pessoal'!$AE$7:$AE$506&lt;=AG$3,1,0))*OFFSET('Gastos com Pessoal'!$H$6,1,MATCH(5&amp;$B47,'Gastos com Pessoal'!$I$532:$AJ$532&amp;'Gastos com Pessoal'!$I$6:$AJ$6,0),500,1)),0)
+_xlfn.IFNA(SUM((AG$3&gt;='Gastos com Pessoal'!$E$513:$E$522)*(AG$3&lt;='Gastos com Pessoal'!$F$513:$F$522)*(IF('Gastos com Pessoal'!$G$513:$G$522&lt;=AG$3,1,0))*OFFSET('Gastos com Pessoal'!$H$512,1,MATCH(1&amp;$B47,'Gastos com Pessoal'!$I$532:$AJ$532&amp;'Gastos com Pessoal'!$I$512:$AJ$512,0),10,1)),0)
+_xlfn.IFNA(SUM((AG$3&gt;='Gastos com Pessoal'!$E$513:$E$522)*(AG$3&lt;='Gastos com Pessoal'!$F$513:$F$522)*(IF('Gastos com Pessoal'!$M$513:$M$522&lt;=AG$3,1,0))*OFFSET('Gastos com Pessoal'!$H$512,1,MATCH(2&amp;$B47,'Gastos com Pessoal'!$I$532:$AJ$532&amp;'Gastos com Pessoal'!$I$512:$AJ$512,0),10,1)),0)
+_xlfn.IFNA(SUM((AG$3&gt;='Gastos com Pessoal'!$E$513:$E$522)*(AG$3&lt;='Gastos com Pessoal'!$F$513:$F$522)*(IF('Gastos com Pessoal'!$S$513:$S$522&lt;=AG$3,1,0))*OFFSET('Gastos com Pessoal'!$H$512,1,MATCH(3&amp;$B47,'Gastos com Pessoal'!$I$532:$AJ$532&amp;'Gastos com Pessoal'!$I$512:$AJ$512,0),10,1)),0)
+_xlfn.IFNA(SUM((AG$3&gt;='Gastos com Pessoal'!$E$513:$E$522)*(AG$3&lt;='Gastos com Pessoal'!$F$513:$F$522)*(IF('Gastos com Pessoal'!$Y$513:$Y$522&lt;=AG$3,1,0))*OFFSET('Gastos com Pessoal'!$H$512,1,MATCH(4&amp;$B47,'Gastos com Pessoal'!$I$532:$AJ$532&amp;'Gastos com Pessoal'!$I$512:$AJ$512,0),10,1)),0)
+_xlfn.IFNA(SUM((AG$3&gt;='Gastos com Pessoal'!$E$513:$E$522)*(AG$3&lt;='Gastos com Pessoal'!$F$513:$F$522)*(IF('Gastos com Pessoal'!$AE$513:$AE$522&lt;=AG$3,1,0))*OFFSET('Gastos com Pessoal'!$H$512,1,MATCH(5&amp;$B47,'Gastos com Pessoal'!$I$532:$AJ$532&amp;'Gastos com Pessoal'!$I$512:$AJ$512,0),10,1)),0)</f>
        <v>0</v>
      </c>
      <c r="AH47" s="32">
        <f t="array" aca="1" ref="AH47" ca="1">_xlfn.IFNA(SUM((AH$3&gt;='Gastos com Pessoal'!$E$7:$E$506)*(AH$3&lt;='Gastos com Pessoal'!$F$7:$F$506)*OFFSET('Encargos e Benefícios'!$D$5,1,MATCH($B47,'Encargos e Benefícios'!$E$5:$AB$5,0),500,1)),0)
+_xlfn.IFNA(SUM((AH$3&gt;='Gastos com Pessoal'!$E$513:$E$522)*(AH$3&lt;='Gastos com Pessoal'!$F$513:$F$522)*OFFSET('Encargos e Benefícios'!$D$511,1,MATCH($B47,'Encargos e Benefícios'!$E$511:$AB$511,0),10,1)),0)
+_xlfn.IFNA(SUM((AH$3&gt;='Gastos com Pessoal'!$E$7:$E$506)*(AH$3&lt;='Gastos com Pessoal'!$F$7:$F$506)*(IF('Gastos com Pessoal'!$G$7:$G$506&lt;=AH$3,1,0))*OFFSET('Gastos com Pessoal'!$H$6,1,MATCH(1&amp;$B47,'Gastos com Pessoal'!$I$532:$AJ$532&amp;'Gastos com Pessoal'!$I$6:$AJ$6,0),500,1)),0)
+_xlfn.IFNA(SUM((AH$3&gt;='Gastos com Pessoal'!$E$7:$E$506)*(AH$3&lt;='Gastos com Pessoal'!$F$7:$F$506)*(IF('Gastos com Pessoal'!$M$7:$M$506&lt;=AH$3,1,0))*OFFSET('Gastos com Pessoal'!$H$6,1,MATCH(2&amp;$B47,'Gastos com Pessoal'!$I$532:$AJ$532&amp;'Gastos com Pessoal'!$I$6:$AJ$6,0),500,1)),0)
+_xlfn.IFNA(SUM((AH$3&gt;='Gastos com Pessoal'!$E$7:$E$506)*(AH$3&lt;='Gastos com Pessoal'!$F$7:$F$506)*(IF('Gastos com Pessoal'!$S$7:$S$506&lt;=AH$3,1,0))*OFFSET('Gastos com Pessoal'!$H$6,1,MATCH(3&amp;$B47,'Gastos com Pessoal'!$I$532:$AJ$532&amp;'Gastos com Pessoal'!$I$6:$AJ$6,0),500,1)),0)
+_xlfn.IFNA(SUM((AH$3&gt;='Gastos com Pessoal'!$E$7:$E$506)*(AH$3&lt;='Gastos com Pessoal'!$F$7:$F$506)*(IF('Gastos com Pessoal'!$Y$7:$Y$506&lt;=AH$3,1,0))*OFFSET('Gastos com Pessoal'!$H$6,1,MATCH(4&amp;$B47,'Gastos com Pessoal'!$I$532:$AJ$532&amp;'Gastos com Pessoal'!$I$6:$AJ$6,0),500,1)),0)
+_xlfn.IFNA(SUM((AH$3&gt;='Gastos com Pessoal'!$E$7:$E$506)*(AH$3&lt;='Gastos com Pessoal'!$F$7:$F$506)*(IF('Gastos com Pessoal'!$AE$7:$AE$506&lt;=AH$3,1,0))*OFFSET('Gastos com Pessoal'!$H$6,1,MATCH(5&amp;$B47,'Gastos com Pessoal'!$I$532:$AJ$532&amp;'Gastos com Pessoal'!$I$6:$AJ$6,0),500,1)),0)
+_xlfn.IFNA(SUM((AH$3&gt;='Gastos com Pessoal'!$E$513:$E$522)*(AH$3&lt;='Gastos com Pessoal'!$F$513:$F$522)*(IF('Gastos com Pessoal'!$G$513:$G$522&lt;=AH$3,1,0))*OFFSET('Gastos com Pessoal'!$H$512,1,MATCH(1&amp;$B47,'Gastos com Pessoal'!$I$532:$AJ$532&amp;'Gastos com Pessoal'!$I$512:$AJ$512,0),10,1)),0)
+_xlfn.IFNA(SUM((AH$3&gt;='Gastos com Pessoal'!$E$513:$E$522)*(AH$3&lt;='Gastos com Pessoal'!$F$513:$F$522)*(IF('Gastos com Pessoal'!$M$513:$M$522&lt;=AH$3,1,0))*OFFSET('Gastos com Pessoal'!$H$512,1,MATCH(2&amp;$B47,'Gastos com Pessoal'!$I$532:$AJ$532&amp;'Gastos com Pessoal'!$I$512:$AJ$512,0),10,1)),0)
+_xlfn.IFNA(SUM((AH$3&gt;='Gastos com Pessoal'!$E$513:$E$522)*(AH$3&lt;='Gastos com Pessoal'!$F$513:$F$522)*(IF('Gastos com Pessoal'!$S$513:$S$522&lt;=AH$3,1,0))*OFFSET('Gastos com Pessoal'!$H$512,1,MATCH(3&amp;$B47,'Gastos com Pessoal'!$I$532:$AJ$532&amp;'Gastos com Pessoal'!$I$512:$AJ$512,0),10,1)),0)
+_xlfn.IFNA(SUM((AH$3&gt;='Gastos com Pessoal'!$E$513:$E$522)*(AH$3&lt;='Gastos com Pessoal'!$F$513:$F$522)*(IF('Gastos com Pessoal'!$Y$513:$Y$522&lt;=AH$3,1,0))*OFFSET('Gastos com Pessoal'!$H$512,1,MATCH(4&amp;$B47,'Gastos com Pessoal'!$I$532:$AJ$532&amp;'Gastos com Pessoal'!$I$512:$AJ$512,0),10,1)),0)
+_xlfn.IFNA(SUM((AH$3&gt;='Gastos com Pessoal'!$E$513:$E$522)*(AH$3&lt;='Gastos com Pessoal'!$F$513:$F$522)*(IF('Gastos com Pessoal'!$AE$513:$AE$522&lt;=AH$3,1,0))*OFFSET('Gastos com Pessoal'!$H$512,1,MATCH(5&amp;$B47,'Gastos com Pessoal'!$I$532:$AJ$532&amp;'Gastos com Pessoal'!$I$512:$AJ$512,0),10,1)),0)</f>
        <v>0</v>
      </c>
      <c r="AI47" s="32">
        <f t="array" aca="1" ref="AI47" ca="1">_xlfn.IFNA(SUM((AI$3&gt;='Gastos com Pessoal'!$E$7:$E$506)*(AI$3&lt;='Gastos com Pessoal'!$F$7:$F$506)*OFFSET('Encargos e Benefícios'!$D$5,1,MATCH($B47,'Encargos e Benefícios'!$E$5:$AB$5,0),500,1)),0)
+_xlfn.IFNA(SUM((AI$3&gt;='Gastos com Pessoal'!$E$513:$E$522)*(AI$3&lt;='Gastos com Pessoal'!$F$513:$F$522)*OFFSET('Encargos e Benefícios'!$D$511,1,MATCH($B47,'Encargos e Benefícios'!$E$511:$AB$511,0),10,1)),0)
+_xlfn.IFNA(SUM((AI$3&gt;='Gastos com Pessoal'!$E$7:$E$506)*(AI$3&lt;='Gastos com Pessoal'!$F$7:$F$506)*(IF('Gastos com Pessoal'!$G$7:$G$506&lt;=AI$3,1,0))*OFFSET('Gastos com Pessoal'!$H$6,1,MATCH(1&amp;$B47,'Gastos com Pessoal'!$I$532:$AJ$532&amp;'Gastos com Pessoal'!$I$6:$AJ$6,0),500,1)),0)
+_xlfn.IFNA(SUM((AI$3&gt;='Gastos com Pessoal'!$E$7:$E$506)*(AI$3&lt;='Gastos com Pessoal'!$F$7:$F$506)*(IF('Gastos com Pessoal'!$M$7:$M$506&lt;=AI$3,1,0))*OFFSET('Gastos com Pessoal'!$H$6,1,MATCH(2&amp;$B47,'Gastos com Pessoal'!$I$532:$AJ$532&amp;'Gastos com Pessoal'!$I$6:$AJ$6,0),500,1)),0)
+_xlfn.IFNA(SUM((AI$3&gt;='Gastos com Pessoal'!$E$7:$E$506)*(AI$3&lt;='Gastos com Pessoal'!$F$7:$F$506)*(IF('Gastos com Pessoal'!$S$7:$S$506&lt;=AI$3,1,0))*OFFSET('Gastos com Pessoal'!$H$6,1,MATCH(3&amp;$B47,'Gastos com Pessoal'!$I$532:$AJ$532&amp;'Gastos com Pessoal'!$I$6:$AJ$6,0),500,1)),0)
+_xlfn.IFNA(SUM((AI$3&gt;='Gastos com Pessoal'!$E$7:$E$506)*(AI$3&lt;='Gastos com Pessoal'!$F$7:$F$506)*(IF('Gastos com Pessoal'!$Y$7:$Y$506&lt;=AI$3,1,0))*OFFSET('Gastos com Pessoal'!$H$6,1,MATCH(4&amp;$B47,'Gastos com Pessoal'!$I$532:$AJ$532&amp;'Gastos com Pessoal'!$I$6:$AJ$6,0),500,1)),0)
+_xlfn.IFNA(SUM((AI$3&gt;='Gastos com Pessoal'!$E$7:$E$506)*(AI$3&lt;='Gastos com Pessoal'!$F$7:$F$506)*(IF('Gastos com Pessoal'!$AE$7:$AE$506&lt;=AI$3,1,0))*OFFSET('Gastos com Pessoal'!$H$6,1,MATCH(5&amp;$B47,'Gastos com Pessoal'!$I$532:$AJ$532&amp;'Gastos com Pessoal'!$I$6:$AJ$6,0),500,1)),0)
+_xlfn.IFNA(SUM((AI$3&gt;='Gastos com Pessoal'!$E$513:$E$522)*(AI$3&lt;='Gastos com Pessoal'!$F$513:$F$522)*(IF('Gastos com Pessoal'!$G$513:$G$522&lt;=AI$3,1,0))*OFFSET('Gastos com Pessoal'!$H$512,1,MATCH(1&amp;$B47,'Gastos com Pessoal'!$I$532:$AJ$532&amp;'Gastos com Pessoal'!$I$512:$AJ$512,0),10,1)),0)
+_xlfn.IFNA(SUM((AI$3&gt;='Gastos com Pessoal'!$E$513:$E$522)*(AI$3&lt;='Gastos com Pessoal'!$F$513:$F$522)*(IF('Gastos com Pessoal'!$M$513:$M$522&lt;=AI$3,1,0))*OFFSET('Gastos com Pessoal'!$H$512,1,MATCH(2&amp;$B47,'Gastos com Pessoal'!$I$532:$AJ$532&amp;'Gastos com Pessoal'!$I$512:$AJ$512,0),10,1)),0)
+_xlfn.IFNA(SUM((AI$3&gt;='Gastos com Pessoal'!$E$513:$E$522)*(AI$3&lt;='Gastos com Pessoal'!$F$513:$F$522)*(IF('Gastos com Pessoal'!$S$513:$S$522&lt;=AI$3,1,0))*OFFSET('Gastos com Pessoal'!$H$512,1,MATCH(3&amp;$B47,'Gastos com Pessoal'!$I$532:$AJ$532&amp;'Gastos com Pessoal'!$I$512:$AJ$512,0),10,1)),0)
+_xlfn.IFNA(SUM((AI$3&gt;='Gastos com Pessoal'!$E$513:$E$522)*(AI$3&lt;='Gastos com Pessoal'!$F$513:$F$522)*(IF('Gastos com Pessoal'!$Y$513:$Y$522&lt;=AI$3,1,0))*OFFSET('Gastos com Pessoal'!$H$512,1,MATCH(4&amp;$B47,'Gastos com Pessoal'!$I$532:$AJ$532&amp;'Gastos com Pessoal'!$I$512:$AJ$512,0),10,1)),0)
+_xlfn.IFNA(SUM((AI$3&gt;='Gastos com Pessoal'!$E$513:$E$522)*(AI$3&lt;='Gastos com Pessoal'!$F$513:$F$522)*(IF('Gastos com Pessoal'!$AE$513:$AE$522&lt;=AI$3,1,0))*OFFSET('Gastos com Pessoal'!$H$512,1,MATCH(5&amp;$B47,'Gastos com Pessoal'!$I$532:$AJ$532&amp;'Gastos com Pessoal'!$I$512:$AJ$512,0),10,1)),0)</f>
        <v>0</v>
      </c>
      <c r="AJ47" s="32">
        <f t="array" aca="1" ref="AJ47" ca="1">_xlfn.IFNA(SUM((AJ$3&gt;='Gastos com Pessoal'!$E$7:$E$506)*(AJ$3&lt;='Gastos com Pessoal'!$F$7:$F$506)*OFFSET('Encargos e Benefícios'!$D$5,1,MATCH($B47,'Encargos e Benefícios'!$E$5:$AB$5,0),500,1)),0)
+_xlfn.IFNA(SUM((AJ$3&gt;='Gastos com Pessoal'!$E$513:$E$522)*(AJ$3&lt;='Gastos com Pessoal'!$F$513:$F$522)*OFFSET('Encargos e Benefícios'!$D$511,1,MATCH($B47,'Encargos e Benefícios'!$E$511:$AB$511,0),10,1)),0)
+_xlfn.IFNA(SUM((AJ$3&gt;='Gastos com Pessoal'!$E$7:$E$506)*(AJ$3&lt;='Gastos com Pessoal'!$F$7:$F$506)*(IF('Gastos com Pessoal'!$G$7:$G$506&lt;=AJ$3,1,0))*OFFSET('Gastos com Pessoal'!$H$6,1,MATCH(1&amp;$B47,'Gastos com Pessoal'!$I$532:$AJ$532&amp;'Gastos com Pessoal'!$I$6:$AJ$6,0),500,1)),0)
+_xlfn.IFNA(SUM((AJ$3&gt;='Gastos com Pessoal'!$E$7:$E$506)*(AJ$3&lt;='Gastos com Pessoal'!$F$7:$F$506)*(IF('Gastos com Pessoal'!$M$7:$M$506&lt;=AJ$3,1,0))*OFFSET('Gastos com Pessoal'!$H$6,1,MATCH(2&amp;$B47,'Gastos com Pessoal'!$I$532:$AJ$532&amp;'Gastos com Pessoal'!$I$6:$AJ$6,0),500,1)),0)
+_xlfn.IFNA(SUM((AJ$3&gt;='Gastos com Pessoal'!$E$7:$E$506)*(AJ$3&lt;='Gastos com Pessoal'!$F$7:$F$506)*(IF('Gastos com Pessoal'!$S$7:$S$506&lt;=AJ$3,1,0))*OFFSET('Gastos com Pessoal'!$H$6,1,MATCH(3&amp;$B47,'Gastos com Pessoal'!$I$532:$AJ$532&amp;'Gastos com Pessoal'!$I$6:$AJ$6,0),500,1)),0)
+_xlfn.IFNA(SUM((AJ$3&gt;='Gastos com Pessoal'!$E$7:$E$506)*(AJ$3&lt;='Gastos com Pessoal'!$F$7:$F$506)*(IF('Gastos com Pessoal'!$Y$7:$Y$506&lt;=AJ$3,1,0))*OFFSET('Gastos com Pessoal'!$H$6,1,MATCH(4&amp;$B47,'Gastos com Pessoal'!$I$532:$AJ$532&amp;'Gastos com Pessoal'!$I$6:$AJ$6,0),500,1)),0)
+_xlfn.IFNA(SUM((AJ$3&gt;='Gastos com Pessoal'!$E$7:$E$506)*(AJ$3&lt;='Gastos com Pessoal'!$F$7:$F$506)*(IF('Gastos com Pessoal'!$AE$7:$AE$506&lt;=AJ$3,1,0))*OFFSET('Gastos com Pessoal'!$H$6,1,MATCH(5&amp;$B47,'Gastos com Pessoal'!$I$532:$AJ$532&amp;'Gastos com Pessoal'!$I$6:$AJ$6,0),500,1)),0)
+_xlfn.IFNA(SUM((AJ$3&gt;='Gastos com Pessoal'!$E$513:$E$522)*(AJ$3&lt;='Gastos com Pessoal'!$F$513:$F$522)*(IF('Gastos com Pessoal'!$G$513:$G$522&lt;=AJ$3,1,0))*OFFSET('Gastos com Pessoal'!$H$512,1,MATCH(1&amp;$B47,'Gastos com Pessoal'!$I$532:$AJ$532&amp;'Gastos com Pessoal'!$I$512:$AJ$512,0),10,1)),0)
+_xlfn.IFNA(SUM((AJ$3&gt;='Gastos com Pessoal'!$E$513:$E$522)*(AJ$3&lt;='Gastos com Pessoal'!$F$513:$F$522)*(IF('Gastos com Pessoal'!$M$513:$M$522&lt;=AJ$3,1,0))*OFFSET('Gastos com Pessoal'!$H$512,1,MATCH(2&amp;$B47,'Gastos com Pessoal'!$I$532:$AJ$532&amp;'Gastos com Pessoal'!$I$512:$AJ$512,0),10,1)),0)
+_xlfn.IFNA(SUM((AJ$3&gt;='Gastos com Pessoal'!$E$513:$E$522)*(AJ$3&lt;='Gastos com Pessoal'!$F$513:$F$522)*(IF('Gastos com Pessoal'!$S$513:$S$522&lt;=AJ$3,1,0))*OFFSET('Gastos com Pessoal'!$H$512,1,MATCH(3&amp;$B47,'Gastos com Pessoal'!$I$532:$AJ$532&amp;'Gastos com Pessoal'!$I$512:$AJ$512,0),10,1)),0)
+_xlfn.IFNA(SUM((AJ$3&gt;='Gastos com Pessoal'!$E$513:$E$522)*(AJ$3&lt;='Gastos com Pessoal'!$F$513:$F$522)*(IF('Gastos com Pessoal'!$Y$513:$Y$522&lt;=AJ$3,1,0))*OFFSET('Gastos com Pessoal'!$H$512,1,MATCH(4&amp;$B47,'Gastos com Pessoal'!$I$532:$AJ$532&amp;'Gastos com Pessoal'!$I$512:$AJ$512,0),10,1)),0)
+_xlfn.IFNA(SUM((AJ$3&gt;='Gastos com Pessoal'!$E$513:$E$522)*(AJ$3&lt;='Gastos com Pessoal'!$F$513:$F$522)*(IF('Gastos com Pessoal'!$AE$513:$AE$522&lt;=AJ$3,1,0))*OFFSET('Gastos com Pessoal'!$H$512,1,MATCH(5&amp;$B47,'Gastos com Pessoal'!$I$532:$AJ$532&amp;'Gastos com Pessoal'!$I$512:$AJ$512,0),10,1)),0)</f>
        <v>0</v>
      </c>
      <c r="AK47" s="32">
        <f t="array" aca="1" ref="AK47" ca="1">_xlfn.IFNA(SUM((AK$3&gt;='Gastos com Pessoal'!$E$7:$E$506)*(AK$3&lt;='Gastos com Pessoal'!$F$7:$F$506)*OFFSET('Encargos e Benefícios'!$D$5,1,MATCH($B47,'Encargos e Benefícios'!$E$5:$AB$5,0),500,1)),0)
+_xlfn.IFNA(SUM((AK$3&gt;='Gastos com Pessoal'!$E$513:$E$522)*(AK$3&lt;='Gastos com Pessoal'!$F$513:$F$522)*OFFSET('Encargos e Benefícios'!$D$511,1,MATCH($B47,'Encargos e Benefícios'!$E$511:$AB$511,0),10,1)),0)
+_xlfn.IFNA(SUM((AK$3&gt;='Gastos com Pessoal'!$E$7:$E$506)*(AK$3&lt;='Gastos com Pessoal'!$F$7:$F$506)*(IF('Gastos com Pessoal'!$G$7:$G$506&lt;=AK$3,1,0))*OFFSET('Gastos com Pessoal'!$H$6,1,MATCH(1&amp;$B47,'Gastos com Pessoal'!$I$532:$AJ$532&amp;'Gastos com Pessoal'!$I$6:$AJ$6,0),500,1)),0)
+_xlfn.IFNA(SUM((AK$3&gt;='Gastos com Pessoal'!$E$7:$E$506)*(AK$3&lt;='Gastos com Pessoal'!$F$7:$F$506)*(IF('Gastos com Pessoal'!$M$7:$M$506&lt;=AK$3,1,0))*OFFSET('Gastos com Pessoal'!$H$6,1,MATCH(2&amp;$B47,'Gastos com Pessoal'!$I$532:$AJ$532&amp;'Gastos com Pessoal'!$I$6:$AJ$6,0),500,1)),0)
+_xlfn.IFNA(SUM((AK$3&gt;='Gastos com Pessoal'!$E$7:$E$506)*(AK$3&lt;='Gastos com Pessoal'!$F$7:$F$506)*(IF('Gastos com Pessoal'!$S$7:$S$506&lt;=AK$3,1,0))*OFFSET('Gastos com Pessoal'!$H$6,1,MATCH(3&amp;$B47,'Gastos com Pessoal'!$I$532:$AJ$532&amp;'Gastos com Pessoal'!$I$6:$AJ$6,0),500,1)),0)
+_xlfn.IFNA(SUM((AK$3&gt;='Gastos com Pessoal'!$E$7:$E$506)*(AK$3&lt;='Gastos com Pessoal'!$F$7:$F$506)*(IF('Gastos com Pessoal'!$Y$7:$Y$506&lt;=AK$3,1,0))*OFFSET('Gastos com Pessoal'!$H$6,1,MATCH(4&amp;$B47,'Gastos com Pessoal'!$I$532:$AJ$532&amp;'Gastos com Pessoal'!$I$6:$AJ$6,0),500,1)),0)
+_xlfn.IFNA(SUM((AK$3&gt;='Gastos com Pessoal'!$E$7:$E$506)*(AK$3&lt;='Gastos com Pessoal'!$F$7:$F$506)*(IF('Gastos com Pessoal'!$AE$7:$AE$506&lt;=AK$3,1,0))*OFFSET('Gastos com Pessoal'!$H$6,1,MATCH(5&amp;$B47,'Gastos com Pessoal'!$I$532:$AJ$532&amp;'Gastos com Pessoal'!$I$6:$AJ$6,0),500,1)),0)
+_xlfn.IFNA(SUM((AK$3&gt;='Gastos com Pessoal'!$E$513:$E$522)*(AK$3&lt;='Gastos com Pessoal'!$F$513:$F$522)*(IF('Gastos com Pessoal'!$G$513:$G$522&lt;=AK$3,1,0))*OFFSET('Gastos com Pessoal'!$H$512,1,MATCH(1&amp;$B47,'Gastos com Pessoal'!$I$532:$AJ$532&amp;'Gastos com Pessoal'!$I$512:$AJ$512,0),10,1)),0)
+_xlfn.IFNA(SUM((AK$3&gt;='Gastos com Pessoal'!$E$513:$E$522)*(AK$3&lt;='Gastos com Pessoal'!$F$513:$F$522)*(IF('Gastos com Pessoal'!$M$513:$M$522&lt;=AK$3,1,0))*OFFSET('Gastos com Pessoal'!$H$512,1,MATCH(2&amp;$B47,'Gastos com Pessoal'!$I$532:$AJ$532&amp;'Gastos com Pessoal'!$I$512:$AJ$512,0),10,1)),0)
+_xlfn.IFNA(SUM((AK$3&gt;='Gastos com Pessoal'!$E$513:$E$522)*(AK$3&lt;='Gastos com Pessoal'!$F$513:$F$522)*(IF('Gastos com Pessoal'!$S$513:$S$522&lt;=AK$3,1,0))*OFFSET('Gastos com Pessoal'!$H$512,1,MATCH(3&amp;$B47,'Gastos com Pessoal'!$I$532:$AJ$532&amp;'Gastos com Pessoal'!$I$512:$AJ$512,0),10,1)),0)
+_xlfn.IFNA(SUM((AK$3&gt;='Gastos com Pessoal'!$E$513:$E$522)*(AK$3&lt;='Gastos com Pessoal'!$F$513:$F$522)*(IF('Gastos com Pessoal'!$Y$513:$Y$522&lt;=AK$3,1,0))*OFFSET('Gastos com Pessoal'!$H$512,1,MATCH(4&amp;$B47,'Gastos com Pessoal'!$I$532:$AJ$532&amp;'Gastos com Pessoal'!$I$512:$AJ$512,0),10,1)),0)
+_xlfn.IFNA(SUM((AK$3&gt;='Gastos com Pessoal'!$E$513:$E$522)*(AK$3&lt;='Gastos com Pessoal'!$F$513:$F$522)*(IF('Gastos com Pessoal'!$AE$513:$AE$522&lt;=AK$3,1,0))*OFFSET('Gastos com Pessoal'!$H$512,1,MATCH(5&amp;$B47,'Gastos com Pessoal'!$I$532:$AJ$532&amp;'Gastos com Pessoal'!$I$512:$AJ$512,0),10,1)),0)</f>
        <v>0</v>
      </c>
      <c r="AL47" s="32">
        <f t="array" aca="1" ref="AL47" ca="1">_xlfn.IFNA(SUM((AL$3&gt;='Gastos com Pessoal'!$E$7:$E$506)*(AL$3&lt;='Gastos com Pessoal'!$F$7:$F$506)*OFFSET('Encargos e Benefícios'!$D$5,1,MATCH($B47,'Encargos e Benefícios'!$E$5:$AB$5,0),500,1)),0)
+_xlfn.IFNA(SUM((AL$3&gt;='Gastos com Pessoal'!$E$513:$E$522)*(AL$3&lt;='Gastos com Pessoal'!$F$513:$F$522)*OFFSET('Encargos e Benefícios'!$D$511,1,MATCH($B47,'Encargos e Benefícios'!$E$511:$AB$511,0),10,1)),0)
+_xlfn.IFNA(SUM((AL$3&gt;='Gastos com Pessoal'!$E$7:$E$506)*(AL$3&lt;='Gastos com Pessoal'!$F$7:$F$506)*(IF('Gastos com Pessoal'!$G$7:$G$506&lt;=AL$3,1,0))*OFFSET('Gastos com Pessoal'!$H$6,1,MATCH(1&amp;$B47,'Gastos com Pessoal'!$I$532:$AJ$532&amp;'Gastos com Pessoal'!$I$6:$AJ$6,0),500,1)),0)
+_xlfn.IFNA(SUM((AL$3&gt;='Gastos com Pessoal'!$E$7:$E$506)*(AL$3&lt;='Gastos com Pessoal'!$F$7:$F$506)*(IF('Gastos com Pessoal'!$M$7:$M$506&lt;=AL$3,1,0))*OFFSET('Gastos com Pessoal'!$H$6,1,MATCH(2&amp;$B47,'Gastos com Pessoal'!$I$532:$AJ$532&amp;'Gastos com Pessoal'!$I$6:$AJ$6,0),500,1)),0)
+_xlfn.IFNA(SUM((AL$3&gt;='Gastos com Pessoal'!$E$7:$E$506)*(AL$3&lt;='Gastos com Pessoal'!$F$7:$F$506)*(IF('Gastos com Pessoal'!$S$7:$S$506&lt;=AL$3,1,0))*OFFSET('Gastos com Pessoal'!$H$6,1,MATCH(3&amp;$B47,'Gastos com Pessoal'!$I$532:$AJ$532&amp;'Gastos com Pessoal'!$I$6:$AJ$6,0),500,1)),0)
+_xlfn.IFNA(SUM((AL$3&gt;='Gastos com Pessoal'!$E$7:$E$506)*(AL$3&lt;='Gastos com Pessoal'!$F$7:$F$506)*(IF('Gastos com Pessoal'!$Y$7:$Y$506&lt;=AL$3,1,0))*OFFSET('Gastos com Pessoal'!$H$6,1,MATCH(4&amp;$B47,'Gastos com Pessoal'!$I$532:$AJ$532&amp;'Gastos com Pessoal'!$I$6:$AJ$6,0),500,1)),0)
+_xlfn.IFNA(SUM((AL$3&gt;='Gastos com Pessoal'!$E$7:$E$506)*(AL$3&lt;='Gastos com Pessoal'!$F$7:$F$506)*(IF('Gastos com Pessoal'!$AE$7:$AE$506&lt;=AL$3,1,0))*OFFSET('Gastos com Pessoal'!$H$6,1,MATCH(5&amp;$B47,'Gastos com Pessoal'!$I$532:$AJ$532&amp;'Gastos com Pessoal'!$I$6:$AJ$6,0),500,1)),0)
+_xlfn.IFNA(SUM((AL$3&gt;='Gastos com Pessoal'!$E$513:$E$522)*(AL$3&lt;='Gastos com Pessoal'!$F$513:$F$522)*(IF('Gastos com Pessoal'!$G$513:$G$522&lt;=AL$3,1,0))*OFFSET('Gastos com Pessoal'!$H$512,1,MATCH(1&amp;$B47,'Gastos com Pessoal'!$I$532:$AJ$532&amp;'Gastos com Pessoal'!$I$512:$AJ$512,0),10,1)),0)
+_xlfn.IFNA(SUM((AL$3&gt;='Gastos com Pessoal'!$E$513:$E$522)*(AL$3&lt;='Gastos com Pessoal'!$F$513:$F$522)*(IF('Gastos com Pessoal'!$M$513:$M$522&lt;=AL$3,1,0))*OFFSET('Gastos com Pessoal'!$H$512,1,MATCH(2&amp;$B47,'Gastos com Pessoal'!$I$532:$AJ$532&amp;'Gastos com Pessoal'!$I$512:$AJ$512,0),10,1)),0)
+_xlfn.IFNA(SUM((AL$3&gt;='Gastos com Pessoal'!$E$513:$E$522)*(AL$3&lt;='Gastos com Pessoal'!$F$513:$F$522)*(IF('Gastos com Pessoal'!$S$513:$S$522&lt;=AL$3,1,0))*OFFSET('Gastos com Pessoal'!$H$512,1,MATCH(3&amp;$B47,'Gastos com Pessoal'!$I$532:$AJ$532&amp;'Gastos com Pessoal'!$I$512:$AJ$512,0),10,1)),0)
+_xlfn.IFNA(SUM((AL$3&gt;='Gastos com Pessoal'!$E$513:$E$522)*(AL$3&lt;='Gastos com Pessoal'!$F$513:$F$522)*(IF('Gastos com Pessoal'!$Y$513:$Y$522&lt;=AL$3,1,0))*OFFSET('Gastos com Pessoal'!$H$512,1,MATCH(4&amp;$B47,'Gastos com Pessoal'!$I$532:$AJ$532&amp;'Gastos com Pessoal'!$I$512:$AJ$512,0),10,1)),0)
+_xlfn.IFNA(SUM((AL$3&gt;='Gastos com Pessoal'!$E$513:$E$522)*(AL$3&lt;='Gastos com Pessoal'!$F$513:$F$522)*(IF('Gastos com Pessoal'!$AE$513:$AE$522&lt;=AL$3,1,0))*OFFSET('Gastos com Pessoal'!$H$512,1,MATCH(5&amp;$B47,'Gastos com Pessoal'!$I$532:$AJ$532&amp;'Gastos com Pessoal'!$I$512:$AJ$512,0),10,1)),0)</f>
        <v>0</v>
      </c>
      <c r="AM47" s="32">
        <f t="array" aca="1" ref="AM47" ca="1">_xlfn.IFNA(SUM((AM$3&gt;='Gastos com Pessoal'!$E$7:$E$506)*(AM$3&lt;='Gastos com Pessoal'!$F$7:$F$506)*OFFSET('Encargos e Benefícios'!$D$5,1,MATCH($B47,'Encargos e Benefícios'!$E$5:$AB$5,0),500,1)),0)
+_xlfn.IFNA(SUM((AM$3&gt;='Gastos com Pessoal'!$E$513:$E$522)*(AM$3&lt;='Gastos com Pessoal'!$F$513:$F$522)*OFFSET('Encargos e Benefícios'!$D$511,1,MATCH($B47,'Encargos e Benefícios'!$E$511:$AB$511,0),10,1)),0)
+_xlfn.IFNA(SUM((AM$3&gt;='Gastos com Pessoal'!$E$7:$E$506)*(AM$3&lt;='Gastos com Pessoal'!$F$7:$F$506)*(IF('Gastos com Pessoal'!$G$7:$G$506&lt;=AM$3,1,0))*OFFSET('Gastos com Pessoal'!$H$6,1,MATCH(1&amp;$B47,'Gastos com Pessoal'!$I$532:$AJ$532&amp;'Gastos com Pessoal'!$I$6:$AJ$6,0),500,1)),0)
+_xlfn.IFNA(SUM((AM$3&gt;='Gastos com Pessoal'!$E$7:$E$506)*(AM$3&lt;='Gastos com Pessoal'!$F$7:$F$506)*(IF('Gastos com Pessoal'!$M$7:$M$506&lt;=AM$3,1,0))*OFFSET('Gastos com Pessoal'!$H$6,1,MATCH(2&amp;$B47,'Gastos com Pessoal'!$I$532:$AJ$532&amp;'Gastos com Pessoal'!$I$6:$AJ$6,0),500,1)),0)
+_xlfn.IFNA(SUM((AM$3&gt;='Gastos com Pessoal'!$E$7:$E$506)*(AM$3&lt;='Gastos com Pessoal'!$F$7:$F$506)*(IF('Gastos com Pessoal'!$S$7:$S$506&lt;=AM$3,1,0))*OFFSET('Gastos com Pessoal'!$H$6,1,MATCH(3&amp;$B47,'Gastos com Pessoal'!$I$532:$AJ$532&amp;'Gastos com Pessoal'!$I$6:$AJ$6,0),500,1)),0)
+_xlfn.IFNA(SUM((AM$3&gt;='Gastos com Pessoal'!$E$7:$E$506)*(AM$3&lt;='Gastos com Pessoal'!$F$7:$F$506)*(IF('Gastos com Pessoal'!$Y$7:$Y$506&lt;=AM$3,1,0))*OFFSET('Gastos com Pessoal'!$H$6,1,MATCH(4&amp;$B47,'Gastos com Pessoal'!$I$532:$AJ$532&amp;'Gastos com Pessoal'!$I$6:$AJ$6,0),500,1)),0)
+_xlfn.IFNA(SUM((AM$3&gt;='Gastos com Pessoal'!$E$7:$E$506)*(AM$3&lt;='Gastos com Pessoal'!$F$7:$F$506)*(IF('Gastos com Pessoal'!$AE$7:$AE$506&lt;=AM$3,1,0))*OFFSET('Gastos com Pessoal'!$H$6,1,MATCH(5&amp;$B47,'Gastos com Pessoal'!$I$532:$AJ$532&amp;'Gastos com Pessoal'!$I$6:$AJ$6,0),500,1)),0)
+_xlfn.IFNA(SUM((AM$3&gt;='Gastos com Pessoal'!$E$513:$E$522)*(AM$3&lt;='Gastos com Pessoal'!$F$513:$F$522)*(IF('Gastos com Pessoal'!$G$513:$G$522&lt;=AM$3,1,0))*OFFSET('Gastos com Pessoal'!$H$512,1,MATCH(1&amp;$B47,'Gastos com Pessoal'!$I$532:$AJ$532&amp;'Gastos com Pessoal'!$I$512:$AJ$512,0),10,1)),0)
+_xlfn.IFNA(SUM((AM$3&gt;='Gastos com Pessoal'!$E$513:$E$522)*(AM$3&lt;='Gastos com Pessoal'!$F$513:$F$522)*(IF('Gastos com Pessoal'!$M$513:$M$522&lt;=AM$3,1,0))*OFFSET('Gastos com Pessoal'!$H$512,1,MATCH(2&amp;$B47,'Gastos com Pessoal'!$I$532:$AJ$532&amp;'Gastos com Pessoal'!$I$512:$AJ$512,0),10,1)),0)
+_xlfn.IFNA(SUM((AM$3&gt;='Gastos com Pessoal'!$E$513:$E$522)*(AM$3&lt;='Gastos com Pessoal'!$F$513:$F$522)*(IF('Gastos com Pessoal'!$S$513:$S$522&lt;=AM$3,1,0))*OFFSET('Gastos com Pessoal'!$H$512,1,MATCH(3&amp;$B47,'Gastos com Pessoal'!$I$532:$AJ$532&amp;'Gastos com Pessoal'!$I$512:$AJ$512,0),10,1)),0)
+_xlfn.IFNA(SUM((AM$3&gt;='Gastos com Pessoal'!$E$513:$E$522)*(AM$3&lt;='Gastos com Pessoal'!$F$513:$F$522)*(IF('Gastos com Pessoal'!$Y$513:$Y$522&lt;=AM$3,1,0))*OFFSET('Gastos com Pessoal'!$H$512,1,MATCH(4&amp;$B47,'Gastos com Pessoal'!$I$532:$AJ$532&amp;'Gastos com Pessoal'!$I$512:$AJ$512,0),10,1)),0)
+_xlfn.IFNA(SUM((AM$3&gt;='Gastos com Pessoal'!$E$513:$E$522)*(AM$3&lt;='Gastos com Pessoal'!$F$513:$F$522)*(IF('Gastos com Pessoal'!$AE$513:$AE$522&lt;=AM$3,1,0))*OFFSET('Gastos com Pessoal'!$H$512,1,MATCH(5&amp;$B47,'Gastos com Pessoal'!$I$532:$AJ$532&amp;'Gastos com Pessoal'!$I$512:$AJ$512,0),10,1)),0)</f>
        <v>0</v>
      </c>
      <c r="AN47" s="32">
        <f t="array" aca="1" ref="AN47" ca="1">_xlfn.IFNA(SUM((AN$3&gt;='Gastos com Pessoal'!$E$7:$E$506)*(AN$3&lt;='Gastos com Pessoal'!$F$7:$F$506)*OFFSET('Encargos e Benefícios'!$D$5,1,MATCH($B47,'Encargos e Benefícios'!$E$5:$AB$5,0),500,1)),0)
+_xlfn.IFNA(SUM((AN$3&gt;='Gastos com Pessoal'!$E$513:$E$522)*(AN$3&lt;='Gastos com Pessoal'!$F$513:$F$522)*OFFSET('Encargos e Benefícios'!$D$511,1,MATCH($B47,'Encargos e Benefícios'!$E$511:$AB$511,0),10,1)),0)
+_xlfn.IFNA(SUM((AN$3&gt;='Gastos com Pessoal'!$E$7:$E$506)*(AN$3&lt;='Gastos com Pessoal'!$F$7:$F$506)*(IF('Gastos com Pessoal'!$G$7:$G$506&lt;=AN$3,1,0))*OFFSET('Gastos com Pessoal'!$H$6,1,MATCH(1&amp;$B47,'Gastos com Pessoal'!$I$532:$AJ$532&amp;'Gastos com Pessoal'!$I$6:$AJ$6,0),500,1)),0)
+_xlfn.IFNA(SUM((AN$3&gt;='Gastos com Pessoal'!$E$7:$E$506)*(AN$3&lt;='Gastos com Pessoal'!$F$7:$F$506)*(IF('Gastos com Pessoal'!$M$7:$M$506&lt;=AN$3,1,0))*OFFSET('Gastos com Pessoal'!$H$6,1,MATCH(2&amp;$B47,'Gastos com Pessoal'!$I$532:$AJ$532&amp;'Gastos com Pessoal'!$I$6:$AJ$6,0),500,1)),0)
+_xlfn.IFNA(SUM((AN$3&gt;='Gastos com Pessoal'!$E$7:$E$506)*(AN$3&lt;='Gastos com Pessoal'!$F$7:$F$506)*(IF('Gastos com Pessoal'!$S$7:$S$506&lt;=AN$3,1,0))*OFFSET('Gastos com Pessoal'!$H$6,1,MATCH(3&amp;$B47,'Gastos com Pessoal'!$I$532:$AJ$532&amp;'Gastos com Pessoal'!$I$6:$AJ$6,0),500,1)),0)
+_xlfn.IFNA(SUM((AN$3&gt;='Gastos com Pessoal'!$E$7:$E$506)*(AN$3&lt;='Gastos com Pessoal'!$F$7:$F$506)*(IF('Gastos com Pessoal'!$Y$7:$Y$506&lt;=AN$3,1,0))*OFFSET('Gastos com Pessoal'!$H$6,1,MATCH(4&amp;$B47,'Gastos com Pessoal'!$I$532:$AJ$532&amp;'Gastos com Pessoal'!$I$6:$AJ$6,0),500,1)),0)
+_xlfn.IFNA(SUM((AN$3&gt;='Gastos com Pessoal'!$E$7:$E$506)*(AN$3&lt;='Gastos com Pessoal'!$F$7:$F$506)*(IF('Gastos com Pessoal'!$AE$7:$AE$506&lt;=AN$3,1,0))*OFFSET('Gastos com Pessoal'!$H$6,1,MATCH(5&amp;$B47,'Gastos com Pessoal'!$I$532:$AJ$532&amp;'Gastos com Pessoal'!$I$6:$AJ$6,0),500,1)),0)
+_xlfn.IFNA(SUM((AN$3&gt;='Gastos com Pessoal'!$E$513:$E$522)*(AN$3&lt;='Gastos com Pessoal'!$F$513:$F$522)*(IF('Gastos com Pessoal'!$G$513:$G$522&lt;=AN$3,1,0))*OFFSET('Gastos com Pessoal'!$H$512,1,MATCH(1&amp;$B47,'Gastos com Pessoal'!$I$532:$AJ$532&amp;'Gastos com Pessoal'!$I$512:$AJ$512,0),10,1)),0)
+_xlfn.IFNA(SUM((AN$3&gt;='Gastos com Pessoal'!$E$513:$E$522)*(AN$3&lt;='Gastos com Pessoal'!$F$513:$F$522)*(IF('Gastos com Pessoal'!$M$513:$M$522&lt;=AN$3,1,0))*OFFSET('Gastos com Pessoal'!$H$512,1,MATCH(2&amp;$B47,'Gastos com Pessoal'!$I$532:$AJ$532&amp;'Gastos com Pessoal'!$I$512:$AJ$512,0),10,1)),0)
+_xlfn.IFNA(SUM((AN$3&gt;='Gastos com Pessoal'!$E$513:$E$522)*(AN$3&lt;='Gastos com Pessoal'!$F$513:$F$522)*(IF('Gastos com Pessoal'!$S$513:$S$522&lt;=AN$3,1,0))*OFFSET('Gastos com Pessoal'!$H$512,1,MATCH(3&amp;$B47,'Gastos com Pessoal'!$I$532:$AJ$532&amp;'Gastos com Pessoal'!$I$512:$AJ$512,0),10,1)),0)
+_xlfn.IFNA(SUM((AN$3&gt;='Gastos com Pessoal'!$E$513:$E$522)*(AN$3&lt;='Gastos com Pessoal'!$F$513:$F$522)*(IF('Gastos com Pessoal'!$Y$513:$Y$522&lt;=AN$3,1,0))*OFFSET('Gastos com Pessoal'!$H$512,1,MATCH(4&amp;$B47,'Gastos com Pessoal'!$I$532:$AJ$532&amp;'Gastos com Pessoal'!$I$512:$AJ$512,0),10,1)),0)
+_xlfn.IFNA(SUM((AN$3&gt;='Gastos com Pessoal'!$E$513:$E$522)*(AN$3&lt;='Gastos com Pessoal'!$F$513:$F$522)*(IF('Gastos com Pessoal'!$AE$513:$AE$522&lt;=AN$3,1,0))*OFFSET('Gastos com Pessoal'!$H$512,1,MATCH(5&amp;$B47,'Gastos com Pessoal'!$I$532:$AJ$532&amp;'Gastos com Pessoal'!$I$512:$AJ$512,0),10,1)),0)</f>
        <v>0</v>
      </c>
      <c r="AO47" s="32">
        <f t="array" aca="1" ref="AO47" ca="1">_xlfn.IFNA(SUM((AO$3&gt;='Gastos com Pessoal'!$E$7:$E$506)*(AO$3&lt;='Gastos com Pessoal'!$F$7:$F$506)*OFFSET('Encargos e Benefícios'!$D$5,1,MATCH($B47,'Encargos e Benefícios'!$E$5:$AB$5,0),500,1)),0)
+_xlfn.IFNA(SUM((AO$3&gt;='Gastos com Pessoal'!$E$513:$E$522)*(AO$3&lt;='Gastos com Pessoal'!$F$513:$F$522)*OFFSET('Encargos e Benefícios'!$D$511,1,MATCH($B47,'Encargos e Benefícios'!$E$511:$AB$511,0),10,1)),0)
+_xlfn.IFNA(SUM((AO$3&gt;='Gastos com Pessoal'!$E$7:$E$506)*(AO$3&lt;='Gastos com Pessoal'!$F$7:$F$506)*(IF('Gastos com Pessoal'!$G$7:$G$506&lt;=AO$3,1,0))*OFFSET('Gastos com Pessoal'!$H$6,1,MATCH(1&amp;$B47,'Gastos com Pessoal'!$I$532:$AJ$532&amp;'Gastos com Pessoal'!$I$6:$AJ$6,0),500,1)),0)
+_xlfn.IFNA(SUM((AO$3&gt;='Gastos com Pessoal'!$E$7:$E$506)*(AO$3&lt;='Gastos com Pessoal'!$F$7:$F$506)*(IF('Gastos com Pessoal'!$M$7:$M$506&lt;=AO$3,1,0))*OFFSET('Gastos com Pessoal'!$H$6,1,MATCH(2&amp;$B47,'Gastos com Pessoal'!$I$532:$AJ$532&amp;'Gastos com Pessoal'!$I$6:$AJ$6,0),500,1)),0)
+_xlfn.IFNA(SUM((AO$3&gt;='Gastos com Pessoal'!$E$7:$E$506)*(AO$3&lt;='Gastos com Pessoal'!$F$7:$F$506)*(IF('Gastos com Pessoal'!$S$7:$S$506&lt;=AO$3,1,0))*OFFSET('Gastos com Pessoal'!$H$6,1,MATCH(3&amp;$B47,'Gastos com Pessoal'!$I$532:$AJ$532&amp;'Gastos com Pessoal'!$I$6:$AJ$6,0),500,1)),0)
+_xlfn.IFNA(SUM((AO$3&gt;='Gastos com Pessoal'!$E$7:$E$506)*(AO$3&lt;='Gastos com Pessoal'!$F$7:$F$506)*(IF('Gastos com Pessoal'!$Y$7:$Y$506&lt;=AO$3,1,0))*OFFSET('Gastos com Pessoal'!$H$6,1,MATCH(4&amp;$B47,'Gastos com Pessoal'!$I$532:$AJ$532&amp;'Gastos com Pessoal'!$I$6:$AJ$6,0),500,1)),0)
+_xlfn.IFNA(SUM((AO$3&gt;='Gastos com Pessoal'!$E$7:$E$506)*(AO$3&lt;='Gastos com Pessoal'!$F$7:$F$506)*(IF('Gastos com Pessoal'!$AE$7:$AE$506&lt;=AO$3,1,0))*OFFSET('Gastos com Pessoal'!$H$6,1,MATCH(5&amp;$B47,'Gastos com Pessoal'!$I$532:$AJ$532&amp;'Gastos com Pessoal'!$I$6:$AJ$6,0),500,1)),0)
+_xlfn.IFNA(SUM((AO$3&gt;='Gastos com Pessoal'!$E$513:$E$522)*(AO$3&lt;='Gastos com Pessoal'!$F$513:$F$522)*(IF('Gastos com Pessoal'!$G$513:$G$522&lt;=AO$3,1,0))*OFFSET('Gastos com Pessoal'!$H$512,1,MATCH(1&amp;$B47,'Gastos com Pessoal'!$I$532:$AJ$532&amp;'Gastos com Pessoal'!$I$512:$AJ$512,0),10,1)),0)
+_xlfn.IFNA(SUM((AO$3&gt;='Gastos com Pessoal'!$E$513:$E$522)*(AO$3&lt;='Gastos com Pessoal'!$F$513:$F$522)*(IF('Gastos com Pessoal'!$M$513:$M$522&lt;=AO$3,1,0))*OFFSET('Gastos com Pessoal'!$H$512,1,MATCH(2&amp;$B47,'Gastos com Pessoal'!$I$532:$AJ$532&amp;'Gastos com Pessoal'!$I$512:$AJ$512,0),10,1)),0)
+_xlfn.IFNA(SUM((AO$3&gt;='Gastos com Pessoal'!$E$513:$E$522)*(AO$3&lt;='Gastos com Pessoal'!$F$513:$F$522)*(IF('Gastos com Pessoal'!$S$513:$S$522&lt;=AO$3,1,0))*OFFSET('Gastos com Pessoal'!$H$512,1,MATCH(3&amp;$B47,'Gastos com Pessoal'!$I$532:$AJ$532&amp;'Gastos com Pessoal'!$I$512:$AJ$512,0),10,1)),0)
+_xlfn.IFNA(SUM((AO$3&gt;='Gastos com Pessoal'!$E$513:$E$522)*(AO$3&lt;='Gastos com Pessoal'!$F$513:$F$522)*(IF('Gastos com Pessoal'!$Y$513:$Y$522&lt;=AO$3,1,0))*OFFSET('Gastos com Pessoal'!$H$512,1,MATCH(4&amp;$B47,'Gastos com Pessoal'!$I$532:$AJ$532&amp;'Gastos com Pessoal'!$I$512:$AJ$512,0),10,1)),0)
+_xlfn.IFNA(SUM((AO$3&gt;='Gastos com Pessoal'!$E$513:$E$522)*(AO$3&lt;='Gastos com Pessoal'!$F$513:$F$522)*(IF('Gastos com Pessoal'!$AE$513:$AE$522&lt;=AO$3,1,0))*OFFSET('Gastos com Pessoal'!$H$512,1,MATCH(5&amp;$B47,'Gastos com Pessoal'!$I$532:$AJ$532&amp;'Gastos com Pessoal'!$I$512:$AJ$512,0),10,1)),0)</f>
        <v>0</v>
      </c>
      <c r="AP47" s="32">
        <f t="array" aca="1" ref="AP47" ca="1">_xlfn.IFNA(SUM((AP$3&gt;='Gastos com Pessoal'!$E$7:$E$506)*(AP$3&lt;='Gastos com Pessoal'!$F$7:$F$506)*OFFSET('Encargos e Benefícios'!$D$5,1,MATCH($B47,'Encargos e Benefícios'!$E$5:$AB$5,0),500,1)),0)
+_xlfn.IFNA(SUM((AP$3&gt;='Gastos com Pessoal'!$E$513:$E$522)*(AP$3&lt;='Gastos com Pessoal'!$F$513:$F$522)*OFFSET('Encargos e Benefícios'!$D$511,1,MATCH($B47,'Encargos e Benefícios'!$E$511:$AB$511,0),10,1)),0)
+_xlfn.IFNA(SUM((AP$3&gt;='Gastos com Pessoal'!$E$7:$E$506)*(AP$3&lt;='Gastos com Pessoal'!$F$7:$F$506)*(IF('Gastos com Pessoal'!$G$7:$G$506&lt;=AP$3,1,0))*OFFSET('Gastos com Pessoal'!$H$6,1,MATCH(1&amp;$B47,'Gastos com Pessoal'!$I$532:$AJ$532&amp;'Gastos com Pessoal'!$I$6:$AJ$6,0),500,1)),0)
+_xlfn.IFNA(SUM((AP$3&gt;='Gastos com Pessoal'!$E$7:$E$506)*(AP$3&lt;='Gastos com Pessoal'!$F$7:$F$506)*(IF('Gastos com Pessoal'!$M$7:$M$506&lt;=AP$3,1,0))*OFFSET('Gastos com Pessoal'!$H$6,1,MATCH(2&amp;$B47,'Gastos com Pessoal'!$I$532:$AJ$532&amp;'Gastos com Pessoal'!$I$6:$AJ$6,0),500,1)),0)
+_xlfn.IFNA(SUM((AP$3&gt;='Gastos com Pessoal'!$E$7:$E$506)*(AP$3&lt;='Gastos com Pessoal'!$F$7:$F$506)*(IF('Gastos com Pessoal'!$S$7:$S$506&lt;=AP$3,1,0))*OFFSET('Gastos com Pessoal'!$H$6,1,MATCH(3&amp;$B47,'Gastos com Pessoal'!$I$532:$AJ$532&amp;'Gastos com Pessoal'!$I$6:$AJ$6,0),500,1)),0)
+_xlfn.IFNA(SUM((AP$3&gt;='Gastos com Pessoal'!$E$7:$E$506)*(AP$3&lt;='Gastos com Pessoal'!$F$7:$F$506)*(IF('Gastos com Pessoal'!$Y$7:$Y$506&lt;=AP$3,1,0))*OFFSET('Gastos com Pessoal'!$H$6,1,MATCH(4&amp;$B47,'Gastos com Pessoal'!$I$532:$AJ$532&amp;'Gastos com Pessoal'!$I$6:$AJ$6,0),500,1)),0)
+_xlfn.IFNA(SUM((AP$3&gt;='Gastos com Pessoal'!$E$7:$E$506)*(AP$3&lt;='Gastos com Pessoal'!$F$7:$F$506)*(IF('Gastos com Pessoal'!$AE$7:$AE$506&lt;=AP$3,1,0))*OFFSET('Gastos com Pessoal'!$H$6,1,MATCH(5&amp;$B47,'Gastos com Pessoal'!$I$532:$AJ$532&amp;'Gastos com Pessoal'!$I$6:$AJ$6,0),500,1)),0)
+_xlfn.IFNA(SUM((AP$3&gt;='Gastos com Pessoal'!$E$513:$E$522)*(AP$3&lt;='Gastos com Pessoal'!$F$513:$F$522)*(IF('Gastos com Pessoal'!$G$513:$G$522&lt;=AP$3,1,0))*OFFSET('Gastos com Pessoal'!$H$512,1,MATCH(1&amp;$B47,'Gastos com Pessoal'!$I$532:$AJ$532&amp;'Gastos com Pessoal'!$I$512:$AJ$512,0),10,1)),0)
+_xlfn.IFNA(SUM((AP$3&gt;='Gastos com Pessoal'!$E$513:$E$522)*(AP$3&lt;='Gastos com Pessoal'!$F$513:$F$522)*(IF('Gastos com Pessoal'!$M$513:$M$522&lt;=AP$3,1,0))*OFFSET('Gastos com Pessoal'!$H$512,1,MATCH(2&amp;$B47,'Gastos com Pessoal'!$I$532:$AJ$532&amp;'Gastos com Pessoal'!$I$512:$AJ$512,0),10,1)),0)
+_xlfn.IFNA(SUM((AP$3&gt;='Gastos com Pessoal'!$E$513:$E$522)*(AP$3&lt;='Gastos com Pessoal'!$F$513:$F$522)*(IF('Gastos com Pessoal'!$S$513:$S$522&lt;=AP$3,1,0))*OFFSET('Gastos com Pessoal'!$H$512,1,MATCH(3&amp;$B47,'Gastos com Pessoal'!$I$532:$AJ$532&amp;'Gastos com Pessoal'!$I$512:$AJ$512,0),10,1)),0)
+_xlfn.IFNA(SUM((AP$3&gt;='Gastos com Pessoal'!$E$513:$E$522)*(AP$3&lt;='Gastos com Pessoal'!$F$513:$F$522)*(IF('Gastos com Pessoal'!$Y$513:$Y$522&lt;=AP$3,1,0))*OFFSET('Gastos com Pessoal'!$H$512,1,MATCH(4&amp;$B47,'Gastos com Pessoal'!$I$532:$AJ$532&amp;'Gastos com Pessoal'!$I$512:$AJ$512,0),10,1)),0)
+_xlfn.IFNA(SUM((AP$3&gt;='Gastos com Pessoal'!$E$513:$E$522)*(AP$3&lt;='Gastos com Pessoal'!$F$513:$F$522)*(IF('Gastos com Pessoal'!$AE$513:$AE$522&lt;=AP$3,1,0))*OFFSET('Gastos com Pessoal'!$H$512,1,MATCH(5&amp;$B47,'Gastos com Pessoal'!$I$532:$AJ$532&amp;'Gastos com Pessoal'!$I$512:$AJ$512,0),10,1)),0)</f>
        <v>0</v>
      </c>
      <c r="AQ47" s="32">
        <f t="array" aca="1" ref="AQ47" ca="1">_xlfn.IFNA(SUM((AQ$3&gt;='Gastos com Pessoal'!$E$7:$E$506)*(AQ$3&lt;='Gastos com Pessoal'!$F$7:$F$506)*OFFSET('Encargos e Benefícios'!$D$5,1,MATCH($B47,'Encargos e Benefícios'!$E$5:$AB$5,0),500,1)),0)
+_xlfn.IFNA(SUM((AQ$3&gt;='Gastos com Pessoal'!$E$513:$E$522)*(AQ$3&lt;='Gastos com Pessoal'!$F$513:$F$522)*OFFSET('Encargos e Benefícios'!$D$511,1,MATCH($B47,'Encargos e Benefícios'!$E$511:$AB$511,0),10,1)),0)
+_xlfn.IFNA(SUM((AQ$3&gt;='Gastos com Pessoal'!$E$7:$E$506)*(AQ$3&lt;='Gastos com Pessoal'!$F$7:$F$506)*(IF('Gastos com Pessoal'!$G$7:$G$506&lt;=AQ$3,1,0))*OFFSET('Gastos com Pessoal'!$H$6,1,MATCH(1&amp;$B47,'Gastos com Pessoal'!$I$532:$AJ$532&amp;'Gastos com Pessoal'!$I$6:$AJ$6,0),500,1)),0)
+_xlfn.IFNA(SUM((AQ$3&gt;='Gastos com Pessoal'!$E$7:$E$506)*(AQ$3&lt;='Gastos com Pessoal'!$F$7:$F$506)*(IF('Gastos com Pessoal'!$M$7:$M$506&lt;=AQ$3,1,0))*OFFSET('Gastos com Pessoal'!$H$6,1,MATCH(2&amp;$B47,'Gastos com Pessoal'!$I$532:$AJ$532&amp;'Gastos com Pessoal'!$I$6:$AJ$6,0),500,1)),0)
+_xlfn.IFNA(SUM((AQ$3&gt;='Gastos com Pessoal'!$E$7:$E$506)*(AQ$3&lt;='Gastos com Pessoal'!$F$7:$F$506)*(IF('Gastos com Pessoal'!$S$7:$S$506&lt;=AQ$3,1,0))*OFFSET('Gastos com Pessoal'!$H$6,1,MATCH(3&amp;$B47,'Gastos com Pessoal'!$I$532:$AJ$532&amp;'Gastos com Pessoal'!$I$6:$AJ$6,0),500,1)),0)
+_xlfn.IFNA(SUM((AQ$3&gt;='Gastos com Pessoal'!$E$7:$E$506)*(AQ$3&lt;='Gastos com Pessoal'!$F$7:$F$506)*(IF('Gastos com Pessoal'!$Y$7:$Y$506&lt;=AQ$3,1,0))*OFFSET('Gastos com Pessoal'!$H$6,1,MATCH(4&amp;$B47,'Gastos com Pessoal'!$I$532:$AJ$532&amp;'Gastos com Pessoal'!$I$6:$AJ$6,0),500,1)),0)
+_xlfn.IFNA(SUM((AQ$3&gt;='Gastos com Pessoal'!$E$7:$E$506)*(AQ$3&lt;='Gastos com Pessoal'!$F$7:$F$506)*(IF('Gastos com Pessoal'!$AE$7:$AE$506&lt;=AQ$3,1,0))*OFFSET('Gastos com Pessoal'!$H$6,1,MATCH(5&amp;$B47,'Gastos com Pessoal'!$I$532:$AJ$532&amp;'Gastos com Pessoal'!$I$6:$AJ$6,0),500,1)),0)
+_xlfn.IFNA(SUM((AQ$3&gt;='Gastos com Pessoal'!$E$513:$E$522)*(AQ$3&lt;='Gastos com Pessoal'!$F$513:$F$522)*(IF('Gastos com Pessoal'!$G$513:$G$522&lt;=AQ$3,1,0))*OFFSET('Gastos com Pessoal'!$H$512,1,MATCH(1&amp;$B47,'Gastos com Pessoal'!$I$532:$AJ$532&amp;'Gastos com Pessoal'!$I$512:$AJ$512,0),10,1)),0)
+_xlfn.IFNA(SUM((AQ$3&gt;='Gastos com Pessoal'!$E$513:$E$522)*(AQ$3&lt;='Gastos com Pessoal'!$F$513:$F$522)*(IF('Gastos com Pessoal'!$M$513:$M$522&lt;=AQ$3,1,0))*OFFSET('Gastos com Pessoal'!$H$512,1,MATCH(2&amp;$B47,'Gastos com Pessoal'!$I$532:$AJ$532&amp;'Gastos com Pessoal'!$I$512:$AJ$512,0),10,1)),0)
+_xlfn.IFNA(SUM((AQ$3&gt;='Gastos com Pessoal'!$E$513:$E$522)*(AQ$3&lt;='Gastos com Pessoal'!$F$513:$F$522)*(IF('Gastos com Pessoal'!$S$513:$S$522&lt;=AQ$3,1,0))*OFFSET('Gastos com Pessoal'!$H$512,1,MATCH(3&amp;$B47,'Gastos com Pessoal'!$I$532:$AJ$532&amp;'Gastos com Pessoal'!$I$512:$AJ$512,0),10,1)),0)
+_xlfn.IFNA(SUM((AQ$3&gt;='Gastos com Pessoal'!$E$513:$E$522)*(AQ$3&lt;='Gastos com Pessoal'!$F$513:$F$522)*(IF('Gastos com Pessoal'!$Y$513:$Y$522&lt;=AQ$3,1,0))*OFFSET('Gastos com Pessoal'!$H$512,1,MATCH(4&amp;$B47,'Gastos com Pessoal'!$I$532:$AJ$532&amp;'Gastos com Pessoal'!$I$512:$AJ$512,0),10,1)),0)
+_xlfn.IFNA(SUM((AQ$3&gt;='Gastos com Pessoal'!$E$513:$E$522)*(AQ$3&lt;='Gastos com Pessoal'!$F$513:$F$522)*(IF('Gastos com Pessoal'!$AE$513:$AE$522&lt;=AQ$3,1,0))*OFFSET('Gastos com Pessoal'!$H$512,1,MATCH(5&amp;$B47,'Gastos com Pessoal'!$I$532:$AJ$532&amp;'Gastos com Pessoal'!$I$512:$AJ$512,0),10,1)),0)</f>
        <v>0</v>
      </c>
      <c r="AR47" s="32">
        <f t="array" aca="1" ref="AR47" ca="1">_xlfn.IFNA(SUM((AR$3&gt;='Gastos com Pessoal'!$E$7:$E$506)*(AR$3&lt;='Gastos com Pessoal'!$F$7:$F$506)*OFFSET('Encargos e Benefícios'!$D$5,1,MATCH($B47,'Encargos e Benefícios'!$E$5:$AB$5,0),500,1)),0)
+_xlfn.IFNA(SUM((AR$3&gt;='Gastos com Pessoal'!$E$513:$E$522)*(AR$3&lt;='Gastos com Pessoal'!$F$513:$F$522)*OFFSET('Encargos e Benefícios'!$D$511,1,MATCH($B47,'Encargos e Benefícios'!$E$511:$AB$511,0),10,1)),0)
+_xlfn.IFNA(SUM((AR$3&gt;='Gastos com Pessoal'!$E$7:$E$506)*(AR$3&lt;='Gastos com Pessoal'!$F$7:$F$506)*(IF('Gastos com Pessoal'!$G$7:$G$506&lt;=AR$3,1,0))*OFFSET('Gastos com Pessoal'!$H$6,1,MATCH(1&amp;$B47,'Gastos com Pessoal'!$I$532:$AJ$532&amp;'Gastos com Pessoal'!$I$6:$AJ$6,0),500,1)),0)
+_xlfn.IFNA(SUM((AR$3&gt;='Gastos com Pessoal'!$E$7:$E$506)*(AR$3&lt;='Gastos com Pessoal'!$F$7:$F$506)*(IF('Gastos com Pessoal'!$M$7:$M$506&lt;=AR$3,1,0))*OFFSET('Gastos com Pessoal'!$H$6,1,MATCH(2&amp;$B47,'Gastos com Pessoal'!$I$532:$AJ$532&amp;'Gastos com Pessoal'!$I$6:$AJ$6,0),500,1)),0)
+_xlfn.IFNA(SUM((AR$3&gt;='Gastos com Pessoal'!$E$7:$E$506)*(AR$3&lt;='Gastos com Pessoal'!$F$7:$F$506)*(IF('Gastos com Pessoal'!$S$7:$S$506&lt;=AR$3,1,0))*OFFSET('Gastos com Pessoal'!$H$6,1,MATCH(3&amp;$B47,'Gastos com Pessoal'!$I$532:$AJ$532&amp;'Gastos com Pessoal'!$I$6:$AJ$6,0),500,1)),0)
+_xlfn.IFNA(SUM((AR$3&gt;='Gastos com Pessoal'!$E$7:$E$506)*(AR$3&lt;='Gastos com Pessoal'!$F$7:$F$506)*(IF('Gastos com Pessoal'!$Y$7:$Y$506&lt;=AR$3,1,0))*OFFSET('Gastos com Pessoal'!$H$6,1,MATCH(4&amp;$B47,'Gastos com Pessoal'!$I$532:$AJ$532&amp;'Gastos com Pessoal'!$I$6:$AJ$6,0),500,1)),0)
+_xlfn.IFNA(SUM((AR$3&gt;='Gastos com Pessoal'!$E$7:$E$506)*(AR$3&lt;='Gastos com Pessoal'!$F$7:$F$506)*(IF('Gastos com Pessoal'!$AE$7:$AE$506&lt;=AR$3,1,0))*OFFSET('Gastos com Pessoal'!$H$6,1,MATCH(5&amp;$B47,'Gastos com Pessoal'!$I$532:$AJ$532&amp;'Gastos com Pessoal'!$I$6:$AJ$6,0),500,1)),0)
+_xlfn.IFNA(SUM((AR$3&gt;='Gastos com Pessoal'!$E$513:$E$522)*(AR$3&lt;='Gastos com Pessoal'!$F$513:$F$522)*(IF('Gastos com Pessoal'!$G$513:$G$522&lt;=AR$3,1,0))*OFFSET('Gastos com Pessoal'!$H$512,1,MATCH(1&amp;$B47,'Gastos com Pessoal'!$I$532:$AJ$532&amp;'Gastos com Pessoal'!$I$512:$AJ$512,0),10,1)),0)
+_xlfn.IFNA(SUM((AR$3&gt;='Gastos com Pessoal'!$E$513:$E$522)*(AR$3&lt;='Gastos com Pessoal'!$F$513:$F$522)*(IF('Gastos com Pessoal'!$M$513:$M$522&lt;=AR$3,1,0))*OFFSET('Gastos com Pessoal'!$H$512,1,MATCH(2&amp;$B47,'Gastos com Pessoal'!$I$532:$AJ$532&amp;'Gastos com Pessoal'!$I$512:$AJ$512,0),10,1)),0)
+_xlfn.IFNA(SUM((AR$3&gt;='Gastos com Pessoal'!$E$513:$E$522)*(AR$3&lt;='Gastos com Pessoal'!$F$513:$F$522)*(IF('Gastos com Pessoal'!$S$513:$S$522&lt;=AR$3,1,0))*OFFSET('Gastos com Pessoal'!$H$512,1,MATCH(3&amp;$B47,'Gastos com Pessoal'!$I$532:$AJ$532&amp;'Gastos com Pessoal'!$I$512:$AJ$512,0),10,1)),0)
+_xlfn.IFNA(SUM((AR$3&gt;='Gastos com Pessoal'!$E$513:$E$522)*(AR$3&lt;='Gastos com Pessoal'!$F$513:$F$522)*(IF('Gastos com Pessoal'!$Y$513:$Y$522&lt;=AR$3,1,0))*OFFSET('Gastos com Pessoal'!$H$512,1,MATCH(4&amp;$B47,'Gastos com Pessoal'!$I$532:$AJ$532&amp;'Gastos com Pessoal'!$I$512:$AJ$512,0),10,1)),0)
+_xlfn.IFNA(SUM((AR$3&gt;='Gastos com Pessoal'!$E$513:$E$522)*(AR$3&lt;='Gastos com Pessoal'!$F$513:$F$522)*(IF('Gastos com Pessoal'!$AE$513:$AE$522&lt;=AR$3,1,0))*OFFSET('Gastos com Pessoal'!$H$512,1,MATCH(5&amp;$B47,'Gastos com Pessoal'!$I$532:$AJ$532&amp;'Gastos com Pessoal'!$I$512:$AJ$512,0),10,1)),0)</f>
        <v>0</v>
      </c>
      <c r="AS47" s="32">
        <f t="array" aca="1" ref="AS47" ca="1">_xlfn.IFNA(SUM((AS$3&gt;='Gastos com Pessoal'!$E$7:$E$506)*(AS$3&lt;='Gastos com Pessoal'!$F$7:$F$506)*OFFSET('Encargos e Benefícios'!$D$5,1,MATCH($B47,'Encargos e Benefícios'!$E$5:$AB$5,0),500,1)),0)
+_xlfn.IFNA(SUM((AS$3&gt;='Gastos com Pessoal'!$E$513:$E$522)*(AS$3&lt;='Gastos com Pessoal'!$F$513:$F$522)*OFFSET('Encargos e Benefícios'!$D$511,1,MATCH($B47,'Encargos e Benefícios'!$E$511:$AB$511,0),10,1)),0)
+_xlfn.IFNA(SUM((AS$3&gt;='Gastos com Pessoal'!$E$7:$E$506)*(AS$3&lt;='Gastos com Pessoal'!$F$7:$F$506)*(IF('Gastos com Pessoal'!$G$7:$G$506&lt;=AS$3,1,0))*OFFSET('Gastos com Pessoal'!$H$6,1,MATCH(1&amp;$B47,'Gastos com Pessoal'!$I$532:$AJ$532&amp;'Gastos com Pessoal'!$I$6:$AJ$6,0),500,1)),0)
+_xlfn.IFNA(SUM((AS$3&gt;='Gastos com Pessoal'!$E$7:$E$506)*(AS$3&lt;='Gastos com Pessoal'!$F$7:$F$506)*(IF('Gastos com Pessoal'!$M$7:$M$506&lt;=AS$3,1,0))*OFFSET('Gastos com Pessoal'!$H$6,1,MATCH(2&amp;$B47,'Gastos com Pessoal'!$I$532:$AJ$532&amp;'Gastos com Pessoal'!$I$6:$AJ$6,0),500,1)),0)
+_xlfn.IFNA(SUM((AS$3&gt;='Gastos com Pessoal'!$E$7:$E$506)*(AS$3&lt;='Gastos com Pessoal'!$F$7:$F$506)*(IF('Gastos com Pessoal'!$S$7:$S$506&lt;=AS$3,1,0))*OFFSET('Gastos com Pessoal'!$H$6,1,MATCH(3&amp;$B47,'Gastos com Pessoal'!$I$532:$AJ$532&amp;'Gastos com Pessoal'!$I$6:$AJ$6,0),500,1)),0)
+_xlfn.IFNA(SUM((AS$3&gt;='Gastos com Pessoal'!$E$7:$E$506)*(AS$3&lt;='Gastos com Pessoal'!$F$7:$F$506)*(IF('Gastos com Pessoal'!$Y$7:$Y$506&lt;=AS$3,1,0))*OFFSET('Gastos com Pessoal'!$H$6,1,MATCH(4&amp;$B47,'Gastos com Pessoal'!$I$532:$AJ$532&amp;'Gastos com Pessoal'!$I$6:$AJ$6,0),500,1)),0)
+_xlfn.IFNA(SUM((AS$3&gt;='Gastos com Pessoal'!$E$7:$E$506)*(AS$3&lt;='Gastos com Pessoal'!$F$7:$F$506)*(IF('Gastos com Pessoal'!$AE$7:$AE$506&lt;=AS$3,1,0))*OFFSET('Gastos com Pessoal'!$H$6,1,MATCH(5&amp;$B47,'Gastos com Pessoal'!$I$532:$AJ$532&amp;'Gastos com Pessoal'!$I$6:$AJ$6,0),500,1)),0)
+_xlfn.IFNA(SUM((AS$3&gt;='Gastos com Pessoal'!$E$513:$E$522)*(AS$3&lt;='Gastos com Pessoal'!$F$513:$F$522)*(IF('Gastos com Pessoal'!$G$513:$G$522&lt;=AS$3,1,0))*OFFSET('Gastos com Pessoal'!$H$512,1,MATCH(1&amp;$B47,'Gastos com Pessoal'!$I$532:$AJ$532&amp;'Gastos com Pessoal'!$I$512:$AJ$512,0),10,1)),0)
+_xlfn.IFNA(SUM((AS$3&gt;='Gastos com Pessoal'!$E$513:$E$522)*(AS$3&lt;='Gastos com Pessoal'!$F$513:$F$522)*(IF('Gastos com Pessoal'!$M$513:$M$522&lt;=AS$3,1,0))*OFFSET('Gastos com Pessoal'!$H$512,1,MATCH(2&amp;$B47,'Gastos com Pessoal'!$I$532:$AJ$532&amp;'Gastos com Pessoal'!$I$512:$AJ$512,0),10,1)),0)
+_xlfn.IFNA(SUM((AS$3&gt;='Gastos com Pessoal'!$E$513:$E$522)*(AS$3&lt;='Gastos com Pessoal'!$F$513:$F$522)*(IF('Gastos com Pessoal'!$S$513:$S$522&lt;=AS$3,1,0))*OFFSET('Gastos com Pessoal'!$H$512,1,MATCH(3&amp;$B47,'Gastos com Pessoal'!$I$532:$AJ$532&amp;'Gastos com Pessoal'!$I$512:$AJ$512,0),10,1)),0)
+_xlfn.IFNA(SUM((AS$3&gt;='Gastos com Pessoal'!$E$513:$E$522)*(AS$3&lt;='Gastos com Pessoal'!$F$513:$F$522)*(IF('Gastos com Pessoal'!$Y$513:$Y$522&lt;=AS$3,1,0))*OFFSET('Gastos com Pessoal'!$H$512,1,MATCH(4&amp;$B47,'Gastos com Pessoal'!$I$532:$AJ$532&amp;'Gastos com Pessoal'!$I$512:$AJ$512,0),10,1)),0)
+_xlfn.IFNA(SUM((AS$3&gt;='Gastos com Pessoal'!$E$513:$E$522)*(AS$3&lt;='Gastos com Pessoal'!$F$513:$F$522)*(IF('Gastos com Pessoal'!$AE$513:$AE$522&lt;=AS$3,1,0))*OFFSET('Gastos com Pessoal'!$H$512,1,MATCH(5&amp;$B47,'Gastos com Pessoal'!$I$532:$AJ$532&amp;'Gastos com Pessoal'!$I$512:$AJ$512,0),10,1)),0)</f>
        <v>0</v>
      </c>
      <c r="AT47" s="32">
        <f t="array" aca="1" ref="AT47" ca="1">_xlfn.IFNA(SUM((AT$3&gt;='Gastos com Pessoal'!$E$7:$E$506)*(AT$3&lt;='Gastos com Pessoal'!$F$7:$F$506)*OFFSET('Encargos e Benefícios'!$D$5,1,MATCH($B47,'Encargos e Benefícios'!$E$5:$AB$5,0),500,1)),0)
+_xlfn.IFNA(SUM((AT$3&gt;='Gastos com Pessoal'!$E$513:$E$522)*(AT$3&lt;='Gastos com Pessoal'!$F$513:$F$522)*OFFSET('Encargos e Benefícios'!$D$511,1,MATCH($B47,'Encargos e Benefícios'!$E$511:$AB$511,0),10,1)),0)
+_xlfn.IFNA(SUM((AT$3&gt;='Gastos com Pessoal'!$E$7:$E$506)*(AT$3&lt;='Gastos com Pessoal'!$F$7:$F$506)*(IF('Gastos com Pessoal'!$G$7:$G$506&lt;=AT$3,1,0))*OFFSET('Gastos com Pessoal'!$H$6,1,MATCH(1&amp;$B47,'Gastos com Pessoal'!$I$532:$AJ$532&amp;'Gastos com Pessoal'!$I$6:$AJ$6,0),500,1)),0)
+_xlfn.IFNA(SUM((AT$3&gt;='Gastos com Pessoal'!$E$7:$E$506)*(AT$3&lt;='Gastos com Pessoal'!$F$7:$F$506)*(IF('Gastos com Pessoal'!$M$7:$M$506&lt;=AT$3,1,0))*OFFSET('Gastos com Pessoal'!$H$6,1,MATCH(2&amp;$B47,'Gastos com Pessoal'!$I$532:$AJ$532&amp;'Gastos com Pessoal'!$I$6:$AJ$6,0),500,1)),0)
+_xlfn.IFNA(SUM((AT$3&gt;='Gastos com Pessoal'!$E$7:$E$506)*(AT$3&lt;='Gastos com Pessoal'!$F$7:$F$506)*(IF('Gastos com Pessoal'!$S$7:$S$506&lt;=AT$3,1,0))*OFFSET('Gastos com Pessoal'!$H$6,1,MATCH(3&amp;$B47,'Gastos com Pessoal'!$I$532:$AJ$532&amp;'Gastos com Pessoal'!$I$6:$AJ$6,0),500,1)),0)
+_xlfn.IFNA(SUM((AT$3&gt;='Gastos com Pessoal'!$E$7:$E$506)*(AT$3&lt;='Gastos com Pessoal'!$F$7:$F$506)*(IF('Gastos com Pessoal'!$Y$7:$Y$506&lt;=AT$3,1,0))*OFFSET('Gastos com Pessoal'!$H$6,1,MATCH(4&amp;$B47,'Gastos com Pessoal'!$I$532:$AJ$532&amp;'Gastos com Pessoal'!$I$6:$AJ$6,0),500,1)),0)
+_xlfn.IFNA(SUM((AT$3&gt;='Gastos com Pessoal'!$E$7:$E$506)*(AT$3&lt;='Gastos com Pessoal'!$F$7:$F$506)*(IF('Gastos com Pessoal'!$AE$7:$AE$506&lt;=AT$3,1,0))*OFFSET('Gastos com Pessoal'!$H$6,1,MATCH(5&amp;$B47,'Gastos com Pessoal'!$I$532:$AJ$532&amp;'Gastos com Pessoal'!$I$6:$AJ$6,0),500,1)),0)
+_xlfn.IFNA(SUM((AT$3&gt;='Gastos com Pessoal'!$E$513:$E$522)*(AT$3&lt;='Gastos com Pessoal'!$F$513:$F$522)*(IF('Gastos com Pessoal'!$G$513:$G$522&lt;=AT$3,1,0))*OFFSET('Gastos com Pessoal'!$H$512,1,MATCH(1&amp;$B47,'Gastos com Pessoal'!$I$532:$AJ$532&amp;'Gastos com Pessoal'!$I$512:$AJ$512,0),10,1)),0)
+_xlfn.IFNA(SUM((AT$3&gt;='Gastos com Pessoal'!$E$513:$E$522)*(AT$3&lt;='Gastos com Pessoal'!$F$513:$F$522)*(IF('Gastos com Pessoal'!$M$513:$M$522&lt;=AT$3,1,0))*OFFSET('Gastos com Pessoal'!$H$512,1,MATCH(2&amp;$B47,'Gastos com Pessoal'!$I$532:$AJ$532&amp;'Gastos com Pessoal'!$I$512:$AJ$512,0),10,1)),0)
+_xlfn.IFNA(SUM((AT$3&gt;='Gastos com Pessoal'!$E$513:$E$522)*(AT$3&lt;='Gastos com Pessoal'!$F$513:$F$522)*(IF('Gastos com Pessoal'!$S$513:$S$522&lt;=AT$3,1,0))*OFFSET('Gastos com Pessoal'!$H$512,1,MATCH(3&amp;$B47,'Gastos com Pessoal'!$I$532:$AJ$532&amp;'Gastos com Pessoal'!$I$512:$AJ$512,0),10,1)),0)
+_xlfn.IFNA(SUM((AT$3&gt;='Gastos com Pessoal'!$E$513:$E$522)*(AT$3&lt;='Gastos com Pessoal'!$F$513:$F$522)*(IF('Gastos com Pessoal'!$Y$513:$Y$522&lt;=AT$3,1,0))*OFFSET('Gastos com Pessoal'!$H$512,1,MATCH(4&amp;$B47,'Gastos com Pessoal'!$I$532:$AJ$532&amp;'Gastos com Pessoal'!$I$512:$AJ$512,0),10,1)),0)
+_xlfn.IFNA(SUM((AT$3&gt;='Gastos com Pessoal'!$E$513:$E$522)*(AT$3&lt;='Gastos com Pessoal'!$F$513:$F$522)*(IF('Gastos com Pessoal'!$AE$513:$AE$522&lt;=AT$3,1,0))*OFFSET('Gastos com Pessoal'!$H$512,1,MATCH(5&amp;$B47,'Gastos com Pessoal'!$I$532:$AJ$532&amp;'Gastos com Pessoal'!$I$512:$AJ$512,0),10,1)),0)</f>
        <v>0</v>
      </c>
      <c r="AU47" s="32">
        <f t="array" aca="1" ref="AU47" ca="1">_xlfn.IFNA(SUM((AU$3&gt;='Gastos com Pessoal'!$E$7:$E$506)*(AU$3&lt;='Gastos com Pessoal'!$F$7:$F$506)*OFFSET('Encargos e Benefícios'!$D$5,1,MATCH($B47,'Encargos e Benefícios'!$E$5:$AB$5,0),500,1)),0)
+_xlfn.IFNA(SUM((AU$3&gt;='Gastos com Pessoal'!$E$513:$E$522)*(AU$3&lt;='Gastos com Pessoal'!$F$513:$F$522)*OFFSET('Encargos e Benefícios'!$D$511,1,MATCH($B47,'Encargos e Benefícios'!$E$511:$AB$511,0),10,1)),0)
+_xlfn.IFNA(SUM((AU$3&gt;='Gastos com Pessoal'!$E$7:$E$506)*(AU$3&lt;='Gastos com Pessoal'!$F$7:$F$506)*(IF('Gastos com Pessoal'!$G$7:$G$506&lt;=AU$3,1,0))*OFFSET('Gastos com Pessoal'!$H$6,1,MATCH(1&amp;$B47,'Gastos com Pessoal'!$I$532:$AJ$532&amp;'Gastos com Pessoal'!$I$6:$AJ$6,0),500,1)),0)
+_xlfn.IFNA(SUM((AU$3&gt;='Gastos com Pessoal'!$E$7:$E$506)*(AU$3&lt;='Gastos com Pessoal'!$F$7:$F$506)*(IF('Gastos com Pessoal'!$M$7:$M$506&lt;=AU$3,1,0))*OFFSET('Gastos com Pessoal'!$H$6,1,MATCH(2&amp;$B47,'Gastos com Pessoal'!$I$532:$AJ$532&amp;'Gastos com Pessoal'!$I$6:$AJ$6,0),500,1)),0)
+_xlfn.IFNA(SUM((AU$3&gt;='Gastos com Pessoal'!$E$7:$E$506)*(AU$3&lt;='Gastos com Pessoal'!$F$7:$F$506)*(IF('Gastos com Pessoal'!$S$7:$S$506&lt;=AU$3,1,0))*OFFSET('Gastos com Pessoal'!$H$6,1,MATCH(3&amp;$B47,'Gastos com Pessoal'!$I$532:$AJ$532&amp;'Gastos com Pessoal'!$I$6:$AJ$6,0),500,1)),0)
+_xlfn.IFNA(SUM((AU$3&gt;='Gastos com Pessoal'!$E$7:$E$506)*(AU$3&lt;='Gastos com Pessoal'!$F$7:$F$506)*(IF('Gastos com Pessoal'!$Y$7:$Y$506&lt;=AU$3,1,0))*OFFSET('Gastos com Pessoal'!$H$6,1,MATCH(4&amp;$B47,'Gastos com Pessoal'!$I$532:$AJ$532&amp;'Gastos com Pessoal'!$I$6:$AJ$6,0),500,1)),0)
+_xlfn.IFNA(SUM((AU$3&gt;='Gastos com Pessoal'!$E$7:$E$506)*(AU$3&lt;='Gastos com Pessoal'!$F$7:$F$506)*(IF('Gastos com Pessoal'!$AE$7:$AE$506&lt;=AU$3,1,0))*OFFSET('Gastos com Pessoal'!$H$6,1,MATCH(5&amp;$B47,'Gastos com Pessoal'!$I$532:$AJ$532&amp;'Gastos com Pessoal'!$I$6:$AJ$6,0),500,1)),0)
+_xlfn.IFNA(SUM((AU$3&gt;='Gastos com Pessoal'!$E$513:$E$522)*(AU$3&lt;='Gastos com Pessoal'!$F$513:$F$522)*(IF('Gastos com Pessoal'!$G$513:$G$522&lt;=AU$3,1,0))*OFFSET('Gastos com Pessoal'!$H$512,1,MATCH(1&amp;$B47,'Gastos com Pessoal'!$I$532:$AJ$532&amp;'Gastos com Pessoal'!$I$512:$AJ$512,0),10,1)),0)
+_xlfn.IFNA(SUM((AU$3&gt;='Gastos com Pessoal'!$E$513:$E$522)*(AU$3&lt;='Gastos com Pessoal'!$F$513:$F$522)*(IF('Gastos com Pessoal'!$M$513:$M$522&lt;=AU$3,1,0))*OFFSET('Gastos com Pessoal'!$H$512,1,MATCH(2&amp;$B47,'Gastos com Pessoal'!$I$532:$AJ$532&amp;'Gastos com Pessoal'!$I$512:$AJ$512,0),10,1)),0)
+_xlfn.IFNA(SUM((AU$3&gt;='Gastos com Pessoal'!$E$513:$E$522)*(AU$3&lt;='Gastos com Pessoal'!$F$513:$F$522)*(IF('Gastos com Pessoal'!$S$513:$S$522&lt;=AU$3,1,0))*OFFSET('Gastos com Pessoal'!$H$512,1,MATCH(3&amp;$B47,'Gastos com Pessoal'!$I$532:$AJ$532&amp;'Gastos com Pessoal'!$I$512:$AJ$512,0),10,1)),0)
+_xlfn.IFNA(SUM((AU$3&gt;='Gastos com Pessoal'!$E$513:$E$522)*(AU$3&lt;='Gastos com Pessoal'!$F$513:$F$522)*(IF('Gastos com Pessoal'!$Y$513:$Y$522&lt;=AU$3,1,0))*OFFSET('Gastos com Pessoal'!$H$512,1,MATCH(4&amp;$B47,'Gastos com Pessoal'!$I$532:$AJ$532&amp;'Gastos com Pessoal'!$I$512:$AJ$512,0),10,1)),0)
+_xlfn.IFNA(SUM((AU$3&gt;='Gastos com Pessoal'!$E$513:$E$522)*(AU$3&lt;='Gastos com Pessoal'!$F$513:$F$522)*(IF('Gastos com Pessoal'!$AE$513:$AE$522&lt;=AU$3,1,0))*OFFSET('Gastos com Pessoal'!$H$512,1,MATCH(5&amp;$B47,'Gastos com Pessoal'!$I$532:$AJ$532&amp;'Gastos com Pessoal'!$I$512:$AJ$512,0),10,1)),0)</f>
        <v>0</v>
      </c>
      <c r="AV47" s="32">
        <f t="array" aca="1" ref="AV47" ca="1">_xlfn.IFNA(SUM((AV$3&gt;='Gastos com Pessoal'!$E$7:$E$506)*(AV$3&lt;='Gastos com Pessoal'!$F$7:$F$506)*OFFSET('Encargos e Benefícios'!$D$5,1,MATCH($B47,'Encargos e Benefícios'!$E$5:$AB$5,0),500,1)),0)
+_xlfn.IFNA(SUM((AV$3&gt;='Gastos com Pessoal'!$E$513:$E$522)*(AV$3&lt;='Gastos com Pessoal'!$F$513:$F$522)*OFFSET('Encargos e Benefícios'!$D$511,1,MATCH($B47,'Encargos e Benefícios'!$E$511:$AB$511,0),10,1)),0)
+_xlfn.IFNA(SUM((AV$3&gt;='Gastos com Pessoal'!$E$7:$E$506)*(AV$3&lt;='Gastos com Pessoal'!$F$7:$F$506)*(IF('Gastos com Pessoal'!$G$7:$G$506&lt;=AV$3,1,0))*OFFSET('Gastos com Pessoal'!$H$6,1,MATCH(1&amp;$B47,'Gastos com Pessoal'!$I$532:$AJ$532&amp;'Gastos com Pessoal'!$I$6:$AJ$6,0),500,1)),0)
+_xlfn.IFNA(SUM((AV$3&gt;='Gastos com Pessoal'!$E$7:$E$506)*(AV$3&lt;='Gastos com Pessoal'!$F$7:$F$506)*(IF('Gastos com Pessoal'!$M$7:$M$506&lt;=AV$3,1,0))*OFFSET('Gastos com Pessoal'!$H$6,1,MATCH(2&amp;$B47,'Gastos com Pessoal'!$I$532:$AJ$532&amp;'Gastos com Pessoal'!$I$6:$AJ$6,0),500,1)),0)
+_xlfn.IFNA(SUM((AV$3&gt;='Gastos com Pessoal'!$E$7:$E$506)*(AV$3&lt;='Gastos com Pessoal'!$F$7:$F$506)*(IF('Gastos com Pessoal'!$S$7:$S$506&lt;=AV$3,1,0))*OFFSET('Gastos com Pessoal'!$H$6,1,MATCH(3&amp;$B47,'Gastos com Pessoal'!$I$532:$AJ$532&amp;'Gastos com Pessoal'!$I$6:$AJ$6,0),500,1)),0)
+_xlfn.IFNA(SUM((AV$3&gt;='Gastos com Pessoal'!$E$7:$E$506)*(AV$3&lt;='Gastos com Pessoal'!$F$7:$F$506)*(IF('Gastos com Pessoal'!$Y$7:$Y$506&lt;=AV$3,1,0))*OFFSET('Gastos com Pessoal'!$H$6,1,MATCH(4&amp;$B47,'Gastos com Pessoal'!$I$532:$AJ$532&amp;'Gastos com Pessoal'!$I$6:$AJ$6,0),500,1)),0)
+_xlfn.IFNA(SUM((AV$3&gt;='Gastos com Pessoal'!$E$7:$E$506)*(AV$3&lt;='Gastos com Pessoal'!$F$7:$F$506)*(IF('Gastos com Pessoal'!$AE$7:$AE$506&lt;=AV$3,1,0))*OFFSET('Gastos com Pessoal'!$H$6,1,MATCH(5&amp;$B47,'Gastos com Pessoal'!$I$532:$AJ$532&amp;'Gastos com Pessoal'!$I$6:$AJ$6,0),500,1)),0)
+_xlfn.IFNA(SUM((AV$3&gt;='Gastos com Pessoal'!$E$513:$E$522)*(AV$3&lt;='Gastos com Pessoal'!$F$513:$F$522)*(IF('Gastos com Pessoal'!$G$513:$G$522&lt;=AV$3,1,0))*OFFSET('Gastos com Pessoal'!$H$512,1,MATCH(1&amp;$B47,'Gastos com Pessoal'!$I$532:$AJ$532&amp;'Gastos com Pessoal'!$I$512:$AJ$512,0),10,1)),0)
+_xlfn.IFNA(SUM((AV$3&gt;='Gastos com Pessoal'!$E$513:$E$522)*(AV$3&lt;='Gastos com Pessoal'!$F$513:$F$522)*(IF('Gastos com Pessoal'!$M$513:$M$522&lt;=AV$3,1,0))*OFFSET('Gastos com Pessoal'!$H$512,1,MATCH(2&amp;$B47,'Gastos com Pessoal'!$I$532:$AJ$532&amp;'Gastos com Pessoal'!$I$512:$AJ$512,0),10,1)),0)
+_xlfn.IFNA(SUM((AV$3&gt;='Gastos com Pessoal'!$E$513:$E$522)*(AV$3&lt;='Gastos com Pessoal'!$F$513:$F$522)*(IF('Gastos com Pessoal'!$S$513:$S$522&lt;=AV$3,1,0))*OFFSET('Gastos com Pessoal'!$H$512,1,MATCH(3&amp;$B47,'Gastos com Pessoal'!$I$532:$AJ$532&amp;'Gastos com Pessoal'!$I$512:$AJ$512,0),10,1)),0)
+_xlfn.IFNA(SUM((AV$3&gt;='Gastos com Pessoal'!$E$513:$E$522)*(AV$3&lt;='Gastos com Pessoal'!$F$513:$F$522)*(IF('Gastos com Pessoal'!$Y$513:$Y$522&lt;=AV$3,1,0))*OFFSET('Gastos com Pessoal'!$H$512,1,MATCH(4&amp;$B47,'Gastos com Pessoal'!$I$532:$AJ$532&amp;'Gastos com Pessoal'!$I$512:$AJ$512,0),10,1)),0)
+_xlfn.IFNA(SUM((AV$3&gt;='Gastos com Pessoal'!$E$513:$E$522)*(AV$3&lt;='Gastos com Pessoal'!$F$513:$F$522)*(IF('Gastos com Pessoal'!$AE$513:$AE$522&lt;=AV$3,1,0))*OFFSET('Gastos com Pessoal'!$H$512,1,MATCH(5&amp;$B47,'Gastos com Pessoal'!$I$532:$AJ$532&amp;'Gastos com Pessoal'!$I$512:$AJ$512,0),10,1)),0)</f>
        <v>0</v>
      </c>
      <c r="AW47" s="32">
        <f t="array" aca="1" ref="AW47" ca="1">_xlfn.IFNA(SUM((AW$3&gt;='Gastos com Pessoal'!$E$7:$E$506)*(AW$3&lt;='Gastos com Pessoal'!$F$7:$F$506)*OFFSET('Encargos e Benefícios'!$D$5,1,MATCH($B47,'Encargos e Benefícios'!$E$5:$AB$5,0),500,1)),0)
+_xlfn.IFNA(SUM((AW$3&gt;='Gastos com Pessoal'!$E$513:$E$522)*(AW$3&lt;='Gastos com Pessoal'!$F$513:$F$522)*OFFSET('Encargos e Benefícios'!$D$511,1,MATCH($B47,'Encargos e Benefícios'!$E$511:$AB$511,0),10,1)),0)
+_xlfn.IFNA(SUM((AW$3&gt;='Gastos com Pessoal'!$E$7:$E$506)*(AW$3&lt;='Gastos com Pessoal'!$F$7:$F$506)*(IF('Gastos com Pessoal'!$G$7:$G$506&lt;=AW$3,1,0))*OFFSET('Gastos com Pessoal'!$H$6,1,MATCH(1&amp;$B47,'Gastos com Pessoal'!$I$532:$AJ$532&amp;'Gastos com Pessoal'!$I$6:$AJ$6,0),500,1)),0)
+_xlfn.IFNA(SUM((AW$3&gt;='Gastos com Pessoal'!$E$7:$E$506)*(AW$3&lt;='Gastos com Pessoal'!$F$7:$F$506)*(IF('Gastos com Pessoal'!$M$7:$M$506&lt;=AW$3,1,0))*OFFSET('Gastos com Pessoal'!$H$6,1,MATCH(2&amp;$B47,'Gastos com Pessoal'!$I$532:$AJ$532&amp;'Gastos com Pessoal'!$I$6:$AJ$6,0),500,1)),0)
+_xlfn.IFNA(SUM((AW$3&gt;='Gastos com Pessoal'!$E$7:$E$506)*(AW$3&lt;='Gastos com Pessoal'!$F$7:$F$506)*(IF('Gastos com Pessoal'!$S$7:$S$506&lt;=AW$3,1,0))*OFFSET('Gastos com Pessoal'!$H$6,1,MATCH(3&amp;$B47,'Gastos com Pessoal'!$I$532:$AJ$532&amp;'Gastos com Pessoal'!$I$6:$AJ$6,0),500,1)),0)
+_xlfn.IFNA(SUM((AW$3&gt;='Gastos com Pessoal'!$E$7:$E$506)*(AW$3&lt;='Gastos com Pessoal'!$F$7:$F$506)*(IF('Gastos com Pessoal'!$Y$7:$Y$506&lt;=AW$3,1,0))*OFFSET('Gastos com Pessoal'!$H$6,1,MATCH(4&amp;$B47,'Gastos com Pessoal'!$I$532:$AJ$532&amp;'Gastos com Pessoal'!$I$6:$AJ$6,0),500,1)),0)
+_xlfn.IFNA(SUM((AW$3&gt;='Gastos com Pessoal'!$E$7:$E$506)*(AW$3&lt;='Gastos com Pessoal'!$F$7:$F$506)*(IF('Gastos com Pessoal'!$AE$7:$AE$506&lt;=AW$3,1,0))*OFFSET('Gastos com Pessoal'!$H$6,1,MATCH(5&amp;$B47,'Gastos com Pessoal'!$I$532:$AJ$532&amp;'Gastos com Pessoal'!$I$6:$AJ$6,0),500,1)),0)
+_xlfn.IFNA(SUM((AW$3&gt;='Gastos com Pessoal'!$E$513:$E$522)*(AW$3&lt;='Gastos com Pessoal'!$F$513:$F$522)*(IF('Gastos com Pessoal'!$G$513:$G$522&lt;=AW$3,1,0))*OFFSET('Gastos com Pessoal'!$H$512,1,MATCH(1&amp;$B47,'Gastos com Pessoal'!$I$532:$AJ$532&amp;'Gastos com Pessoal'!$I$512:$AJ$512,0),10,1)),0)
+_xlfn.IFNA(SUM((AW$3&gt;='Gastos com Pessoal'!$E$513:$E$522)*(AW$3&lt;='Gastos com Pessoal'!$F$513:$F$522)*(IF('Gastos com Pessoal'!$M$513:$M$522&lt;=AW$3,1,0))*OFFSET('Gastos com Pessoal'!$H$512,1,MATCH(2&amp;$B47,'Gastos com Pessoal'!$I$532:$AJ$532&amp;'Gastos com Pessoal'!$I$512:$AJ$512,0),10,1)),0)
+_xlfn.IFNA(SUM((AW$3&gt;='Gastos com Pessoal'!$E$513:$E$522)*(AW$3&lt;='Gastos com Pessoal'!$F$513:$F$522)*(IF('Gastos com Pessoal'!$S$513:$S$522&lt;=AW$3,1,0))*OFFSET('Gastos com Pessoal'!$H$512,1,MATCH(3&amp;$B47,'Gastos com Pessoal'!$I$532:$AJ$532&amp;'Gastos com Pessoal'!$I$512:$AJ$512,0),10,1)),0)
+_xlfn.IFNA(SUM((AW$3&gt;='Gastos com Pessoal'!$E$513:$E$522)*(AW$3&lt;='Gastos com Pessoal'!$F$513:$F$522)*(IF('Gastos com Pessoal'!$Y$513:$Y$522&lt;=AW$3,1,0))*OFFSET('Gastos com Pessoal'!$H$512,1,MATCH(4&amp;$B47,'Gastos com Pessoal'!$I$532:$AJ$532&amp;'Gastos com Pessoal'!$I$512:$AJ$512,0),10,1)),0)
+_xlfn.IFNA(SUM((AW$3&gt;='Gastos com Pessoal'!$E$513:$E$522)*(AW$3&lt;='Gastos com Pessoal'!$F$513:$F$522)*(IF('Gastos com Pessoal'!$AE$513:$AE$522&lt;=AW$3,1,0))*OFFSET('Gastos com Pessoal'!$H$512,1,MATCH(5&amp;$B47,'Gastos com Pessoal'!$I$532:$AJ$532&amp;'Gastos com Pessoal'!$I$512:$AJ$512,0),10,1)),0)</f>
        <v>0</v>
      </c>
      <c r="AX47" s="32">
        <f t="array" aca="1" ref="AX47" ca="1">_xlfn.IFNA(SUM((AX$3&gt;='Gastos com Pessoal'!$E$7:$E$506)*(AX$3&lt;='Gastos com Pessoal'!$F$7:$F$506)*OFFSET('Encargos e Benefícios'!$D$5,1,MATCH($B47,'Encargos e Benefícios'!$E$5:$AB$5,0),500,1)),0)
+_xlfn.IFNA(SUM((AX$3&gt;='Gastos com Pessoal'!$E$513:$E$522)*(AX$3&lt;='Gastos com Pessoal'!$F$513:$F$522)*OFFSET('Encargos e Benefícios'!$D$511,1,MATCH($B47,'Encargos e Benefícios'!$E$511:$AB$511,0),10,1)),0)
+_xlfn.IFNA(SUM((AX$3&gt;='Gastos com Pessoal'!$E$7:$E$506)*(AX$3&lt;='Gastos com Pessoal'!$F$7:$F$506)*(IF('Gastos com Pessoal'!$G$7:$G$506&lt;=AX$3,1,0))*OFFSET('Gastos com Pessoal'!$H$6,1,MATCH(1&amp;$B47,'Gastos com Pessoal'!$I$532:$AJ$532&amp;'Gastos com Pessoal'!$I$6:$AJ$6,0),500,1)),0)
+_xlfn.IFNA(SUM((AX$3&gt;='Gastos com Pessoal'!$E$7:$E$506)*(AX$3&lt;='Gastos com Pessoal'!$F$7:$F$506)*(IF('Gastos com Pessoal'!$M$7:$M$506&lt;=AX$3,1,0))*OFFSET('Gastos com Pessoal'!$H$6,1,MATCH(2&amp;$B47,'Gastos com Pessoal'!$I$532:$AJ$532&amp;'Gastos com Pessoal'!$I$6:$AJ$6,0),500,1)),0)
+_xlfn.IFNA(SUM((AX$3&gt;='Gastos com Pessoal'!$E$7:$E$506)*(AX$3&lt;='Gastos com Pessoal'!$F$7:$F$506)*(IF('Gastos com Pessoal'!$S$7:$S$506&lt;=AX$3,1,0))*OFFSET('Gastos com Pessoal'!$H$6,1,MATCH(3&amp;$B47,'Gastos com Pessoal'!$I$532:$AJ$532&amp;'Gastos com Pessoal'!$I$6:$AJ$6,0),500,1)),0)
+_xlfn.IFNA(SUM((AX$3&gt;='Gastos com Pessoal'!$E$7:$E$506)*(AX$3&lt;='Gastos com Pessoal'!$F$7:$F$506)*(IF('Gastos com Pessoal'!$Y$7:$Y$506&lt;=AX$3,1,0))*OFFSET('Gastos com Pessoal'!$H$6,1,MATCH(4&amp;$B47,'Gastos com Pessoal'!$I$532:$AJ$532&amp;'Gastos com Pessoal'!$I$6:$AJ$6,0),500,1)),0)
+_xlfn.IFNA(SUM((AX$3&gt;='Gastos com Pessoal'!$E$7:$E$506)*(AX$3&lt;='Gastos com Pessoal'!$F$7:$F$506)*(IF('Gastos com Pessoal'!$AE$7:$AE$506&lt;=AX$3,1,0))*OFFSET('Gastos com Pessoal'!$H$6,1,MATCH(5&amp;$B47,'Gastos com Pessoal'!$I$532:$AJ$532&amp;'Gastos com Pessoal'!$I$6:$AJ$6,0),500,1)),0)
+_xlfn.IFNA(SUM((AX$3&gt;='Gastos com Pessoal'!$E$513:$E$522)*(AX$3&lt;='Gastos com Pessoal'!$F$513:$F$522)*(IF('Gastos com Pessoal'!$G$513:$G$522&lt;=AX$3,1,0))*OFFSET('Gastos com Pessoal'!$H$512,1,MATCH(1&amp;$B47,'Gastos com Pessoal'!$I$532:$AJ$532&amp;'Gastos com Pessoal'!$I$512:$AJ$512,0),10,1)),0)
+_xlfn.IFNA(SUM((AX$3&gt;='Gastos com Pessoal'!$E$513:$E$522)*(AX$3&lt;='Gastos com Pessoal'!$F$513:$F$522)*(IF('Gastos com Pessoal'!$M$513:$M$522&lt;=AX$3,1,0))*OFFSET('Gastos com Pessoal'!$H$512,1,MATCH(2&amp;$B47,'Gastos com Pessoal'!$I$532:$AJ$532&amp;'Gastos com Pessoal'!$I$512:$AJ$512,0),10,1)),0)
+_xlfn.IFNA(SUM((AX$3&gt;='Gastos com Pessoal'!$E$513:$E$522)*(AX$3&lt;='Gastos com Pessoal'!$F$513:$F$522)*(IF('Gastos com Pessoal'!$S$513:$S$522&lt;=AX$3,1,0))*OFFSET('Gastos com Pessoal'!$H$512,1,MATCH(3&amp;$B47,'Gastos com Pessoal'!$I$532:$AJ$532&amp;'Gastos com Pessoal'!$I$512:$AJ$512,0),10,1)),0)
+_xlfn.IFNA(SUM((AX$3&gt;='Gastos com Pessoal'!$E$513:$E$522)*(AX$3&lt;='Gastos com Pessoal'!$F$513:$F$522)*(IF('Gastos com Pessoal'!$Y$513:$Y$522&lt;=AX$3,1,0))*OFFSET('Gastos com Pessoal'!$H$512,1,MATCH(4&amp;$B47,'Gastos com Pessoal'!$I$532:$AJ$532&amp;'Gastos com Pessoal'!$I$512:$AJ$512,0),10,1)),0)
+_xlfn.IFNA(SUM((AX$3&gt;='Gastos com Pessoal'!$E$513:$E$522)*(AX$3&lt;='Gastos com Pessoal'!$F$513:$F$522)*(IF('Gastos com Pessoal'!$AE$513:$AE$522&lt;=AX$3,1,0))*OFFSET('Gastos com Pessoal'!$H$512,1,MATCH(5&amp;$B47,'Gastos com Pessoal'!$I$532:$AJ$532&amp;'Gastos com Pessoal'!$I$512:$AJ$512,0),10,1)),0)</f>
        <v>0</v>
      </c>
      <c r="AY47" s="32">
        <f t="array" aca="1" ref="AY47" ca="1">_xlfn.IFNA(SUM((AY$3&gt;='Gastos com Pessoal'!$E$7:$E$506)*(AY$3&lt;='Gastos com Pessoal'!$F$7:$F$506)*OFFSET('Encargos e Benefícios'!$D$5,1,MATCH($B47,'Encargos e Benefícios'!$E$5:$AB$5,0),500,1)),0)
+_xlfn.IFNA(SUM((AY$3&gt;='Gastos com Pessoal'!$E$513:$E$522)*(AY$3&lt;='Gastos com Pessoal'!$F$513:$F$522)*OFFSET('Encargos e Benefícios'!$D$511,1,MATCH($B47,'Encargos e Benefícios'!$E$511:$AB$511,0),10,1)),0)
+_xlfn.IFNA(SUM((AY$3&gt;='Gastos com Pessoal'!$E$7:$E$506)*(AY$3&lt;='Gastos com Pessoal'!$F$7:$F$506)*(IF('Gastos com Pessoal'!$G$7:$G$506&lt;=AY$3,1,0))*OFFSET('Gastos com Pessoal'!$H$6,1,MATCH(1&amp;$B47,'Gastos com Pessoal'!$I$532:$AJ$532&amp;'Gastos com Pessoal'!$I$6:$AJ$6,0),500,1)),0)
+_xlfn.IFNA(SUM((AY$3&gt;='Gastos com Pessoal'!$E$7:$E$506)*(AY$3&lt;='Gastos com Pessoal'!$F$7:$F$506)*(IF('Gastos com Pessoal'!$M$7:$M$506&lt;=AY$3,1,0))*OFFSET('Gastos com Pessoal'!$H$6,1,MATCH(2&amp;$B47,'Gastos com Pessoal'!$I$532:$AJ$532&amp;'Gastos com Pessoal'!$I$6:$AJ$6,0),500,1)),0)
+_xlfn.IFNA(SUM((AY$3&gt;='Gastos com Pessoal'!$E$7:$E$506)*(AY$3&lt;='Gastos com Pessoal'!$F$7:$F$506)*(IF('Gastos com Pessoal'!$S$7:$S$506&lt;=AY$3,1,0))*OFFSET('Gastos com Pessoal'!$H$6,1,MATCH(3&amp;$B47,'Gastos com Pessoal'!$I$532:$AJ$532&amp;'Gastos com Pessoal'!$I$6:$AJ$6,0),500,1)),0)
+_xlfn.IFNA(SUM((AY$3&gt;='Gastos com Pessoal'!$E$7:$E$506)*(AY$3&lt;='Gastos com Pessoal'!$F$7:$F$506)*(IF('Gastos com Pessoal'!$Y$7:$Y$506&lt;=AY$3,1,0))*OFFSET('Gastos com Pessoal'!$H$6,1,MATCH(4&amp;$B47,'Gastos com Pessoal'!$I$532:$AJ$532&amp;'Gastos com Pessoal'!$I$6:$AJ$6,0),500,1)),0)
+_xlfn.IFNA(SUM((AY$3&gt;='Gastos com Pessoal'!$E$7:$E$506)*(AY$3&lt;='Gastos com Pessoal'!$F$7:$F$506)*(IF('Gastos com Pessoal'!$AE$7:$AE$506&lt;=AY$3,1,0))*OFFSET('Gastos com Pessoal'!$H$6,1,MATCH(5&amp;$B47,'Gastos com Pessoal'!$I$532:$AJ$532&amp;'Gastos com Pessoal'!$I$6:$AJ$6,0),500,1)),0)
+_xlfn.IFNA(SUM((AY$3&gt;='Gastos com Pessoal'!$E$513:$E$522)*(AY$3&lt;='Gastos com Pessoal'!$F$513:$F$522)*(IF('Gastos com Pessoal'!$G$513:$G$522&lt;=AY$3,1,0))*OFFSET('Gastos com Pessoal'!$H$512,1,MATCH(1&amp;$B47,'Gastos com Pessoal'!$I$532:$AJ$532&amp;'Gastos com Pessoal'!$I$512:$AJ$512,0),10,1)),0)
+_xlfn.IFNA(SUM((AY$3&gt;='Gastos com Pessoal'!$E$513:$E$522)*(AY$3&lt;='Gastos com Pessoal'!$F$513:$F$522)*(IF('Gastos com Pessoal'!$M$513:$M$522&lt;=AY$3,1,0))*OFFSET('Gastos com Pessoal'!$H$512,1,MATCH(2&amp;$B47,'Gastos com Pessoal'!$I$532:$AJ$532&amp;'Gastos com Pessoal'!$I$512:$AJ$512,0),10,1)),0)
+_xlfn.IFNA(SUM((AY$3&gt;='Gastos com Pessoal'!$E$513:$E$522)*(AY$3&lt;='Gastos com Pessoal'!$F$513:$F$522)*(IF('Gastos com Pessoal'!$S$513:$S$522&lt;=AY$3,1,0))*OFFSET('Gastos com Pessoal'!$H$512,1,MATCH(3&amp;$B47,'Gastos com Pessoal'!$I$532:$AJ$532&amp;'Gastos com Pessoal'!$I$512:$AJ$512,0),10,1)),0)
+_xlfn.IFNA(SUM((AY$3&gt;='Gastos com Pessoal'!$E$513:$E$522)*(AY$3&lt;='Gastos com Pessoal'!$F$513:$F$522)*(IF('Gastos com Pessoal'!$Y$513:$Y$522&lt;=AY$3,1,0))*OFFSET('Gastos com Pessoal'!$H$512,1,MATCH(4&amp;$B47,'Gastos com Pessoal'!$I$532:$AJ$532&amp;'Gastos com Pessoal'!$I$512:$AJ$512,0),10,1)),0)
+_xlfn.IFNA(SUM((AY$3&gt;='Gastos com Pessoal'!$E$513:$E$522)*(AY$3&lt;='Gastos com Pessoal'!$F$513:$F$522)*(IF('Gastos com Pessoal'!$AE$513:$AE$522&lt;=AY$3,1,0))*OFFSET('Gastos com Pessoal'!$H$512,1,MATCH(5&amp;$B47,'Gastos com Pessoal'!$I$532:$AJ$532&amp;'Gastos com Pessoal'!$I$512:$AJ$512,0),10,1)),0)</f>
        <v>0</v>
      </c>
      <c r="AZ47" s="32">
        <f t="array" aca="1" ref="AZ47" ca="1">_xlfn.IFNA(SUM((AZ$3&gt;='Gastos com Pessoal'!$E$7:$E$506)*(AZ$3&lt;='Gastos com Pessoal'!$F$7:$F$506)*OFFSET('Encargos e Benefícios'!$D$5,1,MATCH($B47,'Encargos e Benefícios'!$E$5:$AB$5,0),500,1)),0)
+_xlfn.IFNA(SUM((AZ$3&gt;='Gastos com Pessoal'!$E$513:$E$522)*(AZ$3&lt;='Gastos com Pessoal'!$F$513:$F$522)*OFFSET('Encargos e Benefícios'!$D$511,1,MATCH($B47,'Encargos e Benefícios'!$E$511:$AB$511,0),10,1)),0)
+_xlfn.IFNA(SUM((AZ$3&gt;='Gastos com Pessoal'!$E$7:$E$506)*(AZ$3&lt;='Gastos com Pessoal'!$F$7:$F$506)*(IF('Gastos com Pessoal'!$G$7:$G$506&lt;=AZ$3,1,0))*OFFSET('Gastos com Pessoal'!$H$6,1,MATCH(1&amp;$B47,'Gastos com Pessoal'!$I$532:$AJ$532&amp;'Gastos com Pessoal'!$I$6:$AJ$6,0),500,1)),0)
+_xlfn.IFNA(SUM((AZ$3&gt;='Gastos com Pessoal'!$E$7:$E$506)*(AZ$3&lt;='Gastos com Pessoal'!$F$7:$F$506)*(IF('Gastos com Pessoal'!$M$7:$M$506&lt;=AZ$3,1,0))*OFFSET('Gastos com Pessoal'!$H$6,1,MATCH(2&amp;$B47,'Gastos com Pessoal'!$I$532:$AJ$532&amp;'Gastos com Pessoal'!$I$6:$AJ$6,0),500,1)),0)
+_xlfn.IFNA(SUM((AZ$3&gt;='Gastos com Pessoal'!$E$7:$E$506)*(AZ$3&lt;='Gastos com Pessoal'!$F$7:$F$506)*(IF('Gastos com Pessoal'!$S$7:$S$506&lt;=AZ$3,1,0))*OFFSET('Gastos com Pessoal'!$H$6,1,MATCH(3&amp;$B47,'Gastos com Pessoal'!$I$532:$AJ$532&amp;'Gastos com Pessoal'!$I$6:$AJ$6,0),500,1)),0)
+_xlfn.IFNA(SUM((AZ$3&gt;='Gastos com Pessoal'!$E$7:$E$506)*(AZ$3&lt;='Gastos com Pessoal'!$F$7:$F$506)*(IF('Gastos com Pessoal'!$Y$7:$Y$506&lt;=AZ$3,1,0))*OFFSET('Gastos com Pessoal'!$H$6,1,MATCH(4&amp;$B47,'Gastos com Pessoal'!$I$532:$AJ$532&amp;'Gastos com Pessoal'!$I$6:$AJ$6,0),500,1)),0)
+_xlfn.IFNA(SUM((AZ$3&gt;='Gastos com Pessoal'!$E$7:$E$506)*(AZ$3&lt;='Gastos com Pessoal'!$F$7:$F$506)*(IF('Gastos com Pessoal'!$AE$7:$AE$506&lt;=AZ$3,1,0))*OFFSET('Gastos com Pessoal'!$H$6,1,MATCH(5&amp;$B47,'Gastos com Pessoal'!$I$532:$AJ$532&amp;'Gastos com Pessoal'!$I$6:$AJ$6,0),500,1)),0)
+_xlfn.IFNA(SUM((AZ$3&gt;='Gastos com Pessoal'!$E$513:$E$522)*(AZ$3&lt;='Gastos com Pessoal'!$F$513:$F$522)*(IF('Gastos com Pessoal'!$G$513:$G$522&lt;=AZ$3,1,0))*OFFSET('Gastos com Pessoal'!$H$512,1,MATCH(1&amp;$B47,'Gastos com Pessoal'!$I$532:$AJ$532&amp;'Gastos com Pessoal'!$I$512:$AJ$512,0),10,1)),0)
+_xlfn.IFNA(SUM((AZ$3&gt;='Gastos com Pessoal'!$E$513:$E$522)*(AZ$3&lt;='Gastos com Pessoal'!$F$513:$F$522)*(IF('Gastos com Pessoal'!$M$513:$M$522&lt;=AZ$3,1,0))*OFFSET('Gastos com Pessoal'!$H$512,1,MATCH(2&amp;$B47,'Gastos com Pessoal'!$I$532:$AJ$532&amp;'Gastos com Pessoal'!$I$512:$AJ$512,0),10,1)),0)
+_xlfn.IFNA(SUM((AZ$3&gt;='Gastos com Pessoal'!$E$513:$E$522)*(AZ$3&lt;='Gastos com Pessoal'!$F$513:$F$522)*(IF('Gastos com Pessoal'!$S$513:$S$522&lt;=AZ$3,1,0))*OFFSET('Gastos com Pessoal'!$H$512,1,MATCH(3&amp;$B47,'Gastos com Pessoal'!$I$532:$AJ$532&amp;'Gastos com Pessoal'!$I$512:$AJ$512,0),10,1)),0)
+_xlfn.IFNA(SUM((AZ$3&gt;='Gastos com Pessoal'!$E$513:$E$522)*(AZ$3&lt;='Gastos com Pessoal'!$F$513:$F$522)*(IF('Gastos com Pessoal'!$Y$513:$Y$522&lt;=AZ$3,1,0))*OFFSET('Gastos com Pessoal'!$H$512,1,MATCH(4&amp;$B47,'Gastos com Pessoal'!$I$532:$AJ$532&amp;'Gastos com Pessoal'!$I$512:$AJ$512,0),10,1)),0)
+_xlfn.IFNA(SUM((AZ$3&gt;='Gastos com Pessoal'!$E$513:$E$522)*(AZ$3&lt;='Gastos com Pessoal'!$F$513:$F$522)*(IF('Gastos com Pessoal'!$AE$513:$AE$522&lt;=AZ$3,1,0))*OFFSET('Gastos com Pessoal'!$H$512,1,MATCH(5&amp;$B47,'Gastos com Pessoal'!$I$532:$AJ$532&amp;'Gastos com Pessoal'!$I$512:$AJ$512,0),10,1)),0)</f>
        <v>0</v>
      </c>
      <c r="BA47" s="32">
        <f t="array" aca="1" ref="BA47" ca="1">_xlfn.IFNA(SUM((BA$3&gt;='Gastos com Pessoal'!$E$7:$E$506)*(BA$3&lt;='Gastos com Pessoal'!$F$7:$F$506)*OFFSET('Encargos e Benefícios'!$D$5,1,MATCH($B47,'Encargos e Benefícios'!$E$5:$AB$5,0),500,1)),0)
+_xlfn.IFNA(SUM((BA$3&gt;='Gastos com Pessoal'!$E$513:$E$522)*(BA$3&lt;='Gastos com Pessoal'!$F$513:$F$522)*OFFSET('Encargos e Benefícios'!$D$511,1,MATCH($B47,'Encargos e Benefícios'!$E$511:$AB$511,0),10,1)),0)
+_xlfn.IFNA(SUM((BA$3&gt;='Gastos com Pessoal'!$E$7:$E$506)*(BA$3&lt;='Gastos com Pessoal'!$F$7:$F$506)*(IF('Gastos com Pessoal'!$G$7:$G$506&lt;=BA$3,1,0))*OFFSET('Gastos com Pessoal'!$H$6,1,MATCH(1&amp;$B47,'Gastos com Pessoal'!$I$532:$AJ$532&amp;'Gastos com Pessoal'!$I$6:$AJ$6,0),500,1)),0)
+_xlfn.IFNA(SUM((BA$3&gt;='Gastos com Pessoal'!$E$7:$E$506)*(BA$3&lt;='Gastos com Pessoal'!$F$7:$F$506)*(IF('Gastos com Pessoal'!$M$7:$M$506&lt;=BA$3,1,0))*OFFSET('Gastos com Pessoal'!$H$6,1,MATCH(2&amp;$B47,'Gastos com Pessoal'!$I$532:$AJ$532&amp;'Gastos com Pessoal'!$I$6:$AJ$6,0),500,1)),0)
+_xlfn.IFNA(SUM((BA$3&gt;='Gastos com Pessoal'!$E$7:$E$506)*(BA$3&lt;='Gastos com Pessoal'!$F$7:$F$506)*(IF('Gastos com Pessoal'!$S$7:$S$506&lt;=BA$3,1,0))*OFFSET('Gastos com Pessoal'!$H$6,1,MATCH(3&amp;$B47,'Gastos com Pessoal'!$I$532:$AJ$532&amp;'Gastos com Pessoal'!$I$6:$AJ$6,0),500,1)),0)
+_xlfn.IFNA(SUM((BA$3&gt;='Gastos com Pessoal'!$E$7:$E$506)*(BA$3&lt;='Gastos com Pessoal'!$F$7:$F$506)*(IF('Gastos com Pessoal'!$Y$7:$Y$506&lt;=BA$3,1,0))*OFFSET('Gastos com Pessoal'!$H$6,1,MATCH(4&amp;$B47,'Gastos com Pessoal'!$I$532:$AJ$532&amp;'Gastos com Pessoal'!$I$6:$AJ$6,0),500,1)),0)
+_xlfn.IFNA(SUM((BA$3&gt;='Gastos com Pessoal'!$E$7:$E$506)*(BA$3&lt;='Gastos com Pessoal'!$F$7:$F$506)*(IF('Gastos com Pessoal'!$AE$7:$AE$506&lt;=BA$3,1,0))*OFFSET('Gastos com Pessoal'!$H$6,1,MATCH(5&amp;$B47,'Gastos com Pessoal'!$I$532:$AJ$532&amp;'Gastos com Pessoal'!$I$6:$AJ$6,0),500,1)),0)
+_xlfn.IFNA(SUM((BA$3&gt;='Gastos com Pessoal'!$E$513:$E$522)*(BA$3&lt;='Gastos com Pessoal'!$F$513:$F$522)*(IF('Gastos com Pessoal'!$G$513:$G$522&lt;=BA$3,1,0))*OFFSET('Gastos com Pessoal'!$H$512,1,MATCH(1&amp;$B47,'Gastos com Pessoal'!$I$532:$AJ$532&amp;'Gastos com Pessoal'!$I$512:$AJ$512,0),10,1)),0)
+_xlfn.IFNA(SUM((BA$3&gt;='Gastos com Pessoal'!$E$513:$E$522)*(BA$3&lt;='Gastos com Pessoal'!$F$513:$F$522)*(IF('Gastos com Pessoal'!$M$513:$M$522&lt;=BA$3,1,0))*OFFSET('Gastos com Pessoal'!$H$512,1,MATCH(2&amp;$B47,'Gastos com Pessoal'!$I$532:$AJ$532&amp;'Gastos com Pessoal'!$I$512:$AJ$512,0),10,1)),0)
+_xlfn.IFNA(SUM((BA$3&gt;='Gastos com Pessoal'!$E$513:$E$522)*(BA$3&lt;='Gastos com Pessoal'!$F$513:$F$522)*(IF('Gastos com Pessoal'!$S$513:$S$522&lt;=BA$3,1,0))*OFFSET('Gastos com Pessoal'!$H$512,1,MATCH(3&amp;$B47,'Gastos com Pessoal'!$I$532:$AJ$532&amp;'Gastos com Pessoal'!$I$512:$AJ$512,0),10,1)),0)
+_xlfn.IFNA(SUM((BA$3&gt;='Gastos com Pessoal'!$E$513:$E$522)*(BA$3&lt;='Gastos com Pessoal'!$F$513:$F$522)*(IF('Gastos com Pessoal'!$Y$513:$Y$522&lt;=BA$3,1,0))*OFFSET('Gastos com Pessoal'!$H$512,1,MATCH(4&amp;$B47,'Gastos com Pessoal'!$I$532:$AJ$532&amp;'Gastos com Pessoal'!$I$512:$AJ$512,0),10,1)),0)
+_xlfn.IFNA(SUM((BA$3&gt;='Gastos com Pessoal'!$E$513:$E$522)*(BA$3&lt;='Gastos com Pessoal'!$F$513:$F$522)*(IF('Gastos com Pessoal'!$AE$513:$AE$522&lt;=BA$3,1,0))*OFFSET('Gastos com Pessoal'!$H$512,1,MATCH(5&amp;$B47,'Gastos com Pessoal'!$I$532:$AJ$532&amp;'Gastos com Pessoal'!$I$512:$AJ$512,0),10,1)),0)</f>
        <v>0</v>
      </c>
      <c r="BB47" s="32">
        <f t="array" aca="1" ref="BB47" ca="1">_xlfn.IFNA(SUM((BB$3&gt;='Gastos com Pessoal'!$E$7:$E$506)*(BB$3&lt;='Gastos com Pessoal'!$F$7:$F$506)*OFFSET('Encargos e Benefícios'!$D$5,1,MATCH($B47,'Encargos e Benefícios'!$E$5:$AB$5,0),500,1)),0)
+_xlfn.IFNA(SUM((BB$3&gt;='Gastos com Pessoal'!$E$513:$E$522)*(BB$3&lt;='Gastos com Pessoal'!$F$513:$F$522)*OFFSET('Encargos e Benefícios'!$D$511,1,MATCH($B47,'Encargos e Benefícios'!$E$511:$AB$511,0),10,1)),0)
+_xlfn.IFNA(SUM((BB$3&gt;='Gastos com Pessoal'!$E$7:$E$506)*(BB$3&lt;='Gastos com Pessoal'!$F$7:$F$506)*(IF('Gastos com Pessoal'!$G$7:$G$506&lt;=BB$3,1,0))*OFFSET('Gastos com Pessoal'!$H$6,1,MATCH(1&amp;$B47,'Gastos com Pessoal'!$I$532:$AJ$532&amp;'Gastos com Pessoal'!$I$6:$AJ$6,0),500,1)),0)
+_xlfn.IFNA(SUM((BB$3&gt;='Gastos com Pessoal'!$E$7:$E$506)*(BB$3&lt;='Gastos com Pessoal'!$F$7:$F$506)*(IF('Gastos com Pessoal'!$M$7:$M$506&lt;=BB$3,1,0))*OFFSET('Gastos com Pessoal'!$H$6,1,MATCH(2&amp;$B47,'Gastos com Pessoal'!$I$532:$AJ$532&amp;'Gastos com Pessoal'!$I$6:$AJ$6,0),500,1)),0)
+_xlfn.IFNA(SUM((BB$3&gt;='Gastos com Pessoal'!$E$7:$E$506)*(BB$3&lt;='Gastos com Pessoal'!$F$7:$F$506)*(IF('Gastos com Pessoal'!$S$7:$S$506&lt;=BB$3,1,0))*OFFSET('Gastos com Pessoal'!$H$6,1,MATCH(3&amp;$B47,'Gastos com Pessoal'!$I$532:$AJ$532&amp;'Gastos com Pessoal'!$I$6:$AJ$6,0),500,1)),0)
+_xlfn.IFNA(SUM((BB$3&gt;='Gastos com Pessoal'!$E$7:$E$506)*(BB$3&lt;='Gastos com Pessoal'!$F$7:$F$506)*(IF('Gastos com Pessoal'!$Y$7:$Y$506&lt;=BB$3,1,0))*OFFSET('Gastos com Pessoal'!$H$6,1,MATCH(4&amp;$B47,'Gastos com Pessoal'!$I$532:$AJ$532&amp;'Gastos com Pessoal'!$I$6:$AJ$6,0),500,1)),0)
+_xlfn.IFNA(SUM((BB$3&gt;='Gastos com Pessoal'!$E$7:$E$506)*(BB$3&lt;='Gastos com Pessoal'!$F$7:$F$506)*(IF('Gastos com Pessoal'!$AE$7:$AE$506&lt;=BB$3,1,0))*OFFSET('Gastos com Pessoal'!$H$6,1,MATCH(5&amp;$B47,'Gastos com Pessoal'!$I$532:$AJ$532&amp;'Gastos com Pessoal'!$I$6:$AJ$6,0),500,1)),0)
+_xlfn.IFNA(SUM((BB$3&gt;='Gastos com Pessoal'!$E$513:$E$522)*(BB$3&lt;='Gastos com Pessoal'!$F$513:$F$522)*(IF('Gastos com Pessoal'!$G$513:$G$522&lt;=BB$3,1,0))*OFFSET('Gastos com Pessoal'!$H$512,1,MATCH(1&amp;$B47,'Gastos com Pessoal'!$I$532:$AJ$532&amp;'Gastos com Pessoal'!$I$512:$AJ$512,0),10,1)),0)
+_xlfn.IFNA(SUM((BB$3&gt;='Gastos com Pessoal'!$E$513:$E$522)*(BB$3&lt;='Gastos com Pessoal'!$F$513:$F$522)*(IF('Gastos com Pessoal'!$M$513:$M$522&lt;=BB$3,1,0))*OFFSET('Gastos com Pessoal'!$H$512,1,MATCH(2&amp;$B47,'Gastos com Pessoal'!$I$532:$AJ$532&amp;'Gastos com Pessoal'!$I$512:$AJ$512,0),10,1)),0)
+_xlfn.IFNA(SUM((BB$3&gt;='Gastos com Pessoal'!$E$513:$E$522)*(BB$3&lt;='Gastos com Pessoal'!$F$513:$F$522)*(IF('Gastos com Pessoal'!$S$513:$S$522&lt;=BB$3,1,0))*OFFSET('Gastos com Pessoal'!$H$512,1,MATCH(3&amp;$B47,'Gastos com Pessoal'!$I$532:$AJ$532&amp;'Gastos com Pessoal'!$I$512:$AJ$512,0),10,1)),0)
+_xlfn.IFNA(SUM((BB$3&gt;='Gastos com Pessoal'!$E$513:$E$522)*(BB$3&lt;='Gastos com Pessoal'!$F$513:$F$522)*(IF('Gastos com Pessoal'!$Y$513:$Y$522&lt;=BB$3,1,0))*OFFSET('Gastos com Pessoal'!$H$512,1,MATCH(4&amp;$B47,'Gastos com Pessoal'!$I$532:$AJ$532&amp;'Gastos com Pessoal'!$I$512:$AJ$512,0),10,1)),0)
+_xlfn.IFNA(SUM((BB$3&gt;='Gastos com Pessoal'!$E$513:$E$522)*(BB$3&lt;='Gastos com Pessoal'!$F$513:$F$522)*(IF('Gastos com Pessoal'!$AE$513:$AE$522&lt;=BB$3,1,0))*OFFSET('Gastos com Pessoal'!$H$512,1,MATCH(5&amp;$B47,'Gastos com Pessoal'!$I$532:$AJ$532&amp;'Gastos com Pessoal'!$I$512:$AJ$512,0),10,1)),0)</f>
        <v>0</v>
      </c>
      <c r="BC47" s="32">
        <f t="array" aca="1" ref="BC47" ca="1">_xlfn.IFNA(SUM((BC$3&gt;='Gastos com Pessoal'!$E$7:$E$506)*(BC$3&lt;='Gastos com Pessoal'!$F$7:$F$506)*OFFSET('Encargos e Benefícios'!$D$5,1,MATCH($B47,'Encargos e Benefícios'!$E$5:$AB$5,0),500,1)),0)
+_xlfn.IFNA(SUM((BC$3&gt;='Gastos com Pessoal'!$E$513:$E$522)*(BC$3&lt;='Gastos com Pessoal'!$F$513:$F$522)*OFFSET('Encargos e Benefícios'!$D$511,1,MATCH($B47,'Encargos e Benefícios'!$E$511:$AB$511,0),10,1)),0)
+_xlfn.IFNA(SUM((BC$3&gt;='Gastos com Pessoal'!$E$7:$E$506)*(BC$3&lt;='Gastos com Pessoal'!$F$7:$F$506)*(IF('Gastos com Pessoal'!$G$7:$G$506&lt;=BC$3,1,0))*OFFSET('Gastos com Pessoal'!$H$6,1,MATCH(1&amp;$B47,'Gastos com Pessoal'!$I$532:$AJ$532&amp;'Gastos com Pessoal'!$I$6:$AJ$6,0),500,1)),0)
+_xlfn.IFNA(SUM((BC$3&gt;='Gastos com Pessoal'!$E$7:$E$506)*(BC$3&lt;='Gastos com Pessoal'!$F$7:$F$506)*(IF('Gastos com Pessoal'!$M$7:$M$506&lt;=BC$3,1,0))*OFFSET('Gastos com Pessoal'!$H$6,1,MATCH(2&amp;$B47,'Gastos com Pessoal'!$I$532:$AJ$532&amp;'Gastos com Pessoal'!$I$6:$AJ$6,0),500,1)),0)
+_xlfn.IFNA(SUM((BC$3&gt;='Gastos com Pessoal'!$E$7:$E$506)*(BC$3&lt;='Gastos com Pessoal'!$F$7:$F$506)*(IF('Gastos com Pessoal'!$S$7:$S$506&lt;=BC$3,1,0))*OFFSET('Gastos com Pessoal'!$H$6,1,MATCH(3&amp;$B47,'Gastos com Pessoal'!$I$532:$AJ$532&amp;'Gastos com Pessoal'!$I$6:$AJ$6,0),500,1)),0)
+_xlfn.IFNA(SUM((BC$3&gt;='Gastos com Pessoal'!$E$7:$E$506)*(BC$3&lt;='Gastos com Pessoal'!$F$7:$F$506)*(IF('Gastos com Pessoal'!$Y$7:$Y$506&lt;=BC$3,1,0))*OFFSET('Gastos com Pessoal'!$H$6,1,MATCH(4&amp;$B47,'Gastos com Pessoal'!$I$532:$AJ$532&amp;'Gastos com Pessoal'!$I$6:$AJ$6,0),500,1)),0)
+_xlfn.IFNA(SUM((BC$3&gt;='Gastos com Pessoal'!$E$7:$E$506)*(BC$3&lt;='Gastos com Pessoal'!$F$7:$F$506)*(IF('Gastos com Pessoal'!$AE$7:$AE$506&lt;=BC$3,1,0))*OFFSET('Gastos com Pessoal'!$H$6,1,MATCH(5&amp;$B47,'Gastos com Pessoal'!$I$532:$AJ$532&amp;'Gastos com Pessoal'!$I$6:$AJ$6,0),500,1)),0)
+_xlfn.IFNA(SUM((BC$3&gt;='Gastos com Pessoal'!$E$513:$E$522)*(BC$3&lt;='Gastos com Pessoal'!$F$513:$F$522)*(IF('Gastos com Pessoal'!$G$513:$G$522&lt;=BC$3,1,0))*OFFSET('Gastos com Pessoal'!$H$512,1,MATCH(1&amp;$B47,'Gastos com Pessoal'!$I$532:$AJ$532&amp;'Gastos com Pessoal'!$I$512:$AJ$512,0),10,1)),0)
+_xlfn.IFNA(SUM((BC$3&gt;='Gastos com Pessoal'!$E$513:$E$522)*(BC$3&lt;='Gastos com Pessoal'!$F$513:$F$522)*(IF('Gastos com Pessoal'!$M$513:$M$522&lt;=BC$3,1,0))*OFFSET('Gastos com Pessoal'!$H$512,1,MATCH(2&amp;$B47,'Gastos com Pessoal'!$I$532:$AJ$532&amp;'Gastos com Pessoal'!$I$512:$AJ$512,0),10,1)),0)
+_xlfn.IFNA(SUM((BC$3&gt;='Gastos com Pessoal'!$E$513:$E$522)*(BC$3&lt;='Gastos com Pessoal'!$F$513:$F$522)*(IF('Gastos com Pessoal'!$S$513:$S$522&lt;=BC$3,1,0))*OFFSET('Gastos com Pessoal'!$H$512,1,MATCH(3&amp;$B47,'Gastos com Pessoal'!$I$532:$AJ$532&amp;'Gastos com Pessoal'!$I$512:$AJ$512,0),10,1)),0)
+_xlfn.IFNA(SUM((BC$3&gt;='Gastos com Pessoal'!$E$513:$E$522)*(BC$3&lt;='Gastos com Pessoal'!$F$513:$F$522)*(IF('Gastos com Pessoal'!$Y$513:$Y$522&lt;=BC$3,1,0))*OFFSET('Gastos com Pessoal'!$H$512,1,MATCH(4&amp;$B47,'Gastos com Pessoal'!$I$532:$AJ$532&amp;'Gastos com Pessoal'!$I$512:$AJ$512,0),10,1)),0)
+_xlfn.IFNA(SUM((BC$3&gt;='Gastos com Pessoal'!$E$513:$E$522)*(BC$3&lt;='Gastos com Pessoal'!$F$513:$F$522)*(IF('Gastos com Pessoal'!$AE$513:$AE$522&lt;=BC$3,1,0))*OFFSET('Gastos com Pessoal'!$H$512,1,MATCH(5&amp;$B47,'Gastos com Pessoal'!$I$532:$AJ$532&amp;'Gastos com Pessoal'!$I$512:$AJ$512,0),10,1)),0)</f>
        <v>0</v>
      </c>
      <c r="BD47" s="32">
        <f t="array" aca="1" ref="BD47" ca="1">_xlfn.IFNA(SUM((BD$3&gt;='Gastos com Pessoal'!$E$7:$E$506)*(BD$3&lt;='Gastos com Pessoal'!$F$7:$F$506)*OFFSET('Encargos e Benefícios'!$D$5,1,MATCH($B47,'Encargos e Benefícios'!$E$5:$AB$5,0),500,1)),0)
+_xlfn.IFNA(SUM((BD$3&gt;='Gastos com Pessoal'!$E$513:$E$522)*(BD$3&lt;='Gastos com Pessoal'!$F$513:$F$522)*OFFSET('Encargos e Benefícios'!$D$511,1,MATCH($B47,'Encargos e Benefícios'!$E$511:$AB$511,0),10,1)),0)
+_xlfn.IFNA(SUM((BD$3&gt;='Gastos com Pessoal'!$E$7:$E$506)*(BD$3&lt;='Gastos com Pessoal'!$F$7:$F$506)*(IF('Gastos com Pessoal'!$G$7:$G$506&lt;=BD$3,1,0))*OFFSET('Gastos com Pessoal'!$H$6,1,MATCH(1&amp;$B47,'Gastos com Pessoal'!$I$532:$AJ$532&amp;'Gastos com Pessoal'!$I$6:$AJ$6,0),500,1)),0)
+_xlfn.IFNA(SUM((BD$3&gt;='Gastos com Pessoal'!$E$7:$E$506)*(BD$3&lt;='Gastos com Pessoal'!$F$7:$F$506)*(IF('Gastos com Pessoal'!$M$7:$M$506&lt;=BD$3,1,0))*OFFSET('Gastos com Pessoal'!$H$6,1,MATCH(2&amp;$B47,'Gastos com Pessoal'!$I$532:$AJ$532&amp;'Gastos com Pessoal'!$I$6:$AJ$6,0),500,1)),0)
+_xlfn.IFNA(SUM((BD$3&gt;='Gastos com Pessoal'!$E$7:$E$506)*(BD$3&lt;='Gastos com Pessoal'!$F$7:$F$506)*(IF('Gastos com Pessoal'!$S$7:$S$506&lt;=BD$3,1,0))*OFFSET('Gastos com Pessoal'!$H$6,1,MATCH(3&amp;$B47,'Gastos com Pessoal'!$I$532:$AJ$532&amp;'Gastos com Pessoal'!$I$6:$AJ$6,0),500,1)),0)
+_xlfn.IFNA(SUM((BD$3&gt;='Gastos com Pessoal'!$E$7:$E$506)*(BD$3&lt;='Gastos com Pessoal'!$F$7:$F$506)*(IF('Gastos com Pessoal'!$Y$7:$Y$506&lt;=BD$3,1,0))*OFFSET('Gastos com Pessoal'!$H$6,1,MATCH(4&amp;$B47,'Gastos com Pessoal'!$I$532:$AJ$532&amp;'Gastos com Pessoal'!$I$6:$AJ$6,0),500,1)),0)
+_xlfn.IFNA(SUM((BD$3&gt;='Gastos com Pessoal'!$E$7:$E$506)*(BD$3&lt;='Gastos com Pessoal'!$F$7:$F$506)*(IF('Gastos com Pessoal'!$AE$7:$AE$506&lt;=BD$3,1,0))*OFFSET('Gastos com Pessoal'!$H$6,1,MATCH(5&amp;$B47,'Gastos com Pessoal'!$I$532:$AJ$532&amp;'Gastos com Pessoal'!$I$6:$AJ$6,0),500,1)),0)
+_xlfn.IFNA(SUM((BD$3&gt;='Gastos com Pessoal'!$E$513:$E$522)*(BD$3&lt;='Gastos com Pessoal'!$F$513:$F$522)*(IF('Gastos com Pessoal'!$G$513:$G$522&lt;=BD$3,1,0))*OFFSET('Gastos com Pessoal'!$H$512,1,MATCH(1&amp;$B47,'Gastos com Pessoal'!$I$532:$AJ$532&amp;'Gastos com Pessoal'!$I$512:$AJ$512,0),10,1)),0)
+_xlfn.IFNA(SUM((BD$3&gt;='Gastos com Pessoal'!$E$513:$E$522)*(BD$3&lt;='Gastos com Pessoal'!$F$513:$F$522)*(IF('Gastos com Pessoal'!$M$513:$M$522&lt;=BD$3,1,0))*OFFSET('Gastos com Pessoal'!$H$512,1,MATCH(2&amp;$B47,'Gastos com Pessoal'!$I$532:$AJ$532&amp;'Gastos com Pessoal'!$I$512:$AJ$512,0),10,1)),0)
+_xlfn.IFNA(SUM((BD$3&gt;='Gastos com Pessoal'!$E$513:$E$522)*(BD$3&lt;='Gastos com Pessoal'!$F$513:$F$522)*(IF('Gastos com Pessoal'!$S$513:$S$522&lt;=BD$3,1,0))*OFFSET('Gastos com Pessoal'!$H$512,1,MATCH(3&amp;$B47,'Gastos com Pessoal'!$I$532:$AJ$532&amp;'Gastos com Pessoal'!$I$512:$AJ$512,0),10,1)),0)
+_xlfn.IFNA(SUM((BD$3&gt;='Gastos com Pessoal'!$E$513:$E$522)*(BD$3&lt;='Gastos com Pessoal'!$F$513:$F$522)*(IF('Gastos com Pessoal'!$Y$513:$Y$522&lt;=BD$3,1,0))*OFFSET('Gastos com Pessoal'!$H$512,1,MATCH(4&amp;$B47,'Gastos com Pessoal'!$I$532:$AJ$532&amp;'Gastos com Pessoal'!$I$512:$AJ$512,0),10,1)),0)
+_xlfn.IFNA(SUM((BD$3&gt;='Gastos com Pessoal'!$E$513:$E$522)*(BD$3&lt;='Gastos com Pessoal'!$F$513:$F$522)*(IF('Gastos com Pessoal'!$AE$513:$AE$522&lt;=BD$3,1,0))*OFFSET('Gastos com Pessoal'!$H$512,1,MATCH(5&amp;$B47,'Gastos com Pessoal'!$I$532:$AJ$532&amp;'Gastos com Pessoal'!$I$512:$AJ$512,0),10,1)),0)</f>
        <v>0</v>
      </c>
      <c r="BE47" s="32">
        <f t="array" aca="1" ref="BE47" ca="1">_xlfn.IFNA(SUM((BE$3&gt;='Gastos com Pessoal'!$E$7:$E$506)*(BE$3&lt;='Gastos com Pessoal'!$F$7:$F$506)*OFFSET('Encargos e Benefícios'!$D$5,1,MATCH($B47,'Encargos e Benefícios'!$E$5:$AB$5,0),500,1)),0)
+_xlfn.IFNA(SUM((BE$3&gt;='Gastos com Pessoal'!$E$513:$E$522)*(BE$3&lt;='Gastos com Pessoal'!$F$513:$F$522)*OFFSET('Encargos e Benefícios'!$D$511,1,MATCH($B47,'Encargos e Benefícios'!$E$511:$AB$511,0),10,1)),0)
+_xlfn.IFNA(SUM((BE$3&gt;='Gastos com Pessoal'!$E$7:$E$506)*(BE$3&lt;='Gastos com Pessoal'!$F$7:$F$506)*(IF('Gastos com Pessoal'!$G$7:$G$506&lt;=BE$3,1,0))*OFFSET('Gastos com Pessoal'!$H$6,1,MATCH(1&amp;$B47,'Gastos com Pessoal'!$I$532:$AJ$532&amp;'Gastos com Pessoal'!$I$6:$AJ$6,0),500,1)),0)
+_xlfn.IFNA(SUM((BE$3&gt;='Gastos com Pessoal'!$E$7:$E$506)*(BE$3&lt;='Gastos com Pessoal'!$F$7:$F$506)*(IF('Gastos com Pessoal'!$M$7:$M$506&lt;=BE$3,1,0))*OFFSET('Gastos com Pessoal'!$H$6,1,MATCH(2&amp;$B47,'Gastos com Pessoal'!$I$532:$AJ$532&amp;'Gastos com Pessoal'!$I$6:$AJ$6,0),500,1)),0)
+_xlfn.IFNA(SUM((BE$3&gt;='Gastos com Pessoal'!$E$7:$E$506)*(BE$3&lt;='Gastos com Pessoal'!$F$7:$F$506)*(IF('Gastos com Pessoal'!$S$7:$S$506&lt;=BE$3,1,0))*OFFSET('Gastos com Pessoal'!$H$6,1,MATCH(3&amp;$B47,'Gastos com Pessoal'!$I$532:$AJ$532&amp;'Gastos com Pessoal'!$I$6:$AJ$6,0),500,1)),0)
+_xlfn.IFNA(SUM((BE$3&gt;='Gastos com Pessoal'!$E$7:$E$506)*(BE$3&lt;='Gastos com Pessoal'!$F$7:$F$506)*(IF('Gastos com Pessoal'!$Y$7:$Y$506&lt;=BE$3,1,0))*OFFSET('Gastos com Pessoal'!$H$6,1,MATCH(4&amp;$B47,'Gastos com Pessoal'!$I$532:$AJ$532&amp;'Gastos com Pessoal'!$I$6:$AJ$6,0),500,1)),0)
+_xlfn.IFNA(SUM((BE$3&gt;='Gastos com Pessoal'!$E$7:$E$506)*(BE$3&lt;='Gastos com Pessoal'!$F$7:$F$506)*(IF('Gastos com Pessoal'!$AE$7:$AE$506&lt;=BE$3,1,0))*OFFSET('Gastos com Pessoal'!$H$6,1,MATCH(5&amp;$B47,'Gastos com Pessoal'!$I$532:$AJ$532&amp;'Gastos com Pessoal'!$I$6:$AJ$6,0),500,1)),0)
+_xlfn.IFNA(SUM((BE$3&gt;='Gastos com Pessoal'!$E$513:$E$522)*(BE$3&lt;='Gastos com Pessoal'!$F$513:$F$522)*(IF('Gastos com Pessoal'!$G$513:$G$522&lt;=BE$3,1,0))*OFFSET('Gastos com Pessoal'!$H$512,1,MATCH(1&amp;$B47,'Gastos com Pessoal'!$I$532:$AJ$532&amp;'Gastos com Pessoal'!$I$512:$AJ$512,0),10,1)),0)
+_xlfn.IFNA(SUM((BE$3&gt;='Gastos com Pessoal'!$E$513:$E$522)*(BE$3&lt;='Gastos com Pessoal'!$F$513:$F$522)*(IF('Gastos com Pessoal'!$M$513:$M$522&lt;=BE$3,1,0))*OFFSET('Gastos com Pessoal'!$H$512,1,MATCH(2&amp;$B47,'Gastos com Pessoal'!$I$532:$AJ$532&amp;'Gastos com Pessoal'!$I$512:$AJ$512,0),10,1)),0)
+_xlfn.IFNA(SUM((BE$3&gt;='Gastos com Pessoal'!$E$513:$E$522)*(BE$3&lt;='Gastos com Pessoal'!$F$513:$F$522)*(IF('Gastos com Pessoal'!$S$513:$S$522&lt;=BE$3,1,0))*OFFSET('Gastos com Pessoal'!$H$512,1,MATCH(3&amp;$B47,'Gastos com Pessoal'!$I$532:$AJ$532&amp;'Gastos com Pessoal'!$I$512:$AJ$512,0),10,1)),0)
+_xlfn.IFNA(SUM((BE$3&gt;='Gastos com Pessoal'!$E$513:$E$522)*(BE$3&lt;='Gastos com Pessoal'!$F$513:$F$522)*(IF('Gastos com Pessoal'!$Y$513:$Y$522&lt;=BE$3,1,0))*OFFSET('Gastos com Pessoal'!$H$512,1,MATCH(4&amp;$B47,'Gastos com Pessoal'!$I$532:$AJ$532&amp;'Gastos com Pessoal'!$I$512:$AJ$512,0),10,1)),0)
+_xlfn.IFNA(SUM((BE$3&gt;='Gastos com Pessoal'!$E$513:$E$522)*(BE$3&lt;='Gastos com Pessoal'!$F$513:$F$522)*(IF('Gastos com Pessoal'!$AE$513:$AE$522&lt;=BE$3,1,0))*OFFSET('Gastos com Pessoal'!$H$512,1,MATCH(5&amp;$B47,'Gastos com Pessoal'!$I$532:$AJ$532&amp;'Gastos com Pessoal'!$I$512:$AJ$512,0),10,1)),0)</f>
        <v>0</v>
      </c>
      <c r="BF47" s="32">
        <f t="array" aca="1" ref="BF47" ca="1">_xlfn.IFNA(SUM((BF$3&gt;='Gastos com Pessoal'!$E$7:$E$506)*(BF$3&lt;='Gastos com Pessoal'!$F$7:$F$506)*OFFSET('Encargos e Benefícios'!$D$5,1,MATCH($B47,'Encargos e Benefícios'!$E$5:$AB$5,0),500,1)),0)
+_xlfn.IFNA(SUM((BF$3&gt;='Gastos com Pessoal'!$E$513:$E$522)*(BF$3&lt;='Gastos com Pessoal'!$F$513:$F$522)*OFFSET('Encargos e Benefícios'!$D$511,1,MATCH($B47,'Encargos e Benefícios'!$E$511:$AB$511,0),10,1)),0)
+_xlfn.IFNA(SUM((BF$3&gt;='Gastos com Pessoal'!$E$7:$E$506)*(BF$3&lt;='Gastos com Pessoal'!$F$7:$F$506)*(IF('Gastos com Pessoal'!$G$7:$G$506&lt;=BF$3,1,0))*OFFSET('Gastos com Pessoal'!$H$6,1,MATCH(1&amp;$B47,'Gastos com Pessoal'!$I$532:$AJ$532&amp;'Gastos com Pessoal'!$I$6:$AJ$6,0),500,1)),0)
+_xlfn.IFNA(SUM((BF$3&gt;='Gastos com Pessoal'!$E$7:$E$506)*(BF$3&lt;='Gastos com Pessoal'!$F$7:$F$506)*(IF('Gastos com Pessoal'!$M$7:$M$506&lt;=BF$3,1,0))*OFFSET('Gastos com Pessoal'!$H$6,1,MATCH(2&amp;$B47,'Gastos com Pessoal'!$I$532:$AJ$532&amp;'Gastos com Pessoal'!$I$6:$AJ$6,0),500,1)),0)
+_xlfn.IFNA(SUM((BF$3&gt;='Gastos com Pessoal'!$E$7:$E$506)*(BF$3&lt;='Gastos com Pessoal'!$F$7:$F$506)*(IF('Gastos com Pessoal'!$S$7:$S$506&lt;=BF$3,1,0))*OFFSET('Gastos com Pessoal'!$H$6,1,MATCH(3&amp;$B47,'Gastos com Pessoal'!$I$532:$AJ$532&amp;'Gastos com Pessoal'!$I$6:$AJ$6,0),500,1)),0)
+_xlfn.IFNA(SUM((BF$3&gt;='Gastos com Pessoal'!$E$7:$E$506)*(BF$3&lt;='Gastos com Pessoal'!$F$7:$F$506)*(IF('Gastos com Pessoal'!$Y$7:$Y$506&lt;=BF$3,1,0))*OFFSET('Gastos com Pessoal'!$H$6,1,MATCH(4&amp;$B47,'Gastos com Pessoal'!$I$532:$AJ$532&amp;'Gastos com Pessoal'!$I$6:$AJ$6,0),500,1)),0)
+_xlfn.IFNA(SUM((BF$3&gt;='Gastos com Pessoal'!$E$7:$E$506)*(BF$3&lt;='Gastos com Pessoal'!$F$7:$F$506)*(IF('Gastos com Pessoal'!$AE$7:$AE$506&lt;=BF$3,1,0))*OFFSET('Gastos com Pessoal'!$H$6,1,MATCH(5&amp;$B47,'Gastos com Pessoal'!$I$532:$AJ$532&amp;'Gastos com Pessoal'!$I$6:$AJ$6,0),500,1)),0)
+_xlfn.IFNA(SUM((BF$3&gt;='Gastos com Pessoal'!$E$513:$E$522)*(BF$3&lt;='Gastos com Pessoal'!$F$513:$F$522)*(IF('Gastos com Pessoal'!$G$513:$G$522&lt;=BF$3,1,0))*OFFSET('Gastos com Pessoal'!$H$512,1,MATCH(1&amp;$B47,'Gastos com Pessoal'!$I$532:$AJ$532&amp;'Gastos com Pessoal'!$I$512:$AJ$512,0),10,1)),0)
+_xlfn.IFNA(SUM((BF$3&gt;='Gastos com Pessoal'!$E$513:$E$522)*(BF$3&lt;='Gastos com Pessoal'!$F$513:$F$522)*(IF('Gastos com Pessoal'!$M$513:$M$522&lt;=BF$3,1,0))*OFFSET('Gastos com Pessoal'!$H$512,1,MATCH(2&amp;$B47,'Gastos com Pessoal'!$I$532:$AJ$532&amp;'Gastos com Pessoal'!$I$512:$AJ$512,0),10,1)),0)
+_xlfn.IFNA(SUM((BF$3&gt;='Gastos com Pessoal'!$E$513:$E$522)*(BF$3&lt;='Gastos com Pessoal'!$F$513:$F$522)*(IF('Gastos com Pessoal'!$S$513:$S$522&lt;=BF$3,1,0))*OFFSET('Gastos com Pessoal'!$H$512,1,MATCH(3&amp;$B47,'Gastos com Pessoal'!$I$532:$AJ$532&amp;'Gastos com Pessoal'!$I$512:$AJ$512,0),10,1)),0)
+_xlfn.IFNA(SUM((BF$3&gt;='Gastos com Pessoal'!$E$513:$E$522)*(BF$3&lt;='Gastos com Pessoal'!$F$513:$F$522)*(IF('Gastos com Pessoal'!$Y$513:$Y$522&lt;=BF$3,1,0))*OFFSET('Gastos com Pessoal'!$H$512,1,MATCH(4&amp;$B47,'Gastos com Pessoal'!$I$532:$AJ$532&amp;'Gastos com Pessoal'!$I$512:$AJ$512,0),10,1)),0)
+_xlfn.IFNA(SUM((BF$3&gt;='Gastos com Pessoal'!$E$513:$E$522)*(BF$3&lt;='Gastos com Pessoal'!$F$513:$F$522)*(IF('Gastos com Pessoal'!$AE$513:$AE$522&lt;=BF$3,1,0))*OFFSET('Gastos com Pessoal'!$H$512,1,MATCH(5&amp;$B47,'Gastos com Pessoal'!$I$532:$AJ$532&amp;'Gastos com Pessoal'!$I$512:$AJ$512,0),10,1)),0)</f>
        <v>0</v>
      </c>
      <c r="BG47" s="32">
        <f t="array" aca="1" ref="BG47" ca="1">_xlfn.IFNA(SUM((BG$3&gt;='Gastos com Pessoal'!$E$7:$E$506)*(BG$3&lt;='Gastos com Pessoal'!$F$7:$F$506)*OFFSET('Encargos e Benefícios'!$D$5,1,MATCH($B47,'Encargos e Benefícios'!$E$5:$AB$5,0),500,1)),0)
+_xlfn.IFNA(SUM((BG$3&gt;='Gastos com Pessoal'!$E$513:$E$522)*(BG$3&lt;='Gastos com Pessoal'!$F$513:$F$522)*OFFSET('Encargos e Benefícios'!$D$511,1,MATCH($B47,'Encargos e Benefícios'!$E$511:$AB$511,0),10,1)),0)
+_xlfn.IFNA(SUM((BG$3&gt;='Gastos com Pessoal'!$E$7:$E$506)*(BG$3&lt;='Gastos com Pessoal'!$F$7:$F$506)*(IF('Gastos com Pessoal'!$G$7:$G$506&lt;=BG$3,1,0))*OFFSET('Gastos com Pessoal'!$H$6,1,MATCH(1&amp;$B47,'Gastos com Pessoal'!$I$532:$AJ$532&amp;'Gastos com Pessoal'!$I$6:$AJ$6,0),500,1)),0)
+_xlfn.IFNA(SUM((BG$3&gt;='Gastos com Pessoal'!$E$7:$E$506)*(BG$3&lt;='Gastos com Pessoal'!$F$7:$F$506)*(IF('Gastos com Pessoal'!$M$7:$M$506&lt;=BG$3,1,0))*OFFSET('Gastos com Pessoal'!$H$6,1,MATCH(2&amp;$B47,'Gastos com Pessoal'!$I$532:$AJ$532&amp;'Gastos com Pessoal'!$I$6:$AJ$6,0),500,1)),0)
+_xlfn.IFNA(SUM((BG$3&gt;='Gastos com Pessoal'!$E$7:$E$506)*(BG$3&lt;='Gastos com Pessoal'!$F$7:$F$506)*(IF('Gastos com Pessoal'!$S$7:$S$506&lt;=BG$3,1,0))*OFFSET('Gastos com Pessoal'!$H$6,1,MATCH(3&amp;$B47,'Gastos com Pessoal'!$I$532:$AJ$532&amp;'Gastos com Pessoal'!$I$6:$AJ$6,0),500,1)),0)
+_xlfn.IFNA(SUM((BG$3&gt;='Gastos com Pessoal'!$E$7:$E$506)*(BG$3&lt;='Gastos com Pessoal'!$F$7:$F$506)*(IF('Gastos com Pessoal'!$Y$7:$Y$506&lt;=BG$3,1,0))*OFFSET('Gastos com Pessoal'!$H$6,1,MATCH(4&amp;$B47,'Gastos com Pessoal'!$I$532:$AJ$532&amp;'Gastos com Pessoal'!$I$6:$AJ$6,0),500,1)),0)
+_xlfn.IFNA(SUM((BG$3&gt;='Gastos com Pessoal'!$E$7:$E$506)*(BG$3&lt;='Gastos com Pessoal'!$F$7:$F$506)*(IF('Gastos com Pessoal'!$AE$7:$AE$506&lt;=BG$3,1,0))*OFFSET('Gastos com Pessoal'!$H$6,1,MATCH(5&amp;$B47,'Gastos com Pessoal'!$I$532:$AJ$532&amp;'Gastos com Pessoal'!$I$6:$AJ$6,0),500,1)),0)
+_xlfn.IFNA(SUM((BG$3&gt;='Gastos com Pessoal'!$E$513:$E$522)*(BG$3&lt;='Gastos com Pessoal'!$F$513:$F$522)*(IF('Gastos com Pessoal'!$G$513:$G$522&lt;=BG$3,1,0))*OFFSET('Gastos com Pessoal'!$H$512,1,MATCH(1&amp;$B47,'Gastos com Pessoal'!$I$532:$AJ$532&amp;'Gastos com Pessoal'!$I$512:$AJ$512,0),10,1)),0)
+_xlfn.IFNA(SUM((BG$3&gt;='Gastos com Pessoal'!$E$513:$E$522)*(BG$3&lt;='Gastos com Pessoal'!$F$513:$F$522)*(IF('Gastos com Pessoal'!$M$513:$M$522&lt;=BG$3,1,0))*OFFSET('Gastos com Pessoal'!$H$512,1,MATCH(2&amp;$B47,'Gastos com Pessoal'!$I$532:$AJ$532&amp;'Gastos com Pessoal'!$I$512:$AJ$512,0),10,1)),0)
+_xlfn.IFNA(SUM((BG$3&gt;='Gastos com Pessoal'!$E$513:$E$522)*(BG$3&lt;='Gastos com Pessoal'!$F$513:$F$522)*(IF('Gastos com Pessoal'!$S$513:$S$522&lt;=BG$3,1,0))*OFFSET('Gastos com Pessoal'!$H$512,1,MATCH(3&amp;$B47,'Gastos com Pessoal'!$I$532:$AJ$532&amp;'Gastos com Pessoal'!$I$512:$AJ$512,0),10,1)),0)
+_xlfn.IFNA(SUM((BG$3&gt;='Gastos com Pessoal'!$E$513:$E$522)*(BG$3&lt;='Gastos com Pessoal'!$F$513:$F$522)*(IF('Gastos com Pessoal'!$Y$513:$Y$522&lt;=BG$3,1,0))*OFFSET('Gastos com Pessoal'!$H$512,1,MATCH(4&amp;$B47,'Gastos com Pessoal'!$I$532:$AJ$532&amp;'Gastos com Pessoal'!$I$512:$AJ$512,0),10,1)),0)
+_xlfn.IFNA(SUM((BG$3&gt;='Gastos com Pessoal'!$E$513:$E$522)*(BG$3&lt;='Gastos com Pessoal'!$F$513:$F$522)*(IF('Gastos com Pessoal'!$AE$513:$AE$522&lt;=BG$3,1,0))*OFFSET('Gastos com Pessoal'!$H$512,1,MATCH(5&amp;$B47,'Gastos com Pessoal'!$I$532:$AJ$532&amp;'Gastos com Pessoal'!$I$512:$AJ$512,0),10,1)),0)</f>
        <v>0</v>
      </c>
      <c r="BH47" s="32">
        <f t="array" aca="1" ref="BH47" ca="1">_xlfn.IFNA(SUM((BH$3&gt;='Gastos com Pessoal'!$E$7:$E$506)*(BH$3&lt;='Gastos com Pessoal'!$F$7:$F$506)*OFFSET('Encargos e Benefícios'!$D$5,1,MATCH($B47,'Encargos e Benefícios'!$E$5:$AB$5,0),500,1)),0)
+_xlfn.IFNA(SUM((BH$3&gt;='Gastos com Pessoal'!$E$513:$E$522)*(BH$3&lt;='Gastos com Pessoal'!$F$513:$F$522)*OFFSET('Encargos e Benefícios'!$D$511,1,MATCH($B47,'Encargos e Benefícios'!$E$511:$AB$511,0),10,1)),0)
+_xlfn.IFNA(SUM((BH$3&gt;='Gastos com Pessoal'!$E$7:$E$506)*(BH$3&lt;='Gastos com Pessoal'!$F$7:$F$506)*(IF('Gastos com Pessoal'!$G$7:$G$506&lt;=BH$3,1,0))*OFFSET('Gastos com Pessoal'!$H$6,1,MATCH(1&amp;$B47,'Gastos com Pessoal'!$I$532:$AJ$532&amp;'Gastos com Pessoal'!$I$6:$AJ$6,0),500,1)),0)
+_xlfn.IFNA(SUM((BH$3&gt;='Gastos com Pessoal'!$E$7:$E$506)*(BH$3&lt;='Gastos com Pessoal'!$F$7:$F$506)*(IF('Gastos com Pessoal'!$M$7:$M$506&lt;=BH$3,1,0))*OFFSET('Gastos com Pessoal'!$H$6,1,MATCH(2&amp;$B47,'Gastos com Pessoal'!$I$532:$AJ$532&amp;'Gastos com Pessoal'!$I$6:$AJ$6,0),500,1)),0)
+_xlfn.IFNA(SUM((BH$3&gt;='Gastos com Pessoal'!$E$7:$E$506)*(BH$3&lt;='Gastos com Pessoal'!$F$7:$F$506)*(IF('Gastos com Pessoal'!$S$7:$S$506&lt;=BH$3,1,0))*OFFSET('Gastos com Pessoal'!$H$6,1,MATCH(3&amp;$B47,'Gastos com Pessoal'!$I$532:$AJ$532&amp;'Gastos com Pessoal'!$I$6:$AJ$6,0),500,1)),0)
+_xlfn.IFNA(SUM((BH$3&gt;='Gastos com Pessoal'!$E$7:$E$506)*(BH$3&lt;='Gastos com Pessoal'!$F$7:$F$506)*(IF('Gastos com Pessoal'!$Y$7:$Y$506&lt;=BH$3,1,0))*OFFSET('Gastos com Pessoal'!$H$6,1,MATCH(4&amp;$B47,'Gastos com Pessoal'!$I$532:$AJ$532&amp;'Gastos com Pessoal'!$I$6:$AJ$6,0),500,1)),0)
+_xlfn.IFNA(SUM((BH$3&gt;='Gastos com Pessoal'!$E$7:$E$506)*(BH$3&lt;='Gastos com Pessoal'!$F$7:$F$506)*(IF('Gastos com Pessoal'!$AE$7:$AE$506&lt;=BH$3,1,0))*OFFSET('Gastos com Pessoal'!$H$6,1,MATCH(5&amp;$B47,'Gastos com Pessoal'!$I$532:$AJ$532&amp;'Gastos com Pessoal'!$I$6:$AJ$6,0),500,1)),0)
+_xlfn.IFNA(SUM((BH$3&gt;='Gastos com Pessoal'!$E$513:$E$522)*(BH$3&lt;='Gastos com Pessoal'!$F$513:$F$522)*(IF('Gastos com Pessoal'!$G$513:$G$522&lt;=BH$3,1,0))*OFFSET('Gastos com Pessoal'!$H$512,1,MATCH(1&amp;$B47,'Gastos com Pessoal'!$I$532:$AJ$532&amp;'Gastos com Pessoal'!$I$512:$AJ$512,0),10,1)),0)
+_xlfn.IFNA(SUM((BH$3&gt;='Gastos com Pessoal'!$E$513:$E$522)*(BH$3&lt;='Gastos com Pessoal'!$F$513:$F$522)*(IF('Gastos com Pessoal'!$M$513:$M$522&lt;=BH$3,1,0))*OFFSET('Gastos com Pessoal'!$H$512,1,MATCH(2&amp;$B47,'Gastos com Pessoal'!$I$532:$AJ$532&amp;'Gastos com Pessoal'!$I$512:$AJ$512,0),10,1)),0)
+_xlfn.IFNA(SUM((BH$3&gt;='Gastos com Pessoal'!$E$513:$E$522)*(BH$3&lt;='Gastos com Pessoal'!$F$513:$F$522)*(IF('Gastos com Pessoal'!$S$513:$S$522&lt;=BH$3,1,0))*OFFSET('Gastos com Pessoal'!$H$512,1,MATCH(3&amp;$B47,'Gastos com Pessoal'!$I$532:$AJ$532&amp;'Gastos com Pessoal'!$I$512:$AJ$512,0),10,1)),0)
+_xlfn.IFNA(SUM((BH$3&gt;='Gastos com Pessoal'!$E$513:$E$522)*(BH$3&lt;='Gastos com Pessoal'!$F$513:$F$522)*(IF('Gastos com Pessoal'!$Y$513:$Y$522&lt;=BH$3,1,0))*OFFSET('Gastos com Pessoal'!$H$512,1,MATCH(4&amp;$B47,'Gastos com Pessoal'!$I$532:$AJ$532&amp;'Gastos com Pessoal'!$I$512:$AJ$512,0),10,1)),0)
+_xlfn.IFNA(SUM((BH$3&gt;='Gastos com Pessoal'!$E$513:$E$522)*(BH$3&lt;='Gastos com Pessoal'!$F$513:$F$522)*(IF('Gastos com Pessoal'!$AE$513:$AE$522&lt;=BH$3,1,0))*OFFSET('Gastos com Pessoal'!$H$512,1,MATCH(5&amp;$B47,'Gastos com Pessoal'!$I$532:$AJ$532&amp;'Gastos com Pessoal'!$I$512:$AJ$512,0),10,1)),0)</f>
        <v>0</v>
      </c>
      <c r="BI47" s="32">
        <f t="array" aca="1" ref="BI47" ca="1">_xlfn.IFNA(SUM((BI$3&gt;='Gastos com Pessoal'!$E$7:$E$506)*(BI$3&lt;='Gastos com Pessoal'!$F$7:$F$506)*OFFSET('Encargos e Benefícios'!$D$5,1,MATCH($B47,'Encargos e Benefícios'!$E$5:$AB$5,0),500,1)),0)
+_xlfn.IFNA(SUM((BI$3&gt;='Gastos com Pessoal'!$E$513:$E$522)*(BI$3&lt;='Gastos com Pessoal'!$F$513:$F$522)*OFFSET('Encargos e Benefícios'!$D$511,1,MATCH($B47,'Encargos e Benefícios'!$E$511:$AB$511,0),10,1)),0)
+_xlfn.IFNA(SUM((BI$3&gt;='Gastos com Pessoal'!$E$7:$E$506)*(BI$3&lt;='Gastos com Pessoal'!$F$7:$F$506)*(IF('Gastos com Pessoal'!$G$7:$G$506&lt;=BI$3,1,0))*OFFSET('Gastos com Pessoal'!$H$6,1,MATCH(1&amp;$B47,'Gastos com Pessoal'!$I$532:$AJ$532&amp;'Gastos com Pessoal'!$I$6:$AJ$6,0),500,1)),0)
+_xlfn.IFNA(SUM((BI$3&gt;='Gastos com Pessoal'!$E$7:$E$506)*(BI$3&lt;='Gastos com Pessoal'!$F$7:$F$506)*(IF('Gastos com Pessoal'!$M$7:$M$506&lt;=BI$3,1,0))*OFFSET('Gastos com Pessoal'!$H$6,1,MATCH(2&amp;$B47,'Gastos com Pessoal'!$I$532:$AJ$532&amp;'Gastos com Pessoal'!$I$6:$AJ$6,0),500,1)),0)
+_xlfn.IFNA(SUM((BI$3&gt;='Gastos com Pessoal'!$E$7:$E$506)*(BI$3&lt;='Gastos com Pessoal'!$F$7:$F$506)*(IF('Gastos com Pessoal'!$S$7:$S$506&lt;=BI$3,1,0))*OFFSET('Gastos com Pessoal'!$H$6,1,MATCH(3&amp;$B47,'Gastos com Pessoal'!$I$532:$AJ$532&amp;'Gastos com Pessoal'!$I$6:$AJ$6,0),500,1)),0)
+_xlfn.IFNA(SUM((BI$3&gt;='Gastos com Pessoal'!$E$7:$E$506)*(BI$3&lt;='Gastos com Pessoal'!$F$7:$F$506)*(IF('Gastos com Pessoal'!$Y$7:$Y$506&lt;=BI$3,1,0))*OFFSET('Gastos com Pessoal'!$H$6,1,MATCH(4&amp;$B47,'Gastos com Pessoal'!$I$532:$AJ$532&amp;'Gastos com Pessoal'!$I$6:$AJ$6,0),500,1)),0)
+_xlfn.IFNA(SUM((BI$3&gt;='Gastos com Pessoal'!$E$7:$E$506)*(BI$3&lt;='Gastos com Pessoal'!$F$7:$F$506)*(IF('Gastos com Pessoal'!$AE$7:$AE$506&lt;=BI$3,1,0))*OFFSET('Gastos com Pessoal'!$H$6,1,MATCH(5&amp;$B47,'Gastos com Pessoal'!$I$532:$AJ$532&amp;'Gastos com Pessoal'!$I$6:$AJ$6,0),500,1)),0)
+_xlfn.IFNA(SUM((BI$3&gt;='Gastos com Pessoal'!$E$513:$E$522)*(BI$3&lt;='Gastos com Pessoal'!$F$513:$F$522)*(IF('Gastos com Pessoal'!$G$513:$G$522&lt;=BI$3,1,0))*OFFSET('Gastos com Pessoal'!$H$512,1,MATCH(1&amp;$B47,'Gastos com Pessoal'!$I$532:$AJ$532&amp;'Gastos com Pessoal'!$I$512:$AJ$512,0),10,1)),0)
+_xlfn.IFNA(SUM((BI$3&gt;='Gastos com Pessoal'!$E$513:$E$522)*(BI$3&lt;='Gastos com Pessoal'!$F$513:$F$522)*(IF('Gastos com Pessoal'!$M$513:$M$522&lt;=BI$3,1,0))*OFFSET('Gastos com Pessoal'!$H$512,1,MATCH(2&amp;$B47,'Gastos com Pessoal'!$I$532:$AJ$532&amp;'Gastos com Pessoal'!$I$512:$AJ$512,0),10,1)),0)
+_xlfn.IFNA(SUM((BI$3&gt;='Gastos com Pessoal'!$E$513:$E$522)*(BI$3&lt;='Gastos com Pessoal'!$F$513:$F$522)*(IF('Gastos com Pessoal'!$S$513:$S$522&lt;=BI$3,1,0))*OFFSET('Gastos com Pessoal'!$H$512,1,MATCH(3&amp;$B47,'Gastos com Pessoal'!$I$532:$AJ$532&amp;'Gastos com Pessoal'!$I$512:$AJ$512,0),10,1)),0)
+_xlfn.IFNA(SUM((BI$3&gt;='Gastos com Pessoal'!$E$513:$E$522)*(BI$3&lt;='Gastos com Pessoal'!$F$513:$F$522)*(IF('Gastos com Pessoal'!$Y$513:$Y$522&lt;=BI$3,1,0))*OFFSET('Gastos com Pessoal'!$H$512,1,MATCH(4&amp;$B47,'Gastos com Pessoal'!$I$532:$AJ$532&amp;'Gastos com Pessoal'!$I$512:$AJ$512,0),10,1)),0)
+_xlfn.IFNA(SUM((BI$3&gt;='Gastos com Pessoal'!$E$513:$E$522)*(BI$3&lt;='Gastos com Pessoal'!$F$513:$F$522)*(IF('Gastos com Pessoal'!$AE$513:$AE$522&lt;=BI$3,1,0))*OFFSET('Gastos com Pessoal'!$H$512,1,MATCH(5&amp;$B47,'Gastos com Pessoal'!$I$532:$AJ$532&amp;'Gastos com Pessoal'!$I$512:$AJ$512,0),10,1)),0)</f>
        <v>0</v>
      </c>
      <c r="BJ47" s="32">
        <f t="array" aca="1" ref="BJ47" ca="1">_xlfn.IFNA(SUM((BJ$3&gt;='Gastos com Pessoal'!$E$7:$E$506)*(BJ$3&lt;='Gastos com Pessoal'!$F$7:$F$506)*OFFSET('Encargos e Benefícios'!$D$5,1,MATCH($B47,'Encargos e Benefícios'!$E$5:$AB$5,0),500,1)),0)
+_xlfn.IFNA(SUM((BJ$3&gt;='Gastos com Pessoal'!$E$513:$E$522)*(BJ$3&lt;='Gastos com Pessoal'!$F$513:$F$522)*OFFSET('Encargos e Benefícios'!$D$511,1,MATCH($B47,'Encargos e Benefícios'!$E$511:$AB$511,0),10,1)),0)
+_xlfn.IFNA(SUM((BJ$3&gt;='Gastos com Pessoal'!$E$7:$E$506)*(BJ$3&lt;='Gastos com Pessoal'!$F$7:$F$506)*(IF('Gastos com Pessoal'!$G$7:$G$506&lt;=BJ$3,1,0))*OFFSET('Gastos com Pessoal'!$H$6,1,MATCH(1&amp;$B47,'Gastos com Pessoal'!$I$532:$AJ$532&amp;'Gastos com Pessoal'!$I$6:$AJ$6,0),500,1)),0)
+_xlfn.IFNA(SUM((BJ$3&gt;='Gastos com Pessoal'!$E$7:$E$506)*(BJ$3&lt;='Gastos com Pessoal'!$F$7:$F$506)*(IF('Gastos com Pessoal'!$M$7:$M$506&lt;=BJ$3,1,0))*OFFSET('Gastos com Pessoal'!$H$6,1,MATCH(2&amp;$B47,'Gastos com Pessoal'!$I$532:$AJ$532&amp;'Gastos com Pessoal'!$I$6:$AJ$6,0),500,1)),0)
+_xlfn.IFNA(SUM((BJ$3&gt;='Gastos com Pessoal'!$E$7:$E$506)*(BJ$3&lt;='Gastos com Pessoal'!$F$7:$F$506)*(IF('Gastos com Pessoal'!$S$7:$S$506&lt;=BJ$3,1,0))*OFFSET('Gastos com Pessoal'!$H$6,1,MATCH(3&amp;$B47,'Gastos com Pessoal'!$I$532:$AJ$532&amp;'Gastos com Pessoal'!$I$6:$AJ$6,0),500,1)),0)
+_xlfn.IFNA(SUM((BJ$3&gt;='Gastos com Pessoal'!$E$7:$E$506)*(BJ$3&lt;='Gastos com Pessoal'!$F$7:$F$506)*(IF('Gastos com Pessoal'!$Y$7:$Y$506&lt;=BJ$3,1,0))*OFFSET('Gastos com Pessoal'!$H$6,1,MATCH(4&amp;$B47,'Gastos com Pessoal'!$I$532:$AJ$532&amp;'Gastos com Pessoal'!$I$6:$AJ$6,0),500,1)),0)
+_xlfn.IFNA(SUM((BJ$3&gt;='Gastos com Pessoal'!$E$7:$E$506)*(BJ$3&lt;='Gastos com Pessoal'!$F$7:$F$506)*(IF('Gastos com Pessoal'!$AE$7:$AE$506&lt;=BJ$3,1,0))*OFFSET('Gastos com Pessoal'!$H$6,1,MATCH(5&amp;$B47,'Gastos com Pessoal'!$I$532:$AJ$532&amp;'Gastos com Pessoal'!$I$6:$AJ$6,0),500,1)),0)
+_xlfn.IFNA(SUM((BJ$3&gt;='Gastos com Pessoal'!$E$513:$E$522)*(BJ$3&lt;='Gastos com Pessoal'!$F$513:$F$522)*(IF('Gastos com Pessoal'!$G$513:$G$522&lt;=BJ$3,1,0))*OFFSET('Gastos com Pessoal'!$H$512,1,MATCH(1&amp;$B47,'Gastos com Pessoal'!$I$532:$AJ$532&amp;'Gastos com Pessoal'!$I$512:$AJ$512,0),10,1)),0)
+_xlfn.IFNA(SUM((BJ$3&gt;='Gastos com Pessoal'!$E$513:$E$522)*(BJ$3&lt;='Gastos com Pessoal'!$F$513:$F$522)*(IF('Gastos com Pessoal'!$M$513:$M$522&lt;=BJ$3,1,0))*OFFSET('Gastos com Pessoal'!$H$512,1,MATCH(2&amp;$B47,'Gastos com Pessoal'!$I$532:$AJ$532&amp;'Gastos com Pessoal'!$I$512:$AJ$512,0),10,1)),0)
+_xlfn.IFNA(SUM((BJ$3&gt;='Gastos com Pessoal'!$E$513:$E$522)*(BJ$3&lt;='Gastos com Pessoal'!$F$513:$F$522)*(IF('Gastos com Pessoal'!$S$513:$S$522&lt;=BJ$3,1,0))*OFFSET('Gastos com Pessoal'!$H$512,1,MATCH(3&amp;$B47,'Gastos com Pessoal'!$I$532:$AJ$532&amp;'Gastos com Pessoal'!$I$512:$AJ$512,0),10,1)),0)
+_xlfn.IFNA(SUM((BJ$3&gt;='Gastos com Pessoal'!$E$513:$E$522)*(BJ$3&lt;='Gastos com Pessoal'!$F$513:$F$522)*(IF('Gastos com Pessoal'!$Y$513:$Y$522&lt;=BJ$3,1,0))*OFFSET('Gastos com Pessoal'!$H$512,1,MATCH(4&amp;$B47,'Gastos com Pessoal'!$I$532:$AJ$532&amp;'Gastos com Pessoal'!$I$512:$AJ$512,0),10,1)),0)
+_xlfn.IFNA(SUM((BJ$3&gt;='Gastos com Pessoal'!$E$513:$E$522)*(BJ$3&lt;='Gastos com Pessoal'!$F$513:$F$522)*(IF('Gastos com Pessoal'!$AE$513:$AE$522&lt;=BJ$3,1,0))*OFFSET('Gastos com Pessoal'!$H$512,1,MATCH(5&amp;$B47,'Gastos com Pessoal'!$I$532:$AJ$532&amp;'Gastos com Pessoal'!$I$512:$AJ$512,0),10,1)),0)</f>
        <v>0</v>
      </c>
      <c r="BK47" s="70">
        <f t="shared" ref="BK47:BK51" ca="1" si="20">SUM(C47:BJ47)</f>
        <v>92650</v>
      </c>
      <c r="BL47" s="75">
        <f t="shared" ref="BL47:BL57" ca="1" si="21">IF($BK$138=0,0,BK47/$BK$138)</f>
        <v>2.8096343825142697E-2</v>
      </c>
    </row>
    <row r="48" spans="1:64" s="48" customFormat="1" ht="23.25" customHeight="1" x14ac:dyDescent="0.2">
      <c r="A48" s="18" t="s">
        <v>166</v>
      </c>
      <c r="B48" s="12" t="s">
        <v>167</v>
      </c>
      <c r="C48" s="32">
        <f t="array" aca="1" ref="C48" ca="1">_xlfn.IFNA(SUM((C$3&gt;='Gastos com Pessoal'!$E$7:$E$506)*(C$3&lt;='Gastos com Pessoal'!$F$7:$F$506)*OFFSET('Encargos e Benefícios'!$D$5,1,MATCH($B48,'Encargos e Benefícios'!$E$5:$AB$5,0),500,1)),0)
+_xlfn.IFNA(SUM((C$3&gt;='Gastos com Pessoal'!$E$513:$E$522)*(C$3&lt;='Gastos com Pessoal'!$F$513:$F$522)*OFFSET('Encargos e Benefícios'!$D$511,1,MATCH($B48,'Encargos e Benefícios'!$E$511:$AB$511,0),10,1)),0)
+_xlfn.IFNA(SUM((C$3&gt;='Gastos com Pessoal'!$E$7:$E$506)*(C$3&lt;='Gastos com Pessoal'!$F$7:$F$506)*(IF('Gastos com Pessoal'!$G$7:$G$506&lt;=C$3,1,0))*OFFSET('Gastos com Pessoal'!$H$6,1,MATCH(1&amp;$B48,'Gastos com Pessoal'!$I$532:$AJ$532&amp;'Gastos com Pessoal'!$I$6:$AJ$6,0),500,1)),0)
+_xlfn.IFNA(SUM((C$3&gt;='Gastos com Pessoal'!$E$7:$E$506)*(C$3&lt;='Gastos com Pessoal'!$F$7:$F$506)*(IF('Gastos com Pessoal'!$M$7:$M$506&lt;=C$3,1,0))*OFFSET('Gastos com Pessoal'!$H$6,1,MATCH(2&amp;$B48,'Gastos com Pessoal'!$I$532:$AJ$532&amp;'Gastos com Pessoal'!$I$6:$AJ$6,0),500,1)),0)
+_xlfn.IFNA(SUM((C$3&gt;='Gastos com Pessoal'!$E$7:$E$506)*(C$3&lt;='Gastos com Pessoal'!$F$7:$F$506)*(IF('Gastos com Pessoal'!$S$7:$S$506&lt;=C$3,1,0))*OFFSET('Gastos com Pessoal'!$H$6,1,MATCH(3&amp;$B48,'Gastos com Pessoal'!$I$532:$AJ$532&amp;'Gastos com Pessoal'!$I$6:$AJ$6,0),500,1)),0)
+_xlfn.IFNA(SUM((C$3&gt;='Gastos com Pessoal'!$E$7:$E$506)*(C$3&lt;='Gastos com Pessoal'!$F$7:$F$506)*(IF('Gastos com Pessoal'!$Y$7:$Y$506&lt;=C$3,1,0))*OFFSET('Gastos com Pessoal'!$H$6,1,MATCH(4&amp;$B48,'Gastos com Pessoal'!$I$532:$AJ$532&amp;'Gastos com Pessoal'!$I$6:$AJ$6,0),500,1)),0)
+_xlfn.IFNA(SUM((C$3&gt;='Gastos com Pessoal'!$E$7:$E$506)*(C$3&lt;='Gastos com Pessoal'!$F$7:$F$506)*(IF('Gastos com Pessoal'!$AE$7:$AE$506&lt;=C$3,1,0))*OFFSET('Gastos com Pessoal'!$H$6,1,MATCH(5&amp;$B48,'Gastos com Pessoal'!$I$532:$AJ$532&amp;'Gastos com Pessoal'!$I$6:$AJ$6,0),500,1)),0)
+_xlfn.IFNA(SUM((C$3&gt;='Gastos com Pessoal'!$E$513:$E$522)*(C$3&lt;='Gastos com Pessoal'!$F$513:$F$522)*(IF('Gastos com Pessoal'!$G$513:$G$522&lt;=C$3,1,0))*OFFSET('Gastos com Pessoal'!$H$512,1,MATCH(1&amp;$B48,'Gastos com Pessoal'!$I$532:$AJ$532&amp;'Gastos com Pessoal'!$I$512:$AJ$512,0),10,1)),0)
+_xlfn.IFNA(SUM((C$3&gt;='Gastos com Pessoal'!$E$513:$E$522)*(C$3&lt;='Gastos com Pessoal'!$F$513:$F$522)*(IF('Gastos com Pessoal'!$M$513:$M$522&lt;=C$3,1,0))*OFFSET('Gastos com Pessoal'!$H$512,1,MATCH(2&amp;$B48,'Gastos com Pessoal'!$I$532:$AJ$532&amp;'Gastos com Pessoal'!$I$512:$AJ$512,0),10,1)),0)
+_xlfn.IFNA(SUM((C$3&gt;='Gastos com Pessoal'!$E$513:$E$522)*(C$3&lt;='Gastos com Pessoal'!$F$513:$F$522)*(IF('Gastos com Pessoal'!$S$513:$S$522&lt;=C$3,1,0))*OFFSET('Gastos com Pessoal'!$H$512,1,MATCH(3&amp;$B48,'Gastos com Pessoal'!$I$532:$AJ$532&amp;'Gastos com Pessoal'!$I$512:$AJ$512,0),10,1)),0)
+_xlfn.IFNA(SUM((C$3&gt;='Gastos com Pessoal'!$E$513:$E$522)*(C$3&lt;='Gastos com Pessoal'!$F$513:$F$522)*(IF('Gastos com Pessoal'!$Y$513:$Y$522&lt;=C$3,1,0))*OFFSET('Gastos com Pessoal'!$H$512,1,MATCH(4&amp;$B48,'Gastos com Pessoal'!$I$532:$AJ$532&amp;'Gastos com Pessoal'!$I$512:$AJ$512,0),10,1)),0)
+_xlfn.IFNA(SUM((C$3&gt;='Gastos com Pessoal'!$E$513:$E$522)*(C$3&lt;='Gastos com Pessoal'!$F$513:$F$522)*(IF('Gastos com Pessoal'!$AE$513:$AE$522&lt;=C$3,1,0))*OFFSET('Gastos com Pessoal'!$H$512,1,MATCH(5&amp;$B48,'Gastos com Pessoal'!$I$532:$AJ$532&amp;'Gastos com Pessoal'!$I$512:$AJ$512,0),10,1)),0)</f>
        <v>21522.25</v>
      </c>
      <c r="D48" s="32">
        <f t="array" aca="1" ref="D48" ca="1">_xlfn.IFNA(SUM((D$3&gt;='Gastos com Pessoal'!$E$7:$E$506)*(D$3&lt;='Gastos com Pessoal'!$F$7:$F$506)*OFFSET('Encargos e Benefícios'!$D$5,1,MATCH($B48,'Encargos e Benefícios'!$E$5:$AB$5,0),500,1)),0)
+_xlfn.IFNA(SUM((D$3&gt;='Gastos com Pessoal'!$E$513:$E$522)*(D$3&lt;='Gastos com Pessoal'!$F$513:$F$522)*OFFSET('Encargos e Benefícios'!$D$511,1,MATCH($B48,'Encargos e Benefícios'!$E$511:$AB$511,0),10,1)),0)
+_xlfn.IFNA(SUM((D$3&gt;='Gastos com Pessoal'!$E$7:$E$506)*(D$3&lt;='Gastos com Pessoal'!$F$7:$F$506)*(IF('Gastos com Pessoal'!$G$7:$G$506&lt;=D$3,1,0))*OFFSET('Gastos com Pessoal'!$H$6,1,MATCH(1&amp;$B48,'Gastos com Pessoal'!$I$532:$AJ$532&amp;'Gastos com Pessoal'!$I$6:$AJ$6,0),500,1)),0)
+_xlfn.IFNA(SUM((D$3&gt;='Gastos com Pessoal'!$E$7:$E$506)*(D$3&lt;='Gastos com Pessoal'!$F$7:$F$506)*(IF('Gastos com Pessoal'!$M$7:$M$506&lt;=D$3,1,0))*OFFSET('Gastos com Pessoal'!$H$6,1,MATCH(2&amp;$B48,'Gastos com Pessoal'!$I$532:$AJ$532&amp;'Gastos com Pessoal'!$I$6:$AJ$6,0),500,1)),0)
+_xlfn.IFNA(SUM((D$3&gt;='Gastos com Pessoal'!$E$7:$E$506)*(D$3&lt;='Gastos com Pessoal'!$F$7:$F$506)*(IF('Gastos com Pessoal'!$S$7:$S$506&lt;=D$3,1,0))*OFFSET('Gastos com Pessoal'!$H$6,1,MATCH(3&amp;$B48,'Gastos com Pessoal'!$I$532:$AJ$532&amp;'Gastos com Pessoal'!$I$6:$AJ$6,0),500,1)),0)
+_xlfn.IFNA(SUM((D$3&gt;='Gastos com Pessoal'!$E$7:$E$506)*(D$3&lt;='Gastos com Pessoal'!$F$7:$F$506)*(IF('Gastos com Pessoal'!$Y$7:$Y$506&lt;=D$3,1,0))*OFFSET('Gastos com Pessoal'!$H$6,1,MATCH(4&amp;$B48,'Gastos com Pessoal'!$I$532:$AJ$532&amp;'Gastos com Pessoal'!$I$6:$AJ$6,0),500,1)),0)
+_xlfn.IFNA(SUM((D$3&gt;='Gastos com Pessoal'!$E$7:$E$506)*(D$3&lt;='Gastos com Pessoal'!$F$7:$F$506)*(IF('Gastos com Pessoal'!$AE$7:$AE$506&lt;=D$3,1,0))*OFFSET('Gastos com Pessoal'!$H$6,1,MATCH(5&amp;$B48,'Gastos com Pessoal'!$I$532:$AJ$532&amp;'Gastos com Pessoal'!$I$6:$AJ$6,0),500,1)),0)
+_xlfn.IFNA(SUM((D$3&gt;='Gastos com Pessoal'!$E$513:$E$522)*(D$3&lt;='Gastos com Pessoal'!$F$513:$F$522)*(IF('Gastos com Pessoal'!$G$513:$G$522&lt;=D$3,1,0))*OFFSET('Gastos com Pessoal'!$H$512,1,MATCH(1&amp;$B48,'Gastos com Pessoal'!$I$532:$AJ$532&amp;'Gastos com Pessoal'!$I$512:$AJ$512,0),10,1)),0)
+_xlfn.IFNA(SUM((D$3&gt;='Gastos com Pessoal'!$E$513:$E$522)*(D$3&lt;='Gastos com Pessoal'!$F$513:$F$522)*(IF('Gastos com Pessoal'!$M$513:$M$522&lt;=D$3,1,0))*OFFSET('Gastos com Pessoal'!$H$512,1,MATCH(2&amp;$B48,'Gastos com Pessoal'!$I$532:$AJ$532&amp;'Gastos com Pessoal'!$I$512:$AJ$512,0),10,1)),0)
+_xlfn.IFNA(SUM((D$3&gt;='Gastos com Pessoal'!$E$513:$E$522)*(D$3&lt;='Gastos com Pessoal'!$F$513:$F$522)*(IF('Gastos com Pessoal'!$S$513:$S$522&lt;=D$3,1,0))*OFFSET('Gastos com Pessoal'!$H$512,1,MATCH(3&amp;$B48,'Gastos com Pessoal'!$I$532:$AJ$532&amp;'Gastos com Pessoal'!$I$512:$AJ$512,0),10,1)),0)
+_xlfn.IFNA(SUM((D$3&gt;='Gastos com Pessoal'!$E$513:$E$522)*(D$3&lt;='Gastos com Pessoal'!$F$513:$F$522)*(IF('Gastos com Pessoal'!$Y$513:$Y$522&lt;=D$3,1,0))*OFFSET('Gastos com Pessoal'!$H$512,1,MATCH(4&amp;$B48,'Gastos com Pessoal'!$I$532:$AJ$532&amp;'Gastos com Pessoal'!$I$512:$AJ$512,0),10,1)),0)
+_xlfn.IFNA(SUM((D$3&gt;='Gastos com Pessoal'!$E$513:$E$522)*(D$3&lt;='Gastos com Pessoal'!$F$513:$F$522)*(IF('Gastos com Pessoal'!$AE$513:$AE$522&lt;=D$3,1,0))*OFFSET('Gastos com Pessoal'!$H$512,1,MATCH(5&amp;$B48,'Gastos com Pessoal'!$I$532:$AJ$532&amp;'Gastos com Pessoal'!$I$512:$AJ$512,0),10,1)),0)</f>
        <v>19148.25</v>
      </c>
      <c r="E48" s="32">
        <f t="array" aca="1" ref="E48" ca="1">_xlfn.IFNA(SUM((E$3&gt;='Gastos com Pessoal'!$E$7:$E$506)*(E$3&lt;='Gastos com Pessoal'!$F$7:$F$506)*OFFSET('Encargos e Benefícios'!$D$5,1,MATCH($B48,'Encargos e Benefícios'!$E$5:$AB$5,0),500,1)),0)
+_xlfn.IFNA(SUM((E$3&gt;='Gastos com Pessoal'!$E$513:$E$522)*(E$3&lt;='Gastos com Pessoal'!$F$513:$F$522)*OFFSET('Encargos e Benefícios'!$D$511,1,MATCH($B48,'Encargos e Benefícios'!$E$511:$AB$511,0),10,1)),0)
+_xlfn.IFNA(SUM((E$3&gt;='Gastos com Pessoal'!$E$7:$E$506)*(E$3&lt;='Gastos com Pessoal'!$F$7:$F$506)*(IF('Gastos com Pessoal'!$G$7:$G$506&lt;=E$3,1,0))*OFFSET('Gastos com Pessoal'!$H$6,1,MATCH(1&amp;$B48,'Gastos com Pessoal'!$I$532:$AJ$532&amp;'Gastos com Pessoal'!$I$6:$AJ$6,0),500,1)),0)
+_xlfn.IFNA(SUM((E$3&gt;='Gastos com Pessoal'!$E$7:$E$506)*(E$3&lt;='Gastos com Pessoal'!$F$7:$F$506)*(IF('Gastos com Pessoal'!$M$7:$M$506&lt;=E$3,1,0))*OFFSET('Gastos com Pessoal'!$H$6,1,MATCH(2&amp;$B48,'Gastos com Pessoal'!$I$532:$AJ$532&amp;'Gastos com Pessoal'!$I$6:$AJ$6,0),500,1)),0)
+_xlfn.IFNA(SUM((E$3&gt;='Gastos com Pessoal'!$E$7:$E$506)*(E$3&lt;='Gastos com Pessoal'!$F$7:$F$506)*(IF('Gastos com Pessoal'!$S$7:$S$506&lt;=E$3,1,0))*OFFSET('Gastos com Pessoal'!$H$6,1,MATCH(3&amp;$B48,'Gastos com Pessoal'!$I$532:$AJ$532&amp;'Gastos com Pessoal'!$I$6:$AJ$6,0),500,1)),0)
+_xlfn.IFNA(SUM((E$3&gt;='Gastos com Pessoal'!$E$7:$E$506)*(E$3&lt;='Gastos com Pessoal'!$F$7:$F$506)*(IF('Gastos com Pessoal'!$Y$7:$Y$506&lt;=E$3,1,0))*OFFSET('Gastos com Pessoal'!$H$6,1,MATCH(4&amp;$B48,'Gastos com Pessoal'!$I$532:$AJ$532&amp;'Gastos com Pessoal'!$I$6:$AJ$6,0),500,1)),0)
+_xlfn.IFNA(SUM((E$3&gt;='Gastos com Pessoal'!$E$7:$E$506)*(E$3&lt;='Gastos com Pessoal'!$F$7:$F$506)*(IF('Gastos com Pessoal'!$AE$7:$AE$506&lt;=E$3,1,0))*OFFSET('Gastos com Pessoal'!$H$6,1,MATCH(5&amp;$B48,'Gastos com Pessoal'!$I$532:$AJ$532&amp;'Gastos com Pessoal'!$I$6:$AJ$6,0),500,1)),0)
+_xlfn.IFNA(SUM((E$3&gt;='Gastos com Pessoal'!$E$513:$E$522)*(E$3&lt;='Gastos com Pessoal'!$F$513:$F$522)*(IF('Gastos com Pessoal'!$G$513:$G$522&lt;=E$3,1,0))*OFFSET('Gastos com Pessoal'!$H$512,1,MATCH(1&amp;$B48,'Gastos com Pessoal'!$I$532:$AJ$532&amp;'Gastos com Pessoal'!$I$512:$AJ$512,0),10,1)),0)
+_xlfn.IFNA(SUM((E$3&gt;='Gastos com Pessoal'!$E$513:$E$522)*(E$3&lt;='Gastos com Pessoal'!$F$513:$F$522)*(IF('Gastos com Pessoal'!$M$513:$M$522&lt;=E$3,1,0))*OFFSET('Gastos com Pessoal'!$H$512,1,MATCH(2&amp;$B48,'Gastos com Pessoal'!$I$532:$AJ$532&amp;'Gastos com Pessoal'!$I$512:$AJ$512,0),10,1)),0)
+_xlfn.IFNA(SUM((E$3&gt;='Gastos com Pessoal'!$E$513:$E$522)*(E$3&lt;='Gastos com Pessoal'!$F$513:$F$522)*(IF('Gastos com Pessoal'!$S$513:$S$522&lt;=E$3,1,0))*OFFSET('Gastos com Pessoal'!$H$512,1,MATCH(3&amp;$B48,'Gastos com Pessoal'!$I$532:$AJ$532&amp;'Gastos com Pessoal'!$I$512:$AJ$512,0),10,1)),0)
+_xlfn.IFNA(SUM((E$3&gt;='Gastos com Pessoal'!$E$513:$E$522)*(E$3&lt;='Gastos com Pessoal'!$F$513:$F$522)*(IF('Gastos com Pessoal'!$Y$513:$Y$522&lt;=E$3,1,0))*OFFSET('Gastos com Pessoal'!$H$512,1,MATCH(4&amp;$B48,'Gastos com Pessoal'!$I$532:$AJ$532&amp;'Gastos com Pessoal'!$I$512:$AJ$512,0),10,1)),0)
+_xlfn.IFNA(SUM((E$3&gt;='Gastos com Pessoal'!$E$513:$E$522)*(E$3&lt;='Gastos com Pessoal'!$F$513:$F$522)*(IF('Gastos com Pessoal'!$AE$513:$AE$522&lt;=E$3,1,0))*OFFSET('Gastos com Pessoal'!$H$512,1,MATCH(5&amp;$B48,'Gastos com Pessoal'!$I$532:$AJ$532&amp;'Gastos com Pessoal'!$I$512:$AJ$512,0),10,1)),0)</f>
        <v>19148.25</v>
      </c>
      <c r="F48" s="32">
        <f t="array" aca="1" ref="F48" ca="1">_xlfn.IFNA(SUM((F$3&gt;='Gastos com Pessoal'!$E$7:$E$506)*(F$3&lt;='Gastos com Pessoal'!$F$7:$F$506)*OFFSET('Encargos e Benefícios'!$D$5,1,MATCH($B48,'Encargos e Benefícios'!$E$5:$AB$5,0),500,1)),0)
+_xlfn.IFNA(SUM((F$3&gt;='Gastos com Pessoal'!$E$513:$E$522)*(F$3&lt;='Gastos com Pessoal'!$F$513:$F$522)*OFFSET('Encargos e Benefícios'!$D$511,1,MATCH($B48,'Encargos e Benefícios'!$E$511:$AB$511,0),10,1)),0)
+_xlfn.IFNA(SUM((F$3&gt;='Gastos com Pessoal'!$E$7:$E$506)*(F$3&lt;='Gastos com Pessoal'!$F$7:$F$506)*(IF('Gastos com Pessoal'!$G$7:$G$506&lt;=F$3,1,0))*OFFSET('Gastos com Pessoal'!$H$6,1,MATCH(1&amp;$B48,'Gastos com Pessoal'!$I$532:$AJ$532&amp;'Gastos com Pessoal'!$I$6:$AJ$6,0),500,1)),0)
+_xlfn.IFNA(SUM((F$3&gt;='Gastos com Pessoal'!$E$7:$E$506)*(F$3&lt;='Gastos com Pessoal'!$F$7:$F$506)*(IF('Gastos com Pessoal'!$M$7:$M$506&lt;=F$3,1,0))*OFFSET('Gastos com Pessoal'!$H$6,1,MATCH(2&amp;$B48,'Gastos com Pessoal'!$I$532:$AJ$532&amp;'Gastos com Pessoal'!$I$6:$AJ$6,0),500,1)),0)
+_xlfn.IFNA(SUM((F$3&gt;='Gastos com Pessoal'!$E$7:$E$506)*(F$3&lt;='Gastos com Pessoal'!$F$7:$F$506)*(IF('Gastos com Pessoal'!$S$7:$S$506&lt;=F$3,1,0))*OFFSET('Gastos com Pessoal'!$H$6,1,MATCH(3&amp;$B48,'Gastos com Pessoal'!$I$532:$AJ$532&amp;'Gastos com Pessoal'!$I$6:$AJ$6,0),500,1)),0)
+_xlfn.IFNA(SUM((F$3&gt;='Gastos com Pessoal'!$E$7:$E$506)*(F$3&lt;='Gastos com Pessoal'!$F$7:$F$506)*(IF('Gastos com Pessoal'!$Y$7:$Y$506&lt;=F$3,1,0))*OFFSET('Gastos com Pessoal'!$H$6,1,MATCH(4&amp;$B48,'Gastos com Pessoal'!$I$532:$AJ$532&amp;'Gastos com Pessoal'!$I$6:$AJ$6,0),500,1)),0)
+_xlfn.IFNA(SUM((F$3&gt;='Gastos com Pessoal'!$E$7:$E$506)*(F$3&lt;='Gastos com Pessoal'!$F$7:$F$506)*(IF('Gastos com Pessoal'!$AE$7:$AE$506&lt;=F$3,1,0))*OFFSET('Gastos com Pessoal'!$H$6,1,MATCH(5&amp;$B48,'Gastos com Pessoal'!$I$532:$AJ$532&amp;'Gastos com Pessoal'!$I$6:$AJ$6,0),500,1)),0)
+_xlfn.IFNA(SUM((F$3&gt;='Gastos com Pessoal'!$E$513:$E$522)*(F$3&lt;='Gastos com Pessoal'!$F$513:$F$522)*(IF('Gastos com Pessoal'!$G$513:$G$522&lt;=F$3,1,0))*OFFSET('Gastos com Pessoal'!$H$512,1,MATCH(1&amp;$B48,'Gastos com Pessoal'!$I$532:$AJ$532&amp;'Gastos com Pessoal'!$I$512:$AJ$512,0),10,1)),0)
+_xlfn.IFNA(SUM((F$3&gt;='Gastos com Pessoal'!$E$513:$E$522)*(F$3&lt;='Gastos com Pessoal'!$F$513:$F$522)*(IF('Gastos com Pessoal'!$M$513:$M$522&lt;=F$3,1,0))*OFFSET('Gastos com Pessoal'!$H$512,1,MATCH(2&amp;$B48,'Gastos com Pessoal'!$I$532:$AJ$532&amp;'Gastos com Pessoal'!$I$512:$AJ$512,0),10,1)),0)
+_xlfn.IFNA(SUM((F$3&gt;='Gastos com Pessoal'!$E$513:$E$522)*(F$3&lt;='Gastos com Pessoal'!$F$513:$F$522)*(IF('Gastos com Pessoal'!$S$513:$S$522&lt;=F$3,1,0))*OFFSET('Gastos com Pessoal'!$H$512,1,MATCH(3&amp;$B48,'Gastos com Pessoal'!$I$532:$AJ$532&amp;'Gastos com Pessoal'!$I$512:$AJ$512,0),10,1)),0)
+_xlfn.IFNA(SUM((F$3&gt;='Gastos com Pessoal'!$E$513:$E$522)*(F$3&lt;='Gastos com Pessoal'!$F$513:$F$522)*(IF('Gastos com Pessoal'!$Y$513:$Y$522&lt;=F$3,1,0))*OFFSET('Gastos com Pessoal'!$H$512,1,MATCH(4&amp;$B48,'Gastos com Pessoal'!$I$532:$AJ$532&amp;'Gastos com Pessoal'!$I$512:$AJ$512,0),10,1)),0)
+_xlfn.IFNA(SUM((F$3&gt;='Gastos com Pessoal'!$E$513:$E$522)*(F$3&lt;='Gastos com Pessoal'!$F$513:$F$522)*(IF('Gastos com Pessoal'!$AE$513:$AE$522&lt;=F$3,1,0))*OFFSET('Gastos com Pessoal'!$H$512,1,MATCH(5&amp;$B48,'Gastos com Pessoal'!$I$532:$AJ$532&amp;'Gastos com Pessoal'!$I$512:$AJ$512,0),10,1)),0)</f>
        <v>19148.25</v>
      </c>
      <c r="G48" s="32">
        <f t="array" aca="1" ref="G48" ca="1">_xlfn.IFNA(SUM((G$3&gt;='Gastos com Pessoal'!$E$7:$E$506)*(G$3&lt;='Gastos com Pessoal'!$F$7:$F$506)*OFFSET('Encargos e Benefícios'!$D$5,1,MATCH($B48,'Encargos e Benefícios'!$E$5:$AB$5,0),500,1)),0)
+_xlfn.IFNA(SUM((G$3&gt;='Gastos com Pessoal'!$E$513:$E$522)*(G$3&lt;='Gastos com Pessoal'!$F$513:$F$522)*OFFSET('Encargos e Benefícios'!$D$511,1,MATCH($B48,'Encargos e Benefícios'!$E$511:$AB$511,0),10,1)),0)
+_xlfn.IFNA(SUM((G$3&gt;='Gastos com Pessoal'!$E$7:$E$506)*(G$3&lt;='Gastos com Pessoal'!$F$7:$F$506)*(IF('Gastos com Pessoal'!$G$7:$G$506&lt;=G$3,1,0))*OFFSET('Gastos com Pessoal'!$H$6,1,MATCH(1&amp;$B48,'Gastos com Pessoal'!$I$532:$AJ$532&amp;'Gastos com Pessoal'!$I$6:$AJ$6,0),500,1)),0)
+_xlfn.IFNA(SUM((G$3&gt;='Gastos com Pessoal'!$E$7:$E$506)*(G$3&lt;='Gastos com Pessoal'!$F$7:$F$506)*(IF('Gastos com Pessoal'!$M$7:$M$506&lt;=G$3,1,0))*OFFSET('Gastos com Pessoal'!$H$6,1,MATCH(2&amp;$B48,'Gastos com Pessoal'!$I$532:$AJ$532&amp;'Gastos com Pessoal'!$I$6:$AJ$6,0),500,1)),0)
+_xlfn.IFNA(SUM((G$3&gt;='Gastos com Pessoal'!$E$7:$E$506)*(G$3&lt;='Gastos com Pessoal'!$F$7:$F$506)*(IF('Gastos com Pessoal'!$S$7:$S$506&lt;=G$3,1,0))*OFFSET('Gastos com Pessoal'!$H$6,1,MATCH(3&amp;$B48,'Gastos com Pessoal'!$I$532:$AJ$532&amp;'Gastos com Pessoal'!$I$6:$AJ$6,0),500,1)),0)
+_xlfn.IFNA(SUM((G$3&gt;='Gastos com Pessoal'!$E$7:$E$506)*(G$3&lt;='Gastos com Pessoal'!$F$7:$F$506)*(IF('Gastos com Pessoal'!$Y$7:$Y$506&lt;=G$3,1,0))*OFFSET('Gastos com Pessoal'!$H$6,1,MATCH(4&amp;$B48,'Gastos com Pessoal'!$I$532:$AJ$532&amp;'Gastos com Pessoal'!$I$6:$AJ$6,0),500,1)),0)
+_xlfn.IFNA(SUM((G$3&gt;='Gastos com Pessoal'!$E$7:$E$506)*(G$3&lt;='Gastos com Pessoal'!$F$7:$F$506)*(IF('Gastos com Pessoal'!$AE$7:$AE$506&lt;=G$3,1,0))*OFFSET('Gastos com Pessoal'!$H$6,1,MATCH(5&amp;$B48,'Gastos com Pessoal'!$I$532:$AJ$532&amp;'Gastos com Pessoal'!$I$6:$AJ$6,0),500,1)),0)
+_xlfn.IFNA(SUM((G$3&gt;='Gastos com Pessoal'!$E$513:$E$522)*(G$3&lt;='Gastos com Pessoal'!$F$513:$F$522)*(IF('Gastos com Pessoal'!$G$513:$G$522&lt;=G$3,1,0))*OFFSET('Gastos com Pessoal'!$H$512,1,MATCH(1&amp;$B48,'Gastos com Pessoal'!$I$532:$AJ$532&amp;'Gastos com Pessoal'!$I$512:$AJ$512,0),10,1)),0)
+_xlfn.IFNA(SUM((G$3&gt;='Gastos com Pessoal'!$E$513:$E$522)*(G$3&lt;='Gastos com Pessoal'!$F$513:$F$522)*(IF('Gastos com Pessoal'!$M$513:$M$522&lt;=G$3,1,0))*OFFSET('Gastos com Pessoal'!$H$512,1,MATCH(2&amp;$B48,'Gastos com Pessoal'!$I$532:$AJ$532&amp;'Gastos com Pessoal'!$I$512:$AJ$512,0),10,1)),0)
+_xlfn.IFNA(SUM((G$3&gt;='Gastos com Pessoal'!$E$513:$E$522)*(G$3&lt;='Gastos com Pessoal'!$F$513:$F$522)*(IF('Gastos com Pessoal'!$S$513:$S$522&lt;=G$3,1,0))*OFFSET('Gastos com Pessoal'!$H$512,1,MATCH(3&amp;$B48,'Gastos com Pessoal'!$I$532:$AJ$532&amp;'Gastos com Pessoal'!$I$512:$AJ$512,0),10,1)),0)
+_xlfn.IFNA(SUM((G$3&gt;='Gastos com Pessoal'!$E$513:$E$522)*(G$3&lt;='Gastos com Pessoal'!$F$513:$F$522)*(IF('Gastos com Pessoal'!$Y$513:$Y$522&lt;=G$3,1,0))*OFFSET('Gastos com Pessoal'!$H$512,1,MATCH(4&amp;$B48,'Gastos com Pessoal'!$I$532:$AJ$532&amp;'Gastos com Pessoal'!$I$512:$AJ$512,0),10,1)),0)
+_xlfn.IFNA(SUM((G$3&gt;='Gastos com Pessoal'!$E$513:$E$522)*(G$3&lt;='Gastos com Pessoal'!$F$513:$F$522)*(IF('Gastos com Pessoal'!$AE$513:$AE$522&lt;=G$3,1,0))*OFFSET('Gastos com Pessoal'!$H$512,1,MATCH(5&amp;$B48,'Gastos com Pessoal'!$I$532:$AJ$532&amp;'Gastos com Pessoal'!$I$512:$AJ$512,0),10,1)),0)</f>
        <v>19148.25</v>
      </c>
      <c r="H48" s="32">
        <f t="array" aca="1" ref="H48" ca="1">_xlfn.IFNA(SUM((H$3&gt;='Gastos com Pessoal'!$E$7:$E$506)*(H$3&lt;='Gastos com Pessoal'!$F$7:$F$506)*OFFSET('Encargos e Benefícios'!$D$5,1,MATCH($B48,'Encargos e Benefícios'!$E$5:$AB$5,0),500,1)),0)
+_xlfn.IFNA(SUM((H$3&gt;='Gastos com Pessoal'!$E$513:$E$522)*(H$3&lt;='Gastos com Pessoal'!$F$513:$F$522)*OFFSET('Encargos e Benefícios'!$D$511,1,MATCH($B48,'Encargos e Benefícios'!$E$511:$AB$511,0),10,1)),0)
+_xlfn.IFNA(SUM((H$3&gt;='Gastos com Pessoal'!$E$7:$E$506)*(H$3&lt;='Gastos com Pessoal'!$F$7:$F$506)*(IF('Gastos com Pessoal'!$G$7:$G$506&lt;=H$3,1,0))*OFFSET('Gastos com Pessoal'!$H$6,1,MATCH(1&amp;$B48,'Gastos com Pessoal'!$I$532:$AJ$532&amp;'Gastos com Pessoal'!$I$6:$AJ$6,0),500,1)),0)
+_xlfn.IFNA(SUM((H$3&gt;='Gastos com Pessoal'!$E$7:$E$506)*(H$3&lt;='Gastos com Pessoal'!$F$7:$F$506)*(IF('Gastos com Pessoal'!$M$7:$M$506&lt;=H$3,1,0))*OFFSET('Gastos com Pessoal'!$H$6,1,MATCH(2&amp;$B48,'Gastos com Pessoal'!$I$532:$AJ$532&amp;'Gastos com Pessoal'!$I$6:$AJ$6,0),500,1)),0)
+_xlfn.IFNA(SUM((H$3&gt;='Gastos com Pessoal'!$E$7:$E$506)*(H$3&lt;='Gastos com Pessoal'!$F$7:$F$506)*(IF('Gastos com Pessoal'!$S$7:$S$506&lt;=H$3,1,0))*OFFSET('Gastos com Pessoal'!$H$6,1,MATCH(3&amp;$B48,'Gastos com Pessoal'!$I$532:$AJ$532&amp;'Gastos com Pessoal'!$I$6:$AJ$6,0),500,1)),0)
+_xlfn.IFNA(SUM((H$3&gt;='Gastos com Pessoal'!$E$7:$E$506)*(H$3&lt;='Gastos com Pessoal'!$F$7:$F$506)*(IF('Gastos com Pessoal'!$Y$7:$Y$506&lt;=H$3,1,0))*OFFSET('Gastos com Pessoal'!$H$6,1,MATCH(4&amp;$B48,'Gastos com Pessoal'!$I$532:$AJ$532&amp;'Gastos com Pessoal'!$I$6:$AJ$6,0),500,1)),0)
+_xlfn.IFNA(SUM((H$3&gt;='Gastos com Pessoal'!$E$7:$E$506)*(H$3&lt;='Gastos com Pessoal'!$F$7:$F$506)*(IF('Gastos com Pessoal'!$AE$7:$AE$506&lt;=H$3,1,0))*OFFSET('Gastos com Pessoal'!$H$6,1,MATCH(5&amp;$B48,'Gastos com Pessoal'!$I$532:$AJ$532&amp;'Gastos com Pessoal'!$I$6:$AJ$6,0),500,1)),0)
+_xlfn.IFNA(SUM((H$3&gt;='Gastos com Pessoal'!$E$513:$E$522)*(H$3&lt;='Gastos com Pessoal'!$F$513:$F$522)*(IF('Gastos com Pessoal'!$G$513:$G$522&lt;=H$3,1,0))*OFFSET('Gastos com Pessoal'!$H$512,1,MATCH(1&amp;$B48,'Gastos com Pessoal'!$I$532:$AJ$532&amp;'Gastos com Pessoal'!$I$512:$AJ$512,0),10,1)),0)
+_xlfn.IFNA(SUM((H$3&gt;='Gastos com Pessoal'!$E$513:$E$522)*(H$3&lt;='Gastos com Pessoal'!$F$513:$F$522)*(IF('Gastos com Pessoal'!$M$513:$M$522&lt;=H$3,1,0))*OFFSET('Gastos com Pessoal'!$H$512,1,MATCH(2&amp;$B48,'Gastos com Pessoal'!$I$532:$AJ$532&amp;'Gastos com Pessoal'!$I$512:$AJ$512,0),10,1)),0)
+_xlfn.IFNA(SUM((H$3&gt;='Gastos com Pessoal'!$E$513:$E$522)*(H$3&lt;='Gastos com Pessoal'!$F$513:$F$522)*(IF('Gastos com Pessoal'!$S$513:$S$522&lt;=H$3,1,0))*OFFSET('Gastos com Pessoal'!$H$512,1,MATCH(3&amp;$B48,'Gastos com Pessoal'!$I$532:$AJ$532&amp;'Gastos com Pessoal'!$I$512:$AJ$512,0),10,1)),0)
+_xlfn.IFNA(SUM((H$3&gt;='Gastos com Pessoal'!$E$513:$E$522)*(H$3&lt;='Gastos com Pessoal'!$F$513:$F$522)*(IF('Gastos com Pessoal'!$Y$513:$Y$522&lt;=H$3,1,0))*OFFSET('Gastos com Pessoal'!$H$512,1,MATCH(4&amp;$B48,'Gastos com Pessoal'!$I$532:$AJ$532&amp;'Gastos com Pessoal'!$I$512:$AJ$512,0),10,1)),0)
+_xlfn.IFNA(SUM((H$3&gt;='Gastos com Pessoal'!$E$513:$E$522)*(H$3&lt;='Gastos com Pessoal'!$F$513:$F$522)*(IF('Gastos com Pessoal'!$AE$513:$AE$522&lt;=H$3,1,0))*OFFSET('Gastos com Pessoal'!$H$512,1,MATCH(5&amp;$B48,'Gastos com Pessoal'!$I$532:$AJ$532&amp;'Gastos com Pessoal'!$I$512:$AJ$512,0),10,1)),0)</f>
        <v>20488.627500000002</v>
      </c>
      <c r="I48" s="32">
        <f t="array" aca="1" ref="I48" ca="1">_xlfn.IFNA(SUM((I$3&gt;='Gastos com Pessoal'!$E$7:$E$506)*(I$3&lt;='Gastos com Pessoal'!$F$7:$F$506)*OFFSET('Encargos e Benefícios'!$D$5,1,MATCH($B48,'Encargos e Benefícios'!$E$5:$AB$5,0),500,1)),0)
+_xlfn.IFNA(SUM((I$3&gt;='Gastos com Pessoal'!$E$513:$E$522)*(I$3&lt;='Gastos com Pessoal'!$F$513:$F$522)*OFFSET('Encargos e Benefícios'!$D$511,1,MATCH($B48,'Encargos e Benefícios'!$E$511:$AB$511,0),10,1)),0)
+_xlfn.IFNA(SUM((I$3&gt;='Gastos com Pessoal'!$E$7:$E$506)*(I$3&lt;='Gastos com Pessoal'!$F$7:$F$506)*(IF('Gastos com Pessoal'!$G$7:$G$506&lt;=I$3,1,0))*OFFSET('Gastos com Pessoal'!$H$6,1,MATCH(1&amp;$B48,'Gastos com Pessoal'!$I$532:$AJ$532&amp;'Gastos com Pessoal'!$I$6:$AJ$6,0),500,1)),0)
+_xlfn.IFNA(SUM((I$3&gt;='Gastos com Pessoal'!$E$7:$E$506)*(I$3&lt;='Gastos com Pessoal'!$F$7:$F$506)*(IF('Gastos com Pessoal'!$M$7:$M$506&lt;=I$3,1,0))*OFFSET('Gastos com Pessoal'!$H$6,1,MATCH(2&amp;$B48,'Gastos com Pessoal'!$I$532:$AJ$532&amp;'Gastos com Pessoal'!$I$6:$AJ$6,0),500,1)),0)
+_xlfn.IFNA(SUM((I$3&gt;='Gastos com Pessoal'!$E$7:$E$506)*(I$3&lt;='Gastos com Pessoal'!$F$7:$F$506)*(IF('Gastos com Pessoal'!$S$7:$S$506&lt;=I$3,1,0))*OFFSET('Gastos com Pessoal'!$H$6,1,MATCH(3&amp;$B48,'Gastos com Pessoal'!$I$532:$AJ$532&amp;'Gastos com Pessoal'!$I$6:$AJ$6,0),500,1)),0)
+_xlfn.IFNA(SUM((I$3&gt;='Gastos com Pessoal'!$E$7:$E$506)*(I$3&lt;='Gastos com Pessoal'!$F$7:$F$506)*(IF('Gastos com Pessoal'!$Y$7:$Y$506&lt;=I$3,1,0))*OFFSET('Gastos com Pessoal'!$H$6,1,MATCH(4&amp;$B48,'Gastos com Pessoal'!$I$532:$AJ$532&amp;'Gastos com Pessoal'!$I$6:$AJ$6,0),500,1)),0)
+_xlfn.IFNA(SUM((I$3&gt;='Gastos com Pessoal'!$E$7:$E$506)*(I$3&lt;='Gastos com Pessoal'!$F$7:$F$506)*(IF('Gastos com Pessoal'!$AE$7:$AE$506&lt;=I$3,1,0))*OFFSET('Gastos com Pessoal'!$H$6,1,MATCH(5&amp;$B48,'Gastos com Pessoal'!$I$532:$AJ$532&amp;'Gastos com Pessoal'!$I$6:$AJ$6,0),500,1)),0)
+_xlfn.IFNA(SUM((I$3&gt;='Gastos com Pessoal'!$E$513:$E$522)*(I$3&lt;='Gastos com Pessoal'!$F$513:$F$522)*(IF('Gastos com Pessoal'!$G$513:$G$522&lt;=I$3,1,0))*OFFSET('Gastos com Pessoal'!$H$512,1,MATCH(1&amp;$B48,'Gastos com Pessoal'!$I$532:$AJ$532&amp;'Gastos com Pessoal'!$I$512:$AJ$512,0),10,1)),0)
+_xlfn.IFNA(SUM((I$3&gt;='Gastos com Pessoal'!$E$513:$E$522)*(I$3&lt;='Gastos com Pessoal'!$F$513:$F$522)*(IF('Gastos com Pessoal'!$M$513:$M$522&lt;=I$3,1,0))*OFFSET('Gastos com Pessoal'!$H$512,1,MATCH(2&amp;$B48,'Gastos com Pessoal'!$I$532:$AJ$532&amp;'Gastos com Pessoal'!$I$512:$AJ$512,0),10,1)),0)
+_xlfn.IFNA(SUM((I$3&gt;='Gastos com Pessoal'!$E$513:$E$522)*(I$3&lt;='Gastos com Pessoal'!$F$513:$F$522)*(IF('Gastos com Pessoal'!$S$513:$S$522&lt;=I$3,1,0))*OFFSET('Gastos com Pessoal'!$H$512,1,MATCH(3&amp;$B48,'Gastos com Pessoal'!$I$532:$AJ$532&amp;'Gastos com Pessoal'!$I$512:$AJ$512,0),10,1)),0)
+_xlfn.IFNA(SUM((I$3&gt;='Gastos com Pessoal'!$E$513:$E$522)*(I$3&lt;='Gastos com Pessoal'!$F$513:$F$522)*(IF('Gastos com Pessoal'!$Y$513:$Y$522&lt;=I$3,1,0))*OFFSET('Gastos com Pessoal'!$H$512,1,MATCH(4&amp;$B48,'Gastos com Pessoal'!$I$532:$AJ$532&amp;'Gastos com Pessoal'!$I$512:$AJ$512,0),10,1)),0)
+_xlfn.IFNA(SUM((I$3&gt;='Gastos com Pessoal'!$E$513:$E$522)*(I$3&lt;='Gastos com Pessoal'!$F$513:$F$522)*(IF('Gastos com Pessoal'!$AE$513:$AE$522&lt;=I$3,1,0))*OFFSET('Gastos com Pessoal'!$H$512,1,MATCH(5&amp;$B48,'Gastos com Pessoal'!$I$532:$AJ$532&amp;'Gastos com Pessoal'!$I$512:$AJ$512,0),10,1)),0)</f>
        <v>0</v>
      </c>
      <c r="J48" s="32">
        <f t="array" aca="1" ref="J48" ca="1">_xlfn.IFNA(SUM((J$3&gt;='Gastos com Pessoal'!$E$7:$E$506)*(J$3&lt;='Gastos com Pessoal'!$F$7:$F$506)*OFFSET('Encargos e Benefícios'!$D$5,1,MATCH($B48,'Encargos e Benefícios'!$E$5:$AB$5,0),500,1)),0)
+_xlfn.IFNA(SUM((J$3&gt;='Gastos com Pessoal'!$E$513:$E$522)*(J$3&lt;='Gastos com Pessoal'!$F$513:$F$522)*OFFSET('Encargos e Benefícios'!$D$511,1,MATCH($B48,'Encargos e Benefícios'!$E$511:$AB$511,0),10,1)),0)
+_xlfn.IFNA(SUM((J$3&gt;='Gastos com Pessoal'!$E$7:$E$506)*(J$3&lt;='Gastos com Pessoal'!$F$7:$F$506)*(IF('Gastos com Pessoal'!$G$7:$G$506&lt;=J$3,1,0))*OFFSET('Gastos com Pessoal'!$H$6,1,MATCH(1&amp;$B48,'Gastos com Pessoal'!$I$532:$AJ$532&amp;'Gastos com Pessoal'!$I$6:$AJ$6,0),500,1)),0)
+_xlfn.IFNA(SUM((J$3&gt;='Gastos com Pessoal'!$E$7:$E$506)*(J$3&lt;='Gastos com Pessoal'!$F$7:$F$506)*(IF('Gastos com Pessoal'!$M$7:$M$506&lt;=J$3,1,0))*OFFSET('Gastos com Pessoal'!$H$6,1,MATCH(2&amp;$B48,'Gastos com Pessoal'!$I$532:$AJ$532&amp;'Gastos com Pessoal'!$I$6:$AJ$6,0),500,1)),0)
+_xlfn.IFNA(SUM((J$3&gt;='Gastos com Pessoal'!$E$7:$E$506)*(J$3&lt;='Gastos com Pessoal'!$F$7:$F$506)*(IF('Gastos com Pessoal'!$S$7:$S$506&lt;=J$3,1,0))*OFFSET('Gastos com Pessoal'!$H$6,1,MATCH(3&amp;$B48,'Gastos com Pessoal'!$I$532:$AJ$532&amp;'Gastos com Pessoal'!$I$6:$AJ$6,0),500,1)),0)
+_xlfn.IFNA(SUM((J$3&gt;='Gastos com Pessoal'!$E$7:$E$506)*(J$3&lt;='Gastos com Pessoal'!$F$7:$F$506)*(IF('Gastos com Pessoal'!$Y$7:$Y$506&lt;=J$3,1,0))*OFFSET('Gastos com Pessoal'!$H$6,1,MATCH(4&amp;$B48,'Gastos com Pessoal'!$I$532:$AJ$532&amp;'Gastos com Pessoal'!$I$6:$AJ$6,0),500,1)),0)
+_xlfn.IFNA(SUM((J$3&gt;='Gastos com Pessoal'!$E$7:$E$506)*(J$3&lt;='Gastos com Pessoal'!$F$7:$F$506)*(IF('Gastos com Pessoal'!$AE$7:$AE$506&lt;=J$3,1,0))*OFFSET('Gastos com Pessoal'!$H$6,1,MATCH(5&amp;$B48,'Gastos com Pessoal'!$I$532:$AJ$532&amp;'Gastos com Pessoal'!$I$6:$AJ$6,0),500,1)),0)
+_xlfn.IFNA(SUM((J$3&gt;='Gastos com Pessoal'!$E$513:$E$522)*(J$3&lt;='Gastos com Pessoal'!$F$513:$F$522)*(IF('Gastos com Pessoal'!$G$513:$G$522&lt;=J$3,1,0))*OFFSET('Gastos com Pessoal'!$H$512,1,MATCH(1&amp;$B48,'Gastos com Pessoal'!$I$532:$AJ$532&amp;'Gastos com Pessoal'!$I$512:$AJ$512,0),10,1)),0)
+_xlfn.IFNA(SUM((J$3&gt;='Gastos com Pessoal'!$E$513:$E$522)*(J$3&lt;='Gastos com Pessoal'!$F$513:$F$522)*(IF('Gastos com Pessoal'!$M$513:$M$522&lt;=J$3,1,0))*OFFSET('Gastos com Pessoal'!$H$512,1,MATCH(2&amp;$B48,'Gastos com Pessoal'!$I$532:$AJ$532&amp;'Gastos com Pessoal'!$I$512:$AJ$512,0),10,1)),0)
+_xlfn.IFNA(SUM((J$3&gt;='Gastos com Pessoal'!$E$513:$E$522)*(J$3&lt;='Gastos com Pessoal'!$F$513:$F$522)*(IF('Gastos com Pessoal'!$S$513:$S$522&lt;=J$3,1,0))*OFFSET('Gastos com Pessoal'!$H$512,1,MATCH(3&amp;$B48,'Gastos com Pessoal'!$I$532:$AJ$532&amp;'Gastos com Pessoal'!$I$512:$AJ$512,0),10,1)),0)
+_xlfn.IFNA(SUM((J$3&gt;='Gastos com Pessoal'!$E$513:$E$522)*(J$3&lt;='Gastos com Pessoal'!$F$513:$F$522)*(IF('Gastos com Pessoal'!$Y$513:$Y$522&lt;=J$3,1,0))*OFFSET('Gastos com Pessoal'!$H$512,1,MATCH(4&amp;$B48,'Gastos com Pessoal'!$I$532:$AJ$532&amp;'Gastos com Pessoal'!$I$512:$AJ$512,0),10,1)),0)
+_xlfn.IFNA(SUM((J$3&gt;='Gastos com Pessoal'!$E$513:$E$522)*(J$3&lt;='Gastos com Pessoal'!$F$513:$F$522)*(IF('Gastos com Pessoal'!$AE$513:$AE$522&lt;=J$3,1,0))*OFFSET('Gastos com Pessoal'!$H$512,1,MATCH(5&amp;$B48,'Gastos com Pessoal'!$I$532:$AJ$532&amp;'Gastos com Pessoal'!$I$512:$AJ$512,0),10,1)),0)</f>
        <v>0</v>
      </c>
      <c r="K48" s="32">
        <f t="array" aca="1" ref="K48" ca="1">_xlfn.IFNA(SUM((K$3&gt;='Gastos com Pessoal'!$E$7:$E$506)*(K$3&lt;='Gastos com Pessoal'!$F$7:$F$506)*OFFSET('Encargos e Benefícios'!$D$5,1,MATCH($B48,'Encargos e Benefícios'!$E$5:$AB$5,0),500,1)),0)
+_xlfn.IFNA(SUM((K$3&gt;='Gastos com Pessoal'!$E$513:$E$522)*(K$3&lt;='Gastos com Pessoal'!$F$513:$F$522)*OFFSET('Encargos e Benefícios'!$D$511,1,MATCH($B48,'Encargos e Benefícios'!$E$511:$AB$511,0),10,1)),0)
+_xlfn.IFNA(SUM((K$3&gt;='Gastos com Pessoal'!$E$7:$E$506)*(K$3&lt;='Gastos com Pessoal'!$F$7:$F$506)*(IF('Gastos com Pessoal'!$G$7:$G$506&lt;=K$3,1,0))*OFFSET('Gastos com Pessoal'!$H$6,1,MATCH(1&amp;$B48,'Gastos com Pessoal'!$I$532:$AJ$532&amp;'Gastos com Pessoal'!$I$6:$AJ$6,0),500,1)),0)
+_xlfn.IFNA(SUM((K$3&gt;='Gastos com Pessoal'!$E$7:$E$506)*(K$3&lt;='Gastos com Pessoal'!$F$7:$F$506)*(IF('Gastos com Pessoal'!$M$7:$M$506&lt;=K$3,1,0))*OFFSET('Gastos com Pessoal'!$H$6,1,MATCH(2&amp;$B48,'Gastos com Pessoal'!$I$532:$AJ$532&amp;'Gastos com Pessoal'!$I$6:$AJ$6,0),500,1)),0)
+_xlfn.IFNA(SUM((K$3&gt;='Gastos com Pessoal'!$E$7:$E$506)*(K$3&lt;='Gastos com Pessoal'!$F$7:$F$506)*(IF('Gastos com Pessoal'!$S$7:$S$506&lt;=K$3,1,0))*OFFSET('Gastos com Pessoal'!$H$6,1,MATCH(3&amp;$B48,'Gastos com Pessoal'!$I$532:$AJ$532&amp;'Gastos com Pessoal'!$I$6:$AJ$6,0),500,1)),0)
+_xlfn.IFNA(SUM((K$3&gt;='Gastos com Pessoal'!$E$7:$E$506)*(K$3&lt;='Gastos com Pessoal'!$F$7:$F$506)*(IF('Gastos com Pessoal'!$Y$7:$Y$506&lt;=K$3,1,0))*OFFSET('Gastos com Pessoal'!$H$6,1,MATCH(4&amp;$B48,'Gastos com Pessoal'!$I$532:$AJ$532&amp;'Gastos com Pessoal'!$I$6:$AJ$6,0),500,1)),0)
+_xlfn.IFNA(SUM((K$3&gt;='Gastos com Pessoal'!$E$7:$E$506)*(K$3&lt;='Gastos com Pessoal'!$F$7:$F$506)*(IF('Gastos com Pessoal'!$AE$7:$AE$506&lt;=K$3,1,0))*OFFSET('Gastos com Pessoal'!$H$6,1,MATCH(5&amp;$B48,'Gastos com Pessoal'!$I$532:$AJ$532&amp;'Gastos com Pessoal'!$I$6:$AJ$6,0),500,1)),0)
+_xlfn.IFNA(SUM((K$3&gt;='Gastos com Pessoal'!$E$513:$E$522)*(K$3&lt;='Gastos com Pessoal'!$F$513:$F$522)*(IF('Gastos com Pessoal'!$G$513:$G$522&lt;=K$3,1,0))*OFFSET('Gastos com Pessoal'!$H$512,1,MATCH(1&amp;$B48,'Gastos com Pessoal'!$I$532:$AJ$532&amp;'Gastos com Pessoal'!$I$512:$AJ$512,0),10,1)),0)
+_xlfn.IFNA(SUM((K$3&gt;='Gastos com Pessoal'!$E$513:$E$522)*(K$3&lt;='Gastos com Pessoal'!$F$513:$F$522)*(IF('Gastos com Pessoal'!$M$513:$M$522&lt;=K$3,1,0))*OFFSET('Gastos com Pessoal'!$H$512,1,MATCH(2&amp;$B48,'Gastos com Pessoal'!$I$532:$AJ$532&amp;'Gastos com Pessoal'!$I$512:$AJ$512,0),10,1)),0)
+_xlfn.IFNA(SUM((K$3&gt;='Gastos com Pessoal'!$E$513:$E$522)*(K$3&lt;='Gastos com Pessoal'!$F$513:$F$522)*(IF('Gastos com Pessoal'!$S$513:$S$522&lt;=K$3,1,0))*OFFSET('Gastos com Pessoal'!$H$512,1,MATCH(3&amp;$B48,'Gastos com Pessoal'!$I$532:$AJ$532&amp;'Gastos com Pessoal'!$I$512:$AJ$512,0),10,1)),0)
+_xlfn.IFNA(SUM((K$3&gt;='Gastos com Pessoal'!$E$513:$E$522)*(K$3&lt;='Gastos com Pessoal'!$F$513:$F$522)*(IF('Gastos com Pessoal'!$Y$513:$Y$522&lt;=K$3,1,0))*OFFSET('Gastos com Pessoal'!$H$512,1,MATCH(4&amp;$B48,'Gastos com Pessoal'!$I$532:$AJ$532&amp;'Gastos com Pessoal'!$I$512:$AJ$512,0),10,1)),0)
+_xlfn.IFNA(SUM((K$3&gt;='Gastos com Pessoal'!$E$513:$E$522)*(K$3&lt;='Gastos com Pessoal'!$F$513:$F$522)*(IF('Gastos com Pessoal'!$AE$513:$AE$522&lt;=K$3,1,0))*OFFSET('Gastos com Pessoal'!$H$512,1,MATCH(5&amp;$B48,'Gastos com Pessoal'!$I$532:$AJ$532&amp;'Gastos com Pessoal'!$I$512:$AJ$512,0),10,1)),0)</f>
        <v>0</v>
      </c>
      <c r="L48" s="32">
        <f t="array" aca="1" ref="L48" ca="1">_xlfn.IFNA(SUM((L$3&gt;='Gastos com Pessoal'!$E$7:$E$506)*(L$3&lt;='Gastos com Pessoal'!$F$7:$F$506)*OFFSET('Encargos e Benefícios'!$D$5,1,MATCH($B48,'Encargos e Benefícios'!$E$5:$AB$5,0),500,1)),0)
+_xlfn.IFNA(SUM((L$3&gt;='Gastos com Pessoal'!$E$513:$E$522)*(L$3&lt;='Gastos com Pessoal'!$F$513:$F$522)*OFFSET('Encargos e Benefícios'!$D$511,1,MATCH($B48,'Encargos e Benefícios'!$E$511:$AB$511,0),10,1)),0)
+_xlfn.IFNA(SUM((L$3&gt;='Gastos com Pessoal'!$E$7:$E$506)*(L$3&lt;='Gastos com Pessoal'!$F$7:$F$506)*(IF('Gastos com Pessoal'!$G$7:$G$506&lt;=L$3,1,0))*OFFSET('Gastos com Pessoal'!$H$6,1,MATCH(1&amp;$B48,'Gastos com Pessoal'!$I$532:$AJ$532&amp;'Gastos com Pessoal'!$I$6:$AJ$6,0),500,1)),0)
+_xlfn.IFNA(SUM((L$3&gt;='Gastos com Pessoal'!$E$7:$E$506)*(L$3&lt;='Gastos com Pessoal'!$F$7:$F$506)*(IF('Gastos com Pessoal'!$M$7:$M$506&lt;=L$3,1,0))*OFFSET('Gastos com Pessoal'!$H$6,1,MATCH(2&amp;$B48,'Gastos com Pessoal'!$I$532:$AJ$532&amp;'Gastos com Pessoal'!$I$6:$AJ$6,0),500,1)),0)
+_xlfn.IFNA(SUM((L$3&gt;='Gastos com Pessoal'!$E$7:$E$506)*(L$3&lt;='Gastos com Pessoal'!$F$7:$F$506)*(IF('Gastos com Pessoal'!$S$7:$S$506&lt;=L$3,1,0))*OFFSET('Gastos com Pessoal'!$H$6,1,MATCH(3&amp;$B48,'Gastos com Pessoal'!$I$532:$AJ$532&amp;'Gastos com Pessoal'!$I$6:$AJ$6,0),500,1)),0)
+_xlfn.IFNA(SUM((L$3&gt;='Gastos com Pessoal'!$E$7:$E$506)*(L$3&lt;='Gastos com Pessoal'!$F$7:$F$506)*(IF('Gastos com Pessoal'!$Y$7:$Y$506&lt;=L$3,1,0))*OFFSET('Gastos com Pessoal'!$H$6,1,MATCH(4&amp;$B48,'Gastos com Pessoal'!$I$532:$AJ$532&amp;'Gastos com Pessoal'!$I$6:$AJ$6,0),500,1)),0)
+_xlfn.IFNA(SUM((L$3&gt;='Gastos com Pessoal'!$E$7:$E$506)*(L$3&lt;='Gastos com Pessoal'!$F$7:$F$506)*(IF('Gastos com Pessoal'!$AE$7:$AE$506&lt;=L$3,1,0))*OFFSET('Gastos com Pessoal'!$H$6,1,MATCH(5&amp;$B48,'Gastos com Pessoal'!$I$532:$AJ$532&amp;'Gastos com Pessoal'!$I$6:$AJ$6,0),500,1)),0)
+_xlfn.IFNA(SUM((L$3&gt;='Gastos com Pessoal'!$E$513:$E$522)*(L$3&lt;='Gastos com Pessoal'!$F$513:$F$522)*(IF('Gastos com Pessoal'!$G$513:$G$522&lt;=L$3,1,0))*OFFSET('Gastos com Pessoal'!$H$512,1,MATCH(1&amp;$B48,'Gastos com Pessoal'!$I$532:$AJ$532&amp;'Gastos com Pessoal'!$I$512:$AJ$512,0),10,1)),0)
+_xlfn.IFNA(SUM((L$3&gt;='Gastos com Pessoal'!$E$513:$E$522)*(L$3&lt;='Gastos com Pessoal'!$F$513:$F$522)*(IF('Gastos com Pessoal'!$M$513:$M$522&lt;=L$3,1,0))*OFFSET('Gastos com Pessoal'!$H$512,1,MATCH(2&amp;$B48,'Gastos com Pessoal'!$I$532:$AJ$532&amp;'Gastos com Pessoal'!$I$512:$AJ$512,0),10,1)),0)
+_xlfn.IFNA(SUM((L$3&gt;='Gastos com Pessoal'!$E$513:$E$522)*(L$3&lt;='Gastos com Pessoal'!$F$513:$F$522)*(IF('Gastos com Pessoal'!$S$513:$S$522&lt;=L$3,1,0))*OFFSET('Gastos com Pessoal'!$H$512,1,MATCH(3&amp;$B48,'Gastos com Pessoal'!$I$532:$AJ$532&amp;'Gastos com Pessoal'!$I$512:$AJ$512,0),10,1)),0)
+_xlfn.IFNA(SUM((L$3&gt;='Gastos com Pessoal'!$E$513:$E$522)*(L$3&lt;='Gastos com Pessoal'!$F$513:$F$522)*(IF('Gastos com Pessoal'!$Y$513:$Y$522&lt;=L$3,1,0))*OFFSET('Gastos com Pessoal'!$H$512,1,MATCH(4&amp;$B48,'Gastos com Pessoal'!$I$532:$AJ$532&amp;'Gastos com Pessoal'!$I$512:$AJ$512,0),10,1)),0)
+_xlfn.IFNA(SUM((L$3&gt;='Gastos com Pessoal'!$E$513:$E$522)*(L$3&lt;='Gastos com Pessoal'!$F$513:$F$522)*(IF('Gastos com Pessoal'!$AE$513:$AE$522&lt;=L$3,1,0))*OFFSET('Gastos com Pessoal'!$H$512,1,MATCH(5&amp;$B48,'Gastos com Pessoal'!$I$532:$AJ$532&amp;'Gastos com Pessoal'!$I$512:$AJ$512,0),10,1)),0)</f>
        <v>0</v>
      </c>
      <c r="M48" s="32">
        <f t="array" aca="1" ref="M48" ca="1">_xlfn.IFNA(SUM((M$3&gt;='Gastos com Pessoal'!$E$7:$E$506)*(M$3&lt;='Gastos com Pessoal'!$F$7:$F$506)*OFFSET('Encargos e Benefícios'!$D$5,1,MATCH($B48,'Encargos e Benefícios'!$E$5:$AB$5,0),500,1)),0)
+_xlfn.IFNA(SUM((M$3&gt;='Gastos com Pessoal'!$E$513:$E$522)*(M$3&lt;='Gastos com Pessoal'!$F$513:$F$522)*OFFSET('Encargos e Benefícios'!$D$511,1,MATCH($B48,'Encargos e Benefícios'!$E$511:$AB$511,0),10,1)),0)
+_xlfn.IFNA(SUM((M$3&gt;='Gastos com Pessoal'!$E$7:$E$506)*(M$3&lt;='Gastos com Pessoal'!$F$7:$F$506)*(IF('Gastos com Pessoal'!$G$7:$G$506&lt;=M$3,1,0))*OFFSET('Gastos com Pessoal'!$H$6,1,MATCH(1&amp;$B48,'Gastos com Pessoal'!$I$532:$AJ$532&amp;'Gastos com Pessoal'!$I$6:$AJ$6,0),500,1)),0)
+_xlfn.IFNA(SUM((M$3&gt;='Gastos com Pessoal'!$E$7:$E$506)*(M$3&lt;='Gastos com Pessoal'!$F$7:$F$506)*(IF('Gastos com Pessoal'!$M$7:$M$506&lt;=M$3,1,0))*OFFSET('Gastos com Pessoal'!$H$6,1,MATCH(2&amp;$B48,'Gastos com Pessoal'!$I$532:$AJ$532&amp;'Gastos com Pessoal'!$I$6:$AJ$6,0),500,1)),0)
+_xlfn.IFNA(SUM((M$3&gt;='Gastos com Pessoal'!$E$7:$E$506)*(M$3&lt;='Gastos com Pessoal'!$F$7:$F$506)*(IF('Gastos com Pessoal'!$S$7:$S$506&lt;=M$3,1,0))*OFFSET('Gastos com Pessoal'!$H$6,1,MATCH(3&amp;$B48,'Gastos com Pessoal'!$I$532:$AJ$532&amp;'Gastos com Pessoal'!$I$6:$AJ$6,0),500,1)),0)
+_xlfn.IFNA(SUM((M$3&gt;='Gastos com Pessoal'!$E$7:$E$506)*(M$3&lt;='Gastos com Pessoal'!$F$7:$F$506)*(IF('Gastos com Pessoal'!$Y$7:$Y$506&lt;=M$3,1,0))*OFFSET('Gastos com Pessoal'!$H$6,1,MATCH(4&amp;$B48,'Gastos com Pessoal'!$I$532:$AJ$532&amp;'Gastos com Pessoal'!$I$6:$AJ$6,0),500,1)),0)
+_xlfn.IFNA(SUM((M$3&gt;='Gastos com Pessoal'!$E$7:$E$506)*(M$3&lt;='Gastos com Pessoal'!$F$7:$F$506)*(IF('Gastos com Pessoal'!$AE$7:$AE$506&lt;=M$3,1,0))*OFFSET('Gastos com Pessoal'!$H$6,1,MATCH(5&amp;$B48,'Gastos com Pessoal'!$I$532:$AJ$532&amp;'Gastos com Pessoal'!$I$6:$AJ$6,0),500,1)),0)
+_xlfn.IFNA(SUM((M$3&gt;='Gastos com Pessoal'!$E$513:$E$522)*(M$3&lt;='Gastos com Pessoal'!$F$513:$F$522)*(IF('Gastos com Pessoal'!$G$513:$G$522&lt;=M$3,1,0))*OFFSET('Gastos com Pessoal'!$H$512,1,MATCH(1&amp;$B48,'Gastos com Pessoal'!$I$532:$AJ$532&amp;'Gastos com Pessoal'!$I$512:$AJ$512,0),10,1)),0)
+_xlfn.IFNA(SUM((M$3&gt;='Gastos com Pessoal'!$E$513:$E$522)*(M$3&lt;='Gastos com Pessoal'!$F$513:$F$522)*(IF('Gastos com Pessoal'!$M$513:$M$522&lt;=M$3,1,0))*OFFSET('Gastos com Pessoal'!$H$512,1,MATCH(2&amp;$B48,'Gastos com Pessoal'!$I$532:$AJ$532&amp;'Gastos com Pessoal'!$I$512:$AJ$512,0),10,1)),0)
+_xlfn.IFNA(SUM((M$3&gt;='Gastos com Pessoal'!$E$513:$E$522)*(M$3&lt;='Gastos com Pessoal'!$F$513:$F$522)*(IF('Gastos com Pessoal'!$S$513:$S$522&lt;=M$3,1,0))*OFFSET('Gastos com Pessoal'!$H$512,1,MATCH(3&amp;$B48,'Gastos com Pessoal'!$I$532:$AJ$532&amp;'Gastos com Pessoal'!$I$512:$AJ$512,0),10,1)),0)
+_xlfn.IFNA(SUM((M$3&gt;='Gastos com Pessoal'!$E$513:$E$522)*(M$3&lt;='Gastos com Pessoal'!$F$513:$F$522)*(IF('Gastos com Pessoal'!$Y$513:$Y$522&lt;=M$3,1,0))*OFFSET('Gastos com Pessoal'!$H$512,1,MATCH(4&amp;$B48,'Gastos com Pessoal'!$I$532:$AJ$532&amp;'Gastos com Pessoal'!$I$512:$AJ$512,0),10,1)),0)
+_xlfn.IFNA(SUM((M$3&gt;='Gastos com Pessoal'!$E$513:$E$522)*(M$3&lt;='Gastos com Pessoal'!$F$513:$F$522)*(IF('Gastos com Pessoal'!$AE$513:$AE$522&lt;=M$3,1,0))*OFFSET('Gastos com Pessoal'!$H$512,1,MATCH(5&amp;$B48,'Gastos com Pessoal'!$I$532:$AJ$532&amp;'Gastos com Pessoal'!$I$512:$AJ$512,0),10,1)),0)</f>
        <v>0</v>
      </c>
      <c r="N48" s="32">
        <f t="array" aca="1" ref="N48" ca="1">_xlfn.IFNA(SUM((N$3&gt;='Gastos com Pessoal'!$E$7:$E$506)*(N$3&lt;='Gastos com Pessoal'!$F$7:$F$506)*OFFSET('Encargos e Benefícios'!$D$5,1,MATCH($B48,'Encargos e Benefícios'!$E$5:$AB$5,0),500,1)),0)
+_xlfn.IFNA(SUM((N$3&gt;='Gastos com Pessoal'!$E$513:$E$522)*(N$3&lt;='Gastos com Pessoal'!$F$513:$F$522)*OFFSET('Encargos e Benefícios'!$D$511,1,MATCH($B48,'Encargos e Benefícios'!$E$511:$AB$511,0),10,1)),0)
+_xlfn.IFNA(SUM((N$3&gt;='Gastos com Pessoal'!$E$7:$E$506)*(N$3&lt;='Gastos com Pessoal'!$F$7:$F$506)*(IF('Gastos com Pessoal'!$G$7:$G$506&lt;=N$3,1,0))*OFFSET('Gastos com Pessoal'!$H$6,1,MATCH(1&amp;$B48,'Gastos com Pessoal'!$I$532:$AJ$532&amp;'Gastos com Pessoal'!$I$6:$AJ$6,0),500,1)),0)
+_xlfn.IFNA(SUM((N$3&gt;='Gastos com Pessoal'!$E$7:$E$506)*(N$3&lt;='Gastos com Pessoal'!$F$7:$F$506)*(IF('Gastos com Pessoal'!$M$7:$M$506&lt;=N$3,1,0))*OFFSET('Gastos com Pessoal'!$H$6,1,MATCH(2&amp;$B48,'Gastos com Pessoal'!$I$532:$AJ$532&amp;'Gastos com Pessoal'!$I$6:$AJ$6,0),500,1)),0)
+_xlfn.IFNA(SUM((N$3&gt;='Gastos com Pessoal'!$E$7:$E$506)*(N$3&lt;='Gastos com Pessoal'!$F$7:$F$506)*(IF('Gastos com Pessoal'!$S$7:$S$506&lt;=N$3,1,0))*OFFSET('Gastos com Pessoal'!$H$6,1,MATCH(3&amp;$B48,'Gastos com Pessoal'!$I$532:$AJ$532&amp;'Gastos com Pessoal'!$I$6:$AJ$6,0),500,1)),0)
+_xlfn.IFNA(SUM((N$3&gt;='Gastos com Pessoal'!$E$7:$E$506)*(N$3&lt;='Gastos com Pessoal'!$F$7:$F$506)*(IF('Gastos com Pessoal'!$Y$7:$Y$506&lt;=N$3,1,0))*OFFSET('Gastos com Pessoal'!$H$6,1,MATCH(4&amp;$B48,'Gastos com Pessoal'!$I$532:$AJ$532&amp;'Gastos com Pessoal'!$I$6:$AJ$6,0),500,1)),0)
+_xlfn.IFNA(SUM((N$3&gt;='Gastos com Pessoal'!$E$7:$E$506)*(N$3&lt;='Gastos com Pessoal'!$F$7:$F$506)*(IF('Gastos com Pessoal'!$AE$7:$AE$506&lt;=N$3,1,0))*OFFSET('Gastos com Pessoal'!$H$6,1,MATCH(5&amp;$B48,'Gastos com Pessoal'!$I$532:$AJ$532&amp;'Gastos com Pessoal'!$I$6:$AJ$6,0),500,1)),0)
+_xlfn.IFNA(SUM((N$3&gt;='Gastos com Pessoal'!$E$513:$E$522)*(N$3&lt;='Gastos com Pessoal'!$F$513:$F$522)*(IF('Gastos com Pessoal'!$G$513:$G$522&lt;=N$3,1,0))*OFFSET('Gastos com Pessoal'!$H$512,1,MATCH(1&amp;$B48,'Gastos com Pessoal'!$I$532:$AJ$532&amp;'Gastos com Pessoal'!$I$512:$AJ$512,0),10,1)),0)
+_xlfn.IFNA(SUM((N$3&gt;='Gastos com Pessoal'!$E$513:$E$522)*(N$3&lt;='Gastos com Pessoal'!$F$513:$F$522)*(IF('Gastos com Pessoal'!$M$513:$M$522&lt;=N$3,1,0))*OFFSET('Gastos com Pessoal'!$H$512,1,MATCH(2&amp;$B48,'Gastos com Pessoal'!$I$532:$AJ$532&amp;'Gastos com Pessoal'!$I$512:$AJ$512,0),10,1)),0)
+_xlfn.IFNA(SUM((N$3&gt;='Gastos com Pessoal'!$E$513:$E$522)*(N$3&lt;='Gastos com Pessoal'!$F$513:$F$522)*(IF('Gastos com Pessoal'!$S$513:$S$522&lt;=N$3,1,0))*OFFSET('Gastos com Pessoal'!$H$512,1,MATCH(3&amp;$B48,'Gastos com Pessoal'!$I$532:$AJ$532&amp;'Gastos com Pessoal'!$I$512:$AJ$512,0),10,1)),0)
+_xlfn.IFNA(SUM((N$3&gt;='Gastos com Pessoal'!$E$513:$E$522)*(N$3&lt;='Gastos com Pessoal'!$F$513:$F$522)*(IF('Gastos com Pessoal'!$Y$513:$Y$522&lt;=N$3,1,0))*OFFSET('Gastos com Pessoal'!$H$512,1,MATCH(4&amp;$B48,'Gastos com Pessoal'!$I$532:$AJ$532&amp;'Gastos com Pessoal'!$I$512:$AJ$512,0),10,1)),0)
+_xlfn.IFNA(SUM((N$3&gt;='Gastos com Pessoal'!$E$513:$E$522)*(N$3&lt;='Gastos com Pessoal'!$F$513:$F$522)*(IF('Gastos com Pessoal'!$AE$513:$AE$522&lt;=N$3,1,0))*OFFSET('Gastos com Pessoal'!$H$512,1,MATCH(5&amp;$B48,'Gastos com Pessoal'!$I$532:$AJ$532&amp;'Gastos com Pessoal'!$I$512:$AJ$512,0),10,1)),0)</f>
        <v>0</v>
      </c>
      <c r="O48" s="32">
        <f t="array" aca="1" ref="O48" ca="1">_xlfn.IFNA(SUM((O$3&gt;='Gastos com Pessoal'!$E$7:$E$506)*(O$3&lt;='Gastos com Pessoal'!$F$7:$F$506)*OFFSET('Encargos e Benefícios'!$D$5,1,MATCH($B48,'Encargos e Benefícios'!$E$5:$AB$5,0),500,1)),0)
+_xlfn.IFNA(SUM((O$3&gt;='Gastos com Pessoal'!$E$513:$E$522)*(O$3&lt;='Gastos com Pessoal'!$F$513:$F$522)*OFFSET('Encargos e Benefícios'!$D$511,1,MATCH($B48,'Encargos e Benefícios'!$E$511:$AB$511,0),10,1)),0)
+_xlfn.IFNA(SUM((O$3&gt;='Gastos com Pessoal'!$E$7:$E$506)*(O$3&lt;='Gastos com Pessoal'!$F$7:$F$506)*(IF('Gastos com Pessoal'!$G$7:$G$506&lt;=O$3,1,0))*OFFSET('Gastos com Pessoal'!$H$6,1,MATCH(1&amp;$B48,'Gastos com Pessoal'!$I$532:$AJ$532&amp;'Gastos com Pessoal'!$I$6:$AJ$6,0),500,1)),0)
+_xlfn.IFNA(SUM((O$3&gt;='Gastos com Pessoal'!$E$7:$E$506)*(O$3&lt;='Gastos com Pessoal'!$F$7:$F$506)*(IF('Gastos com Pessoal'!$M$7:$M$506&lt;=O$3,1,0))*OFFSET('Gastos com Pessoal'!$H$6,1,MATCH(2&amp;$B48,'Gastos com Pessoal'!$I$532:$AJ$532&amp;'Gastos com Pessoal'!$I$6:$AJ$6,0),500,1)),0)
+_xlfn.IFNA(SUM((O$3&gt;='Gastos com Pessoal'!$E$7:$E$506)*(O$3&lt;='Gastos com Pessoal'!$F$7:$F$506)*(IF('Gastos com Pessoal'!$S$7:$S$506&lt;=O$3,1,0))*OFFSET('Gastos com Pessoal'!$H$6,1,MATCH(3&amp;$B48,'Gastos com Pessoal'!$I$532:$AJ$532&amp;'Gastos com Pessoal'!$I$6:$AJ$6,0),500,1)),0)
+_xlfn.IFNA(SUM((O$3&gt;='Gastos com Pessoal'!$E$7:$E$506)*(O$3&lt;='Gastos com Pessoal'!$F$7:$F$506)*(IF('Gastos com Pessoal'!$Y$7:$Y$506&lt;=O$3,1,0))*OFFSET('Gastos com Pessoal'!$H$6,1,MATCH(4&amp;$B48,'Gastos com Pessoal'!$I$532:$AJ$532&amp;'Gastos com Pessoal'!$I$6:$AJ$6,0),500,1)),0)
+_xlfn.IFNA(SUM((O$3&gt;='Gastos com Pessoal'!$E$7:$E$506)*(O$3&lt;='Gastos com Pessoal'!$F$7:$F$506)*(IF('Gastos com Pessoal'!$AE$7:$AE$506&lt;=O$3,1,0))*OFFSET('Gastos com Pessoal'!$H$6,1,MATCH(5&amp;$B48,'Gastos com Pessoal'!$I$532:$AJ$532&amp;'Gastos com Pessoal'!$I$6:$AJ$6,0),500,1)),0)
+_xlfn.IFNA(SUM((O$3&gt;='Gastos com Pessoal'!$E$513:$E$522)*(O$3&lt;='Gastos com Pessoal'!$F$513:$F$522)*(IF('Gastos com Pessoal'!$G$513:$G$522&lt;=O$3,1,0))*OFFSET('Gastos com Pessoal'!$H$512,1,MATCH(1&amp;$B48,'Gastos com Pessoal'!$I$532:$AJ$532&amp;'Gastos com Pessoal'!$I$512:$AJ$512,0),10,1)),0)
+_xlfn.IFNA(SUM((O$3&gt;='Gastos com Pessoal'!$E$513:$E$522)*(O$3&lt;='Gastos com Pessoal'!$F$513:$F$522)*(IF('Gastos com Pessoal'!$M$513:$M$522&lt;=O$3,1,0))*OFFSET('Gastos com Pessoal'!$H$512,1,MATCH(2&amp;$B48,'Gastos com Pessoal'!$I$532:$AJ$532&amp;'Gastos com Pessoal'!$I$512:$AJ$512,0),10,1)),0)
+_xlfn.IFNA(SUM((O$3&gt;='Gastos com Pessoal'!$E$513:$E$522)*(O$3&lt;='Gastos com Pessoal'!$F$513:$F$522)*(IF('Gastos com Pessoal'!$S$513:$S$522&lt;=O$3,1,0))*OFFSET('Gastos com Pessoal'!$H$512,1,MATCH(3&amp;$B48,'Gastos com Pessoal'!$I$532:$AJ$532&amp;'Gastos com Pessoal'!$I$512:$AJ$512,0),10,1)),0)
+_xlfn.IFNA(SUM((O$3&gt;='Gastos com Pessoal'!$E$513:$E$522)*(O$3&lt;='Gastos com Pessoal'!$F$513:$F$522)*(IF('Gastos com Pessoal'!$Y$513:$Y$522&lt;=O$3,1,0))*OFFSET('Gastos com Pessoal'!$H$512,1,MATCH(4&amp;$B48,'Gastos com Pessoal'!$I$532:$AJ$532&amp;'Gastos com Pessoal'!$I$512:$AJ$512,0),10,1)),0)
+_xlfn.IFNA(SUM((O$3&gt;='Gastos com Pessoal'!$E$513:$E$522)*(O$3&lt;='Gastos com Pessoal'!$F$513:$F$522)*(IF('Gastos com Pessoal'!$AE$513:$AE$522&lt;=O$3,1,0))*OFFSET('Gastos com Pessoal'!$H$512,1,MATCH(5&amp;$B48,'Gastos com Pessoal'!$I$532:$AJ$532&amp;'Gastos com Pessoal'!$I$512:$AJ$512,0),10,1)),0)</f>
        <v>0</v>
      </c>
      <c r="P48" s="32">
        <f t="array" aca="1" ref="P48" ca="1">_xlfn.IFNA(SUM((P$3&gt;='Gastos com Pessoal'!$E$7:$E$506)*(P$3&lt;='Gastos com Pessoal'!$F$7:$F$506)*OFFSET('Encargos e Benefícios'!$D$5,1,MATCH($B48,'Encargos e Benefícios'!$E$5:$AB$5,0),500,1)),0)
+_xlfn.IFNA(SUM((P$3&gt;='Gastos com Pessoal'!$E$513:$E$522)*(P$3&lt;='Gastos com Pessoal'!$F$513:$F$522)*OFFSET('Encargos e Benefícios'!$D$511,1,MATCH($B48,'Encargos e Benefícios'!$E$511:$AB$511,0),10,1)),0)
+_xlfn.IFNA(SUM((P$3&gt;='Gastos com Pessoal'!$E$7:$E$506)*(P$3&lt;='Gastos com Pessoal'!$F$7:$F$506)*(IF('Gastos com Pessoal'!$G$7:$G$506&lt;=P$3,1,0))*OFFSET('Gastos com Pessoal'!$H$6,1,MATCH(1&amp;$B48,'Gastos com Pessoal'!$I$532:$AJ$532&amp;'Gastos com Pessoal'!$I$6:$AJ$6,0),500,1)),0)
+_xlfn.IFNA(SUM((P$3&gt;='Gastos com Pessoal'!$E$7:$E$506)*(P$3&lt;='Gastos com Pessoal'!$F$7:$F$506)*(IF('Gastos com Pessoal'!$M$7:$M$506&lt;=P$3,1,0))*OFFSET('Gastos com Pessoal'!$H$6,1,MATCH(2&amp;$B48,'Gastos com Pessoal'!$I$532:$AJ$532&amp;'Gastos com Pessoal'!$I$6:$AJ$6,0),500,1)),0)
+_xlfn.IFNA(SUM((P$3&gt;='Gastos com Pessoal'!$E$7:$E$506)*(P$3&lt;='Gastos com Pessoal'!$F$7:$F$506)*(IF('Gastos com Pessoal'!$S$7:$S$506&lt;=P$3,1,0))*OFFSET('Gastos com Pessoal'!$H$6,1,MATCH(3&amp;$B48,'Gastos com Pessoal'!$I$532:$AJ$532&amp;'Gastos com Pessoal'!$I$6:$AJ$6,0),500,1)),0)
+_xlfn.IFNA(SUM((P$3&gt;='Gastos com Pessoal'!$E$7:$E$506)*(P$3&lt;='Gastos com Pessoal'!$F$7:$F$506)*(IF('Gastos com Pessoal'!$Y$7:$Y$506&lt;=P$3,1,0))*OFFSET('Gastos com Pessoal'!$H$6,1,MATCH(4&amp;$B48,'Gastos com Pessoal'!$I$532:$AJ$532&amp;'Gastos com Pessoal'!$I$6:$AJ$6,0),500,1)),0)
+_xlfn.IFNA(SUM((P$3&gt;='Gastos com Pessoal'!$E$7:$E$506)*(P$3&lt;='Gastos com Pessoal'!$F$7:$F$506)*(IF('Gastos com Pessoal'!$AE$7:$AE$506&lt;=P$3,1,0))*OFFSET('Gastos com Pessoal'!$H$6,1,MATCH(5&amp;$B48,'Gastos com Pessoal'!$I$532:$AJ$532&amp;'Gastos com Pessoal'!$I$6:$AJ$6,0),500,1)),0)
+_xlfn.IFNA(SUM((P$3&gt;='Gastos com Pessoal'!$E$513:$E$522)*(P$3&lt;='Gastos com Pessoal'!$F$513:$F$522)*(IF('Gastos com Pessoal'!$G$513:$G$522&lt;=P$3,1,0))*OFFSET('Gastos com Pessoal'!$H$512,1,MATCH(1&amp;$B48,'Gastos com Pessoal'!$I$532:$AJ$532&amp;'Gastos com Pessoal'!$I$512:$AJ$512,0),10,1)),0)
+_xlfn.IFNA(SUM((P$3&gt;='Gastos com Pessoal'!$E$513:$E$522)*(P$3&lt;='Gastos com Pessoal'!$F$513:$F$522)*(IF('Gastos com Pessoal'!$M$513:$M$522&lt;=P$3,1,0))*OFFSET('Gastos com Pessoal'!$H$512,1,MATCH(2&amp;$B48,'Gastos com Pessoal'!$I$532:$AJ$532&amp;'Gastos com Pessoal'!$I$512:$AJ$512,0),10,1)),0)
+_xlfn.IFNA(SUM((P$3&gt;='Gastos com Pessoal'!$E$513:$E$522)*(P$3&lt;='Gastos com Pessoal'!$F$513:$F$522)*(IF('Gastos com Pessoal'!$S$513:$S$522&lt;=P$3,1,0))*OFFSET('Gastos com Pessoal'!$H$512,1,MATCH(3&amp;$B48,'Gastos com Pessoal'!$I$532:$AJ$532&amp;'Gastos com Pessoal'!$I$512:$AJ$512,0),10,1)),0)
+_xlfn.IFNA(SUM((P$3&gt;='Gastos com Pessoal'!$E$513:$E$522)*(P$3&lt;='Gastos com Pessoal'!$F$513:$F$522)*(IF('Gastos com Pessoal'!$Y$513:$Y$522&lt;=P$3,1,0))*OFFSET('Gastos com Pessoal'!$H$512,1,MATCH(4&amp;$B48,'Gastos com Pessoal'!$I$532:$AJ$532&amp;'Gastos com Pessoal'!$I$512:$AJ$512,0),10,1)),0)
+_xlfn.IFNA(SUM((P$3&gt;='Gastos com Pessoal'!$E$513:$E$522)*(P$3&lt;='Gastos com Pessoal'!$F$513:$F$522)*(IF('Gastos com Pessoal'!$AE$513:$AE$522&lt;=P$3,1,0))*OFFSET('Gastos com Pessoal'!$H$512,1,MATCH(5&amp;$B48,'Gastos com Pessoal'!$I$532:$AJ$532&amp;'Gastos com Pessoal'!$I$512:$AJ$512,0),10,1)),0)</f>
        <v>0</v>
      </c>
      <c r="Q48" s="32">
        <f t="array" aca="1" ref="Q48" ca="1">_xlfn.IFNA(SUM((Q$3&gt;='Gastos com Pessoal'!$E$7:$E$506)*(Q$3&lt;='Gastos com Pessoal'!$F$7:$F$506)*OFFSET('Encargos e Benefícios'!$D$5,1,MATCH($B48,'Encargos e Benefícios'!$E$5:$AB$5,0),500,1)),0)
+_xlfn.IFNA(SUM((Q$3&gt;='Gastos com Pessoal'!$E$513:$E$522)*(Q$3&lt;='Gastos com Pessoal'!$F$513:$F$522)*OFFSET('Encargos e Benefícios'!$D$511,1,MATCH($B48,'Encargos e Benefícios'!$E$511:$AB$511,0),10,1)),0)
+_xlfn.IFNA(SUM((Q$3&gt;='Gastos com Pessoal'!$E$7:$E$506)*(Q$3&lt;='Gastos com Pessoal'!$F$7:$F$506)*(IF('Gastos com Pessoal'!$G$7:$G$506&lt;=Q$3,1,0))*OFFSET('Gastos com Pessoal'!$H$6,1,MATCH(1&amp;$B48,'Gastos com Pessoal'!$I$532:$AJ$532&amp;'Gastos com Pessoal'!$I$6:$AJ$6,0),500,1)),0)
+_xlfn.IFNA(SUM((Q$3&gt;='Gastos com Pessoal'!$E$7:$E$506)*(Q$3&lt;='Gastos com Pessoal'!$F$7:$F$506)*(IF('Gastos com Pessoal'!$M$7:$M$506&lt;=Q$3,1,0))*OFFSET('Gastos com Pessoal'!$H$6,1,MATCH(2&amp;$B48,'Gastos com Pessoal'!$I$532:$AJ$532&amp;'Gastos com Pessoal'!$I$6:$AJ$6,0),500,1)),0)
+_xlfn.IFNA(SUM((Q$3&gt;='Gastos com Pessoal'!$E$7:$E$506)*(Q$3&lt;='Gastos com Pessoal'!$F$7:$F$506)*(IF('Gastos com Pessoal'!$S$7:$S$506&lt;=Q$3,1,0))*OFFSET('Gastos com Pessoal'!$H$6,1,MATCH(3&amp;$B48,'Gastos com Pessoal'!$I$532:$AJ$532&amp;'Gastos com Pessoal'!$I$6:$AJ$6,0),500,1)),0)
+_xlfn.IFNA(SUM((Q$3&gt;='Gastos com Pessoal'!$E$7:$E$506)*(Q$3&lt;='Gastos com Pessoal'!$F$7:$F$506)*(IF('Gastos com Pessoal'!$Y$7:$Y$506&lt;=Q$3,1,0))*OFFSET('Gastos com Pessoal'!$H$6,1,MATCH(4&amp;$B48,'Gastos com Pessoal'!$I$532:$AJ$532&amp;'Gastos com Pessoal'!$I$6:$AJ$6,0),500,1)),0)
+_xlfn.IFNA(SUM((Q$3&gt;='Gastos com Pessoal'!$E$7:$E$506)*(Q$3&lt;='Gastos com Pessoal'!$F$7:$F$506)*(IF('Gastos com Pessoal'!$AE$7:$AE$506&lt;=Q$3,1,0))*OFFSET('Gastos com Pessoal'!$H$6,1,MATCH(5&amp;$B48,'Gastos com Pessoal'!$I$532:$AJ$532&amp;'Gastos com Pessoal'!$I$6:$AJ$6,0),500,1)),0)
+_xlfn.IFNA(SUM((Q$3&gt;='Gastos com Pessoal'!$E$513:$E$522)*(Q$3&lt;='Gastos com Pessoal'!$F$513:$F$522)*(IF('Gastos com Pessoal'!$G$513:$G$522&lt;=Q$3,1,0))*OFFSET('Gastos com Pessoal'!$H$512,1,MATCH(1&amp;$B48,'Gastos com Pessoal'!$I$532:$AJ$532&amp;'Gastos com Pessoal'!$I$512:$AJ$512,0),10,1)),0)
+_xlfn.IFNA(SUM((Q$3&gt;='Gastos com Pessoal'!$E$513:$E$522)*(Q$3&lt;='Gastos com Pessoal'!$F$513:$F$522)*(IF('Gastos com Pessoal'!$M$513:$M$522&lt;=Q$3,1,0))*OFFSET('Gastos com Pessoal'!$H$512,1,MATCH(2&amp;$B48,'Gastos com Pessoal'!$I$532:$AJ$532&amp;'Gastos com Pessoal'!$I$512:$AJ$512,0),10,1)),0)
+_xlfn.IFNA(SUM((Q$3&gt;='Gastos com Pessoal'!$E$513:$E$522)*(Q$3&lt;='Gastos com Pessoal'!$F$513:$F$522)*(IF('Gastos com Pessoal'!$S$513:$S$522&lt;=Q$3,1,0))*OFFSET('Gastos com Pessoal'!$H$512,1,MATCH(3&amp;$B48,'Gastos com Pessoal'!$I$532:$AJ$532&amp;'Gastos com Pessoal'!$I$512:$AJ$512,0),10,1)),0)
+_xlfn.IFNA(SUM((Q$3&gt;='Gastos com Pessoal'!$E$513:$E$522)*(Q$3&lt;='Gastos com Pessoal'!$F$513:$F$522)*(IF('Gastos com Pessoal'!$Y$513:$Y$522&lt;=Q$3,1,0))*OFFSET('Gastos com Pessoal'!$H$512,1,MATCH(4&amp;$B48,'Gastos com Pessoal'!$I$532:$AJ$532&amp;'Gastos com Pessoal'!$I$512:$AJ$512,0),10,1)),0)
+_xlfn.IFNA(SUM((Q$3&gt;='Gastos com Pessoal'!$E$513:$E$522)*(Q$3&lt;='Gastos com Pessoal'!$F$513:$F$522)*(IF('Gastos com Pessoal'!$AE$513:$AE$522&lt;=Q$3,1,0))*OFFSET('Gastos com Pessoal'!$H$512,1,MATCH(5&amp;$B48,'Gastos com Pessoal'!$I$532:$AJ$532&amp;'Gastos com Pessoal'!$I$512:$AJ$512,0),10,1)),0)</f>
        <v>0</v>
      </c>
      <c r="R48" s="32">
        <f t="array" aca="1" ref="R48" ca="1">_xlfn.IFNA(SUM((R$3&gt;='Gastos com Pessoal'!$E$7:$E$506)*(R$3&lt;='Gastos com Pessoal'!$F$7:$F$506)*OFFSET('Encargos e Benefícios'!$D$5,1,MATCH($B48,'Encargos e Benefícios'!$E$5:$AB$5,0),500,1)),0)
+_xlfn.IFNA(SUM((R$3&gt;='Gastos com Pessoal'!$E$513:$E$522)*(R$3&lt;='Gastos com Pessoal'!$F$513:$F$522)*OFFSET('Encargos e Benefícios'!$D$511,1,MATCH($B48,'Encargos e Benefícios'!$E$511:$AB$511,0),10,1)),0)
+_xlfn.IFNA(SUM((R$3&gt;='Gastos com Pessoal'!$E$7:$E$506)*(R$3&lt;='Gastos com Pessoal'!$F$7:$F$506)*(IF('Gastos com Pessoal'!$G$7:$G$506&lt;=R$3,1,0))*OFFSET('Gastos com Pessoal'!$H$6,1,MATCH(1&amp;$B48,'Gastos com Pessoal'!$I$532:$AJ$532&amp;'Gastos com Pessoal'!$I$6:$AJ$6,0),500,1)),0)
+_xlfn.IFNA(SUM((R$3&gt;='Gastos com Pessoal'!$E$7:$E$506)*(R$3&lt;='Gastos com Pessoal'!$F$7:$F$506)*(IF('Gastos com Pessoal'!$M$7:$M$506&lt;=R$3,1,0))*OFFSET('Gastos com Pessoal'!$H$6,1,MATCH(2&amp;$B48,'Gastos com Pessoal'!$I$532:$AJ$532&amp;'Gastos com Pessoal'!$I$6:$AJ$6,0),500,1)),0)
+_xlfn.IFNA(SUM((R$3&gt;='Gastos com Pessoal'!$E$7:$E$506)*(R$3&lt;='Gastos com Pessoal'!$F$7:$F$506)*(IF('Gastos com Pessoal'!$S$7:$S$506&lt;=R$3,1,0))*OFFSET('Gastos com Pessoal'!$H$6,1,MATCH(3&amp;$B48,'Gastos com Pessoal'!$I$532:$AJ$532&amp;'Gastos com Pessoal'!$I$6:$AJ$6,0),500,1)),0)
+_xlfn.IFNA(SUM((R$3&gt;='Gastos com Pessoal'!$E$7:$E$506)*(R$3&lt;='Gastos com Pessoal'!$F$7:$F$506)*(IF('Gastos com Pessoal'!$Y$7:$Y$506&lt;=R$3,1,0))*OFFSET('Gastos com Pessoal'!$H$6,1,MATCH(4&amp;$B48,'Gastos com Pessoal'!$I$532:$AJ$532&amp;'Gastos com Pessoal'!$I$6:$AJ$6,0),500,1)),0)
+_xlfn.IFNA(SUM((R$3&gt;='Gastos com Pessoal'!$E$7:$E$506)*(R$3&lt;='Gastos com Pessoal'!$F$7:$F$506)*(IF('Gastos com Pessoal'!$AE$7:$AE$506&lt;=R$3,1,0))*OFFSET('Gastos com Pessoal'!$H$6,1,MATCH(5&amp;$B48,'Gastos com Pessoal'!$I$532:$AJ$532&amp;'Gastos com Pessoal'!$I$6:$AJ$6,0),500,1)),0)
+_xlfn.IFNA(SUM((R$3&gt;='Gastos com Pessoal'!$E$513:$E$522)*(R$3&lt;='Gastos com Pessoal'!$F$513:$F$522)*(IF('Gastos com Pessoal'!$G$513:$G$522&lt;=R$3,1,0))*OFFSET('Gastos com Pessoal'!$H$512,1,MATCH(1&amp;$B48,'Gastos com Pessoal'!$I$532:$AJ$532&amp;'Gastos com Pessoal'!$I$512:$AJ$512,0),10,1)),0)
+_xlfn.IFNA(SUM((R$3&gt;='Gastos com Pessoal'!$E$513:$E$522)*(R$3&lt;='Gastos com Pessoal'!$F$513:$F$522)*(IF('Gastos com Pessoal'!$M$513:$M$522&lt;=R$3,1,0))*OFFSET('Gastos com Pessoal'!$H$512,1,MATCH(2&amp;$B48,'Gastos com Pessoal'!$I$532:$AJ$532&amp;'Gastos com Pessoal'!$I$512:$AJ$512,0),10,1)),0)
+_xlfn.IFNA(SUM((R$3&gt;='Gastos com Pessoal'!$E$513:$E$522)*(R$3&lt;='Gastos com Pessoal'!$F$513:$F$522)*(IF('Gastos com Pessoal'!$S$513:$S$522&lt;=R$3,1,0))*OFFSET('Gastos com Pessoal'!$H$512,1,MATCH(3&amp;$B48,'Gastos com Pessoal'!$I$532:$AJ$532&amp;'Gastos com Pessoal'!$I$512:$AJ$512,0),10,1)),0)
+_xlfn.IFNA(SUM((R$3&gt;='Gastos com Pessoal'!$E$513:$E$522)*(R$3&lt;='Gastos com Pessoal'!$F$513:$F$522)*(IF('Gastos com Pessoal'!$Y$513:$Y$522&lt;=R$3,1,0))*OFFSET('Gastos com Pessoal'!$H$512,1,MATCH(4&amp;$B48,'Gastos com Pessoal'!$I$532:$AJ$532&amp;'Gastos com Pessoal'!$I$512:$AJ$512,0),10,1)),0)
+_xlfn.IFNA(SUM((R$3&gt;='Gastos com Pessoal'!$E$513:$E$522)*(R$3&lt;='Gastos com Pessoal'!$F$513:$F$522)*(IF('Gastos com Pessoal'!$AE$513:$AE$522&lt;=R$3,1,0))*OFFSET('Gastos com Pessoal'!$H$512,1,MATCH(5&amp;$B48,'Gastos com Pessoal'!$I$532:$AJ$532&amp;'Gastos com Pessoal'!$I$512:$AJ$512,0),10,1)),0)</f>
        <v>0</v>
      </c>
      <c r="S48" s="32">
        <f t="array" aca="1" ref="S48" ca="1">_xlfn.IFNA(SUM((S$3&gt;='Gastos com Pessoal'!$E$7:$E$506)*(S$3&lt;='Gastos com Pessoal'!$F$7:$F$506)*OFFSET('Encargos e Benefícios'!$D$5,1,MATCH($B48,'Encargos e Benefícios'!$E$5:$AB$5,0),500,1)),0)
+_xlfn.IFNA(SUM((S$3&gt;='Gastos com Pessoal'!$E$513:$E$522)*(S$3&lt;='Gastos com Pessoal'!$F$513:$F$522)*OFFSET('Encargos e Benefícios'!$D$511,1,MATCH($B48,'Encargos e Benefícios'!$E$511:$AB$511,0),10,1)),0)
+_xlfn.IFNA(SUM((S$3&gt;='Gastos com Pessoal'!$E$7:$E$506)*(S$3&lt;='Gastos com Pessoal'!$F$7:$F$506)*(IF('Gastos com Pessoal'!$G$7:$G$506&lt;=S$3,1,0))*OFFSET('Gastos com Pessoal'!$H$6,1,MATCH(1&amp;$B48,'Gastos com Pessoal'!$I$532:$AJ$532&amp;'Gastos com Pessoal'!$I$6:$AJ$6,0),500,1)),0)
+_xlfn.IFNA(SUM((S$3&gt;='Gastos com Pessoal'!$E$7:$E$506)*(S$3&lt;='Gastos com Pessoal'!$F$7:$F$506)*(IF('Gastos com Pessoal'!$M$7:$M$506&lt;=S$3,1,0))*OFFSET('Gastos com Pessoal'!$H$6,1,MATCH(2&amp;$B48,'Gastos com Pessoal'!$I$532:$AJ$532&amp;'Gastos com Pessoal'!$I$6:$AJ$6,0),500,1)),0)
+_xlfn.IFNA(SUM((S$3&gt;='Gastos com Pessoal'!$E$7:$E$506)*(S$3&lt;='Gastos com Pessoal'!$F$7:$F$506)*(IF('Gastos com Pessoal'!$S$7:$S$506&lt;=S$3,1,0))*OFFSET('Gastos com Pessoal'!$H$6,1,MATCH(3&amp;$B48,'Gastos com Pessoal'!$I$532:$AJ$532&amp;'Gastos com Pessoal'!$I$6:$AJ$6,0),500,1)),0)
+_xlfn.IFNA(SUM((S$3&gt;='Gastos com Pessoal'!$E$7:$E$506)*(S$3&lt;='Gastos com Pessoal'!$F$7:$F$506)*(IF('Gastos com Pessoal'!$Y$7:$Y$506&lt;=S$3,1,0))*OFFSET('Gastos com Pessoal'!$H$6,1,MATCH(4&amp;$B48,'Gastos com Pessoal'!$I$532:$AJ$532&amp;'Gastos com Pessoal'!$I$6:$AJ$6,0),500,1)),0)
+_xlfn.IFNA(SUM((S$3&gt;='Gastos com Pessoal'!$E$7:$E$506)*(S$3&lt;='Gastos com Pessoal'!$F$7:$F$506)*(IF('Gastos com Pessoal'!$AE$7:$AE$506&lt;=S$3,1,0))*OFFSET('Gastos com Pessoal'!$H$6,1,MATCH(5&amp;$B48,'Gastos com Pessoal'!$I$532:$AJ$532&amp;'Gastos com Pessoal'!$I$6:$AJ$6,0),500,1)),0)
+_xlfn.IFNA(SUM((S$3&gt;='Gastos com Pessoal'!$E$513:$E$522)*(S$3&lt;='Gastos com Pessoal'!$F$513:$F$522)*(IF('Gastos com Pessoal'!$G$513:$G$522&lt;=S$3,1,0))*OFFSET('Gastos com Pessoal'!$H$512,1,MATCH(1&amp;$B48,'Gastos com Pessoal'!$I$532:$AJ$532&amp;'Gastos com Pessoal'!$I$512:$AJ$512,0),10,1)),0)
+_xlfn.IFNA(SUM((S$3&gt;='Gastos com Pessoal'!$E$513:$E$522)*(S$3&lt;='Gastos com Pessoal'!$F$513:$F$522)*(IF('Gastos com Pessoal'!$M$513:$M$522&lt;=S$3,1,0))*OFFSET('Gastos com Pessoal'!$H$512,1,MATCH(2&amp;$B48,'Gastos com Pessoal'!$I$532:$AJ$532&amp;'Gastos com Pessoal'!$I$512:$AJ$512,0),10,1)),0)
+_xlfn.IFNA(SUM((S$3&gt;='Gastos com Pessoal'!$E$513:$E$522)*(S$3&lt;='Gastos com Pessoal'!$F$513:$F$522)*(IF('Gastos com Pessoal'!$S$513:$S$522&lt;=S$3,1,0))*OFFSET('Gastos com Pessoal'!$H$512,1,MATCH(3&amp;$B48,'Gastos com Pessoal'!$I$532:$AJ$532&amp;'Gastos com Pessoal'!$I$512:$AJ$512,0),10,1)),0)
+_xlfn.IFNA(SUM((S$3&gt;='Gastos com Pessoal'!$E$513:$E$522)*(S$3&lt;='Gastos com Pessoal'!$F$513:$F$522)*(IF('Gastos com Pessoal'!$Y$513:$Y$522&lt;=S$3,1,0))*OFFSET('Gastos com Pessoal'!$H$512,1,MATCH(4&amp;$B48,'Gastos com Pessoal'!$I$532:$AJ$532&amp;'Gastos com Pessoal'!$I$512:$AJ$512,0),10,1)),0)
+_xlfn.IFNA(SUM((S$3&gt;='Gastos com Pessoal'!$E$513:$E$522)*(S$3&lt;='Gastos com Pessoal'!$F$513:$F$522)*(IF('Gastos com Pessoal'!$AE$513:$AE$522&lt;=S$3,1,0))*OFFSET('Gastos com Pessoal'!$H$512,1,MATCH(5&amp;$B48,'Gastos com Pessoal'!$I$532:$AJ$532&amp;'Gastos com Pessoal'!$I$512:$AJ$512,0),10,1)),0)</f>
        <v>0</v>
      </c>
      <c r="T48" s="32">
        <f t="array" aca="1" ref="T48" ca="1">_xlfn.IFNA(SUM((T$3&gt;='Gastos com Pessoal'!$E$7:$E$506)*(T$3&lt;='Gastos com Pessoal'!$F$7:$F$506)*OFFSET('Encargos e Benefícios'!$D$5,1,MATCH($B48,'Encargos e Benefícios'!$E$5:$AB$5,0),500,1)),0)
+_xlfn.IFNA(SUM((T$3&gt;='Gastos com Pessoal'!$E$513:$E$522)*(T$3&lt;='Gastos com Pessoal'!$F$513:$F$522)*OFFSET('Encargos e Benefícios'!$D$511,1,MATCH($B48,'Encargos e Benefícios'!$E$511:$AB$511,0),10,1)),0)
+_xlfn.IFNA(SUM((T$3&gt;='Gastos com Pessoal'!$E$7:$E$506)*(T$3&lt;='Gastos com Pessoal'!$F$7:$F$506)*(IF('Gastos com Pessoal'!$G$7:$G$506&lt;=T$3,1,0))*OFFSET('Gastos com Pessoal'!$H$6,1,MATCH(1&amp;$B48,'Gastos com Pessoal'!$I$532:$AJ$532&amp;'Gastos com Pessoal'!$I$6:$AJ$6,0),500,1)),0)
+_xlfn.IFNA(SUM((T$3&gt;='Gastos com Pessoal'!$E$7:$E$506)*(T$3&lt;='Gastos com Pessoal'!$F$7:$F$506)*(IF('Gastos com Pessoal'!$M$7:$M$506&lt;=T$3,1,0))*OFFSET('Gastos com Pessoal'!$H$6,1,MATCH(2&amp;$B48,'Gastos com Pessoal'!$I$532:$AJ$532&amp;'Gastos com Pessoal'!$I$6:$AJ$6,0),500,1)),0)
+_xlfn.IFNA(SUM((T$3&gt;='Gastos com Pessoal'!$E$7:$E$506)*(T$3&lt;='Gastos com Pessoal'!$F$7:$F$506)*(IF('Gastos com Pessoal'!$S$7:$S$506&lt;=T$3,1,0))*OFFSET('Gastos com Pessoal'!$H$6,1,MATCH(3&amp;$B48,'Gastos com Pessoal'!$I$532:$AJ$532&amp;'Gastos com Pessoal'!$I$6:$AJ$6,0),500,1)),0)
+_xlfn.IFNA(SUM((T$3&gt;='Gastos com Pessoal'!$E$7:$E$506)*(T$3&lt;='Gastos com Pessoal'!$F$7:$F$506)*(IF('Gastos com Pessoal'!$Y$7:$Y$506&lt;=T$3,1,0))*OFFSET('Gastos com Pessoal'!$H$6,1,MATCH(4&amp;$B48,'Gastos com Pessoal'!$I$532:$AJ$532&amp;'Gastos com Pessoal'!$I$6:$AJ$6,0),500,1)),0)
+_xlfn.IFNA(SUM((T$3&gt;='Gastos com Pessoal'!$E$7:$E$506)*(T$3&lt;='Gastos com Pessoal'!$F$7:$F$506)*(IF('Gastos com Pessoal'!$AE$7:$AE$506&lt;=T$3,1,0))*OFFSET('Gastos com Pessoal'!$H$6,1,MATCH(5&amp;$B48,'Gastos com Pessoal'!$I$532:$AJ$532&amp;'Gastos com Pessoal'!$I$6:$AJ$6,0),500,1)),0)
+_xlfn.IFNA(SUM((T$3&gt;='Gastos com Pessoal'!$E$513:$E$522)*(T$3&lt;='Gastos com Pessoal'!$F$513:$F$522)*(IF('Gastos com Pessoal'!$G$513:$G$522&lt;=T$3,1,0))*OFFSET('Gastos com Pessoal'!$H$512,1,MATCH(1&amp;$B48,'Gastos com Pessoal'!$I$532:$AJ$532&amp;'Gastos com Pessoal'!$I$512:$AJ$512,0),10,1)),0)
+_xlfn.IFNA(SUM((T$3&gt;='Gastos com Pessoal'!$E$513:$E$522)*(T$3&lt;='Gastos com Pessoal'!$F$513:$F$522)*(IF('Gastos com Pessoal'!$M$513:$M$522&lt;=T$3,1,0))*OFFSET('Gastos com Pessoal'!$H$512,1,MATCH(2&amp;$B48,'Gastos com Pessoal'!$I$532:$AJ$532&amp;'Gastos com Pessoal'!$I$512:$AJ$512,0),10,1)),0)
+_xlfn.IFNA(SUM((T$3&gt;='Gastos com Pessoal'!$E$513:$E$522)*(T$3&lt;='Gastos com Pessoal'!$F$513:$F$522)*(IF('Gastos com Pessoal'!$S$513:$S$522&lt;=T$3,1,0))*OFFSET('Gastos com Pessoal'!$H$512,1,MATCH(3&amp;$B48,'Gastos com Pessoal'!$I$532:$AJ$532&amp;'Gastos com Pessoal'!$I$512:$AJ$512,0),10,1)),0)
+_xlfn.IFNA(SUM((T$3&gt;='Gastos com Pessoal'!$E$513:$E$522)*(T$3&lt;='Gastos com Pessoal'!$F$513:$F$522)*(IF('Gastos com Pessoal'!$Y$513:$Y$522&lt;=T$3,1,0))*OFFSET('Gastos com Pessoal'!$H$512,1,MATCH(4&amp;$B48,'Gastos com Pessoal'!$I$532:$AJ$532&amp;'Gastos com Pessoal'!$I$512:$AJ$512,0),10,1)),0)
+_xlfn.IFNA(SUM((T$3&gt;='Gastos com Pessoal'!$E$513:$E$522)*(T$3&lt;='Gastos com Pessoal'!$F$513:$F$522)*(IF('Gastos com Pessoal'!$AE$513:$AE$522&lt;=T$3,1,0))*OFFSET('Gastos com Pessoal'!$H$512,1,MATCH(5&amp;$B48,'Gastos com Pessoal'!$I$532:$AJ$532&amp;'Gastos com Pessoal'!$I$512:$AJ$512,0),10,1)),0)</f>
        <v>0</v>
      </c>
      <c r="U48" s="32">
        <f t="array" aca="1" ref="U48" ca="1">_xlfn.IFNA(SUM((U$3&gt;='Gastos com Pessoal'!$E$7:$E$506)*(U$3&lt;='Gastos com Pessoal'!$F$7:$F$506)*OFFSET('Encargos e Benefícios'!$D$5,1,MATCH($B48,'Encargos e Benefícios'!$E$5:$AB$5,0),500,1)),0)
+_xlfn.IFNA(SUM((U$3&gt;='Gastos com Pessoal'!$E$513:$E$522)*(U$3&lt;='Gastos com Pessoal'!$F$513:$F$522)*OFFSET('Encargos e Benefícios'!$D$511,1,MATCH($B48,'Encargos e Benefícios'!$E$511:$AB$511,0),10,1)),0)
+_xlfn.IFNA(SUM((U$3&gt;='Gastos com Pessoal'!$E$7:$E$506)*(U$3&lt;='Gastos com Pessoal'!$F$7:$F$506)*(IF('Gastos com Pessoal'!$G$7:$G$506&lt;=U$3,1,0))*OFFSET('Gastos com Pessoal'!$H$6,1,MATCH(1&amp;$B48,'Gastos com Pessoal'!$I$532:$AJ$532&amp;'Gastos com Pessoal'!$I$6:$AJ$6,0),500,1)),0)
+_xlfn.IFNA(SUM((U$3&gt;='Gastos com Pessoal'!$E$7:$E$506)*(U$3&lt;='Gastos com Pessoal'!$F$7:$F$506)*(IF('Gastos com Pessoal'!$M$7:$M$506&lt;=U$3,1,0))*OFFSET('Gastos com Pessoal'!$H$6,1,MATCH(2&amp;$B48,'Gastos com Pessoal'!$I$532:$AJ$532&amp;'Gastos com Pessoal'!$I$6:$AJ$6,0),500,1)),0)
+_xlfn.IFNA(SUM((U$3&gt;='Gastos com Pessoal'!$E$7:$E$506)*(U$3&lt;='Gastos com Pessoal'!$F$7:$F$506)*(IF('Gastos com Pessoal'!$S$7:$S$506&lt;=U$3,1,0))*OFFSET('Gastos com Pessoal'!$H$6,1,MATCH(3&amp;$B48,'Gastos com Pessoal'!$I$532:$AJ$532&amp;'Gastos com Pessoal'!$I$6:$AJ$6,0),500,1)),0)
+_xlfn.IFNA(SUM((U$3&gt;='Gastos com Pessoal'!$E$7:$E$506)*(U$3&lt;='Gastos com Pessoal'!$F$7:$F$506)*(IF('Gastos com Pessoal'!$Y$7:$Y$506&lt;=U$3,1,0))*OFFSET('Gastos com Pessoal'!$H$6,1,MATCH(4&amp;$B48,'Gastos com Pessoal'!$I$532:$AJ$532&amp;'Gastos com Pessoal'!$I$6:$AJ$6,0),500,1)),0)
+_xlfn.IFNA(SUM((U$3&gt;='Gastos com Pessoal'!$E$7:$E$506)*(U$3&lt;='Gastos com Pessoal'!$F$7:$F$506)*(IF('Gastos com Pessoal'!$AE$7:$AE$506&lt;=U$3,1,0))*OFFSET('Gastos com Pessoal'!$H$6,1,MATCH(5&amp;$B48,'Gastos com Pessoal'!$I$532:$AJ$532&amp;'Gastos com Pessoal'!$I$6:$AJ$6,0),500,1)),0)
+_xlfn.IFNA(SUM((U$3&gt;='Gastos com Pessoal'!$E$513:$E$522)*(U$3&lt;='Gastos com Pessoal'!$F$513:$F$522)*(IF('Gastos com Pessoal'!$G$513:$G$522&lt;=U$3,1,0))*OFFSET('Gastos com Pessoal'!$H$512,1,MATCH(1&amp;$B48,'Gastos com Pessoal'!$I$532:$AJ$532&amp;'Gastos com Pessoal'!$I$512:$AJ$512,0),10,1)),0)
+_xlfn.IFNA(SUM((U$3&gt;='Gastos com Pessoal'!$E$513:$E$522)*(U$3&lt;='Gastos com Pessoal'!$F$513:$F$522)*(IF('Gastos com Pessoal'!$M$513:$M$522&lt;=U$3,1,0))*OFFSET('Gastos com Pessoal'!$H$512,1,MATCH(2&amp;$B48,'Gastos com Pessoal'!$I$532:$AJ$532&amp;'Gastos com Pessoal'!$I$512:$AJ$512,0),10,1)),0)
+_xlfn.IFNA(SUM((U$3&gt;='Gastos com Pessoal'!$E$513:$E$522)*(U$3&lt;='Gastos com Pessoal'!$F$513:$F$522)*(IF('Gastos com Pessoal'!$S$513:$S$522&lt;=U$3,1,0))*OFFSET('Gastos com Pessoal'!$H$512,1,MATCH(3&amp;$B48,'Gastos com Pessoal'!$I$532:$AJ$532&amp;'Gastos com Pessoal'!$I$512:$AJ$512,0),10,1)),0)
+_xlfn.IFNA(SUM((U$3&gt;='Gastos com Pessoal'!$E$513:$E$522)*(U$3&lt;='Gastos com Pessoal'!$F$513:$F$522)*(IF('Gastos com Pessoal'!$Y$513:$Y$522&lt;=U$3,1,0))*OFFSET('Gastos com Pessoal'!$H$512,1,MATCH(4&amp;$B48,'Gastos com Pessoal'!$I$532:$AJ$532&amp;'Gastos com Pessoal'!$I$512:$AJ$512,0),10,1)),0)
+_xlfn.IFNA(SUM((U$3&gt;='Gastos com Pessoal'!$E$513:$E$522)*(U$3&lt;='Gastos com Pessoal'!$F$513:$F$522)*(IF('Gastos com Pessoal'!$AE$513:$AE$522&lt;=U$3,1,0))*OFFSET('Gastos com Pessoal'!$H$512,1,MATCH(5&amp;$B48,'Gastos com Pessoal'!$I$532:$AJ$532&amp;'Gastos com Pessoal'!$I$512:$AJ$512,0),10,1)),0)</f>
        <v>0</v>
      </c>
      <c r="V48" s="32">
        <f t="array" aca="1" ref="V48" ca="1">_xlfn.IFNA(SUM((V$3&gt;='Gastos com Pessoal'!$E$7:$E$506)*(V$3&lt;='Gastos com Pessoal'!$F$7:$F$506)*OFFSET('Encargos e Benefícios'!$D$5,1,MATCH($B48,'Encargos e Benefícios'!$E$5:$AB$5,0),500,1)),0)
+_xlfn.IFNA(SUM((V$3&gt;='Gastos com Pessoal'!$E$513:$E$522)*(V$3&lt;='Gastos com Pessoal'!$F$513:$F$522)*OFFSET('Encargos e Benefícios'!$D$511,1,MATCH($B48,'Encargos e Benefícios'!$E$511:$AB$511,0),10,1)),0)
+_xlfn.IFNA(SUM((V$3&gt;='Gastos com Pessoal'!$E$7:$E$506)*(V$3&lt;='Gastos com Pessoal'!$F$7:$F$506)*(IF('Gastos com Pessoal'!$G$7:$G$506&lt;=V$3,1,0))*OFFSET('Gastos com Pessoal'!$H$6,1,MATCH(1&amp;$B48,'Gastos com Pessoal'!$I$532:$AJ$532&amp;'Gastos com Pessoal'!$I$6:$AJ$6,0),500,1)),0)
+_xlfn.IFNA(SUM((V$3&gt;='Gastos com Pessoal'!$E$7:$E$506)*(V$3&lt;='Gastos com Pessoal'!$F$7:$F$506)*(IF('Gastos com Pessoal'!$M$7:$M$506&lt;=V$3,1,0))*OFFSET('Gastos com Pessoal'!$H$6,1,MATCH(2&amp;$B48,'Gastos com Pessoal'!$I$532:$AJ$532&amp;'Gastos com Pessoal'!$I$6:$AJ$6,0),500,1)),0)
+_xlfn.IFNA(SUM((V$3&gt;='Gastos com Pessoal'!$E$7:$E$506)*(V$3&lt;='Gastos com Pessoal'!$F$7:$F$506)*(IF('Gastos com Pessoal'!$S$7:$S$506&lt;=V$3,1,0))*OFFSET('Gastos com Pessoal'!$H$6,1,MATCH(3&amp;$B48,'Gastos com Pessoal'!$I$532:$AJ$532&amp;'Gastos com Pessoal'!$I$6:$AJ$6,0),500,1)),0)
+_xlfn.IFNA(SUM((V$3&gt;='Gastos com Pessoal'!$E$7:$E$506)*(V$3&lt;='Gastos com Pessoal'!$F$7:$F$506)*(IF('Gastos com Pessoal'!$Y$7:$Y$506&lt;=V$3,1,0))*OFFSET('Gastos com Pessoal'!$H$6,1,MATCH(4&amp;$B48,'Gastos com Pessoal'!$I$532:$AJ$532&amp;'Gastos com Pessoal'!$I$6:$AJ$6,0),500,1)),0)
+_xlfn.IFNA(SUM((V$3&gt;='Gastos com Pessoal'!$E$7:$E$506)*(V$3&lt;='Gastos com Pessoal'!$F$7:$F$506)*(IF('Gastos com Pessoal'!$AE$7:$AE$506&lt;=V$3,1,0))*OFFSET('Gastos com Pessoal'!$H$6,1,MATCH(5&amp;$B48,'Gastos com Pessoal'!$I$532:$AJ$532&amp;'Gastos com Pessoal'!$I$6:$AJ$6,0),500,1)),0)
+_xlfn.IFNA(SUM((V$3&gt;='Gastos com Pessoal'!$E$513:$E$522)*(V$3&lt;='Gastos com Pessoal'!$F$513:$F$522)*(IF('Gastos com Pessoal'!$G$513:$G$522&lt;=V$3,1,0))*OFFSET('Gastos com Pessoal'!$H$512,1,MATCH(1&amp;$B48,'Gastos com Pessoal'!$I$532:$AJ$532&amp;'Gastos com Pessoal'!$I$512:$AJ$512,0),10,1)),0)
+_xlfn.IFNA(SUM((V$3&gt;='Gastos com Pessoal'!$E$513:$E$522)*(V$3&lt;='Gastos com Pessoal'!$F$513:$F$522)*(IF('Gastos com Pessoal'!$M$513:$M$522&lt;=V$3,1,0))*OFFSET('Gastos com Pessoal'!$H$512,1,MATCH(2&amp;$B48,'Gastos com Pessoal'!$I$532:$AJ$532&amp;'Gastos com Pessoal'!$I$512:$AJ$512,0),10,1)),0)
+_xlfn.IFNA(SUM((V$3&gt;='Gastos com Pessoal'!$E$513:$E$522)*(V$3&lt;='Gastos com Pessoal'!$F$513:$F$522)*(IF('Gastos com Pessoal'!$S$513:$S$522&lt;=V$3,1,0))*OFFSET('Gastos com Pessoal'!$H$512,1,MATCH(3&amp;$B48,'Gastos com Pessoal'!$I$532:$AJ$532&amp;'Gastos com Pessoal'!$I$512:$AJ$512,0),10,1)),0)
+_xlfn.IFNA(SUM((V$3&gt;='Gastos com Pessoal'!$E$513:$E$522)*(V$3&lt;='Gastos com Pessoal'!$F$513:$F$522)*(IF('Gastos com Pessoal'!$Y$513:$Y$522&lt;=V$3,1,0))*OFFSET('Gastos com Pessoal'!$H$512,1,MATCH(4&amp;$B48,'Gastos com Pessoal'!$I$532:$AJ$532&amp;'Gastos com Pessoal'!$I$512:$AJ$512,0),10,1)),0)
+_xlfn.IFNA(SUM((V$3&gt;='Gastos com Pessoal'!$E$513:$E$522)*(V$3&lt;='Gastos com Pessoal'!$F$513:$F$522)*(IF('Gastos com Pessoal'!$AE$513:$AE$522&lt;=V$3,1,0))*OFFSET('Gastos com Pessoal'!$H$512,1,MATCH(5&amp;$B48,'Gastos com Pessoal'!$I$532:$AJ$532&amp;'Gastos com Pessoal'!$I$512:$AJ$512,0),10,1)),0)</f>
        <v>0</v>
      </c>
      <c r="W48" s="32">
        <f t="array" aca="1" ref="W48" ca="1">_xlfn.IFNA(SUM((W$3&gt;='Gastos com Pessoal'!$E$7:$E$506)*(W$3&lt;='Gastos com Pessoal'!$F$7:$F$506)*OFFSET('Encargos e Benefícios'!$D$5,1,MATCH($B48,'Encargos e Benefícios'!$E$5:$AB$5,0),500,1)),0)
+_xlfn.IFNA(SUM((W$3&gt;='Gastos com Pessoal'!$E$513:$E$522)*(W$3&lt;='Gastos com Pessoal'!$F$513:$F$522)*OFFSET('Encargos e Benefícios'!$D$511,1,MATCH($B48,'Encargos e Benefícios'!$E$511:$AB$511,0),10,1)),0)
+_xlfn.IFNA(SUM((W$3&gt;='Gastos com Pessoal'!$E$7:$E$506)*(W$3&lt;='Gastos com Pessoal'!$F$7:$F$506)*(IF('Gastos com Pessoal'!$G$7:$G$506&lt;=W$3,1,0))*OFFSET('Gastos com Pessoal'!$H$6,1,MATCH(1&amp;$B48,'Gastos com Pessoal'!$I$532:$AJ$532&amp;'Gastos com Pessoal'!$I$6:$AJ$6,0),500,1)),0)
+_xlfn.IFNA(SUM((W$3&gt;='Gastos com Pessoal'!$E$7:$E$506)*(W$3&lt;='Gastos com Pessoal'!$F$7:$F$506)*(IF('Gastos com Pessoal'!$M$7:$M$506&lt;=W$3,1,0))*OFFSET('Gastos com Pessoal'!$H$6,1,MATCH(2&amp;$B48,'Gastos com Pessoal'!$I$532:$AJ$532&amp;'Gastos com Pessoal'!$I$6:$AJ$6,0),500,1)),0)
+_xlfn.IFNA(SUM((W$3&gt;='Gastos com Pessoal'!$E$7:$E$506)*(W$3&lt;='Gastos com Pessoal'!$F$7:$F$506)*(IF('Gastos com Pessoal'!$S$7:$S$506&lt;=W$3,1,0))*OFFSET('Gastos com Pessoal'!$H$6,1,MATCH(3&amp;$B48,'Gastos com Pessoal'!$I$532:$AJ$532&amp;'Gastos com Pessoal'!$I$6:$AJ$6,0),500,1)),0)
+_xlfn.IFNA(SUM((W$3&gt;='Gastos com Pessoal'!$E$7:$E$506)*(W$3&lt;='Gastos com Pessoal'!$F$7:$F$506)*(IF('Gastos com Pessoal'!$Y$7:$Y$506&lt;=W$3,1,0))*OFFSET('Gastos com Pessoal'!$H$6,1,MATCH(4&amp;$B48,'Gastos com Pessoal'!$I$532:$AJ$532&amp;'Gastos com Pessoal'!$I$6:$AJ$6,0),500,1)),0)
+_xlfn.IFNA(SUM((W$3&gt;='Gastos com Pessoal'!$E$7:$E$506)*(W$3&lt;='Gastos com Pessoal'!$F$7:$F$506)*(IF('Gastos com Pessoal'!$AE$7:$AE$506&lt;=W$3,1,0))*OFFSET('Gastos com Pessoal'!$H$6,1,MATCH(5&amp;$B48,'Gastos com Pessoal'!$I$532:$AJ$532&amp;'Gastos com Pessoal'!$I$6:$AJ$6,0),500,1)),0)
+_xlfn.IFNA(SUM((W$3&gt;='Gastos com Pessoal'!$E$513:$E$522)*(W$3&lt;='Gastos com Pessoal'!$F$513:$F$522)*(IF('Gastos com Pessoal'!$G$513:$G$522&lt;=W$3,1,0))*OFFSET('Gastos com Pessoal'!$H$512,1,MATCH(1&amp;$B48,'Gastos com Pessoal'!$I$532:$AJ$532&amp;'Gastos com Pessoal'!$I$512:$AJ$512,0),10,1)),0)
+_xlfn.IFNA(SUM((W$3&gt;='Gastos com Pessoal'!$E$513:$E$522)*(W$3&lt;='Gastos com Pessoal'!$F$513:$F$522)*(IF('Gastos com Pessoal'!$M$513:$M$522&lt;=W$3,1,0))*OFFSET('Gastos com Pessoal'!$H$512,1,MATCH(2&amp;$B48,'Gastos com Pessoal'!$I$532:$AJ$532&amp;'Gastos com Pessoal'!$I$512:$AJ$512,0),10,1)),0)
+_xlfn.IFNA(SUM((W$3&gt;='Gastos com Pessoal'!$E$513:$E$522)*(W$3&lt;='Gastos com Pessoal'!$F$513:$F$522)*(IF('Gastos com Pessoal'!$S$513:$S$522&lt;=W$3,1,0))*OFFSET('Gastos com Pessoal'!$H$512,1,MATCH(3&amp;$B48,'Gastos com Pessoal'!$I$532:$AJ$532&amp;'Gastos com Pessoal'!$I$512:$AJ$512,0),10,1)),0)
+_xlfn.IFNA(SUM((W$3&gt;='Gastos com Pessoal'!$E$513:$E$522)*(W$3&lt;='Gastos com Pessoal'!$F$513:$F$522)*(IF('Gastos com Pessoal'!$Y$513:$Y$522&lt;=W$3,1,0))*OFFSET('Gastos com Pessoal'!$H$512,1,MATCH(4&amp;$B48,'Gastos com Pessoal'!$I$532:$AJ$532&amp;'Gastos com Pessoal'!$I$512:$AJ$512,0),10,1)),0)
+_xlfn.IFNA(SUM((W$3&gt;='Gastos com Pessoal'!$E$513:$E$522)*(W$3&lt;='Gastos com Pessoal'!$F$513:$F$522)*(IF('Gastos com Pessoal'!$AE$513:$AE$522&lt;=W$3,1,0))*OFFSET('Gastos com Pessoal'!$H$512,1,MATCH(5&amp;$B48,'Gastos com Pessoal'!$I$532:$AJ$532&amp;'Gastos com Pessoal'!$I$512:$AJ$512,0),10,1)),0)</f>
        <v>0</v>
      </c>
      <c r="X48" s="32">
        <f t="array" aca="1" ref="X48" ca="1">_xlfn.IFNA(SUM((X$3&gt;='Gastos com Pessoal'!$E$7:$E$506)*(X$3&lt;='Gastos com Pessoal'!$F$7:$F$506)*OFFSET('Encargos e Benefícios'!$D$5,1,MATCH($B48,'Encargos e Benefícios'!$E$5:$AB$5,0),500,1)),0)
+_xlfn.IFNA(SUM((X$3&gt;='Gastos com Pessoal'!$E$513:$E$522)*(X$3&lt;='Gastos com Pessoal'!$F$513:$F$522)*OFFSET('Encargos e Benefícios'!$D$511,1,MATCH($B48,'Encargos e Benefícios'!$E$511:$AB$511,0),10,1)),0)
+_xlfn.IFNA(SUM((X$3&gt;='Gastos com Pessoal'!$E$7:$E$506)*(X$3&lt;='Gastos com Pessoal'!$F$7:$F$506)*(IF('Gastos com Pessoal'!$G$7:$G$506&lt;=X$3,1,0))*OFFSET('Gastos com Pessoal'!$H$6,1,MATCH(1&amp;$B48,'Gastos com Pessoal'!$I$532:$AJ$532&amp;'Gastos com Pessoal'!$I$6:$AJ$6,0),500,1)),0)
+_xlfn.IFNA(SUM((X$3&gt;='Gastos com Pessoal'!$E$7:$E$506)*(X$3&lt;='Gastos com Pessoal'!$F$7:$F$506)*(IF('Gastos com Pessoal'!$M$7:$M$506&lt;=X$3,1,0))*OFFSET('Gastos com Pessoal'!$H$6,1,MATCH(2&amp;$B48,'Gastos com Pessoal'!$I$532:$AJ$532&amp;'Gastos com Pessoal'!$I$6:$AJ$6,0),500,1)),0)
+_xlfn.IFNA(SUM((X$3&gt;='Gastos com Pessoal'!$E$7:$E$506)*(X$3&lt;='Gastos com Pessoal'!$F$7:$F$506)*(IF('Gastos com Pessoal'!$S$7:$S$506&lt;=X$3,1,0))*OFFSET('Gastos com Pessoal'!$H$6,1,MATCH(3&amp;$B48,'Gastos com Pessoal'!$I$532:$AJ$532&amp;'Gastos com Pessoal'!$I$6:$AJ$6,0),500,1)),0)
+_xlfn.IFNA(SUM((X$3&gt;='Gastos com Pessoal'!$E$7:$E$506)*(X$3&lt;='Gastos com Pessoal'!$F$7:$F$506)*(IF('Gastos com Pessoal'!$Y$7:$Y$506&lt;=X$3,1,0))*OFFSET('Gastos com Pessoal'!$H$6,1,MATCH(4&amp;$B48,'Gastos com Pessoal'!$I$532:$AJ$532&amp;'Gastos com Pessoal'!$I$6:$AJ$6,0),500,1)),0)
+_xlfn.IFNA(SUM((X$3&gt;='Gastos com Pessoal'!$E$7:$E$506)*(X$3&lt;='Gastos com Pessoal'!$F$7:$F$506)*(IF('Gastos com Pessoal'!$AE$7:$AE$506&lt;=X$3,1,0))*OFFSET('Gastos com Pessoal'!$H$6,1,MATCH(5&amp;$B48,'Gastos com Pessoal'!$I$532:$AJ$532&amp;'Gastos com Pessoal'!$I$6:$AJ$6,0),500,1)),0)
+_xlfn.IFNA(SUM((X$3&gt;='Gastos com Pessoal'!$E$513:$E$522)*(X$3&lt;='Gastos com Pessoal'!$F$513:$F$522)*(IF('Gastos com Pessoal'!$G$513:$G$522&lt;=X$3,1,0))*OFFSET('Gastos com Pessoal'!$H$512,1,MATCH(1&amp;$B48,'Gastos com Pessoal'!$I$532:$AJ$532&amp;'Gastos com Pessoal'!$I$512:$AJ$512,0),10,1)),0)
+_xlfn.IFNA(SUM((X$3&gt;='Gastos com Pessoal'!$E$513:$E$522)*(X$3&lt;='Gastos com Pessoal'!$F$513:$F$522)*(IF('Gastos com Pessoal'!$M$513:$M$522&lt;=X$3,1,0))*OFFSET('Gastos com Pessoal'!$H$512,1,MATCH(2&amp;$B48,'Gastos com Pessoal'!$I$532:$AJ$532&amp;'Gastos com Pessoal'!$I$512:$AJ$512,0),10,1)),0)
+_xlfn.IFNA(SUM((X$3&gt;='Gastos com Pessoal'!$E$513:$E$522)*(X$3&lt;='Gastos com Pessoal'!$F$513:$F$522)*(IF('Gastos com Pessoal'!$S$513:$S$522&lt;=X$3,1,0))*OFFSET('Gastos com Pessoal'!$H$512,1,MATCH(3&amp;$B48,'Gastos com Pessoal'!$I$532:$AJ$532&amp;'Gastos com Pessoal'!$I$512:$AJ$512,0),10,1)),0)
+_xlfn.IFNA(SUM((X$3&gt;='Gastos com Pessoal'!$E$513:$E$522)*(X$3&lt;='Gastos com Pessoal'!$F$513:$F$522)*(IF('Gastos com Pessoal'!$Y$513:$Y$522&lt;=X$3,1,0))*OFFSET('Gastos com Pessoal'!$H$512,1,MATCH(4&amp;$B48,'Gastos com Pessoal'!$I$532:$AJ$532&amp;'Gastos com Pessoal'!$I$512:$AJ$512,0),10,1)),0)
+_xlfn.IFNA(SUM((X$3&gt;='Gastos com Pessoal'!$E$513:$E$522)*(X$3&lt;='Gastos com Pessoal'!$F$513:$F$522)*(IF('Gastos com Pessoal'!$AE$513:$AE$522&lt;=X$3,1,0))*OFFSET('Gastos com Pessoal'!$H$512,1,MATCH(5&amp;$B48,'Gastos com Pessoal'!$I$532:$AJ$532&amp;'Gastos com Pessoal'!$I$512:$AJ$512,0),10,1)),0)</f>
        <v>0</v>
      </c>
      <c r="Y48" s="32">
        <f t="array" aca="1" ref="Y48" ca="1">_xlfn.IFNA(SUM((Y$3&gt;='Gastos com Pessoal'!$E$7:$E$506)*(Y$3&lt;='Gastos com Pessoal'!$F$7:$F$506)*OFFSET('Encargos e Benefícios'!$D$5,1,MATCH($B48,'Encargos e Benefícios'!$E$5:$AB$5,0),500,1)),0)
+_xlfn.IFNA(SUM((Y$3&gt;='Gastos com Pessoal'!$E$513:$E$522)*(Y$3&lt;='Gastos com Pessoal'!$F$513:$F$522)*OFFSET('Encargos e Benefícios'!$D$511,1,MATCH($B48,'Encargos e Benefícios'!$E$511:$AB$511,0),10,1)),0)
+_xlfn.IFNA(SUM((Y$3&gt;='Gastos com Pessoal'!$E$7:$E$506)*(Y$3&lt;='Gastos com Pessoal'!$F$7:$F$506)*(IF('Gastos com Pessoal'!$G$7:$G$506&lt;=Y$3,1,0))*OFFSET('Gastos com Pessoal'!$H$6,1,MATCH(1&amp;$B48,'Gastos com Pessoal'!$I$532:$AJ$532&amp;'Gastos com Pessoal'!$I$6:$AJ$6,0),500,1)),0)
+_xlfn.IFNA(SUM((Y$3&gt;='Gastos com Pessoal'!$E$7:$E$506)*(Y$3&lt;='Gastos com Pessoal'!$F$7:$F$506)*(IF('Gastos com Pessoal'!$M$7:$M$506&lt;=Y$3,1,0))*OFFSET('Gastos com Pessoal'!$H$6,1,MATCH(2&amp;$B48,'Gastos com Pessoal'!$I$532:$AJ$532&amp;'Gastos com Pessoal'!$I$6:$AJ$6,0),500,1)),0)
+_xlfn.IFNA(SUM((Y$3&gt;='Gastos com Pessoal'!$E$7:$E$506)*(Y$3&lt;='Gastos com Pessoal'!$F$7:$F$506)*(IF('Gastos com Pessoal'!$S$7:$S$506&lt;=Y$3,1,0))*OFFSET('Gastos com Pessoal'!$H$6,1,MATCH(3&amp;$B48,'Gastos com Pessoal'!$I$532:$AJ$532&amp;'Gastos com Pessoal'!$I$6:$AJ$6,0),500,1)),0)
+_xlfn.IFNA(SUM((Y$3&gt;='Gastos com Pessoal'!$E$7:$E$506)*(Y$3&lt;='Gastos com Pessoal'!$F$7:$F$506)*(IF('Gastos com Pessoal'!$Y$7:$Y$506&lt;=Y$3,1,0))*OFFSET('Gastos com Pessoal'!$H$6,1,MATCH(4&amp;$B48,'Gastos com Pessoal'!$I$532:$AJ$532&amp;'Gastos com Pessoal'!$I$6:$AJ$6,0),500,1)),0)
+_xlfn.IFNA(SUM((Y$3&gt;='Gastos com Pessoal'!$E$7:$E$506)*(Y$3&lt;='Gastos com Pessoal'!$F$7:$F$506)*(IF('Gastos com Pessoal'!$AE$7:$AE$506&lt;=Y$3,1,0))*OFFSET('Gastos com Pessoal'!$H$6,1,MATCH(5&amp;$B48,'Gastos com Pessoal'!$I$532:$AJ$532&amp;'Gastos com Pessoal'!$I$6:$AJ$6,0),500,1)),0)
+_xlfn.IFNA(SUM((Y$3&gt;='Gastos com Pessoal'!$E$513:$E$522)*(Y$3&lt;='Gastos com Pessoal'!$F$513:$F$522)*(IF('Gastos com Pessoal'!$G$513:$G$522&lt;=Y$3,1,0))*OFFSET('Gastos com Pessoal'!$H$512,1,MATCH(1&amp;$B48,'Gastos com Pessoal'!$I$532:$AJ$532&amp;'Gastos com Pessoal'!$I$512:$AJ$512,0),10,1)),0)
+_xlfn.IFNA(SUM((Y$3&gt;='Gastos com Pessoal'!$E$513:$E$522)*(Y$3&lt;='Gastos com Pessoal'!$F$513:$F$522)*(IF('Gastos com Pessoal'!$M$513:$M$522&lt;=Y$3,1,0))*OFFSET('Gastos com Pessoal'!$H$512,1,MATCH(2&amp;$B48,'Gastos com Pessoal'!$I$532:$AJ$532&amp;'Gastos com Pessoal'!$I$512:$AJ$512,0),10,1)),0)
+_xlfn.IFNA(SUM((Y$3&gt;='Gastos com Pessoal'!$E$513:$E$522)*(Y$3&lt;='Gastos com Pessoal'!$F$513:$F$522)*(IF('Gastos com Pessoal'!$S$513:$S$522&lt;=Y$3,1,0))*OFFSET('Gastos com Pessoal'!$H$512,1,MATCH(3&amp;$B48,'Gastos com Pessoal'!$I$532:$AJ$532&amp;'Gastos com Pessoal'!$I$512:$AJ$512,0),10,1)),0)
+_xlfn.IFNA(SUM((Y$3&gt;='Gastos com Pessoal'!$E$513:$E$522)*(Y$3&lt;='Gastos com Pessoal'!$F$513:$F$522)*(IF('Gastos com Pessoal'!$Y$513:$Y$522&lt;=Y$3,1,0))*OFFSET('Gastos com Pessoal'!$H$512,1,MATCH(4&amp;$B48,'Gastos com Pessoal'!$I$532:$AJ$532&amp;'Gastos com Pessoal'!$I$512:$AJ$512,0),10,1)),0)
+_xlfn.IFNA(SUM((Y$3&gt;='Gastos com Pessoal'!$E$513:$E$522)*(Y$3&lt;='Gastos com Pessoal'!$F$513:$F$522)*(IF('Gastos com Pessoal'!$AE$513:$AE$522&lt;=Y$3,1,0))*OFFSET('Gastos com Pessoal'!$H$512,1,MATCH(5&amp;$B48,'Gastos com Pessoal'!$I$532:$AJ$532&amp;'Gastos com Pessoal'!$I$512:$AJ$512,0),10,1)),0)</f>
        <v>0</v>
      </c>
      <c r="Z48" s="32">
        <f t="array" aca="1" ref="Z48" ca="1">_xlfn.IFNA(SUM((Z$3&gt;='Gastos com Pessoal'!$E$7:$E$506)*(Z$3&lt;='Gastos com Pessoal'!$F$7:$F$506)*OFFSET('Encargos e Benefícios'!$D$5,1,MATCH($B48,'Encargos e Benefícios'!$E$5:$AB$5,0),500,1)),0)
+_xlfn.IFNA(SUM((Z$3&gt;='Gastos com Pessoal'!$E$513:$E$522)*(Z$3&lt;='Gastos com Pessoal'!$F$513:$F$522)*OFFSET('Encargos e Benefícios'!$D$511,1,MATCH($B48,'Encargos e Benefícios'!$E$511:$AB$511,0),10,1)),0)
+_xlfn.IFNA(SUM((Z$3&gt;='Gastos com Pessoal'!$E$7:$E$506)*(Z$3&lt;='Gastos com Pessoal'!$F$7:$F$506)*(IF('Gastos com Pessoal'!$G$7:$G$506&lt;=Z$3,1,0))*OFFSET('Gastos com Pessoal'!$H$6,1,MATCH(1&amp;$B48,'Gastos com Pessoal'!$I$532:$AJ$532&amp;'Gastos com Pessoal'!$I$6:$AJ$6,0),500,1)),0)
+_xlfn.IFNA(SUM((Z$3&gt;='Gastos com Pessoal'!$E$7:$E$506)*(Z$3&lt;='Gastos com Pessoal'!$F$7:$F$506)*(IF('Gastos com Pessoal'!$M$7:$M$506&lt;=Z$3,1,0))*OFFSET('Gastos com Pessoal'!$H$6,1,MATCH(2&amp;$B48,'Gastos com Pessoal'!$I$532:$AJ$532&amp;'Gastos com Pessoal'!$I$6:$AJ$6,0),500,1)),0)
+_xlfn.IFNA(SUM((Z$3&gt;='Gastos com Pessoal'!$E$7:$E$506)*(Z$3&lt;='Gastos com Pessoal'!$F$7:$F$506)*(IF('Gastos com Pessoal'!$S$7:$S$506&lt;=Z$3,1,0))*OFFSET('Gastos com Pessoal'!$H$6,1,MATCH(3&amp;$B48,'Gastos com Pessoal'!$I$532:$AJ$532&amp;'Gastos com Pessoal'!$I$6:$AJ$6,0),500,1)),0)
+_xlfn.IFNA(SUM((Z$3&gt;='Gastos com Pessoal'!$E$7:$E$506)*(Z$3&lt;='Gastos com Pessoal'!$F$7:$F$506)*(IF('Gastos com Pessoal'!$Y$7:$Y$506&lt;=Z$3,1,0))*OFFSET('Gastos com Pessoal'!$H$6,1,MATCH(4&amp;$B48,'Gastos com Pessoal'!$I$532:$AJ$532&amp;'Gastos com Pessoal'!$I$6:$AJ$6,0),500,1)),0)
+_xlfn.IFNA(SUM((Z$3&gt;='Gastos com Pessoal'!$E$7:$E$506)*(Z$3&lt;='Gastos com Pessoal'!$F$7:$F$506)*(IF('Gastos com Pessoal'!$AE$7:$AE$506&lt;=Z$3,1,0))*OFFSET('Gastos com Pessoal'!$H$6,1,MATCH(5&amp;$B48,'Gastos com Pessoal'!$I$532:$AJ$532&amp;'Gastos com Pessoal'!$I$6:$AJ$6,0),500,1)),0)
+_xlfn.IFNA(SUM((Z$3&gt;='Gastos com Pessoal'!$E$513:$E$522)*(Z$3&lt;='Gastos com Pessoal'!$F$513:$F$522)*(IF('Gastos com Pessoal'!$G$513:$G$522&lt;=Z$3,1,0))*OFFSET('Gastos com Pessoal'!$H$512,1,MATCH(1&amp;$B48,'Gastos com Pessoal'!$I$532:$AJ$532&amp;'Gastos com Pessoal'!$I$512:$AJ$512,0),10,1)),0)
+_xlfn.IFNA(SUM((Z$3&gt;='Gastos com Pessoal'!$E$513:$E$522)*(Z$3&lt;='Gastos com Pessoal'!$F$513:$F$522)*(IF('Gastos com Pessoal'!$M$513:$M$522&lt;=Z$3,1,0))*OFFSET('Gastos com Pessoal'!$H$512,1,MATCH(2&amp;$B48,'Gastos com Pessoal'!$I$532:$AJ$532&amp;'Gastos com Pessoal'!$I$512:$AJ$512,0),10,1)),0)
+_xlfn.IFNA(SUM((Z$3&gt;='Gastos com Pessoal'!$E$513:$E$522)*(Z$3&lt;='Gastos com Pessoal'!$F$513:$F$522)*(IF('Gastos com Pessoal'!$S$513:$S$522&lt;=Z$3,1,0))*OFFSET('Gastos com Pessoal'!$H$512,1,MATCH(3&amp;$B48,'Gastos com Pessoal'!$I$532:$AJ$532&amp;'Gastos com Pessoal'!$I$512:$AJ$512,0),10,1)),0)
+_xlfn.IFNA(SUM((Z$3&gt;='Gastos com Pessoal'!$E$513:$E$522)*(Z$3&lt;='Gastos com Pessoal'!$F$513:$F$522)*(IF('Gastos com Pessoal'!$Y$513:$Y$522&lt;=Z$3,1,0))*OFFSET('Gastos com Pessoal'!$H$512,1,MATCH(4&amp;$B48,'Gastos com Pessoal'!$I$532:$AJ$532&amp;'Gastos com Pessoal'!$I$512:$AJ$512,0),10,1)),0)
+_xlfn.IFNA(SUM((Z$3&gt;='Gastos com Pessoal'!$E$513:$E$522)*(Z$3&lt;='Gastos com Pessoal'!$F$513:$F$522)*(IF('Gastos com Pessoal'!$AE$513:$AE$522&lt;=Z$3,1,0))*OFFSET('Gastos com Pessoal'!$H$512,1,MATCH(5&amp;$B48,'Gastos com Pessoal'!$I$532:$AJ$532&amp;'Gastos com Pessoal'!$I$512:$AJ$512,0),10,1)),0)</f>
        <v>0</v>
      </c>
      <c r="AA48" s="32">
        <f t="array" aca="1" ref="AA48" ca="1">_xlfn.IFNA(SUM((AA$3&gt;='Gastos com Pessoal'!$E$7:$E$506)*(AA$3&lt;='Gastos com Pessoal'!$F$7:$F$506)*OFFSET('Encargos e Benefícios'!$D$5,1,MATCH($B48,'Encargos e Benefícios'!$E$5:$AB$5,0),500,1)),0)
+_xlfn.IFNA(SUM((AA$3&gt;='Gastos com Pessoal'!$E$513:$E$522)*(AA$3&lt;='Gastos com Pessoal'!$F$513:$F$522)*OFFSET('Encargos e Benefícios'!$D$511,1,MATCH($B48,'Encargos e Benefícios'!$E$511:$AB$511,0),10,1)),0)
+_xlfn.IFNA(SUM((AA$3&gt;='Gastos com Pessoal'!$E$7:$E$506)*(AA$3&lt;='Gastos com Pessoal'!$F$7:$F$506)*(IF('Gastos com Pessoal'!$G$7:$G$506&lt;=AA$3,1,0))*OFFSET('Gastos com Pessoal'!$H$6,1,MATCH(1&amp;$B48,'Gastos com Pessoal'!$I$532:$AJ$532&amp;'Gastos com Pessoal'!$I$6:$AJ$6,0),500,1)),0)
+_xlfn.IFNA(SUM((AA$3&gt;='Gastos com Pessoal'!$E$7:$E$506)*(AA$3&lt;='Gastos com Pessoal'!$F$7:$F$506)*(IF('Gastos com Pessoal'!$M$7:$M$506&lt;=AA$3,1,0))*OFFSET('Gastos com Pessoal'!$H$6,1,MATCH(2&amp;$B48,'Gastos com Pessoal'!$I$532:$AJ$532&amp;'Gastos com Pessoal'!$I$6:$AJ$6,0),500,1)),0)
+_xlfn.IFNA(SUM((AA$3&gt;='Gastos com Pessoal'!$E$7:$E$506)*(AA$3&lt;='Gastos com Pessoal'!$F$7:$F$506)*(IF('Gastos com Pessoal'!$S$7:$S$506&lt;=AA$3,1,0))*OFFSET('Gastos com Pessoal'!$H$6,1,MATCH(3&amp;$B48,'Gastos com Pessoal'!$I$532:$AJ$532&amp;'Gastos com Pessoal'!$I$6:$AJ$6,0),500,1)),0)
+_xlfn.IFNA(SUM((AA$3&gt;='Gastos com Pessoal'!$E$7:$E$506)*(AA$3&lt;='Gastos com Pessoal'!$F$7:$F$506)*(IF('Gastos com Pessoal'!$Y$7:$Y$506&lt;=AA$3,1,0))*OFFSET('Gastos com Pessoal'!$H$6,1,MATCH(4&amp;$B48,'Gastos com Pessoal'!$I$532:$AJ$532&amp;'Gastos com Pessoal'!$I$6:$AJ$6,0),500,1)),0)
+_xlfn.IFNA(SUM((AA$3&gt;='Gastos com Pessoal'!$E$7:$E$506)*(AA$3&lt;='Gastos com Pessoal'!$F$7:$F$506)*(IF('Gastos com Pessoal'!$AE$7:$AE$506&lt;=AA$3,1,0))*OFFSET('Gastos com Pessoal'!$H$6,1,MATCH(5&amp;$B48,'Gastos com Pessoal'!$I$532:$AJ$532&amp;'Gastos com Pessoal'!$I$6:$AJ$6,0),500,1)),0)
+_xlfn.IFNA(SUM((AA$3&gt;='Gastos com Pessoal'!$E$513:$E$522)*(AA$3&lt;='Gastos com Pessoal'!$F$513:$F$522)*(IF('Gastos com Pessoal'!$G$513:$G$522&lt;=AA$3,1,0))*OFFSET('Gastos com Pessoal'!$H$512,1,MATCH(1&amp;$B48,'Gastos com Pessoal'!$I$532:$AJ$532&amp;'Gastos com Pessoal'!$I$512:$AJ$512,0),10,1)),0)
+_xlfn.IFNA(SUM((AA$3&gt;='Gastos com Pessoal'!$E$513:$E$522)*(AA$3&lt;='Gastos com Pessoal'!$F$513:$F$522)*(IF('Gastos com Pessoal'!$M$513:$M$522&lt;=AA$3,1,0))*OFFSET('Gastos com Pessoal'!$H$512,1,MATCH(2&amp;$B48,'Gastos com Pessoal'!$I$532:$AJ$532&amp;'Gastos com Pessoal'!$I$512:$AJ$512,0),10,1)),0)
+_xlfn.IFNA(SUM((AA$3&gt;='Gastos com Pessoal'!$E$513:$E$522)*(AA$3&lt;='Gastos com Pessoal'!$F$513:$F$522)*(IF('Gastos com Pessoal'!$S$513:$S$522&lt;=AA$3,1,0))*OFFSET('Gastos com Pessoal'!$H$512,1,MATCH(3&amp;$B48,'Gastos com Pessoal'!$I$532:$AJ$532&amp;'Gastos com Pessoal'!$I$512:$AJ$512,0),10,1)),0)
+_xlfn.IFNA(SUM((AA$3&gt;='Gastos com Pessoal'!$E$513:$E$522)*(AA$3&lt;='Gastos com Pessoal'!$F$513:$F$522)*(IF('Gastos com Pessoal'!$Y$513:$Y$522&lt;=AA$3,1,0))*OFFSET('Gastos com Pessoal'!$H$512,1,MATCH(4&amp;$B48,'Gastos com Pessoal'!$I$532:$AJ$532&amp;'Gastos com Pessoal'!$I$512:$AJ$512,0),10,1)),0)
+_xlfn.IFNA(SUM((AA$3&gt;='Gastos com Pessoal'!$E$513:$E$522)*(AA$3&lt;='Gastos com Pessoal'!$F$513:$F$522)*(IF('Gastos com Pessoal'!$AE$513:$AE$522&lt;=AA$3,1,0))*OFFSET('Gastos com Pessoal'!$H$512,1,MATCH(5&amp;$B48,'Gastos com Pessoal'!$I$532:$AJ$532&amp;'Gastos com Pessoal'!$I$512:$AJ$512,0),10,1)),0)</f>
        <v>0</v>
      </c>
      <c r="AB48" s="32">
        <f t="array" aca="1" ref="AB48" ca="1">_xlfn.IFNA(SUM((AB$3&gt;='Gastos com Pessoal'!$E$7:$E$506)*(AB$3&lt;='Gastos com Pessoal'!$F$7:$F$506)*OFFSET('Encargos e Benefícios'!$D$5,1,MATCH($B48,'Encargos e Benefícios'!$E$5:$AB$5,0),500,1)),0)
+_xlfn.IFNA(SUM((AB$3&gt;='Gastos com Pessoal'!$E$513:$E$522)*(AB$3&lt;='Gastos com Pessoal'!$F$513:$F$522)*OFFSET('Encargos e Benefícios'!$D$511,1,MATCH($B48,'Encargos e Benefícios'!$E$511:$AB$511,0),10,1)),0)
+_xlfn.IFNA(SUM((AB$3&gt;='Gastos com Pessoal'!$E$7:$E$506)*(AB$3&lt;='Gastos com Pessoal'!$F$7:$F$506)*(IF('Gastos com Pessoal'!$G$7:$G$506&lt;=AB$3,1,0))*OFFSET('Gastos com Pessoal'!$H$6,1,MATCH(1&amp;$B48,'Gastos com Pessoal'!$I$532:$AJ$532&amp;'Gastos com Pessoal'!$I$6:$AJ$6,0),500,1)),0)
+_xlfn.IFNA(SUM((AB$3&gt;='Gastos com Pessoal'!$E$7:$E$506)*(AB$3&lt;='Gastos com Pessoal'!$F$7:$F$506)*(IF('Gastos com Pessoal'!$M$7:$M$506&lt;=AB$3,1,0))*OFFSET('Gastos com Pessoal'!$H$6,1,MATCH(2&amp;$B48,'Gastos com Pessoal'!$I$532:$AJ$532&amp;'Gastos com Pessoal'!$I$6:$AJ$6,0),500,1)),0)
+_xlfn.IFNA(SUM((AB$3&gt;='Gastos com Pessoal'!$E$7:$E$506)*(AB$3&lt;='Gastos com Pessoal'!$F$7:$F$506)*(IF('Gastos com Pessoal'!$S$7:$S$506&lt;=AB$3,1,0))*OFFSET('Gastos com Pessoal'!$H$6,1,MATCH(3&amp;$B48,'Gastos com Pessoal'!$I$532:$AJ$532&amp;'Gastos com Pessoal'!$I$6:$AJ$6,0),500,1)),0)
+_xlfn.IFNA(SUM((AB$3&gt;='Gastos com Pessoal'!$E$7:$E$506)*(AB$3&lt;='Gastos com Pessoal'!$F$7:$F$506)*(IF('Gastos com Pessoal'!$Y$7:$Y$506&lt;=AB$3,1,0))*OFFSET('Gastos com Pessoal'!$H$6,1,MATCH(4&amp;$B48,'Gastos com Pessoal'!$I$532:$AJ$532&amp;'Gastos com Pessoal'!$I$6:$AJ$6,0),500,1)),0)
+_xlfn.IFNA(SUM((AB$3&gt;='Gastos com Pessoal'!$E$7:$E$506)*(AB$3&lt;='Gastos com Pessoal'!$F$7:$F$506)*(IF('Gastos com Pessoal'!$AE$7:$AE$506&lt;=AB$3,1,0))*OFFSET('Gastos com Pessoal'!$H$6,1,MATCH(5&amp;$B48,'Gastos com Pessoal'!$I$532:$AJ$532&amp;'Gastos com Pessoal'!$I$6:$AJ$6,0),500,1)),0)
+_xlfn.IFNA(SUM((AB$3&gt;='Gastos com Pessoal'!$E$513:$E$522)*(AB$3&lt;='Gastos com Pessoal'!$F$513:$F$522)*(IF('Gastos com Pessoal'!$G$513:$G$522&lt;=AB$3,1,0))*OFFSET('Gastos com Pessoal'!$H$512,1,MATCH(1&amp;$B48,'Gastos com Pessoal'!$I$532:$AJ$532&amp;'Gastos com Pessoal'!$I$512:$AJ$512,0),10,1)),0)
+_xlfn.IFNA(SUM((AB$3&gt;='Gastos com Pessoal'!$E$513:$E$522)*(AB$3&lt;='Gastos com Pessoal'!$F$513:$F$522)*(IF('Gastos com Pessoal'!$M$513:$M$522&lt;=AB$3,1,0))*OFFSET('Gastos com Pessoal'!$H$512,1,MATCH(2&amp;$B48,'Gastos com Pessoal'!$I$532:$AJ$532&amp;'Gastos com Pessoal'!$I$512:$AJ$512,0),10,1)),0)
+_xlfn.IFNA(SUM((AB$3&gt;='Gastos com Pessoal'!$E$513:$E$522)*(AB$3&lt;='Gastos com Pessoal'!$F$513:$F$522)*(IF('Gastos com Pessoal'!$S$513:$S$522&lt;=AB$3,1,0))*OFFSET('Gastos com Pessoal'!$H$512,1,MATCH(3&amp;$B48,'Gastos com Pessoal'!$I$532:$AJ$532&amp;'Gastos com Pessoal'!$I$512:$AJ$512,0),10,1)),0)
+_xlfn.IFNA(SUM((AB$3&gt;='Gastos com Pessoal'!$E$513:$E$522)*(AB$3&lt;='Gastos com Pessoal'!$F$513:$F$522)*(IF('Gastos com Pessoal'!$Y$513:$Y$522&lt;=AB$3,1,0))*OFFSET('Gastos com Pessoal'!$H$512,1,MATCH(4&amp;$B48,'Gastos com Pessoal'!$I$532:$AJ$532&amp;'Gastos com Pessoal'!$I$512:$AJ$512,0),10,1)),0)
+_xlfn.IFNA(SUM((AB$3&gt;='Gastos com Pessoal'!$E$513:$E$522)*(AB$3&lt;='Gastos com Pessoal'!$F$513:$F$522)*(IF('Gastos com Pessoal'!$AE$513:$AE$522&lt;=AB$3,1,0))*OFFSET('Gastos com Pessoal'!$H$512,1,MATCH(5&amp;$B48,'Gastos com Pessoal'!$I$532:$AJ$532&amp;'Gastos com Pessoal'!$I$512:$AJ$512,0),10,1)),0)</f>
        <v>0</v>
      </c>
      <c r="AC48" s="32">
        <f t="array" aca="1" ref="AC48" ca="1">_xlfn.IFNA(SUM((AC$3&gt;='Gastos com Pessoal'!$E$7:$E$506)*(AC$3&lt;='Gastos com Pessoal'!$F$7:$F$506)*OFFSET('Encargos e Benefícios'!$D$5,1,MATCH($B48,'Encargos e Benefícios'!$E$5:$AB$5,0),500,1)),0)
+_xlfn.IFNA(SUM((AC$3&gt;='Gastos com Pessoal'!$E$513:$E$522)*(AC$3&lt;='Gastos com Pessoal'!$F$513:$F$522)*OFFSET('Encargos e Benefícios'!$D$511,1,MATCH($B48,'Encargos e Benefícios'!$E$511:$AB$511,0),10,1)),0)
+_xlfn.IFNA(SUM((AC$3&gt;='Gastos com Pessoal'!$E$7:$E$506)*(AC$3&lt;='Gastos com Pessoal'!$F$7:$F$506)*(IF('Gastos com Pessoal'!$G$7:$G$506&lt;=AC$3,1,0))*OFFSET('Gastos com Pessoal'!$H$6,1,MATCH(1&amp;$B48,'Gastos com Pessoal'!$I$532:$AJ$532&amp;'Gastos com Pessoal'!$I$6:$AJ$6,0),500,1)),0)
+_xlfn.IFNA(SUM((AC$3&gt;='Gastos com Pessoal'!$E$7:$E$506)*(AC$3&lt;='Gastos com Pessoal'!$F$7:$F$506)*(IF('Gastos com Pessoal'!$M$7:$M$506&lt;=AC$3,1,0))*OFFSET('Gastos com Pessoal'!$H$6,1,MATCH(2&amp;$B48,'Gastos com Pessoal'!$I$532:$AJ$532&amp;'Gastos com Pessoal'!$I$6:$AJ$6,0),500,1)),0)
+_xlfn.IFNA(SUM((AC$3&gt;='Gastos com Pessoal'!$E$7:$E$506)*(AC$3&lt;='Gastos com Pessoal'!$F$7:$F$506)*(IF('Gastos com Pessoal'!$S$7:$S$506&lt;=AC$3,1,0))*OFFSET('Gastos com Pessoal'!$H$6,1,MATCH(3&amp;$B48,'Gastos com Pessoal'!$I$532:$AJ$532&amp;'Gastos com Pessoal'!$I$6:$AJ$6,0),500,1)),0)
+_xlfn.IFNA(SUM((AC$3&gt;='Gastos com Pessoal'!$E$7:$E$506)*(AC$3&lt;='Gastos com Pessoal'!$F$7:$F$506)*(IF('Gastos com Pessoal'!$Y$7:$Y$506&lt;=AC$3,1,0))*OFFSET('Gastos com Pessoal'!$H$6,1,MATCH(4&amp;$B48,'Gastos com Pessoal'!$I$532:$AJ$532&amp;'Gastos com Pessoal'!$I$6:$AJ$6,0),500,1)),0)
+_xlfn.IFNA(SUM((AC$3&gt;='Gastos com Pessoal'!$E$7:$E$506)*(AC$3&lt;='Gastos com Pessoal'!$F$7:$F$506)*(IF('Gastos com Pessoal'!$AE$7:$AE$506&lt;=AC$3,1,0))*OFFSET('Gastos com Pessoal'!$H$6,1,MATCH(5&amp;$B48,'Gastos com Pessoal'!$I$532:$AJ$532&amp;'Gastos com Pessoal'!$I$6:$AJ$6,0),500,1)),0)
+_xlfn.IFNA(SUM((AC$3&gt;='Gastos com Pessoal'!$E$513:$E$522)*(AC$3&lt;='Gastos com Pessoal'!$F$513:$F$522)*(IF('Gastos com Pessoal'!$G$513:$G$522&lt;=AC$3,1,0))*OFFSET('Gastos com Pessoal'!$H$512,1,MATCH(1&amp;$B48,'Gastos com Pessoal'!$I$532:$AJ$532&amp;'Gastos com Pessoal'!$I$512:$AJ$512,0),10,1)),0)
+_xlfn.IFNA(SUM((AC$3&gt;='Gastos com Pessoal'!$E$513:$E$522)*(AC$3&lt;='Gastos com Pessoal'!$F$513:$F$522)*(IF('Gastos com Pessoal'!$M$513:$M$522&lt;=AC$3,1,0))*OFFSET('Gastos com Pessoal'!$H$512,1,MATCH(2&amp;$B48,'Gastos com Pessoal'!$I$532:$AJ$532&amp;'Gastos com Pessoal'!$I$512:$AJ$512,0),10,1)),0)
+_xlfn.IFNA(SUM((AC$3&gt;='Gastos com Pessoal'!$E$513:$E$522)*(AC$3&lt;='Gastos com Pessoal'!$F$513:$F$522)*(IF('Gastos com Pessoal'!$S$513:$S$522&lt;=AC$3,1,0))*OFFSET('Gastos com Pessoal'!$H$512,1,MATCH(3&amp;$B48,'Gastos com Pessoal'!$I$532:$AJ$532&amp;'Gastos com Pessoal'!$I$512:$AJ$512,0),10,1)),0)
+_xlfn.IFNA(SUM((AC$3&gt;='Gastos com Pessoal'!$E$513:$E$522)*(AC$3&lt;='Gastos com Pessoal'!$F$513:$F$522)*(IF('Gastos com Pessoal'!$Y$513:$Y$522&lt;=AC$3,1,0))*OFFSET('Gastos com Pessoal'!$H$512,1,MATCH(4&amp;$B48,'Gastos com Pessoal'!$I$532:$AJ$532&amp;'Gastos com Pessoal'!$I$512:$AJ$512,0),10,1)),0)
+_xlfn.IFNA(SUM((AC$3&gt;='Gastos com Pessoal'!$E$513:$E$522)*(AC$3&lt;='Gastos com Pessoal'!$F$513:$F$522)*(IF('Gastos com Pessoal'!$AE$513:$AE$522&lt;=AC$3,1,0))*OFFSET('Gastos com Pessoal'!$H$512,1,MATCH(5&amp;$B48,'Gastos com Pessoal'!$I$532:$AJ$532&amp;'Gastos com Pessoal'!$I$512:$AJ$512,0),10,1)),0)</f>
        <v>0</v>
      </c>
      <c r="AD48" s="32">
        <f t="array" aca="1" ref="AD48" ca="1">_xlfn.IFNA(SUM((AD$3&gt;='Gastos com Pessoal'!$E$7:$E$506)*(AD$3&lt;='Gastos com Pessoal'!$F$7:$F$506)*OFFSET('Encargos e Benefícios'!$D$5,1,MATCH($B48,'Encargos e Benefícios'!$E$5:$AB$5,0),500,1)),0)
+_xlfn.IFNA(SUM((AD$3&gt;='Gastos com Pessoal'!$E$513:$E$522)*(AD$3&lt;='Gastos com Pessoal'!$F$513:$F$522)*OFFSET('Encargos e Benefícios'!$D$511,1,MATCH($B48,'Encargos e Benefícios'!$E$511:$AB$511,0),10,1)),0)
+_xlfn.IFNA(SUM((AD$3&gt;='Gastos com Pessoal'!$E$7:$E$506)*(AD$3&lt;='Gastos com Pessoal'!$F$7:$F$506)*(IF('Gastos com Pessoal'!$G$7:$G$506&lt;=AD$3,1,0))*OFFSET('Gastos com Pessoal'!$H$6,1,MATCH(1&amp;$B48,'Gastos com Pessoal'!$I$532:$AJ$532&amp;'Gastos com Pessoal'!$I$6:$AJ$6,0),500,1)),0)
+_xlfn.IFNA(SUM((AD$3&gt;='Gastos com Pessoal'!$E$7:$E$506)*(AD$3&lt;='Gastos com Pessoal'!$F$7:$F$506)*(IF('Gastos com Pessoal'!$M$7:$M$506&lt;=AD$3,1,0))*OFFSET('Gastos com Pessoal'!$H$6,1,MATCH(2&amp;$B48,'Gastos com Pessoal'!$I$532:$AJ$532&amp;'Gastos com Pessoal'!$I$6:$AJ$6,0),500,1)),0)
+_xlfn.IFNA(SUM((AD$3&gt;='Gastos com Pessoal'!$E$7:$E$506)*(AD$3&lt;='Gastos com Pessoal'!$F$7:$F$506)*(IF('Gastos com Pessoal'!$S$7:$S$506&lt;=AD$3,1,0))*OFFSET('Gastos com Pessoal'!$H$6,1,MATCH(3&amp;$B48,'Gastos com Pessoal'!$I$532:$AJ$532&amp;'Gastos com Pessoal'!$I$6:$AJ$6,0),500,1)),0)
+_xlfn.IFNA(SUM((AD$3&gt;='Gastos com Pessoal'!$E$7:$E$506)*(AD$3&lt;='Gastos com Pessoal'!$F$7:$F$506)*(IF('Gastos com Pessoal'!$Y$7:$Y$506&lt;=AD$3,1,0))*OFFSET('Gastos com Pessoal'!$H$6,1,MATCH(4&amp;$B48,'Gastos com Pessoal'!$I$532:$AJ$532&amp;'Gastos com Pessoal'!$I$6:$AJ$6,0),500,1)),0)
+_xlfn.IFNA(SUM((AD$3&gt;='Gastos com Pessoal'!$E$7:$E$506)*(AD$3&lt;='Gastos com Pessoal'!$F$7:$F$506)*(IF('Gastos com Pessoal'!$AE$7:$AE$506&lt;=AD$3,1,0))*OFFSET('Gastos com Pessoal'!$H$6,1,MATCH(5&amp;$B48,'Gastos com Pessoal'!$I$532:$AJ$532&amp;'Gastos com Pessoal'!$I$6:$AJ$6,0),500,1)),0)
+_xlfn.IFNA(SUM((AD$3&gt;='Gastos com Pessoal'!$E$513:$E$522)*(AD$3&lt;='Gastos com Pessoal'!$F$513:$F$522)*(IF('Gastos com Pessoal'!$G$513:$G$522&lt;=AD$3,1,0))*OFFSET('Gastos com Pessoal'!$H$512,1,MATCH(1&amp;$B48,'Gastos com Pessoal'!$I$532:$AJ$532&amp;'Gastos com Pessoal'!$I$512:$AJ$512,0),10,1)),0)
+_xlfn.IFNA(SUM((AD$3&gt;='Gastos com Pessoal'!$E$513:$E$522)*(AD$3&lt;='Gastos com Pessoal'!$F$513:$F$522)*(IF('Gastos com Pessoal'!$M$513:$M$522&lt;=AD$3,1,0))*OFFSET('Gastos com Pessoal'!$H$512,1,MATCH(2&amp;$B48,'Gastos com Pessoal'!$I$532:$AJ$532&amp;'Gastos com Pessoal'!$I$512:$AJ$512,0),10,1)),0)
+_xlfn.IFNA(SUM((AD$3&gt;='Gastos com Pessoal'!$E$513:$E$522)*(AD$3&lt;='Gastos com Pessoal'!$F$513:$F$522)*(IF('Gastos com Pessoal'!$S$513:$S$522&lt;=AD$3,1,0))*OFFSET('Gastos com Pessoal'!$H$512,1,MATCH(3&amp;$B48,'Gastos com Pessoal'!$I$532:$AJ$532&amp;'Gastos com Pessoal'!$I$512:$AJ$512,0),10,1)),0)
+_xlfn.IFNA(SUM((AD$3&gt;='Gastos com Pessoal'!$E$513:$E$522)*(AD$3&lt;='Gastos com Pessoal'!$F$513:$F$522)*(IF('Gastos com Pessoal'!$Y$513:$Y$522&lt;=AD$3,1,0))*OFFSET('Gastos com Pessoal'!$H$512,1,MATCH(4&amp;$B48,'Gastos com Pessoal'!$I$532:$AJ$532&amp;'Gastos com Pessoal'!$I$512:$AJ$512,0),10,1)),0)
+_xlfn.IFNA(SUM((AD$3&gt;='Gastos com Pessoal'!$E$513:$E$522)*(AD$3&lt;='Gastos com Pessoal'!$F$513:$F$522)*(IF('Gastos com Pessoal'!$AE$513:$AE$522&lt;=AD$3,1,0))*OFFSET('Gastos com Pessoal'!$H$512,1,MATCH(5&amp;$B48,'Gastos com Pessoal'!$I$532:$AJ$532&amp;'Gastos com Pessoal'!$I$512:$AJ$512,0),10,1)),0)</f>
        <v>0</v>
      </c>
      <c r="AE48" s="32">
        <f t="array" aca="1" ref="AE48" ca="1">_xlfn.IFNA(SUM((AE$3&gt;='Gastos com Pessoal'!$E$7:$E$506)*(AE$3&lt;='Gastos com Pessoal'!$F$7:$F$506)*OFFSET('Encargos e Benefícios'!$D$5,1,MATCH($B48,'Encargos e Benefícios'!$E$5:$AB$5,0),500,1)),0)
+_xlfn.IFNA(SUM((AE$3&gt;='Gastos com Pessoal'!$E$513:$E$522)*(AE$3&lt;='Gastos com Pessoal'!$F$513:$F$522)*OFFSET('Encargos e Benefícios'!$D$511,1,MATCH($B48,'Encargos e Benefícios'!$E$511:$AB$511,0),10,1)),0)
+_xlfn.IFNA(SUM((AE$3&gt;='Gastos com Pessoal'!$E$7:$E$506)*(AE$3&lt;='Gastos com Pessoal'!$F$7:$F$506)*(IF('Gastos com Pessoal'!$G$7:$G$506&lt;=AE$3,1,0))*OFFSET('Gastos com Pessoal'!$H$6,1,MATCH(1&amp;$B48,'Gastos com Pessoal'!$I$532:$AJ$532&amp;'Gastos com Pessoal'!$I$6:$AJ$6,0),500,1)),0)
+_xlfn.IFNA(SUM((AE$3&gt;='Gastos com Pessoal'!$E$7:$E$506)*(AE$3&lt;='Gastos com Pessoal'!$F$7:$F$506)*(IF('Gastos com Pessoal'!$M$7:$M$506&lt;=AE$3,1,0))*OFFSET('Gastos com Pessoal'!$H$6,1,MATCH(2&amp;$B48,'Gastos com Pessoal'!$I$532:$AJ$532&amp;'Gastos com Pessoal'!$I$6:$AJ$6,0),500,1)),0)
+_xlfn.IFNA(SUM((AE$3&gt;='Gastos com Pessoal'!$E$7:$E$506)*(AE$3&lt;='Gastos com Pessoal'!$F$7:$F$506)*(IF('Gastos com Pessoal'!$S$7:$S$506&lt;=AE$3,1,0))*OFFSET('Gastos com Pessoal'!$H$6,1,MATCH(3&amp;$B48,'Gastos com Pessoal'!$I$532:$AJ$532&amp;'Gastos com Pessoal'!$I$6:$AJ$6,0),500,1)),0)
+_xlfn.IFNA(SUM((AE$3&gt;='Gastos com Pessoal'!$E$7:$E$506)*(AE$3&lt;='Gastos com Pessoal'!$F$7:$F$506)*(IF('Gastos com Pessoal'!$Y$7:$Y$506&lt;=AE$3,1,0))*OFFSET('Gastos com Pessoal'!$H$6,1,MATCH(4&amp;$B48,'Gastos com Pessoal'!$I$532:$AJ$532&amp;'Gastos com Pessoal'!$I$6:$AJ$6,0),500,1)),0)
+_xlfn.IFNA(SUM((AE$3&gt;='Gastos com Pessoal'!$E$7:$E$506)*(AE$3&lt;='Gastos com Pessoal'!$F$7:$F$506)*(IF('Gastos com Pessoal'!$AE$7:$AE$506&lt;=AE$3,1,0))*OFFSET('Gastos com Pessoal'!$H$6,1,MATCH(5&amp;$B48,'Gastos com Pessoal'!$I$532:$AJ$532&amp;'Gastos com Pessoal'!$I$6:$AJ$6,0),500,1)),0)
+_xlfn.IFNA(SUM((AE$3&gt;='Gastos com Pessoal'!$E$513:$E$522)*(AE$3&lt;='Gastos com Pessoal'!$F$513:$F$522)*(IF('Gastos com Pessoal'!$G$513:$G$522&lt;=AE$3,1,0))*OFFSET('Gastos com Pessoal'!$H$512,1,MATCH(1&amp;$B48,'Gastos com Pessoal'!$I$532:$AJ$532&amp;'Gastos com Pessoal'!$I$512:$AJ$512,0),10,1)),0)
+_xlfn.IFNA(SUM((AE$3&gt;='Gastos com Pessoal'!$E$513:$E$522)*(AE$3&lt;='Gastos com Pessoal'!$F$513:$F$522)*(IF('Gastos com Pessoal'!$M$513:$M$522&lt;=AE$3,1,0))*OFFSET('Gastos com Pessoal'!$H$512,1,MATCH(2&amp;$B48,'Gastos com Pessoal'!$I$532:$AJ$532&amp;'Gastos com Pessoal'!$I$512:$AJ$512,0),10,1)),0)
+_xlfn.IFNA(SUM((AE$3&gt;='Gastos com Pessoal'!$E$513:$E$522)*(AE$3&lt;='Gastos com Pessoal'!$F$513:$F$522)*(IF('Gastos com Pessoal'!$S$513:$S$522&lt;=AE$3,1,0))*OFFSET('Gastos com Pessoal'!$H$512,1,MATCH(3&amp;$B48,'Gastos com Pessoal'!$I$532:$AJ$532&amp;'Gastos com Pessoal'!$I$512:$AJ$512,0),10,1)),0)
+_xlfn.IFNA(SUM((AE$3&gt;='Gastos com Pessoal'!$E$513:$E$522)*(AE$3&lt;='Gastos com Pessoal'!$F$513:$F$522)*(IF('Gastos com Pessoal'!$Y$513:$Y$522&lt;=AE$3,1,0))*OFFSET('Gastos com Pessoal'!$H$512,1,MATCH(4&amp;$B48,'Gastos com Pessoal'!$I$532:$AJ$532&amp;'Gastos com Pessoal'!$I$512:$AJ$512,0),10,1)),0)
+_xlfn.IFNA(SUM((AE$3&gt;='Gastos com Pessoal'!$E$513:$E$522)*(AE$3&lt;='Gastos com Pessoal'!$F$513:$F$522)*(IF('Gastos com Pessoal'!$AE$513:$AE$522&lt;=AE$3,1,0))*OFFSET('Gastos com Pessoal'!$H$512,1,MATCH(5&amp;$B48,'Gastos com Pessoal'!$I$532:$AJ$532&amp;'Gastos com Pessoal'!$I$512:$AJ$512,0),10,1)),0)</f>
        <v>0</v>
      </c>
      <c r="AF48" s="32">
        <f t="array" aca="1" ref="AF48" ca="1">_xlfn.IFNA(SUM((AF$3&gt;='Gastos com Pessoal'!$E$7:$E$506)*(AF$3&lt;='Gastos com Pessoal'!$F$7:$F$506)*OFFSET('Encargos e Benefícios'!$D$5,1,MATCH($B48,'Encargos e Benefícios'!$E$5:$AB$5,0),500,1)),0)
+_xlfn.IFNA(SUM((AF$3&gt;='Gastos com Pessoal'!$E$513:$E$522)*(AF$3&lt;='Gastos com Pessoal'!$F$513:$F$522)*OFFSET('Encargos e Benefícios'!$D$511,1,MATCH($B48,'Encargos e Benefícios'!$E$511:$AB$511,0),10,1)),0)
+_xlfn.IFNA(SUM((AF$3&gt;='Gastos com Pessoal'!$E$7:$E$506)*(AF$3&lt;='Gastos com Pessoal'!$F$7:$F$506)*(IF('Gastos com Pessoal'!$G$7:$G$506&lt;=AF$3,1,0))*OFFSET('Gastos com Pessoal'!$H$6,1,MATCH(1&amp;$B48,'Gastos com Pessoal'!$I$532:$AJ$532&amp;'Gastos com Pessoal'!$I$6:$AJ$6,0),500,1)),0)
+_xlfn.IFNA(SUM((AF$3&gt;='Gastos com Pessoal'!$E$7:$E$506)*(AF$3&lt;='Gastos com Pessoal'!$F$7:$F$506)*(IF('Gastos com Pessoal'!$M$7:$M$506&lt;=AF$3,1,0))*OFFSET('Gastos com Pessoal'!$H$6,1,MATCH(2&amp;$B48,'Gastos com Pessoal'!$I$532:$AJ$532&amp;'Gastos com Pessoal'!$I$6:$AJ$6,0),500,1)),0)
+_xlfn.IFNA(SUM((AF$3&gt;='Gastos com Pessoal'!$E$7:$E$506)*(AF$3&lt;='Gastos com Pessoal'!$F$7:$F$506)*(IF('Gastos com Pessoal'!$S$7:$S$506&lt;=AF$3,1,0))*OFFSET('Gastos com Pessoal'!$H$6,1,MATCH(3&amp;$B48,'Gastos com Pessoal'!$I$532:$AJ$532&amp;'Gastos com Pessoal'!$I$6:$AJ$6,0),500,1)),0)
+_xlfn.IFNA(SUM((AF$3&gt;='Gastos com Pessoal'!$E$7:$E$506)*(AF$3&lt;='Gastos com Pessoal'!$F$7:$F$506)*(IF('Gastos com Pessoal'!$Y$7:$Y$506&lt;=AF$3,1,0))*OFFSET('Gastos com Pessoal'!$H$6,1,MATCH(4&amp;$B48,'Gastos com Pessoal'!$I$532:$AJ$532&amp;'Gastos com Pessoal'!$I$6:$AJ$6,0),500,1)),0)
+_xlfn.IFNA(SUM((AF$3&gt;='Gastos com Pessoal'!$E$7:$E$506)*(AF$3&lt;='Gastos com Pessoal'!$F$7:$F$506)*(IF('Gastos com Pessoal'!$AE$7:$AE$506&lt;=AF$3,1,0))*OFFSET('Gastos com Pessoal'!$H$6,1,MATCH(5&amp;$B48,'Gastos com Pessoal'!$I$532:$AJ$532&amp;'Gastos com Pessoal'!$I$6:$AJ$6,0),500,1)),0)
+_xlfn.IFNA(SUM((AF$3&gt;='Gastos com Pessoal'!$E$513:$E$522)*(AF$3&lt;='Gastos com Pessoal'!$F$513:$F$522)*(IF('Gastos com Pessoal'!$G$513:$G$522&lt;=AF$3,1,0))*OFFSET('Gastos com Pessoal'!$H$512,1,MATCH(1&amp;$B48,'Gastos com Pessoal'!$I$532:$AJ$532&amp;'Gastos com Pessoal'!$I$512:$AJ$512,0),10,1)),0)
+_xlfn.IFNA(SUM((AF$3&gt;='Gastos com Pessoal'!$E$513:$E$522)*(AF$3&lt;='Gastos com Pessoal'!$F$513:$F$522)*(IF('Gastos com Pessoal'!$M$513:$M$522&lt;=AF$3,1,0))*OFFSET('Gastos com Pessoal'!$H$512,1,MATCH(2&amp;$B48,'Gastos com Pessoal'!$I$532:$AJ$532&amp;'Gastos com Pessoal'!$I$512:$AJ$512,0),10,1)),0)
+_xlfn.IFNA(SUM((AF$3&gt;='Gastos com Pessoal'!$E$513:$E$522)*(AF$3&lt;='Gastos com Pessoal'!$F$513:$F$522)*(IF('Gastos com Pessoal'!$S$513:$S$522&lt;=AF$3,1,0))*OFFSET('Gastos com Pessoal'!$H$512,1,MATCH(3&amp;$B48,'Gastos com Pessoal'!$I$532:$AJ$532&amp;'Gastos com Pessoal'!$I$512:$AJ$512,0),10,1)),0)
+_xlfn.IFNA(SUM((AF$3&gt;='Gastos com Pessoal'!$E$513:$E$522)*(AF$3&lt;='Gastos com Pessoal'!$F$513:$F$522)*(IF('Gastos com Pessoal'!$Y$513:$Y$522&lt;=AF$3,1,0))*OFFSET('Gastos com Pessoal'!$H$512,1,MATCH(4&amp;$B48,'Gastos com Pessoal'!$I$532:$AJ$532&amp;'Gastos com Pessoal'!$I$512:$AJ$512,0),10,1)),0)
+_xlfn.IFNA(SUM((AF$3&gt;='Gastos com Pessoal'!$E$513:$E$522)*(AF$3&lt;='Gastos com Pessoal'!$F$513:$F$522)*(IF('Gastos com Pessoal'!$AE$513:$AE$522&lt;=AF$3,1,0))*OFFSET('Gastos com Pessoal'!$H$512,1,MATCH(5&amp;$B48,'Gastos com Pessoal'!$I$532:$AJ$532&amp;'Gastos com Pessoal'!$I$512:$AJ$512,0),10,1)),0)</f>
        <v>0</v>
      </c>
      <c r="AG48" s="32">
        <f t="array" aca="1" ref="AG48" ca="1">_xlfn.IFNA(SUM((AG$3&gt;='Gastos com Pessoal'!$E$7:$E$506)*(AG$3&lt;='Gastos com Pessoal'!$F$7:$F$506)*OFFSET('Encargos e Benefícios'!$D$5,1,MATCH($B48,'Encargos e Benefícios'!$E$5:$AB$5,0),500,1)),0)
+_xlfn.IFNA(SUM((AG$3&gt;='Gastos com Pessoal'!$E$513:$E$522)*(AG$3&lt;='Gastos com Pessoal'!$F$513:$F$522)*OFFSET('Encargos e Benefícios'!$D$511,1,MATCH($B48,'Encargos e Benefícios'!$E$511:$AB$511,0),10,1)),0)
+_xlfn.IFNA(SUM((AG$3&gt;='Gastos com Pessoal'!$E$7:$E$506)*(AG$3&lt;='Gastos com Pessoal'!$F$7:$F$506)*(IF('Gastos com Pessoal'!$G$7:$G$506&lt;=AG$3,1,0))*OFFSET('Gastos com Pessoal'!$H$6,1,MATCH(1&amp;$B48,'Gastos com Pessoal'!$I$532:$AJ$532&amp;'Gastos com Pessoal'!$I$6:$AJ$6,0),500,1)),0)
+_xlfn.IFNA(SUM((AG$3&gt;='Gastos com Pessoal'!$E$7:$E$506)*(AG$3&lt;='Gastos com Pessoal'!$F$7:$F$506)*(IF('Gastos com Pessoal'!$M$7:$M$506&lt;=AG$3,1,0))*OFFSET('Gastos com Pessoal'!$H$6,1,MATCH(2&amp;$B48,'Gastos com Pessoal'!$I$532:$AJ$532&amp;'Gastos com Pessoal'!$I$6:$AJ$6,0),500,1)),0)
+_xlfn.IFNA(SUM((AG$3&gt;='Gastos com Pessoal'!$E$7:$E$506)*(AG$3&lt;='Gastos com Pessoal'!$F$7:$F$506)*(IF('Gastos com Pessoal'!$S$7:$S$506&lt;=AG$3,1,0))*OFFSET('Gastos com Pessoal'!$H$6,1,MATCH(3&amp;$B48,'Gastos com Pessoal'!$I$532:$AJ$532&amp;'Gastos com Pessoal'!$I$6:$AJ$6,0),500,1)),0)
+_xlfn.IFNA(SUM((AG$3&gt;='Gastos com Pessoal'!$E$7:$E$506)*(AG$3&lt;='Gastos com Pessoal'!$F$7:$F$506)*(IF('Gastos com Pessoal'!$Y$7:$Y$506&lt;=AG$3,1,0))*OFFSET('Gastos com Pessoal'!$H$6,1,MATCH(4&amp;$B48,'Gastos com Pessoal'!$I$532:$AJ$532&amp;'Gastos com Pessoal'!$I$6:$AJ$6,0),500,1)),0)
+_xlfn.IFNA(SUM((AG$3&gt;='Gastos com Pessoal'!$E$7:$E$506)*(AG$3&lt;='Gastos com Pessoal'!$F$7:$F$506)*(IF('Gastos com Pessoal'!$AE$7:$AE$506&lt;=AG$3,1,0))*OFFSET('Gastos com Pessoal'!$H$6,1,MATCH(5&amp;$B48,'Gastos com Pessoal'!$I$532:$AJ$532&amp;'Gastos com Pessoal'!$I$6:$AJ$6,0),500,1)),0)
+_xlfn.IFNA(SUM((AG$3&gt;='Gastos com Pessoal'!$E$513:$E$522)*(AG$3&lt;='Gastos com Pessoal'!$F$513:$F$522)*(IF('Gastos com Pessoal'!$G$513:$G$522&lt;=AG$3,1,0))*OFFSET('Gastos com Pessoal'!$H$512,1,MATCH(1&amp;$B48,'Gastos com Pessoal'!$I$532:$AJ$532&amp;'Gastos com Pessoal'!$I$512:$AJ$512,0),10,1)),0)
+_xlfn.IFNA(SUM((AG$3&gt;='Gastos com Pessoal'!$E$513:$E$522)*(AG$3&lt;='Gastos com Pessoal'!$F$513:$F$522)*(IF('Gastos com Pessoal'!$M$513:$M$522&lt;=AG$3,1,0))*OFFSET('Gastos com Pessoal'!$H$512,1,MATCH(2&amp;$B48,'Gastos com Pessoal'!$I$532:$AJ$532&amp;'Gastos com Pessoal'!$I$512:$AJ$512,0),10,1)),0)
+_xlfn.IFNA(SUM((AG$3&gt;='Gastos com Pessoal'!$E$513:$E$522)*(AG$3&lt;='Gastos com Pessoal'!$F$513:$F$522)*(IF('Gastos com Pessoal'!$S$513:$S$522&lt;=AG$3,1,0))*OFFSET('Gastos com Pessoal'!$H$512,1,MATCH(3&amp;$B48,'Gastos com Pessoal'!$I$532:$AJ$532&amp;'Gastos com Pessoal'!$I$512:$AJ$512,0),10,1)),0)
+_xlfn.IFNA(SUM((AG$3&gt;='Gastos com Pessoal'!$E$513:$E$522)*(AG$3&lt;='Gastos com Pessoal'!$F$513:$F$522)*(IF('Gastos com Pessoal'!$Y$513:$Y$522&lt;=AG$3,1,0))*OFFSET('Gastos com Pessoal'!$H$512,1,MATCH(4&amp;$B48,'Gastos com Pessoal'!$I$532:$AJ$532&amp;'Gastos com Pessoal'!$I$512:$AJ$512,0),10,1)),0)
+_xlfn.IFNA(SUM((AG$3&gt;='Gastos com Pessoal'!$E$513:$E$522)*(AG$3&lt;='Gastos com Pessoal'!$F$513:$F$522)*(IF('Gastos com Pessoal'!$AE$513:$AE$522&lt;=AG$3,1,0))*OFFSET('Gastos com Pessoal'!$H$512,1,MATCH(5&amp;$B48,'Gastos com Pessoal'!$I$532:$AJ$532&amp;'Gastos com Pessoal'!$I$512:$AJ$512,0),10,1)),0)</f>
        <v>0</v>
      </c>
      <c r="AH48" s="32">
        <f t="array" aca="1" ref="AH48" ca="1">_xlfn.IFNA(SUM((AH$3&gt;='Gastos com Pessoal'!$E$7:$E$506)*(AH$3&lt;='Gastos com Pessoal'!$F$7:$F$506)*OFFSET('Encargos e Benefícios'!$D$5,1,MATCH($B48,'Encargos e Benefícios'!$E$5:$AB$5,0),500,1)),0)
+_xlfn.IFNA(SUM((AH$3&gt;='Gastos com Pessoal'!$E$513:$E$522)*(AH$3&lt;='Gastos com Pessoal'!$F$513:$F$522)*OFFSET('Encargos e Benefícios'!$D$511,1,MATCH($B48,'Encargos e Benefícios'!$E$511:$AB$511,0),10,1)),0)
+_xlfn.IFNA(SUM((AH$3&gt;='Gastos com Pessoal'!$E$7:$E$506)*(AH$3&lt;='Gastos com Pessoal'!$F$7:$F$506)*(IF('Gastos com Pessoal'!$G$7:$G$506&lt;=AH$3,1,0))*OFFSET('Gastos com Pessoal'!$H$6,1,MATCH(1&amp;$B48,'Gastos com Pessoal'!$I$532:$AJ$532&amp;'Gastos com Pessoal'!$I$6:$AJ$6,0),500,1)),0)
+_xlfn.IFNA(SUM((AH$3&gt;='Gastos com Pessoal'!$E$7:$E$506)*(AH$3&lt;='Gastos com Pessoal'!$F$7:$F$506)*(IF('Gastos com Pessoal'!$M$7:$M$506&lt;=AH$3,1,0))*OFFSET('Gastos com Pessoal'!$H$6,1,MATCH(2&amp;$B48,'Gastos com Pessoal'!$I$532:$AJ$532&amp;'Gastos com Pessoal'!$I$6:$AJ$6,0),500,1)),0)
+_xlfn.IFNA(SUM((AH$3&gt;='Gastos com Pessoal'!$E$7:$E$506)*(AH$3&lt;='Gastos com Pessoal'!$F$7:$F$506)*(IF('Gastos com Pessoal'!$S$7:$S$506&lt;=AH$3,1,0))*OFFSET('Gastos com Pessoal'!$H$6,1,MATCH(3&amp;$B48,'Gastos com Pessoal'!$I$532:$AJ$532&amp;'Gastos com Pessoal'!$I$6:$AJ$6,0),500,1)),0)
+_xlfn.IFNA(SUM((AH$3&gt;='Gastos com Pessoal'!$E$7:$E$506)*(AH$3&lt;='Gastos com Pessoal'!$F$7:$F$506)*(IF('Gastos com Pessoal'!$Y$7:$Y$506&lt;=AH$3,1,0))*OFFSET('Gastos com Pessoal'!$H$6,1,MATCH(4&amp;$B48,'Gastos com Pessoal'!$I$532:$AJ$532&amp;'Gastos com Pessoal'!$I$6:$AJ$6,0),500,1)),0)
+_xlfn.IFNA(SUM((AH$3&gt;='Gastos com Pessoal'!$E$7:$E$506)*(AH$3&lt;='Gastos com Pessoal'!$F$7:$F$506)*(IF('Gastos com Pessoal'!$AE$7:$AE$506&lt;=AH$3,1,0))*OFFSET('Gastos com Pessoal'!$H$6,1,MATCH(5&amp;$B48,'Gastos com Pessoal'!$I$532:$AJ$532&amp;'Gastos com Pessoal'!$I$6:$AJ$6,0),500,1)),0)
+_xlfn.IFNA(SUM((AH$3&gt;='Gastos com Pessoal'!$E$513:$E$522)*(AH$3&lt;='Gastos com Pessoal'!$F$513:$F$522)*(IF('Gastos com Pessoal'!$G$513:$G$522&lt;=AH$3,1,0))*OFFSET('Gastos com Pessoal'!$H$512,1,MATCH(1&amp;$B48,'Gastos com Pessoal'!$I$532:$AJ$532&amp;'Gastos com Pessoal'!$I$512:$AJ$512,0),10,1)),0)
+_xlfn.IFNA(SUM((AH$3&gt;='Gastos com Pessoal'!$E$513:$E$522)*(AH$3&lt;='Gastos com Pessoal'!$F$513:$F$522)*(IF('Gastos com Pessoal'!$M$513:$M$522&lt;=AH$3,1,0))*OFFSET('Gastos com Pessoal'!$H$512,1,MATCH(2&amp;$B48,'Gastos com Pessoal'!$I$532:$AJ$532&amp;'Gastos com Pessoal'!$I$512:$AJ$512,0),10,1)),0)
+_xlfn.IFNA(SUM((AH$3&gt;='Gastos com Pessoal'!$E$513:$E$522)*(AH$3&lt;='Gastos com Pessoal'!$F$513:$F$522)*(IF('Gastos com Pessoal'!$S$513:$S$522&lt;=AH$3,1,0))*OFFSET('Gastos com Pessoal'!$H$512,1,MATCH(3&amp;$B48,'Gastos com Pessoal'!$I$532:$AJ$532&amp;'Gastos com Pessoal'!$I$512:$AJ$512,0),10,1)),0)
+_xlfn.IFNA(SUM((AH$3&gt;='Gastos com Pessoal'!$E$513:$E$522)*(AH$3&lt;='Gastos com Pessoal'!$F$513:$F$522)*(IF('Gastos com Pessoal'!$Y$513:$Y$522&lt;=AH$3,1,0))*OFFSET('Gastos com Pessoal'!$H$512,1,MATCH(4&amp;$B48,'Gastos com Pessoal'!$I$532:$AJ$532&amp;'Gastos com Pessoal'!$I$512:$AJ$512,0),10,1)),0)
+_xlfn.IFNA(SUM((AH$3&gt;='Gastos com Pessoal'!$E$513:$E$522)*(AH$3&lt;='Gastos com Pessoal'!$F$513:$F$522)*(IF('Gastos com Pessoal'!$AE$513:$AE$522&lt;=AH$3,1,0))*OFFSET('Gastos com Pessoal'!$H$512,1,MATCH(5&amp;$B48,'Gastos com Pessoal'!$I$532:$AJ$532&amp;'Gastos com Pessoal'!$I$512:$AJ$512,0),10,1)),0)</f>
        <v>0</v>
      </c>
      <c r="AI48" s="32">
        <f t="array" aca="1" ref="AI48" ca="1">_xlfn.IFNA(SUM((AI$3&gt;='Gastos com Pessoal'!$E$7:$E$506)*(AI$3&lt;='Gastos com Pessoal'!$F$7:$F$506)*OFFSET('Encargos e Benefícios'!$D$5,1,MATCH($B48,'Encargos e Benefícios'!$E$5:$AB$5,0),500,1)),0)
+_xlfn.IFNA(SUM((AI$3&gt;='Gastos com Pessoal'!$E$513:$E$522)*(AI$3&lt;='Gastos com Pessoal'!$F$513:$F$522)*OFFSET('Encargos e Benefícios'!$D$511,1,MATCH($B48,'Encargos e Benefícios'!$E$511:$AB$511,0),10,1)),0)
+_xlfn.IFNA(SUM((AI$3&gt;='Gastos com Pessoal'!$E$7:$E$506)*(AI$3&lt;='Gastos com Pessoal'!$F$7:$F$506)*(IF('Gastos com Pessoal'!$G$7:$G$506&lt;=AI$3,1,0))*OFFSET('Gastos com Pessoal'!$H$6,1,MATCH(1&amp;$B48,'Gastos com Pessoal'!$I$532:$AJ$532&amp;'Gastos com Pessoal'!$I$6:$AJ$6,0),500,1)),0)
+_xlfn.IFNA(SUM((AI$3&gt;='Gastos com Pessoal'!$E$7:$E$506)*(AI$3&lt;='Gastos com Pessoal'!$F$7:$F$506)*(IF('Gastos com Pessoal'!$M$7:$M$506&lt;=AI$3,1,0))*OFFSET('Gastos com Pessoal'!$H$6,1,MATCH(2&amp;$B48,'Gastos com Pessoal'!$I$532:$AJ$532&amp;'Gastos com Pessoal'!$I$6:$AJ$6,0),500,1)),0)
+_xlfn.IFNA(SUM((AI$3&gt;='Gastos com Pessoal'!$E$7:$E$506)*(AI$3&lt;='Gastos com Pessoal'!$F$7:$F$506)*(IF('Gastos com Pessoal'!$S$7:$S$506&lt;=AI$3,1,0))*OFFSET('Gastos com Pessoal'!$H$6,1,MATCH(3&amp;$B48,'Gastos com Pessoal'!$I$532:$AJ$532&amp;'Gastos com Pessoal'!$I$6:$AJ$6,0),500,1)),0)
+_xlfn.IFNA(SUM((AI$3&gt;='Gastos com Pessoal'!$E$7:$E$506)*(AI$3&lt;='Gastos com Pessoal'!$F$7:$F$506)*(IF('Gastos com Pessoal'!$Y$7:$Y$506&lt;=AI$3,1,0))*OFFSET('Gastos com Pessoal'!$H$6,1,MATCH(4&amp;$B48,'Gastos com Pessoal'!$I$532:$AJ$532&amp;'Gastos com Pessoal'!$I$6:$AJ$6,0),500,1)),0)
+_xlfn.IFNA(SUM((AI$3&gt;='Gastos com Pessoal'!$E$7:$E$506)*(AI$3&lt;='Gastos com Pessoal'!$F$7:$F$506)*(IF('Gastos com Pessoal'!$AE$7:$AE$506&lt;=AI$3,1,0))*OFFSET('Gastos com Pessoal'!$H$6,1,MATCH(5&amp;$B48,'Gastos com Pessoal'!$I$532:$AJ$532&amp;'Gastos com Pessoal'!$I$6:$AJ$6,0),500,1)),0)
+_xlfn.IFNA(SUM((AI$3&gt;='Gastos com Pessoal'!$E$513:$E$522)*(AI$3&lt;='Gastos com Pessoal'!$F$513:$F$522)*(IF('Gastos com Pessoal'!$G$513:$G$522&lt;=AI$3,1,0))*OFFSET('Gastos com Pessoal'!$H$512,1,MATCH(1&amp;$B48,'Gastos com Pessoal'!$I$532:$AJ$532&amp;'Gastos com Pessoal'!$I$512:$AJ$512,0),10,1)),0)
+_xlfn.IFNA(SUM((AI$3&gt;='Gastos com Pessoal'!$E$513:$E$522)*(AI$3&lt;='Gastos com Pessoal'!$F$513:$F$522)*(IF('Gastos com Pessoal'!$M$513:$M$522&lt;=AI$3,1,0))*OFFSET('Gastos com Pessoal'!$H$512,1,MATCH(2&amp;$B48,'Gastos com Pessoal'!$I$532:$AJ$532&amp;'Gastos com Pessoal'!$I$512:$AJ$512,0),10,1)),0)
+_xlfn.IFNA(SUM((AI$3&gt;='Gastos com Pessoal'!$E$513:$E$522)*(AI$3&lt;='Gastos com Pessoal'!$F$513:$F$522)*(IF('Gastos com Pessoal'!$S$513:$S$522&lt;=AI$3,1,0))*OFFSET('Gastos com Pessoal'!$H$512,1,MATCH(3&amp;$B48,'Gastos com Pessoal'!$I$532:$AJ$532&amp;'Gastos com Pessoal'!$I$512:$AJ$512,0),10,1)),0)
+_xlfn.IFNA(SUM((AI$3&gt;='Gastos com Pessoal'!$E$513:$E$522)*(AI$3&lt;='Gastos com Pessoal'!$F$513:$F$522)*(IF('Gastos com Pessoal'!$Y$513:$Y$522&lt;=AI$3,1,0))*OFFSET('Gastos com Pessoal'!$H$512,1,MATCH(4&amp;$B48,'Gastos com Pessoal'!$I$532:$AJ$532&amp;'Gastos com Pessoal'!$I$512:$AJ$512,0),10,1)),0)
+_xlfn.IFNA(SUM((AI$3&gt;='Gastos com Pessoal'!$E$513:$E$522)*(AI$3&lt;='Gastos com Pessoal'!$F$513:$F$522)*(IF('Gastos com Pessoal'!$AE$513:$AE$522&lt;=AI$3,1,0))*OFFSET('Gastos com Pessoal'!$H$512,1,MATCH(5&amp;$B48,'Gastos com Pessoal'!$I$532:$AJ$532&amp;'Gastos com Pessoal'!$I$512:$AJ$512,0),10,1)),0)</f>
        <v>0</v>
      </c>
      <c r="AJ48" s="32">
        <f t="array" aca="1" ref="AJ48" ca="1">_xlfn.IFNA(SUM((AJ$3&gt;='Gastos com Pessoal'!$E$7:$E$506)*(AJ$3&lt;='Gastos com Pessoal'!$F$7:$F$506)*OFFSET('Encargos e Benefícios'!$D$5,1,MATCH($B48,'Encargos e Benefícios'!$E$5:$AB$5,0),500,1)),0)
+_xlfn.IFNA(SUM((AJ$3&gt;='Gastos com Pessoal'!$E$513:$E$522)*(AJ$3&lt;='Gastos com Pessoal'!$F$513:$F$522)*OFFSET('Encargos e Benefícios'!$D$511,1,MATCH($B48,'Encargos e Benefícios'!$E$511:$AB$511,0),10,1)),0)
+_xlfn.IFNA(SUM((AJ$3&gt;='Gastos com Pessoal'!$E$7:$E$506)*(AJ$3&lt;='Gastos com Pessoal'!$F$7:$F$506)*(IF('Gastos com Pessoal'!$G$7:$G$506&lt;=AJ$3,1,0))*OFFSET('Gastos com Pessoal'!$H$6,1,MATCH(1&amp;$B48,'Gastos com Pessoal'!$I$532:$AJ$532&amp;'Gastos com Pessoal'!$I$6:$AJ$6,0),500,1)),0)
+_xlfn.IFNA(SUM((AJ$3&gt;='Gastos com Pessoal'!$E$7:$E$506)*(AJ$3&lt;='Gastos com Pessoal'!$F$7:$F$506)*(IF('Gastos com Pessoal'!$M$7:$M$506&lt;=AJ$3,1,0))*OFFSET('Gastos com Pessoal'!$H$6,1,MATCH(2&amp;$B48,'Gastos com Pessoal'!$I$532:$AJ$532&amp;'Gastos com Pessoal'!$I$6:$AJ$6,0),500,1)),0)
+_xlfn.IFNA(SUM((AJ$3&gt;='Gastos com Pessoal'!$E$7:$E$506)*(AJ$3&lt;='Gastos com Pessoal'!$F$7:$F$506)*(IF('Gastos com Pessoal'!$S$7:$S$506&lt;=AJ$3,1,0))*OFFSET('Gastos com Pessoal'!$H$6,1,MATCH(3&amp;$B48,'Gastos com Pessoal'!$I$532:$AJ$532&amp;'Gastos com Pessoal'!$I$6:$AJ$6,0),500,1)),0)
+_xlfn.IFNA(SUM((AJ$3&gt;='Gastos com Pessoal'!$E$7:$E$506)*(AJ$3&lt;='Gastos com Pessoal'!$F$7:$F$506)*(IF('Gastos com Pessoal'!$Y$7:$Y$506&lt;=AJ$3,1,0))*OFFSET('Gastos com Pessoal'!$H$6,1,MATCH(4&amp;$B48,'Gastos com Pessoal'!$I$532:$AJ$532&amp;'Gastos com Pessoal'!$I$6:$AJ$6,0),500,1)),0)
+_xlfn.IFNA(SUM((AJ$3&gt;='Gastos com Pessoal'!$E$7:$E$506)*(AJ$3&lt;='Gastos com Pessoal'!$F$7:$F$506)*(IF('Gastos com Pessoal'!$AE$7:$AE$506&lt;=AJ$3,1,0))*OFFSET('Gastos com Pessoal'!$H$6,1,MATCH(5&amp;$B48,'Gastos com Pessoal'!$I$532:$AJ$532&amp;'Gastos com Pessoal'!$I$6:$AJ$6,0),500,1)),0)
+_xlfn.IFNA(SUM((AJ$3&gt;='Gastos com Pessoal'!$E$513:$E$522)*(AJ$3&lt;='Gastos com Pessoal'!$F$513:$F$522)*(IF('Gastos com Pessoal'!$G$513:$G$522&lt;=AJ$3,1,0))*OFFSET('Gastos com Pessoal'!$H$512,1,MATCH(1&amp;$B48,'Gastos com Pessoal'!$I$532:$AJ$532&amp;'Gastos com Pessoal'!$I$512:$AJ$512,0),10,1)),0)
+_xlfn.IFNA(SUM((AJ$3&gt;='Gastos com Pessoal'!$E$513:$E$522)*(AJ$3&lt;='Gastos com Pessoal'!$F$513:$F$522)*(IF('Gastos com Pessoal'!$M$513:$M$522&lt;=AJ$3,1,0))*OFFSET('Gastos com Pessoal'!$H$512,1,MATCH(2&amp;$B48,'Gastos com Pessoal'!$I$532:$AJ$532&amp;'Gastos com Pessoal'!$I$512:$AJ$512,0),10,1)),0)
+_xlfn.IFNA(SUM((AJ$3&gt;='Gastos com Pessoal'!$E$513:$E$522)*(AJ$3&lt;='Gastos com Pessoal'!$F$513:$F$522)*(IF('Gastos com Pessoal'!$S$513:$S$522&lt;=AJ$3,1,0))*OFFSET('Gastos com Pessoal'!$H$512,1,MATCH(3&amp;$B48,'Gastos com Pessoal'!$I$532:$AJ$532&amp;'Gastos com Pessoal'!$I$512:$AJ$512,0),10,1)),0)
+_xlfn.IFNA(SUM((AJ$3&gt;='Gastos com Pessoal'!$E$513:$E$522)*(AJ$3&lt;='Gastos com Pessoal'!$F$513:$F$522)*(IF('Gastos com Pessoal'!$Y$513:$Y$522&lt;=AJ$3,1,0))*OFFSET('Gastos com Pessoal'!$H$512,1,MATCH(4&amp;$B48,'Gastos com Pessoal'!$I$532:$AJ$532&amp;'Gastos com Pessoal'!$I$512:$AJ$512,0),10,1)),0)
+_xlfn.IFNA(SUM((AJ$3&gt;='Gastos com Pessoal'!$E$513:$E$522)*(AJ$3&lt;='Gastos com Pessoal'!$F$513:$F$522)*(IF('Gastos com Pessoal'!$AE$513:$AE$522&lt;=AJ$3,1,0))*OFFSET('Gastos com Pessoal'!$H$512,1,MATCH(5&amp;$B48,'Gastos com Pessoal'!$I$532:$AJ$532&amp;'Gastos com Pessoal'!$I$512:$AJ$512,0),10,1)),0)</f>
        <v>0</v>
      </c>
      <c r="AK48" s="32">
        <f t="array" aca="1" ref="AK48" ca="1">_xlfn.IFNA(SUM((AK$3&gt;='Gastos com Pessoal'!$E$7:$E$506)*(AK$3&lt;='Gastos com Pessoal'!$F$7:$F$506)*OFFSET('Encargos e Benefícios'!$D$5,1,MATCH($B48,'Encargos e Benefícios'!$E$5:$AB$5,0),500,1)),0)
+_xlfn.IFNA(SUM((AK$3&gt;='Gastos com Pessoal'!$E$513:$E$522)*(AK$3&lt;='Gastos com Pessoal'!$F$513:$F$522)*OFFSET('Encargos e Benefícios'!$D$511,1,MATCH($B48,'Encargos e Benefícios'!$E$511:$AB$511,0),10,1)),0)
+_xlfn.IFNA(SUM((AK$3&gt;='Gastos com Pessoal'!$E$7:$E$506)*(AK$3&lt;='Gastos com Pessoal'!$F$7:$F$506)*(IF('Gastos com Pessoal'!$G$7:$G$506&lt;=AK$3,1,0))*OFFSET('Gastos com Pessoal'!$H$6,1,MATCH(1&amp;$B48,'Gastos com Pessoal'!$I$532:$AJ$532&amp;'Gastos com Pessoal'!$I$6:$AJ$6,0),500,1)),0)
+_xlfn.IFNA(SUM((AK$3&gt;='Gastos com Pessoal'!$E$7:$E$506)*(AK$3&lt;='Gastos com Pessoal'!$F$7:$F$506)*(IF('Gastos com Pessoal'!$M$7:$M$506&lt;=AK$3,1,0))*OFFSET('Gastos com Pessoal'!$H$6,1,MATCH(2&amp;$B48,'Gastos com Pessoal'!$I$532:$AJ$532&amp;'Gastos com Pessoal'!$I$6:$AJ$6,0),500,1)),0)
+_xlfn.IFNA(SUM((AK$3&gt;='Gastos com Pessoal'!$E$7:$E$506)*(AK$3&lt;='Gastos com Pessoal'!$F$7:$F$506)*(IF('Gastos com Pessoal'!$S$7:$S$506&lt;=AK$3,1,0))*OFFSET('Gastos com Pessoal'!$H$6,1,MATCH(3&amp;$B48,'Gastos com Pessoal'!$I$532:$AJ$532&amp;'Gastos com Pessoal'!$I$6:$AJ$6,0),500,1)),0)
+_xlfn.IFNA(SUM((AK$3&gt;='Gastos com Pessoal'!$E$7:$E$506)*(AK$3&lt;='Gastos com Pessoal'!$F$7:$F$506)*(IF('Gastos com Pessoal'!$Y$7:$Y$506&lt;=AK$3,1,0))*OFFSET('Gastos com Pessoal'!$H$6,1,MATCH(4&amp;$B48,'Gastos com Pessoal'!$I$532:$AJ$532&amp;'Gastos com Pessoal'!$I$6:$AJ$6,0),500,1)),0)
+_xlfn.IFNA(SUM((AK$3&gt;='Gastos com Pessoal'!$E$7:$E$506)*(AK$3&lt;='Gastos com Pessoal'!$F$7:$F$506)*(IF('Gastos com Pessoal'!$AE$7:$AE$506&lt;=AK$3,1,0))*OFFSET('Gastos com Pessoal'!$H$6,1,MATCH(5&amp;$B48,'Gastos com Pessoal'!$I$532:$AJ$532&amp;'Gastos com Pessoal'!$I$6:$AJ$6,0),500,1)),0)
+_xlfn.IFNA(SUM((AK$3&gt;='Gastos com Pessoal'!$E$513:$E$522)*(AK$3&lt;='Gastos com Pessoal'!$F$513:$F$522)*(IF('Gastos com Pessoal'!$G$513:$G$522&lt;=AK$3,1,0))*OFFSET('Gastos com Pessoal'!$H$512,1,MATCH(1&amp;$B48,'Gastos com Pessoal'!$I$532:$AJ$532&amp;'Gastos com Pessoal'!$I$512:$AJ$512,0),10,1)),0)
+_xlfn.IFNA(SUM((AK$3&gt;='Gastos com Pessoal'!$E$513:$E$522)*(AK$3&lt;='Gastos com Pessoal'!$F$513:$F$522)*(IF('Gastos com Pessoal'!$M$513:$M$522&lt;=AK$3,1,0))*OFFSET('Gastos com Pessoal'!$H$512,1,MATCH(2&amp;$B48,'Gastos com Pessoal'!$I$532:$AJ$532&amp;'Gastos com Pessoal'!$I$512:$AJ$512,0),10,1)),0)
+_xlfn.IFNA(SUM((AK$3&gt;='Gastos com Pessoal'!$E$513:$E$522)*(AK$3&lt;='Gastos com Pessoal'!$F$513:$F$522)*(IF('Gastos com Pessoal'!$S$513:$S$522&lt;=AK$3,1,0))*OFFSET('Gastos com Pessoal'!$H$512,1,MATCH(3&amp;$B48,'Gastos com Pessoal'!$I$532:$AJ$532&amp;'Gastos com Pessoal'!$I$512:$AJ$512,0),10,1)),0)
+_xlfn.IFNA(SUM((AK$3&gt;='Gastos com Pessoal'!$E$513:$E$522)*(AK$3&lt;='Gastos com Pessoal'!$F$513:$F$522)*(IF('Gastos com Pessoal'!$Y$513:$Y$522&lt;=AK$3,1,0))*OFFSET('Gastos com Pessoal'!$H$512,1,MATCH(4&amp;$B48,'Gastos com Pessoal'!$I$532:$AJ$532&amp;'Gastos com Pessoal'!$I$512:$AJ$512,0),10,1)),0)
+_xlfn.IFNA(SUM((AK$3&gt;='Gastos com Pessoal'!$E$513:$E$522)*(AK$3&lt;='Gastos com Pessoal'!$F$513:$F$522)*(IF('Gastos com Pessoal'!$AE$513:$AE$522&lt;=AK$3,1,0))*OFFSET('Gastos com Pessoal'!$H$512,1,MATCH(5&amp;$B48,'Gastos com Pessoal'!$I$532:$AJ$532&amp;'Gastos com Pessoal'!$I$512:$AJ$512,0),10,1)),0)</f>
        <v>0</v>
      </c>
      <c r="AL48" s="32">
        <f t="array" aca="1" ref="AL48" ca="1">_xlfn.IFNA(SUM((AL$3&gt;='Gastos com Pessoal'!$E$7:$E$506)*(AL$3&lt;='Gastos com Pessoal'!$F$7:$F$506)*OFFSET('Encargos e Benefícios'!$D$5,1,MATCH($B48,'Encargos e Benefícios'!$E$5:$AB$5,0),500,1)),0)
+_xlfn.IFNA(SUM((AL$3&gt;='Gastos com Pessoal'!$E$513:$E$522)*(AL$3&lt;='Gastos com Pessoal'!$F$513:$F$522)*OFFSET('Encargos e Benefícios'!$D$511,1,MATCH($B48,'Encargos e Benefícios'!$E$511:$AB$511,0),10,1)),0)
+_xlfn.IFNA(SUM((AL$3&gt;='Gastos com Pessoal'!$E$7:$E$506)*(AL$3&lt;='Gastos com Pessoal'!$F$7:$F$506)*(IF('Gastos com Pessoal'!$G$7:$G$506&lt;=AL$3,1,0))*OFFSET('Gastos com Pessoal'!$H$6,1,MATCH(1&amp;$B48,'Gastos com Pessoal'!$I$532:$AJ$532&amp;'Gastos com Pessoal'!$I$6:$AJ$6,0),500,1)),0)
+_xlfn.IFNA(SUM((AL$3&gt;='Gastos com Pessoal'!$E$7:$E$506)*(AL$3&lt;='Gastos com Pessoal'!$F$7:$F$506)*(IF('Gastos com Pessoal'!$M$7:$M$506&lt;=AL$3,1,0))*OFFSET('Gastos com Pessoal'!$H$6,1,MATCH(2&amp;$B48,'Gastos com Pessoal'!$I$532:$AJ$532&amp;'Gastos com Pessoal'!$I$6:$AJ$6,0),500,1)),0)
+_xlfn.IFNA(SUM((AL$3&gt;='Gastos com Pessoal'!$E$7:$E$506)*(AL$3&lt;='Gastos com Pessoal'!$F$7:$F$506)*(IF('Gastos com Pessoal'!$S$7:$S$506&lt;=AL$3,1,0))*OFFSET('Gastos com Pessoal'!$H$6,1,MATCH(3&amp;$B48,'Gastos com Pessoal'!$I$532:$AJ$532&amp;'Gastos com Pessoal'!$I$6:$AJ$6,0),500,1)),0)
+_xlfn.IFNA(SUM((AL$3&gt;='Gastos com Pessoal'!$E$7:$E$506)*(AL$3&lt;='Gastos com Pessoal'!$F$7:$F$506)*(IF('Gastos com Pessoal'!$Y$7:$Y$506&lt;=AL$3,1,0))*OFFSET('Gastos com Pessoal'!$H$6,1,MATCH(4&amp;$B48,'Gastos com Pessoal'!$I$532:$AJ$532&amp;'Gastos com Pessoal'!$I$6:$AJ$6,0),500,1)),0)
+_xlfn.IFNA(SUM((AL$3&gt;='Gastos com Pessoal'!$E$7:$E$506)*(AL$3&lt;='Gastos com Pessoal'!$F$7:$F$506)*(IF('Gastos com Pessoal'!$AE$7:$AE$506&lt;=AL$3,1,0))*OFFSET('Gastos com Pessoal'!$H$6,1,MATCH(5&amp;$B48,'Gastos com Pessoal'!$I$532:$AJ$532&amp;'Gastos com Pessoal'!$I$6:$AJ$6,0),500,1)),0)
+_xlfn.IFNA(SUM((AL$3&gt;='Gastos com Pessoal'!$E$513:$E$522)*(AL$3&lt;='Gastos com Pessoal'!$F$513:$F$522)*(IF('Gastos com Pessoal'!$G$513:$G$522&lt;=AL$3,1,0))*OFFSET('Gastos com Pessoal'!$H$512,1,MATCH(1&amp;$B48,'Gastos com Pessoal'!$I$532:$AJ$532&amp;'Gastos com Pessoal'!$I$512:$AJ$512,0),10,1)),0)
+_xlfn.IFNA(SUM((AL$3&gt;='Gastos com Pessoal'!$E$513:$E$522)*(AL$3&lt;='Gastos com Pessoal'!$F$513:$F$522)*(IF('Gastos com Pessoal'!$M$513:$M$522&lt;=AL$3,1,0))*OFFSET('Gastos com Pessoal'!$H$512,1,MATCH(2&amp;$B48,'Gastos com Pessoal'!$I$532:$AJ$532&amp;'Gastos com Pessoal'!$I$512:$AJ$512,0),10,1)),0)
+_xlfn.IFNA(SUM((AL$3&gt;='Gastos com Pessoal'!$E$513:$E$522)*(AL$3&lt;='Gastos com Pessoal'!$F$513:$F$522)*(IF('Gastos com Pessoal'!$S$513:$S$522&lt;=AL$3,1,0))*OFFSET('Gastos com Pessoal'!$H$512,1,MATCH(3&amp;$B48,'Gastos com Pessoal'!$I$532:$AJ$532&amp;'Gastos com Pessoal'!$I$512:$AJ$512,0),10,1)),0)
+_xlfn.IFNA(SUM((AL$3&gt;='Gastos com Pessoal'!$E$513:$E$522)*(AL$3&lt;='Gastos com Pessoal'!$F$513:$F$522)*(IF('Gastos com Pessoal'!$Y$513:$Y$522&lt;=AL$3,1,0))*OFFSET('Gastos com Pessoal'!$H$512,1,MATCH(4&amp;$B48,'Gastos com Pessoal'!$I$532:$AJ$532&amp;'Gastos com Pessoal'!$I$512:$AJ$512,0),10,1)),0)
+_xlfn.IFNA(SUM((AL$3&gt;='Gastos com Pessoal'!$E$513:$E$522)*(AL$3&lt;='Gastos com Pessoal'!$F$513:$F$522)*(IF('Gastos com Pessoal'!$AE$513:$AE$522&lt;=AL$3,1,0))*OFFSET('Gastos com Pessoal'!$H$512,1,MATCH(5&amp;$B48,'Gastos com Pessoal'!$I$532:$AJ$532&amp;'Gastos com Pessoal'!$I$512:$AJ$512,0),10,1)),0)</f>
        <v>0</v>
      </c>
      <c r="AM48" s="32">
        <f t="array" aca="1" ref="AM48" ca="1">_xlfn.IFNA(SUM((AM$3&gt;='Gastos com Pessoal'!$E$7:$E$506)*(AM$3&lt;='Gastos com Pessoal'!$F$7:$F$506)*OFFSET('Encargos e Benefícios'!$D$5,1,MATCH($B48,'Encargos e Benefícios'!$E$5:$AB$5,0),500,1)),0)
+_xlfn.IFNA(SUM((AM$3&gt;='Gastos com Pessoal'!$E$513:$E$522)*(AM$3&lt;='Gastos com Pessoal'!$F$513:$F$522)*OFFSET('Encargos e Benefícios'!$D$511,1,MATCH($B48,'Encargos e Benefícios'!$E$511:$AB$511,0),10,1)),0)
+_xlfn.IFNA(SUM((AM$3&gt;='Gastos com Pessoal'!$E$7:$E$506)*(AM$3&lt;='Gastos com Pessoal'!$F$7:$F$506)*(IF('Gastos com Pessoal'!$G$7:$G$506&lt;=AM$3,1,0))*OFFSET('Gastos com Pessoal'!$H$6,1,MATCH(1&amp;$B48,'Gastos com Pessoal'!$I$532:$AJ$532&amp;'Gastos com Pessoal'!$I$6:$AJ$6,0),500,1)),0)
+_xlfn.IFNA(SUM((AM$3&gt;='Gastos com Pessoal'!$E$7:$E$506)*(AM$3&lt;='Gastos com Pessoal'!$F$7:$F$506)*(IF('Gastos com Pessoal'!$M$7:$M$506&lt;=AM$3,1,0))*OFFSET('Gastos com Pessoal'!$H$6,1,MATCH(2&amp;$B48,'Gastos com Pessoal'!$I$532:$AJ$532&amp;'Gastos com Pessoal'!$I$6:$AJ$6,0),500,1)),0)
+_xlfn.IFNA(SUM((AM$3&gt;='Gastos com Pessoal'!$E$7:$E$506)*(AM$3&lt;='Gastos com Pessoal'!$F$7:$F$506)*(IF('Gastos com Pessoal'!$S$7:$S$506&lt;=AM$3,1,0))*OFFSET('Gastos com Pessoal'!$H$6,1,MATCH(3&amp;$B48,'Gastos com Pessoal'!$I$532:$AJ$532&amp;'Gastos com Pessoal'!$I$6:$AJ$6,0),500,1)),0)
+_xlfn.IFNA(SUM((AM$3&gt;='Gastos com Pessoal'!$E$7:$E$506)*(AM$3&lt;='Gastos com Pessoal'!$F$7:$F$506)*(IF('Gastos com Pessoal'!$Y$7:$Y$506&lt;=AM$3,1,0))*OFFSET('Gastos com Pessoal'!$H$6,1,MATCH(4&amp;$B48,'Gastos com Pessoal'!$I$532:$AJ$532&amp;'Gastos com Pessoal'!$I$6:$AJ$6,0),500,1)),0)
+_xlfn.IFNA(SUM((AM$3&gt;='Gastos com Pessoal'!$E$7:$E$506)*(AM$3&lt;='Gastos com Pessoal'!$F$7:$F$506)*(IF('Gastos com Pessoal'!$AE$7:$AE$506&lt;=AM$3,1,0))*OFFSET('Gastos com Pessoal'!$H$6,1,MATCH(5&amp;$B48,'Gastos com Pessoal'!$I$532:$AJ$532&amp;'Gastos com Pessoal'!$I$6:$AJ$6,0),500,1)),0)
+_xlfn.IFNA(SUM((AM$3&gt;='Gastos com Pessoal'!$E$513:$E$522)*(AM$3&lt;='Gastos com Pessoal'!$F$513:$F$522)*(IF('Gastos com Pessoal'!$G$513:$G$522&lt;=AM$3,1,0))*OFFSET('Gastos com Pessoal'!$H$512,1,MATCH(1&amp;$B48,'Gastos com Pessoal'!$I$532:$AJ$532&amp;'Gastos com Pessoal'!$I$512:$AJ$512,0),10,1)),0)
+_xlfn.IFNA(SUM((AM$3&gt;='Gastos com Pessoal'!$E$513:$E$522)*(AM$3&lt;='Gastos com Pessoal'!$F$513:$F$522)*(IF('Gastos com Pessoal'!$M$513:$M$522&lt;=AM$3,1,0))*OFFSET('Gastos com Pessoal'!$H$512,1,MATCH(2&amp;$B48,'Gastos com Pessoal'!$I$532:$AJ$532&amp;'Gastos com Pessoal'!$I$512:$AJ$512,0),10,1)),0)
+_xlfn.IFNA(SUM((AM$3&gt;='Gastos com Pessoal'!$E$513:$E$522)*(AM$3&lt;='Gastos com Pessoal'!$F$513:$F$522)*(IF('Gastos com Pessoal'!$S$513:$S$522&lt;=AM$3,1,0))*OFFSET('Gastos com Pessoal'!$H$512,1,MATCH(3&amp;$B48,'Gastos com Pessoal'!$I$532:$AJ$532&amp;'Gastos com Pessoal'!$I$512:$AJ$512,0),10,1)),0)
+_xlfn.IFNA(SUM((AM$3&gt;='Gastos com Pessoal'!$E$513:$E$522)*(AM$3&lt;='Gastos com Pessoal'!$F$513:$F$522)*(IF('Gastos com Pessoal'!$Y$513:$Y$522&lt;=AM$3,1,0))*OFFSET('Gastos com Pessoal'!$H$512,1,MATCH(4&amp;$B48,'Gastos com Pessoal'!$I$532:$AJ$532&amp;'Gastos com Pessoal'!$I$512:$AJ$512,0),10,1)),0)
+_xlfn.IFNA(SUM((AM$3&gt;='Gastos com Pessoal'!$E$513:$E$522)*(AM$3&lt;='Gastos com Pessoal'!$F$513:$F$522)*(IF('Gastos com Pessoal'!$AE$513:$AE$522&lt;=AM$3,1,0))*OFFSET('Gastos com Pessoal'!$H$512,1,MATCH(5&amp;$B48,'Gastos com Pessoal'!$I$532:$AJ$532&amp;'Gastos com Pessoal'!$I$512:$AJ$512,0),10,1)),0)</f>
        <v>0</v>
      </c>
      <c r="AN48" s="32">
        <f t="array" aca="1" ref="AN48" ca="1">_xlfn.IFNA(SUM((AN$3&gt;='Gastos com Pessoal'!$E$7:$E$506)*(AN$3&lt;='Gastos com Pessoal'!$F$7:$F$506)*OFFSET('Encargos e Benefícios'!$D$5,1,MATCH($B48,'Encargos e Benefícios'!$E$5:$AB$5,0),500,1)),0)
+_xlfn.IFNA(SUM((AN$3&gt;='Gastos com Pessoal'!$E$513:$E$522)*(AN$3&lt;='Gastos com Pessoal'!$F$513:$F$522)*OFFSET('Encargos e Benefícios'!$D$511,1,MATCH($B48,'Encargos e Benefícios'!$E$511:$AB$511,0),10,1)),0)
+_xlfn.IFNA(SUM((AN$3&gt;='Gastos com Pessoal'!$E$7:$E$506)*(AN$3&lt;='Gastos com Pessoal'!$F$7:$F$506)*(IF('Gastos com Pessoal'!$G$7:$G$506&lt;=AN$3,1,0))*OFFSET('Gastos com Pessoal'!$H$6,1,MATCH(1&amp;$B48,'Gastos com Pessoal'!$I$532:$AJ$532&amp;'Gastos com Pessoal'!$I$6:$AJ$6,0),500,1)),0)
+_xlfn.IFNA(SUM((AN$3&gt;='Gastos com Pessoal'!$E$7:$E$506)*(AN$3&lt;='Gastos com Pessoal'!$F$7:$F$506)*(IF('Gastos com Pessoal'!$M$7:$M$506&lt;=AN$3,1,0))*OFFSET('Gastos com Pessoal'!$H$6,1,MATCH(2&amp;$B48,'Gastos com Pessoal'!$I$532:$AJ$532&amp;'Gastos com Pessoal'!$I$6:$AJ$6,0),500,1)),0)
+_xlfn.IFNA(SUM((AN$3&gt;='Gastos com Pessoal'!$E$7:$E$506)*(AN$3&lt;='Gastos com Pessoal'!$F$7:$F$506)*(IF('Gastos com Pessoal'!$S$7:$S$506&lt;=AN$3,1,0))*OFFSET('Gastos com Pessoal'!$H$6,1,MATCH(3&amp;$B48,'Gastos com Pessoal'!$I$532:$AJ$532&amp;'Gastos com Pessoal'!$I$6:$AJ$6,0),500,1)),0)
+_xlfn.IFNA(SUM((AN$3&gt;='Gastos com Pessoal'!$E$7:$E$506)*(AN$3&lt;='Gastos com Pessoal'!$F$7:$F$506)*(IF('Gastos com Pessoal'!$Y$7:$Y$506&lt;=AN$3,1,0))*OFFSET('Gastos com Pessoal'!$H$6,1,MATCH(4&amp;$B48,'Gastos com Pessoal'!$I$532:$AJ$532&amp;'Gastos com Pessoal'!$I$6:$AJ$6,0),500,1)),0)
+_xlfn.IFNA(SUM((AN$3&gt;='Gastos com Pessoal'!$E$7:$E$506)*(AN$3&lt;='Gastos com Pessoal'!$F$7:$F$506)*(IF('Gastos com Pessoal'!$AE$7:$AE$506&lt;=AN$3,1,0))*OFFSET('Gastos com Pessoal'!$H$6,1,MATCH(5&amp;$B48,'Gastos com Pessoal'!$I$532:$AJ$532&amp;'Gastos com Pessoal'!$I$6:$AJ$6,0),500,1)),0)
+_xlfn.IFNA(SUM((AN$3&gt;='Gastos com Pessoal'!$E$513:$E$522)*(AN$3&lt;='Gastos com Pessoal'!$F$513:$F$522)*(IF('Gastos com Pessoal'!$G$513:$G$522&lt;=AN$3,1,0))*OFFSET('Gastos com Pessoal'!$H$512,1,MATCH(1&amp;$B48,'Gastos com Pessoal'!$I$532:$AJ$532&amp;'Gastos com Pessoal'!$I$512:$AJ$512,0),10,1)),0)
+_xlfn.IFNA(SUM((AN$3&gt;='Gastos com Pessoal'!$E$513:$E$522)*(AN$3&lt;='Gastos com Pessoal'!$F$513:$F$522)*(IF('Gastos com Pessoal'!$M$513:$M$522&lt;=AN$3,1,0))*OFFSET('Gastos com Pessoal'!$H$512,1,MATCH(2&amp;$B48,'Gastos com Pessoal'!$I$532:$AJ$532&amp;'Gastos com Pessoal'!$I$512:$AJ$512,0),10,1)),0)
+_xlfn.IFNA(SUM((AN$3&gt;='Gastos com Pessoal'!$E$513:$E$522)*(AN$3&lt;='Gastos com Pessoal'!$F$513:$F$522)*(IF('Gastos com Pessoal'!$S$513:$S$522&lt;=AN$3,1,0))*OFFSET('Gastos com Pessoal'!$H$512,1,MATCH(3&amp;$B48,'Gastos com Pessoal'!$I$532:$AJ$532&amp;'Gastos com Pessoal'!$I$512:$AJ$512,0),10,1)),0)
+_xlfn.IFNA(SUM((AN$3&gt;='Gastos com Pessoal'!$E$513:$E$522)*(AN$3&lt;='Gastos com Pessoal'!$F$513:$F$522)*(IF('Gastos com Pessoal'!$Y$513:$Y$522&lt;=AN$3,1,0))*OFFSET('Gastos com Pessoal'!$H$512,1,MATCH(4&amp;$B48,'Gastos com Pessoal'!$I$532:$AJ$532&amp;'Gastos com Pessoal'!$I$512:$AJ$512,0),10,1)),0)
+_xlfn.IFNA(SUM((AN$3&gt;='Gastos com Pessoal'!$E$513:$E$522)*(AN$3&lt;='Gastos com Pessoal'!$F$513:$F$522)*(IF('Gastos com Pessoal'!$AE$513:$AE$522&lt;=AN$3,1,0))*OFFSET('Gastos com Pessoal'!$H$512,1,MATCH(5&amp;$B48,'Gastos com Pessoal'!$I$532:$AJ$532&amp;'Gastos com Pessoal'!$I$512:$AJ$512,0),10,1)),0)</f>
        <v>0</v>
      </c>
      <c r="AO48" s="32">
        <f t="array" aca="1" ref="AO48" ca="1">_xlfn.IFNA(SUM((AO$3&gt;='Gastos com Pessoal'!$E$7:$E$506)*(AO$3&lt;='Gastos com Pessoal'!$F$7:$F$506)*OFFSET('Encargos e Benefícios'!$D$5,1,MATCH($B48,'Encargos e Benefícios'!$E$5:$AB$5,0),500,1)),0)
+_xlfn.IFNA(SUM((AO$3&gt;='Gastos com Pessoal'!$E$513:$E$522)*(AO$3&lt;='Gastos com Pessoal'!$F$513:$F$522)*OFFSET('Encargos e Benefícios'!$D$511,1,MATCH($B48,'Encargos e Benefícios'!$E$511:$AB$511,0),10,1)),0)
+_xlfn.IFNA(SUM((AO$3&gt;='Gastos com Pessoal'!$E$7:$E$506)*(AO$3&lt;='Gastos com Pessoal'!$F$7:$F$506)*(IF('Gastos com Pessoal'!$G$7:$G$506&lt;=AO$3,1,0))*OFFSET('Gastos com Pessoal'!$H$6,1,MATCH(1&amp;$B48,'Gastos com Pessoal'!$I$532:$AJ$532&amp;'Gastos com Pessoal'!$I$6:$AJ$6,0),500,1)),0)
+_xlfn.IFNA(SUM((AO$3&gt;='Gastos com Pessoal'!$E$7:$E$506)*(AO$3&lt;='Gastos com Pessoal'!$F$7:$F$506)*(IF('Gastos com Pessoal'!$M$7:$M$506&lt;=AO$3,1,0))*OFFSET('Gastos com Pessoal'!$H$6,1,MATCH(2&amp;$B48,'Gastos com Pessoal'!$I$532:$AJ$532&amp;'Gastos com Pessoal'!$I$6:$AJ$6,0),500,1)),0)
+_xlfn.IFNA(SUM((AO$3&gt;='Gastos com Pessoal'!$E$7:$E$506)*(AO$3&lt;='Gastos com Pessoal'!$F$7:$F$506)*(IF('Gastos com Pessoal'!$S$7:$S$506&lt;=AO$3,1,0))*OFFSET('Gastos com Pessoal'!$H$6,1,MATCH(3&amp;$B48,'Gastos com Pessoal'!$I$532:$AJ$532&amp;'Gastos com Pessoal'!$I$6:$AJ$6,0),500,1)),0)
+_xlfn.IFNA(SUM((AO$3&gt;='Gastos com Pessoal'!$E$7:$E$506)*(AO$3&lt;='Gastos com Pessoal'!$F$7:$F$506)*(IF('Gastos com Pessoal'!$Y$7:$Y$506&lt;=AO$3,1,0))*OFFSET('Gastos com Pessoal'!$H$6,1,MATCH(4&amp;$B48,'Gastos com Pessoal'!$I$532:$AJ$532&amp;'Gastos com Pessoal'!$I$6:$AJ$6,0),500,1)),0)
+_xlfn.IFNA(SUM((AO$3&gt;='Gastos com Pessoal'!$E$7:$E$506)*(AO$3&lt;='Gastos com Pessoal'!$F$7:$F$506)*(IF('Gastos com Pessoal'!$AE$7:$AE$506&lt;=AO$3,1,0))*OFFSET('Gastos com Pessoal'!$H$6,1,MATCH(5&amp;$B48,'Gastos com Pessoal'!$I$532:$AJ$532&amp;'Gastos com Pessoal'!$I$6:$AJ$6,0),500,1)),0)
+_xlfn.IFNA(SUM((AO$3&gt;='Gastos com Pessoal'!$E$513:$E$522)*(AO$3&lt;='Gastos com Pessoal'!$F$513:$F$522)*(IF('Gastos com Pessoal'!$G$513:$G$522&lt;=AO$3,1,0))*OFFSET('Gastos com Pessoal'!$H$512,1,MATCH(1&amp;$B48,'Gastos com Pessoal'!$I$532:$AJ$532&amp;'Gastos com Pessoal'!$I$512:$AJ$512,0),10,1)),0)
+_xlfn.IFNA(SUM((AO$3&gt;='Gastos com Pessoal'!$E$513:$E$522)*(AO$3&lt;='Gastos com Pessoal'!$F$513:$F$522)*(IF('Gastos com Pessoal'!$M$513:$M$522&lt;=AO$3,1,0))*OFFSET('Gastos com Pessoal'!$H$512,1,MATCH(2&amp;$B48,'Gastos com Pessoal'!$I$532:$AJ$532&amp;'Gastos com Pessoal'!$I$512:$AJ$512,0),10,1)),0)
+_xlfn.IFNA(SUM((AO$3&gt;='Gastos com Pessoal'!$E$513:$E$522)*(AO$3&lt;='Gastos com Pessoal'!$F$513:$F$522)*(IF('Gastos com Pessoal'!$S$513:$S$522&lt;=AO$3,1,0))*OFFSET('Gastos com Pessoal'!$H$512,1,MATCH(3&amp;$B48,'Gastos com Pessoal'!$I$532:$AJ$532&amp;'Gastos com Pessoal'!$I$512:$AJ$512,0),10,1)),0)
+_xlfn.IFNA(SUM((AO$3&gt;='Gastos com Pessoal'!$E$513:$E$522)*(AO$3&lt;='Gastos com Pessoal'!$F$513:$F$522)*(IF('Gastos com Pessoal'!$Y$513:$Y$522&lt;=AO$3,1,0))*OFFSET('Gastos com Pessoal'!$H$512,1,MATCH(4&amp;$B48,'Gastos com Pessoal'!$I$532:$AJ$532&amp;'Gastos com Pessoal'!$I$512:$AJ$512,0),10,1)),0)
+_xlfn.IFNA(SUM((AO$3&gt;='Gastos com Pessoal'!$E$513:$E$522)*(AO$3&lt;='Gastos com Pessoal'!$F$513:$F$522)*(IF('Gastos com Pessoal'!$AE$513:$AE$522&lt;=AO$3,1,0))*OFFSET('Gastos com Pessoal'!$H$512,1,MATCH(5&amp;$B48,'Gastos com Pessoal'!$I$532:$AJ$532&amp;'Gastos com Pessoal'!$I$512:$AJ$512,0),10,1)),0)</f>
        <v>0</v>
      </c>
      <c r="AP48" s="32">
        <f t="array" aca="1" ref="AP48" ca="1">_xlfn.IFNA(SUM((AP$3&gt;='Gastos com Pessoal'!$E$7:$E$506)*(AP$3&lt;='Gastos com Pessoal'!$F$7:$F$506)*OFFSET('Encargos e Benefícios'!$D$5,1,MATCH($B48,'Encargos e Benefícios'!$E$5:$AB$5,0),500,1)),0)
+_xlfn.IFNA(SUM((AP$3&gt;='Gastos com Pessoal'!$E$513:$E$522)*(AP$3&lt;='Gastos com Pessoal'!$F$513:$F$522)*OFFSET('Encargos e Benefícios'!$D$511,1,MATCH($B48,'Encargos e Benefícios'!$E$511:$AB$511,0),10,1)),0)
+_xlfn.IFNA(SUM((AP$3&gt;='Gastos com Pessoal'!$E$7:$E$506)*(AP$3&lt;='Gastos com Pessoal'!$F$7:$F$506)*(IF('Gastos com Pessoal'!$G$7:$G$506&lt;=AP$3,1,0))*OFFSET('Gastos com Pessoal'!$H$6,1,MATCH(1&amp;$B48,'Gastos com Pessoal'!$I$532:$AJ$532&amp;'Gastos com Pessoal'!$I$6:$AJ$6,0),500,1)),0)
+_xlfn.IFNA(SUM((AP$3&gt;='Gastos com Pessoal'!$E$7:$E$506)*(AP$3&lt;='Gastos com Pessoal'!$F$7:$F$506)*(IF('Gastos com Pessoal'!$M$7:$M$506&lt;=AP$3,1,0))*OFFSET('Gastos com Pessoal'!$H$6,1,MATCH(2&amp;$B48,'Gastos com Pessoal'!$I$532:$AJ$532&amp;'Gastos com Pessoal'!$I$6:$AJ$6,0),500,1)),0)
+_xlfn.IFNA(SUM((AP$3&gt;='Gastos com Pessoal'!$E$7:$E$506)*(AP$3&lt;='Gastos com Pessoal'!$F$7:$F$506)*(IF('Gastos com Pessoal'!$S$7:$S$506&lt;=AP$3,1,0))*OFFSET('Gastos com Pessoal'!$H$6,1,MATCH(3&amp;$B48,'Gastos com Pessoal'!$I$532:$AJ$532&amp;'Gastos com Pessoal'!$I$6:$AJ$6,0),500,1)),0)
+_xlfn.IFNA(SUM((AP$3&gt;='Gastos com Pessoal'!$E$7:$E$506)*(AP$3&lt;='Gastos com Pessoal'!$F$7:$F$506)*(IF('Gastos com Pessoal'!$Y$7:$Y$506&lt;=AP$3,1,0))*OFFSET('Gastos com Pessoal'!$H$6,1,MATCH(4&amp;$B48,'Gastos com Pessoal'!$I$532:$AJ$532&amp;'Gastos com Pessoal'!$I$6:$AJ$6,0),500,1)),0)
+_xlfn.IFNA(SUM((AP$3&gt;='Gastos com Pessoal'!$E$7:$E$506)*(AP$3&lt;='Gastos com Pessoal'!$F$7:$F$506)*(IF('Gastos com Pessoal'!$AE$7:$AE$506&lt;=AP$3,1,0))*OFFSET('Gastos com Pessoal'!$H$6,1,MATCH(5&amp;$B48,'Gastos com Pessoal'!$I$532:$AJ$532&amp;'Gastos com Pessoal'!$I$6:$AJ$6,0),500,1)),0)
+_xlfn.IFNA(SUM((AP$3&gt;='Gastos com Pessoal'!$E$513:$E$522)*(AP$3&lt;='Gastos com Pessoal'!$F$513:$F$522)*(IF('Gastos com Pessoal'!$G$513:$G$522&lt;=AP$3,1,0))*OFFSET('Gastos com Pessoal'!$H$512,1,MATCH(1&amp;$B48,'Gastos com Pessoal'!$I$532:$AJ$532&amp;'Gastos com Pessoal'!$I$512:$AJ$512,0),10,1)),0)
+_xlfn.IFNA(SUM((AP$3&gt;='Gastos com Pessoal'!$E$513:$E$522)*(AP$3&lt;='Gastos com Pessoal'!$F$513:$F$522)*(IF('Gastos com Pessoal'!$M$513:$M$522&lt;=AP$3,1,0))*OFFSET('Gastos com Pessoal'!$H$512,1,MATCH(2&amp;$B48,'Gastos com Pessoal'!$I$532:$AJ$532&amp;'Gastos com Pessoal'!$I$512:$AJ$512,0),10,1)),0)
+_xlfn.IFNA(SUM((AP$3&gt;='Gastos com Pessoal'!$E$513:$E$522)*(AP$3&lt;='Gastos com Pessoal'!$F$513:$F$522)*(IF('Gastos com Pessoal'!$S$513:$S$522&lt;=AP$3,1,0))*OFFSET('Gastos com Pessoal'!$H$512,1,MATCH(3&amp;$B48,'Gastos com Pessoal'!$I$532:$AJ$532&amp;'Gastos com Pessoal'!$I$512:$AJ$512,0),10,1)),0)
+_xlfn.IFNA(SUM((AP$3&gt;='Gastos com Pessoal'!$E$513:$E$522)*(AP$3&lt;='Gastos com Pessoal'!$F$513:$F$522)*(IF('Gastos com Pessoal'!$Y$513:$Y$522&lt;=AP$3,1,0))*OFFSET('Gastos com Pessoal'!$H$512,1,MATCH(4&amp;$B48,'Gastos com Pessoal'!$I$532:$AJ$532&amp;'Gastos com Pessoal'!$I$512:$AJ$512,0),10,1)),0)
+_xlfn.IFNA(SUM((AP$3&gt;='Gastos com Pessoal'!$E$513:$E$522)*(AP$3&lt;='Gastos com Pessoal'!$F$513:$F$522)*(IF('Gastos com Pessoal'!$AE$513:$AE$522&lt;=AP$3,1,0))*OFFSET('Gastos com Pessoal'!$H$512,1,MATCH(5&amp;$B48,'Gastos com Pessoal'!$I$532:$AJ$532&amp;'Gastos com Pessoal'!$I$512:$AJ$512,0),10,1)),0)</f>
        <v>0</v>
      </c>
      <c r="AQ48" s="32">
        <f t="array" aca="1" ref="AQ48" ca="1">_xlfn.IFNA(SUM((AQ$3&gt;='Gastos com Pessoal'!$E$7:$E$506)*(AQ$3&lt;='Gastos com Pessoal'!$F$7:$F$506)*OFFSET('Encargos e Benefícios'!$D$5,1,MATCH($B48,'Encargos e Benefícios'!$E$5:$AB$5,0),500,1)),0)
+_xlfn.IFNA(SUM((AQ$3&gt;='Gastos com Pessoal'!$E$513:$E$522)*(AQ$3&lt;='Gastos com Pessoal'!$F$513:$F$522)*OFFSET('Encargos e Benefícios'!$D$511,1,MATCH($B48,'Encargos e Benefícios'!$E$511:$AB$511,0),10,1)),0)
+_xlfn.IFNA(SUM((AQ$3&gt;='Gastos com Pessoal'!$E$7:$E$506)*(AQ$3&lt;='Gastos com Pessoal'!$F$7:$F$506)*(IF('Gastos com Pessoal'!$G$7:$G$506&lt;=AQ$3,1,0))*OFFSET('Gastos com Pessoal'!$H$6,1,MATCH(1&amp;$B48,'Gastos com Pessoal'!$I$532:$AJ$532&amp;'Gastos com Pessoal'!$I$6:$AJ$6,0),500,1)),0)
+_xlfn.IFNA(SUM((AQ$3&gt;='Gastos com Pessoal'!$E$7:$E$506)*(AQ$3&lt;='Gastos com Pessoal'!$F$7:$F$506)*(IF('Gastos com Pessoal'!$M$7:$M$506&lt;=AQ$3,1,0))*OFFSET('Gastos com Pessoal'!$H$6,1,MATCH(2&amp;$B48,'Gastos com Pessoal'!$I$532:$AJ$532&amp;'Gastos com Pessoal'!$I$6:$AJ$6,0),500,1)),0)
+_xlfn.IFNA(SUM((AQ$3&gt;='Gastos com Pessoal'!$E$7:$E$506)*(AQ$3&lt;='Gastos com Pessoal'!$F$7:$F$506)*(IF('Gastos com Pessoal'!$S$7:$S$506&lt;=AQ$3,1,0))*OFFSET('Gastos com Pessoal'!$H$6,1,MATCH(3&amp;$B48,'Gastos com Pessoal'!$I$532:$AJ$532&amp;'Gastos com Pessoal'!$I$6:$AJ$6,0),500,1)),0)
+_xlfn.IFNA(SUM((AQ$3&gt;='Gastos com Pessoal'!$E$7:$E$506)*(AQ$3&lt;='Gastos com Pessoal'!$F$7:$F$506)*(IF('Gastos com Pessoal'!$Y$7:$Y$506&lt;=AQ$3,1,0))*OFFSET('Gastos com Pessoal'!$H$6,1,MATCH(4&amp;$B48,'Gastos com Pessoal'!$I$532:$AJ$532&amp;'Gastos com Pessoal'!$I$6:$AJ$6,0),500,1)),0)
+_xlfn.IFNA(SUM((AQ$3&gt;='Gastos com Pessoal'!$E$7:$E$506)*(AQ$3&lt;='Gastos com Pessoal'!$F$7:$F$506)*(IF('Gastos com Pessoal'!$AE$7:$AE$506&lt;=AQ$3,1,0))*OFFSET('Gastos com Pessoal'!$H$6,1,MATCH(5&amp;$B48,'Gastos com Pessoal'!$I$532:$AJ$532&amp;'Gastos com Pessoal'!$I$6:$AJ$6,0),500,1)),0)
+_xlfn.IFNA(SUM((AQ$3&gt;='Gastos com Pessoal'!$E$513:$E$522)*(AQ$3&lt;='Gastos com Pessoal'!$F$513:$F$522)*(IF('Gastos com Pessoal'!$G$513:$G$522&lt;=AQ$3,1,0))*OFFSET('Gastos com Pessoal'!$H$512,1,MATCH(1&amp;$B48,'Gastos com Pessoal'!$I$532:$AJ$532&amp;'Gastos com Pessoal'!$I$512:$AJ$512,0),10,1)),0)
+_xlfn.IFNA(SUM((AQ$3&gt;='Gastos com Pessoal'!$E$513:$E$522)*(AQ$3&lt;='Gastos com Pessoal'!$F$513:$F$522)*(IF('Gastos com Pessoal'!$M$513:$M$522&lt;=AQ$3,1,0))*OFFSET('Gastos com Pessoal'!$H$512,1,MATCH(2&amp;$B48,'Gastos com Pessoal'!$I$532:$AJ$532&amp;'Gastos com Pessoal'!$I$512:$AJ$512,0),10,1)),0)
+_xlfn.IFNA(SUM((AQ$3&gt;='Gastos com Pessoal'!$E$513:$E$522)*(AQ$3&lt;='Gastos com Pessoal'!$F$513:$F$522)*(IF('Gastos com Pessoal'!$S$513:$S$522&lt;=AQ$3,1,0))*OFFSET('Gastos com Pessoal'!$H$512,1,MATCH(3&amp;$B48,'Gastos com Pessoal'!$I$532:$AJ$532&amp;'Gastos com Pessoal'!$I$512:$AJ$512,0),10,1)),0)
+_xlfn.IFNA(SUM((AQ$3&gt;='Gastos com Pessoal'!$E$513:$E$522)*(AQ$3&lt;='Gastos com Pessoal'!$F$513:$F$522)*(IF('Gastos com Pessoal'!$Y$513:$Y$522&lt;=AQ$3,1,0))*OFFSET('Gastos com Pessoal'!$H$512,1,MATCH(4&amp;$B48,'Gastos com Pessoal'!$I$532:$AJ$532&amp;'Gastos com Pessoal'!$I$512:$AJ$512,0),10,1)),0)
+_xlfn.IFNA(SUM((AQ$3&gt;='Gastos com Pessoal'!$E$513:$E$522)*(AQ$3&lt;='Gastos com Pessoal'!$F$513:$F$522)*(IF('Gastos com Pessoal'!$AE$513:$AE$522&lt;=AQ$3,1,0))*OFFSET('Gastos com Pessoal'!$H$512,1,MATCH(5&amp;$B48,'Gastos com Pessoal'!$I$532:$AJ$532&amp;'Gastos com Pessoal'!$I$512:$AJ$512,0),10,1)),0)</f>
        <v>0</v>
      </c>
      <c r="AR48" s="32">
        <f t="array" aca="1" ref="AR48" ca="1">_xlfn.IFNA(SUM((AR$3&gt;='Gastos com Pessoal'!$E$7:$E$506)*(AR$3&lt;='Gastos com Pessoal'!$F$7:$F$506)*OFFSET('Encargos e Benefícios'!$D$5,1,MATCH($B48,'Encargos e Benefícios'!$E$5:$AB$5,0),500,1)),0)
+_xlfn.IFNA(SUM((AR$3&gt;='Gastos com Pessoal'!$E$513:$E$522)*(AR$3&lt;='Gastos com Pessoal'!$F$513:$F$522)*OFFSET('Encargos e Benefícios'!$D$511,1,MATCH($B48,'Encargos e Benefícios'!$E$511:$AB$511,0),10,1)),0)
+_xlfn.IFNA(SUM((AR$3&gt;='Gastos com Pessoal'!$E$7:$E$506)*(AR$3&lt;='Gastos com Pessoal'!$F$7:$F$506)*(IF('Gastos com Pessoal'!$G$7:$G$506&lt;=AR$3,1,0))*OFFSET('Gastos com Pessoal'!$H$6,1,MATCH(1&amp;$B48,'Gastos com Pessoal'!$I$532:$AJ$532&amp;'Gastos com Pessoal'!$I$6:$AJ$6,0),500,1)),0)
+_xlfn.IFNA(SUM((AR$3&gt;='Gastos com Pessoal'!$E$7:$E$506)*(AR$3&lt;='Gastos com Pessoal'!$F$7:$F$506)*(IF('Gastos com Pessoal'!$M$7:$M$506&lt;=AR$3,1,0))*OFFSET('Gastos com Pessoal'!$H$6,1,MATCH(2&amp;$B48,'Gastos com Pessoal'!$I$532:$AJ$532&amp;'Gastos com Pessoal'!$I$6:$AJ$6,0),500,1)),0)
+_xlfn.IFNA(SUM((AR$3&gt;='Gastos com Pessoal'!$E$7:$E$506)*(AR$3&lt;='Gastos com Pessoal'!$F$7:$F$506)*(IF('Gastos com Pessoal'!$S$7:$S$506&lt;=AR$3,1,0))*OFFSET('Gastos com Pessoal'!$H$6,1,MATCH(3&amp;$B48,'Gastos com Pessoal'!$I$532:$AJ$532&amp;'Gastos com Pessoal'!$I$6:$AJ$6,0),500,1)),0)
+_xlfn.IFNA(SUM((AR$3&gt;='Gastos com Pessoal'!$E$7:$E$506)*(AR$3&lt;='Gastos com Pessoal'!$F$7:$F$506)*(IF('Gastos com Pessoal'!$Y$7:$Y$506&lt;=AR$3,1,0))*OFFSET('Gastos com Pessoal'!$H$6,1,MATCH(4&amp;$B48,'Gastos com Pessoal'!$I$532:$AJ$532&amp;'Gastos com Pessoal'!$I$6:$AJ$6,0),500,1)),0)
+_xlfn.IFNA(SUM((AR$3&gt;='Gastos com Pessoal'!$E$7:$E$506)*(AR$3&lt;='Gastos com Pessoal'!$F$7:$F$506)*(IF('Gastos com Pessoal'!$AE$7:$AE$506&lt;=AR$3,1,0))*OFFSET('Gastos com Pessoal'!$H$6,1,MATCH(5&amp;$B48,'Gastos com Pessoal'!$I$532:$AJ$532&amp;'Gastos com Pessoal'!$I$6:$AJ$6,0),500,1)),0)
+_xlfn.IFNA(SUM((AR$3&gt;='Gastos com Pessoal'!$E$513:$E$522)*(AR$3&lt;='Gastos com Pessoal'!$F$513:$F$522)*(IF('Gastos com Pessoal'!$G$513:$G$522&lt;=AR$3,1,0))*OFFSET('Gastos com Pessoal'!$H$512,1,MATCH(1&amp;$B48,'Gastos com Pessoal'!$I$532:$AJ$532&amp;'Gastos com Pessoal'!$I$512:$AJ$512,0),10,1)),0)
+_xlfn.IFNA(SUM((AR$3&gt;='Gastos com Pessoal'!$E$513:$E$522)*(AR$3&lt;='Gastos com Pessoal'!$F$513:$F$522)*(IF('Gastos com Pessoal'!$M$513:$M$522&lt;=AR$3,1,0))*OFFSET('Gastos com Pessoal'!$H$512,1,MATCH(2&amp;$B48,'Gastos com Pessoal'!$I$532:$AJ$532&amp;'Gastos com Pessoal'!$I$512:$AJ$512,0),10,1)),0)
+_xlfn.IFNA(SUM((AR$3&gt;='Gastos com Pessoal'!$E$513:$E$522)*(AR$3&lt;='Gastos com Pessoal'!$F$513:$F$522)*(IF('Gastos com Pessoal'!$S$513:$S$522&lt;=AR$3,1,0))*OFFSET('Gastos com Pessoal'!$H$512,1,MATCH(3&amp;$B48,'Gastos com Pessoal'!$I$532:$AJ$532&amp;'Gastos com Pessoal'!$I$512:$AJ$512,0),10,1)),0)
+_xlfn.IFNA(SUM((AR$3&gt;='Gastos com Pessoal'!$E$513:$E$522)*(AR$3&lt;='Gastos com Pessoal'!$F$513:$F$522)*(IF('Gastos com Pessoal'!$Y$513:$Y$522&lt;=AR$3,1,0))*OFFSET('Gastos com Pessoal'!$H$512,1,MATCH(4&amp;$B48,'Gastos com Pessoal'!$I$532:$AJ$532&amp;'Gastos com Pessoal'!$I$512:$AJ$512,0),10,1)),0)
+_xlfn.IFNA(SUM((AR$3&gt;='Gastos com Pessoal'!$E$513:$E$522)*(AR$3&lt;='Gastos com Pessoal'!$F$513:$F$522)*(IF('Gastos com Pessoal'!$AE$513:$AE$522&lt;=AR$3,1,0))*OFFSET('Gastos com Pessoal'!$H$512,1,MATCH(5&amp;$B48,'Gastos com Pessoal'!$I$532:$AJ$532&amp;'Gastos com Pessoal'!$I$512:$AJ$512,0),10,1)),0)</f>
        <v>0</v>
      </c>
      <c r="AS48" s="32">
        <f t="array" aca="1" ref="AS48" ca="1">_xlfn.IFNA(SUM((AS$3&gt;='Gastos com Pessoal'!$E$7:$E$506)*(AS$3&lt;='Gastos com Pessoal'!$F$7:$F$506)*OFFSET('Encargos e Benefícios'!$D$5,1,MATCH($B48,'Encargos e Benefícios'!$E$5:$AB$5,0),500,1)),0)
+_xlfn.IFNA(SUM((AS$3&gt;='Gastos com Pessoal'!$E$513:$E$522)*(AS$3&lt;='Gastos com Pessoal'!$F$513:$F$522)*OFFSET('Encargos e Benefícios'!$D$511,1,MATCH($B48,'Encargos e Benefícios'!$E$511:$AB$511,0),10,1)),0)
+_xlfn.IFNA(SUM((AS$3&gt;='Gastos com Pessoal'!$E$7:$E$506)*(AS$3&lt;='Gastos com Pessoal'!$F$7:$F$506)*(IF('Gastos com Pessoal'!$G$7:$G$506&lt;=AS$3,1,0))*OFFSET('Gastos com Pessoal'!$H$6,1,MATCH(1&amp;$B48,'Gastos com Pessoal'!$I$532:$AJ$532&amp;'Gastos com Pessoal'!$I$6:$AJ$6,0),500,1)),0)
+_xlfn.IFNA(SUM((AS$3&gt;='Gastos com Pessoal'!$E$7:$E$506)*(AS$3&lt;='Gastos com Pessoal'!$F$7:$F$506)*(IF('Gastos com Pessoal'!$M$7:$M$506&lt;=AS$3,1,0))*OFFSET('Gastos com Pessoal'!$H$6,1,MATCH(2&amp;$B48,'Gastos com Pessoal'!$I$532:$AJ$532&amp;'Gastos com Pessoal'!$I$6:$AJ$6,0),500,1)),0)
+_xlfn.IFNA(SUM((AS$3&gt;='Gastos com Pessoal'!$E$7:$E$506)*(AS$3&lt;='Gastos com Pessoal'!$F$7:$F$506)*(IF('Gastos com Pessoal'!$S$7:$S$506&lt;=AS$3,1,0))*OFFSET('Gastos com Pessoal'!$H$6,1,MATCH(3&amp;$B48,'Gastos com Pessoal'!$I$532:$AJ$532&amp;'Gastos com Pessoal'!$I$6:$AJ$6,0),500,1)),0)
+_xlfn.IFNA(SUM((AS$3&gt;='Gastos com Pessoal'!$E$7:$E$506)*(AS$3&lt;='Gastos com Pessoal'!$F$7:$F$506)*(IF('Gastos com Pessoal'!$Y$7:$Y$506&lt;=AS$3,1,0))*OFFSET('Gastos com Pessoal'!$H$6,1,MATCH(4&amp;$B48,'Gastos com Pessoal'!$I$532:$AJ$532&amp;'Gastos com Pessoal'!$I$6:$AJ$6,0),500,1)),0)
+_xlfn.IFNA(SUM((AS$3&gt;='Gastos com Pessoal'!$E$7:$E$506)*(AS$3&lt;='Gastos com Pessoal'!$F$7:$F$506)*(IF('Gastos com Pessoal'!$AE$7:$AE$506&lt;=AS$3,1,0))*OFFSET('Gastos com Pessoal'!$H$6,1,MATCH(5&amp;$B48,'Gastos com Pessoal'!$I$532:$AJ$532&amp;'Gastos com Pessoal'!$I$6:$AJ$6,0),500,1)),0)
+_xlfn.IFNA(SUM((AS$3&gt;='Gastos com Pessoal'!$E$513:$E$522)*(AS$3&lt;='Gastos com Pessoal'!$F$513:$F$522)*(IF('Gastos com Pessoal'!$G$513:$G$522&lt;=AS$3,1,0))*OFFSET('Gastos com Pessoal'!$H$512,1,MATCH(1&amp;$B48,'Gastos com Pessoal'!$I$532:$AJ$532&amp;'Gastos com Pessoal'!$I$512:$AJ$512,0),10,1)),0)
+_xlfn.IFNA(SUM((AS$3&gt;='Gastos com Pessoal'!$E$513:$E$522)*(AS$3&lt;='Gastos com Pessoal'!$F$513:$F$522)*(IF('Gastos com Pessoal'!$M$513:$M$522&lt;=AS$3,1,0))*OFFSET('Gastos com Pessoal'!$H$512,1,MATCH(2&amp;$B48,'Gastos com Pessoal'!$I$532:$AJ$532&amp;'Gastos com Pessoal'!$I$512:$AJ$512,0),10,1)),0)
+_xlfn.IFNA(SUM((AS$3&gt;='Gastos com Pessoal'!$E$513:$E$522)*(AS$3&lt;='Gastos com Pessoal'!$F$513:$F$522)*(IF('Gastos com Pessoal'!$S$513:$S$522&lt;=AS$3,1,0))*OFFSET('Gastos com Pessoal'!$H$512,1,MATCH(3&amp;$B48,'Gastos com Pessoal'!$I$532:$AJ$532&amp;'Gastos com Pessoal'!$I$512:$AJ$512,0),10,1)),0)
+_xlfn.IFNA(SUM((AS$3&gt;='Gastos com Pessoal'!$E$513:$E$522)*(AS$3&lt;='Gastos com Pessoal'!$F$513:$F$522)*(IF('Gastos com Pessoal'!$Y$513:$Y$522&lt;=AS$3,1,0))*OFFSET('Gastos com Pessoal'!$H$512,1,MATCH(4&amp;$B48,'Gastos com Pessoal'!$I$532:$AJ$532&amp;'Gastos com Pessoal'!$I$512:$AJ$512,0),10,1)),0)
+_xlfn.IFNA(SUM((AS$3&gt;='Gastos com Pessoal'!$E$513:$E$522)*(AS$3&lt;='Gastos com Pessoal'!$F$513:$F$522)*(IF('Gastos com Pessoal'!$AE$513:$AE$522&lt;=AS$3,1,0))*OFFSET('Gastos com Pessoal'!$H$512,1,MATCH(5&amp;$B48,'Gastos com Pessoal'!$I$532:$AJ$532&amp;'Gastos com Pessoal'!$I$512:$AJ$512,0),10,1)),0)</f>
        <v>0</v>
      </c>
      <c r="AT48" s="32">
        <f t="array" aca="1" ref="AT48" ca="1">_xlfn.IFNA(SUM((AT$3&gt;='Gastos com Pessoal'!$E$7:$E$506)*(AT$3&lt;='Gastos com Pessoal'!$F$7:$F$506)*OFFSET('Encargos e Benefícios'!$D$5,1,MATCH($B48,'Encargos e Benefícios'!$E$5:$AB$5,0),500,1)),0)
+_xlfn.IFNA(SUM((AT$3&gt;='Gastos com Pessoal'!$E$513:$E$522)*(AT$3&lt;='Gastos com Pessoal'!$F$513:$F$522)*OFFSET('Encargos e Benefícios'!$D$511,1,MATCH($B48,'Encargos e Benefícios'!$E$511:$AB$511,0),10,1)),0)
+_xlfn.IFNA(SUM((AT$3&gt;='Gastos com Pessoal'!$E$7:$E$506)*(AT$3&lt;='Gastos com Pessoal'!$F$7:$F$506)*(IF('Gastos com Pessoal'!$G$7:$G$506&lt;=AT$3,1,0))*OFFSET('Gastos com Pessoal'!$H$6,1,MATCH(1&amp;$B48,'Gastos com Pessoal'!$I$532:$AJ$532&amp;'Gastos com Pessoal'!$I$6:$AJ$6,0),500,1)),0)
+_xlfn.IFNA(SUM((AT$3&gt;='Gastos com Pessoal'!$E$7:$E$506)*(AT$3&lt;='Gastos com Pessoal'!$F$7:$F$506)*(IF('Gastos com Pessoal'!$M$7:$M$506&lt;=AT$3,1,0))*OFFSET('Gastos com Pessoal'!$H$6,1,MATCH(2&amp;$B48,'Gastos com Pessoal'!$I$532:$AJ$532&amp;'Gastos com Pessoal'!$I$6:$AJ$6,0),500,1)),0)
+_xlfn.IFNA(SUM((AT$3&gt;='Gastos com Pessoal'!$E$7:$E$506)*(AT$3&lt;='Gastos com Pessoal'!$F$7:$F$506)*(IF('Gastos com Pessoal'!$S$7:$S$506&lt;=AT$3,1,0))*OFFSET('Gastos com Pessoal'!$H$6,1,MATCH(3&amp;$B48,'Gastos com Pessoal'!$I$532:$AJ$532&amp;'Gastos com Pessoal'!$I$6:$AJ$6,0),500,1)),0)
+_xlfn.IFNA(SUM((AT$3&gt;='Gastos com Pessoal'!$E$7:$E$506)*(AT$3&lt;='Gastos com Pessoal'!$F$7:$F$506)*(IF('Gastos com Pessoal'!$Y$7:$Y$506&lt;=AT$3,1,0))*OFFSET('Gastos com Pessoal'!$H$6,1,MATCH(4&amp;$B48,'Gastos com Pessoal'!$I$532:$AJ$532&amp;'Gastos com Pessoal'!$I$6:$AJ$6,0),500,1)),0)
+_xlfn.IFNA(SUM((AT$3&gt;='Gastos com Pessoal'!$E$7:$E$506)*(AT$3&lt;='Gastos com Pessoal'!$F$7:$F$506)*(IF('Gastos com Pessoal'!$AE$7:$AE$506&lt;=AT$3,1,0))*OFFSET('Gastos com Pessoal'!$H$6,1,MATCH(5&amp;$B48,'Gastos com Pessoal'!$I$532:$AJ$532&amp;'Gastos com Pessoal'!$I$6:$AJ$6,0),500,1)),0)
+_xlfn.IFNA(SUM((AT$3&gt;='Gastos com Pessoal'!$E$513:$E$522)*(AT$3&lt;='Gastos com Pessoal'!$F$513:$F$522)*(IF('Gastos com Pessoal'!$G$513:$G$522&lt;=AT$3,1,0))*OFFSET('Gastos com Pessoal'!$H$512,1,MATCH(1&amp;$B48,'Gastos com Pessoal'!$I$532:$AJ$532&amp;'Gastos com Pessoal'!$I$512:$AJ$512,0),10,1)),0)
+_xlfn.IFNA(SUM((AT$3&gt;='Gastos com Pessoal'!$E$513:$E$522)*(AT$3&lt;='Gastos com Pessoal'!$F$513:$F$522)*(IF('Gastos com Pessoal'!$M$513:$M$522&lt;=AT$3,1,0))*OFFSET('Gastos com Pessoal'!$H$512,1,MATCH(2&amp;$B48,'Gastos com Pessoal'!$I$532:$AJ$532&amp;'Gastos com Pessoal'!$I$512:$AJ$512,0),10,1)),0)
+_xlfn.IFNA(SUM((AT$3&gt;='Gastos com Pessoal'!$E$513:$E$522)*(AT$3&lt;='Gastos com Pessoal'!$F$513:$F$522)*(IF('Gastos com Pessoal'!$S$513:$S$522&lt;=AT$3,1,0))*OFFSET('Gastos com Pessoal'!$H$512,1,MATCH(3&amp;$B48,'Gastos com Pessoal'!$I$532:$AJ$532&amp;'Gastos com Pessoal'!$I$512:$AJ$512,0),10,1)),0)
+_xlfn.IFNA(SUM((AT$3&gt;='Gastos com Pessoal'!$E$513:$E$522)*(AT$3&lt;='Gastos com Pessoal'!$F$513:$F$522)*(IF('Gastos com Pessoal'!$Y$513:$Y$522&lt;=AT$3,1,0))*OFFSET('Gastos com Pessoal'!$H$512,1,MATCH(4&amp;$B48,'Gastos com Pessoal'!$I$532:$AJ$532&amp;'Gastos com Pessoal'!$I$512:$AJ$512,0),10,1)),0)
+_xlfn.IFNA(SUM((AT$3&gt;='Gastos com Pessoal'!$E$513:$E$522)*(AT$3&lt;='Gastos com Pessoal'!$F$513:$F$522)*(IF('Gastos com Pessoal'!$AE$513:$AE$522&lt;=AT$3,1,0))*OFFSET('Gastos com Pessoal'!$H$512,1,MATCH(5&amp;$B48,'Gastos com Pessoal'!$I$532:$AJ$532&amp;'Gastos com Pessoal'!$I$512:$AJ$512,0),10,1)),0)</f>
        <v>0</v>
      </c>
      <c r="AU48" s="32">
        <f t="array" aca="1" ref="AU48" ca="1">_xlfn.IFNA(SUM((AU$3&gt;='Gastos com Pessoal'!$E$7:$E$506)*(AU$3&lt;='Gastos com Pessoal'!$F$7:$F$506)*OFFSET('Encargos e Benefícios'!$D$5,1,MATCH($B48,'Encargos e Benefícios'!$E$5:$AB$5,0),500,1)),0)
+_xlfn.IFNA(SUM((AU$3&gt;='Gastos com Pessoal'!$E$513:$E$522)*(AU$3&lt;='Gastos com Pessoal'!$F$513:$F$522)*OFFSET('Encargos e Benefícios'!$D$511,1,MATCH($B48,'Encargos e Benefícios'!$E$511:$AB$511,0),10,1)),0)
+_xlfn.IFNA(SUM((AU$3&gt;='Gastos com Pessoal'!$E$7:$E$506)*(AU$3&lt;='Gastos com Pessoal'!$F$7:$F$506)*(IF('Gastos com Pessoal'!$G$7:$G$506&lt;=AU$3,1,0))*OFFSET('Gastos com Pessoal'!$H$6,1,MATCH(1&amp;$B48,'Gastos com Pessoal'!$I$532:$AJ$532&amp;'Gastos com Pessoal'!$I$6:$AJ$6,0),500,1)),0)
+_xlfn.IFNA(SUM((AU$3&gt;='Gastos com Pessoal'!$E$7:$E$506)*(AU$3&lt;='Gastos com Pessoal'!$F$7:$F$506)*(IF('Gastos com Pessoal'!$M$7:$M$506&lt;=AU$3,1,0))*OFFSET('Gastos com Pessoal'!$H$6,1,MATCH(2&amp;$B48,'Gastos com Pessoal'!$I$532:$AJ$532&amp;'Gastos com Pessoal'!$I$6:$AJ$6,0),500,1)),0)
+_xlfn.IFNA(SUM((AU$3&gt;='Gastos com Pessoal'!$E$7:$E$506)*(AU$3&lt;='Gastos com Pessoal'!$F$7:$F$506)*(IF('Gastos com Pessoal'!$S$7:$S$506&lt;=AU$3,1,0))*OFFSET('Gastos com Pessoal'!$H$6,1,MATCH(3&amp;$B48,'Gastos com Pessoal'!$I$532:$AJ$532&amp;'Gastos com Pessoal'!$I$6:$AJ$6,0),500,1)),0)
+_xlfn.IFNA(SUM((AU$3&gt;='Gastos com Pessoal'!$E$7:$E$506)*(AU$3&lt;='Gastos com Pessoal'!$F$7:$F$506)*(IF('Gastos com Pessoal'!$Y$7:$Y$506&lt;=AU$3,1,0))*OFFSET('Gastos com Pessoal'!$H$6,1,MATCH(4&amp;$B48,'Gastos com Pessoal'!$I$532:$AJ$532&amp;'Gastos com Pessoal'!$I$6:$AJ$6,0),500,1)),0)
+_xlfn.IFNA(SUM((AU$3&gt;='Gastos com Pessoal'!$E$7:$E$506)*(AU$3&lt;='Gastos com Pessoal'!$F$7:$F$506)*(IF('Gastos com Pessoal'!$AE$7:$AE$506&lt;=AU$3,1,0))*OFFSET('Gastos com Pessoal'!$H$6,1,MATCH(5&amp;$B48,'Gastos com Pessoal'!$I$532:$AJ$532&amp;'Gastos com Pessoal'!$I$6:$AJ$6,0),500,1)),0)
+_xlfn.IFNA(SUM((AU$3&gt;='Gastos com Pessoal'!$E$513:$E$522)*(AU$3&lt;='Gastos com Pessoal'!$F$513:$F$522)*(IF('Gastos com Pessoal'!$G$513:$G$522&lt;=AU$3,1,0))*OFFSET('Gastos com Pessoal'!$H$512,1,MATCH(1&amp;$B48,'Gastos com Pessoal'!$I$532:$AJ$532&amp;'Gastos com Pessoal'!$I$512:$AJ$512,0),10,1)),0)
+_xlfn.IFNA(SUM((AU$3&gt;='Gastos com Pessoal'!$E$513:$E$522)*(AU$3&lt;='Gastos com Pessoal'!$F$513:$F$522)*(IF('Gastos com Pessoal'!$M$513:$M$522&lt;=AU$3,1,0))*OFFSET('Gastos com Pessoal'!$H$512,1,MATCH(2&amp;$B48,'Gastos com Pessoal'!$I$532:$AJ$532&amp;'Gastos com Pessoal'!$I$512:$AJ$512,0),10,1)),0)
+_xlfn.IFNA(SUM((AU$3&gt;='Gastos com Pessoal'!$E$513:$E$522)*(AU$3&lt;='Gastos com Pessoal'!$F$513:$F$522)*(IF('Gastos com Pessoal'!$S$513:$S$522&lt;=AU$3,1,0))*OFFSET('Gastos com Pessoal'!$H$512,1,MATCH(3&amp;$B48,'Gastos com Pessoal'!$I$532:$AJ$532&amp;'Gastos com Pessoal'!$I$512:$AJ$512,0),10,1)),0)
+_xlfn.IFNA(SUM((AU$3&gt;='Gastos com Pessoal'!$E$513:$E$522)*(AU$3&lt;='Gastos com Pessoal'!$F$513:$F$522)*(IF('Gastos com Pessoal'!$Y$513:$Y$522&lt;=AU$3,1,0))*OFFSET('Gastos com Pessoal'!$H$512,1,MATCH(4&amp;$B48,'Gastos com Pessoal'!$I$532:$AJ$532&amp;'Gastos com Pessoal'!$I$512:$AJ$512,0),10,1)),0)
+_xlfn.IFNA(SUM((AU$3&gt;='Gastos com Pessoal'!$E$513:$E$522)*(AU$3&lt;='Gastos com Pessoal'!$F$513:$F$522)*(IF('Gastos com Pessoal'!$AE$513:$AE$522&lt;=AU$3,1,0))*OFFSET('Gastos com Pessoal'!$H$512,1,MATCH(5&amp;$B48,'Gastos com Pessoal'!$I$532:$AJ$532&amp;'Gastos com Pessoal'!$I$512:$AJ$512,0),10,1)),0)</f>
        <v>0</v>
      </c>
      <c r="AV48" s="32">
        <f t="array" aca="1" ref="AV48" ca="1">_xlfn.IFNA(SUM((AV$3&gt;='Gastos com Pessoal'!$E$7:$E$506)*(AV$3&lt;='Gastos com Pessoal'!$F$7:$F$506)*OFFSET('Encargos e Benefícios'!$D$5,1,MATCH($B48,'Encargos e Benefícios'!$E$5:$AB$5,0),500,1)),0)
+_xlfn.IFNA(SUM((AV$3&gt;='Gastos com Pessoal'!$E$513:$E$522)*(AV$3&lt;='Gastos com Pessoal'!$F$513:$F$522)*OFFSET('Encargos e Benefícios'!$D$511,1,MATCH($B48,'Encargos e Benefícios'!$E$511:$AB$511,0),10,1)),0)
+_xlfn.IFNA(SUM((AV$3&gt;='Gastos com Pessoal'!$E$7:$E$506)*(AV$3&lt;='Gastos com Pessoal'!$F$7:$F$506)*(IF('Gastos com Pessoal'!$G$7:$G$506&lt;=AV$3,1,0))*OFFSET('Gastos com Pessoal'!$H$6,1,MATCH(1&amp;$B48,'Gastos com Pessoal'!$I$532:$AJ$532&amp;'Gastos com Pessoal'!$I$6:$AJ$6,0),500,1)),0)
+_xlfn.IFNA(SUM((AV$3&gt;='Gastos com Pessoal'!$E$7:$E$506)*(AV$3&lt;='Gastos com Pessoal'!$F$7:$F$506)*(IF('Gastos com Pessoal'!$M$7:$M$506&lt;=AV$3,1,0))*OFFSET('Gastos com Pessoal'!$H$6,1,MATCH(2&amp;$B48,'Gastos com Pessoal'!$I$532:$AJ$532&amp;'Gastos com Pessoal'!$I$6:$AJ$6,0),500,1)),0)
+_xlfn.IFNA(SUM((AV$3&gt;='Gastos com Pessoal'!$E$7:$E$506)*(AV$3&lt;='Gastos com Pessoal'!$F$7:$F$506)*(IF('Gastos com Pessoal'!$S$7:$S$506&lt;=AV$3,1,0))*OFFSET('Gastos com Pessoal'!$H$6,1,MATCH(3&amp;$B48,'Gastos com Pessoal'!$I$532:$AJ$532&amp;'Gastos com Pessoal'!$I$6:$AJ$6,0),500,1)),0)
+_xlfn.IFNA(SUM((AV$3&gt;='Gastos com Pessoal'!$E$7:$E$506)*(AV$3&lt;='Gastos com Pessoal'!$F$7:$F$506)*(IF('Gastos com Pessoal'!$Y$7:$Y$506&lt;=AV$3,1,0))*OFFSET('Gastos com Pessoal'!$H$6,1,MATCH(4&amp;$B48,'Gastos com Pessoal'!$I$532:$AJ$532&amp;'Gastos com Pessoal'!$I$6:$AJ$6,0),500,1)),0)
+_xlfn.IFNA(SUM((AV$3&gt;='Gastos com Pessoal'!$E$7:$E$506)*(AV$3&lt;='Gastos com Pessoal'!$F$7:$F$506)*(IF('Gastos com Pessoal'!$AE$7:$AE$506&lt;=AV$3,1,0))*OFFSET('Gastos com Pessoal'!$H$6,1,MATCH(5&amp;$B48,'Gastos com Pessoal'!$I$532:$AJ$532&amp;'Gastos com Pessoal'!$I$6:$AJ$6,0),500,1)),0)
+_xlfn.IFNA(SUM((AV$3&gt;='Gastos com Pessoal'!$E$513:$E$522)*(AV$3&lt;='Gastos com Pessoal'!$F$513:$F$522)*(IF('Gastos com Pessoal'!$G$513:$G$522&lt;=AV$3,1,0))*OFFSET('Gastos com Pessoal'!$H$512,1,MATCH(1&amp;$B48,'Gastos com Pessoal'!$I$532:$AJ$532&amp;'Gastos com Pessoal'!$I$512:$AJ$512,0),10,1)),0)
+_xlfn.IFNA(SUM((AV$3&gt;='Gastos com Pessoal'!$E$513:$E$522)*(AV$3&lt;='Gastos com Pessoal'!$F$513:$F$522)*(IF('Gastos com Pessoal'!$M$513:$M$522&lt;=AV$3,1,0))*OFFSET('Gastos com Pessoal'!$H$512,1,MATCH(2&amp;$B48,'Gastos com Pessoal'!$I$532:$AJ$532&amp;'Gastos com Pessoal'!$I$512:$AJ$512,0),10,1)),0)
+_xlfn.IFNA(SUM((AV$3&gt;='Gastos com Pessoal'!$E$513:$E$522)*(AV$3&lt;='Gastos com Pessoal'!$F$513:$F$522)*(IF('Gastos com Pessoal'!$S$513:$S$522&lt;=AV$3,1,0))*OFFSET('Gastos com Pessoal'!$H$512,1,MATCH(3&amp;$B48,'Gastos com Pessoal'!$I$532:$AJ$532&amp;'Gastos com Pessoal'!$I$512:$AJ$512,0),10,1)),0)
+_xlfn.IFNA(SUM((AV$3&gt;='Gastos com Pessoal'!$E$513:$E$522)*(AV$3&lt;='Gastos com Pessoal'!$F$513:$F$522)*(IF('Gastos com Pessoal'!$Y$513:$Y$522&lt;=AV$3,1,0))*OFFSET('Gastos com Pessoal'!$H$512,1,MATCH(4&amp;$B48,'Gastos com Pessoal'!$I$532:$AJ$532&amp;'Gastos com Pessoal'!$I$512:$AJ$512,0),10,1)),0)
+_xlfn.IFNA(SUM((AV$3&gt;='Gastos com Pessoal'!$E$513:$E$522)*(AV$3&lt;='Gastos com Pessoal'!$F$513:$F$522)*(IF('Gastos com Pessoal'!$AE$513:$AE$522&lt;=AV$3,1,0))*OFFSET('Gastos com Pessoal'!$H$512,1,MATCH(5&amp;$B48,'Gastos com Pessoal'!$I$532:$AJ$532&amp;'Gastos com Pessoal'!$I$512:$AJ$512,0),10,1)),0)</f>
        <v>0</v>
      </c>
      <c r="AW48" s="32">
        <f t="array" aca="1" ref="AW48" ca="1">_xlfn.IFNA(SUM((AW$3&gt;='Gastos com Pessoal'!$E$7:$E$506)*(AW$3&lt;='Gastos com Pessoal'!$F$7:$F$506)*OFFSET('Encargos e Benefícios'!$D$5,1,MATCH($B48,'Encargos e Benefícios'!$E$5:$AB$5,0),500,1)),0)
+_xlfn.IFNA(SUM((AW$3&gt;='Gastos com Pessoal'!$E$513:$E$522)*(AW$3&lt;='Gastos com Pessoal'!$F$513:$F$522)*OFFSET('Encargos e Benefícios'!$D$511,1,MATCH($B48,'Encargos e Benefícios'!$E$511:$AB$511,0),10,1)),0)
+_xlfn.IFNA(SUM((AW$3&gt;='Gastos com Pessoal'!$E$7:$E$506)*(AW$3&lt;='Gastos com Pessoal'!$F$7:$F$506)*(IF('Gastos com Pessoal'!$G$7:$G$506&lt;=AW$3,1,0))*OFFSET('Gastos com Pessoal'!$H$6,1,MATCH(1&amp;$B48,'Gastos com Pessoal'!$I$532:$AJ$532&amp;'Gastos com Pessoal'!$I$6:$AJ$6,0),500,1)),0)
+_xlfn.IFNA(SUM((AW$3&gt;='Gastos com Pessoal'!$E$7:$E$506)*(AW$3&lt;='Gastos com Pessoal'!$F$7:$F$506)*(IF('Gastos com Pessoal'!$M$7:$M$506&lt;=AW$3,1,0))*OFFSET('Gastos com Pessoal'!$H$6,1,MATCH(2&amp;$B48,'Gastos com Pessoal'!$I$532:$AJ$532&amp;'Gastos com Pessoal'!$I$6:$AJ$6,0),500,1)),0)
+_xlfn.IFNA(SUM((AW$3&gt;='Gastos com Pessoal'!$E$7:$E$506)*(AW$3&lt;='Gastos com Pessoal'!$F$7:$F$506)*(IF('Gastos com Pessoal'!$S$7:$S$506&lt;=AW$3,1,0))*OFFSET('Gastos com Pessoal'!$H$6,1,MATCH(3&amp;$B48,'Gastos com Pessoal'!$I$532:$AJ$532&amp;'Gastos com Pessoal'!$I$6:$AJ$6,0),500,1)),0)
+_xlfn.IFNA(SUM((AW$3&gt;='Gastos com Pessoal'!$E$7:$E$506)*(AW$3&lt;='Gastos com Pessoal'!$F$7:$F$506)*(IF('Gastos com Pessoal'!$Y$7:$Y$506&lt;=AW$3,1,0))*OFFSET('Gastos com Pessoal'!$H$6,1,MATCH(4&amp;$B48,'Gastos com Pessoal'!$I$532:$AJ$532&amp;'Gastos com Pessoal'!$I$6:$AJ$6,0),500,1)),0)
+_xlfn.IFNA(SUM((AW$3&gt;='Gastos com Pessoal'!$E$7:$E$506)*(AW$3&lt;='Gastos com Pessoal'!$F$7:$F$506)*(IF('Gastos com Pessoal'!$AE$7:$AE$506&lt;=AW$3,1,0))*OFFSET('Gastos com Pessoal'!$H$6,1,MATCH(5&amp;$B48,'Gastos com Pessoal'!$I$532:$AJ$532&amp;'Gastos com Pessoal'!$I$6:$AJ$6,0),500,1)),0)
+_xlfn.IFNA(SUM((AW$3&gt;='Gastos com Pessoal'!$E$513:$E$522)*(AW$3&lt;='Gastos com Pessoal'!$F$513:$F$522)*(IF('Gastos com Pessoal'!$G$513:$G$522&lt;=AW$3,1,0))*OFFSET('Gastos com Pessoal'!$H$512,1,MATCH(1&amp;$B48,'Gastos com Pessoal'!$I$532:$AJ$532&amp;'Gastos com Pessoal'!$I$512:$AJ$512,0),10,1)),0)
+_xlfn.IFNA(SUM((AW$3&gt;='Gastos com Pessoal'!$E$513:$E$522)*(AW$3&lt;='Gastos com Pessoal'!$F$513:$F$522)*(IF('Gastos com Pessoal'!$M$513:$M$522&lt;=AW$3,1,0))*OFFSET('Gastos com Pessoal'!$H$512,1,MATCH(2&amp;$B48,'Gastos com Pessoal'!$I$532:$AJ$532&amp;'Gastos com Pessoal'!$I$512:$AJ$512,0),10,1)),0)
+_xlfn.IFNA(SUM((AW$3&gt;='Gastos com Pessoal'!$E$513:$E$522)*(AW$3&lt;='Gastos com Pessoal'!$F$513:$F$522)*(IF('Gastos com Pessoal'!$S$513:$S$522&lt;=AW$3,1,0))*OFFSET('Gastos com Pessoal'!$H$512,1,MATCH(3&amp;$B48,'Gastos com Pessoal'!$I$532:$AJ$532&amp;'Gastos com Pessoal'!$I$512:$AJ$512,0),10,1)),0)
+_xlfn.IFNA(SUM((AW$3&gt;='Gastos com Pessoal'!$E$513:$E$522)*(AW$3&lt;='Gastos com Pessoal'!$F$513:$F$522)*(IF('Gastos com Pessoal'!$Y$513:$Y$522&lt;=AW$3,1,0))*OFFSET('Gastos com Pessoal'!$H$512,1,MATCH(4&amp;$B48,'Gastos com Pessoal'!$I$532:$AJ$532&amp;'Gastos com Pessoal'!$I$512:$AJ$512,0),10,1)),0)
+_xlfn.IFNA(SUM((AW$3&gt;='Gastos com Pessoal'!$E$513:$E$522)*(AW$3&lt;='Gastos com Pessoal'!$F$513:$F$522)*(IF('Gastos com Pessoal'!$AE$513:$AE$522&lt;=AW$3,1,0))*OFFSET('Gastos com Pessoal'!$H$512,1,MATCH(5&amp;$B48,'Gastos com Pessoal'!$I$532:$AJ$532&amp;'Gastos com Pessoal'!$I$512:$AJ$512,0),10,1)),0)</f>
        <v>0</v>
      </c>
      <c r="AX48" s="32">
        <f t="array" aca="1" ref="AX48" ca="1">_xlfn.IFNA(SUM((AX$3&gt;='Gastos com Pessoal'!$E$7:$E$506)*(AX$3&lt;='Gastos com Pessoal'!$F$7:$F$506)*OFFSET('Encargos e Benefícios'!$D$5,1,MATCH($B48,'Encargos e Benefícios'!$E$5:$AB$5,0),500,1)),0)
+_xlfn.IFNA(SUM((AX$3&gt;='Gastos com Pessoal'!$E$513:$E$522)*(AX$3&lt;='Gastos com Pessoal'!$F$513:$F$522)*OFFSET('Encargos e Benefícios'!$D$511,1,MATCH($B48,'Encargos e Benefícios'!$E$511:$AB$511,0),10,1)),0)
+_xlfn.IFNA(SUM((AX$3&gt;='Gastos com Pessoal'!$E$7:$E$506)*(AX$3&lt;='Gastos com Pessoal'!$F$7:$F$506)*(IF('Gastos com Pessoal'!$G$7:$G$506&lt;=AX$3,1,0))*OFFSET('Gastos com Pessoal'!$H$6,1,MATCH(1&amp;$B48,'Gastos com Pessoal'!$I$532:$AJ$532&amp;'Gastos com Pessoal'!$I$6:$AJ$6,0),500,1)),0)
+_xlfn.IFNA(SUM((AX$3&gt;='Gastos com Pessoal'!$E$7:$E$506)*(AX$3&lt;='Gastos com Pessoal'!$F$7:$F$506)*(IF('Gastos com Pessoal'!$M$7:$M$506&lt;=AX$3,1,0))*OFFSET('Gastos com Pessoal'!$H$6,1,MATCH(2&amp;$B48,'Gastos com Pessoal'!$I$532:$AJ$532&amp;'Gastos com Pessoal'!$I$6:$AJ$6,0),500,1)),0)
+_xlfn.IFNA(SUM((AX$3&gt;='Gastos com Pessoal'!$E$7:$E$506)*(AX$3&lt;='Gastos com Pessoal'!$F$7:$F$506)*(IF('Gastos com Pessoal'!$S$7:$S$506&lt;=AX$3,1,0))*OFFSET('Gastos com Pessoal'!$H$6,1,MATCH(3&amp;$B48,'Gastos com Pessoal'!$I$532:$AJ$532&amp;'Gastos com Pessoal'!$I$6:$AJ$6,0),500,1)),0)
+_xlfn.IFNA(SUM((AX$3&gt;='Gastos com Pessoal'!$E$7:$E$506)*(AX$3&lt;='Gastos com Pessoal'!$F$7:$F$506)*(IF('Gastos com Pessoal'!$Y$7:$Y$506&lt;=AX$3,1,0))*OFFSET('Gastos com Pessoal'!$H$6,1,MATCH(4&amp;$B48,'Gastos com Pessoal'!$I$532:$AJ$532&amp;'Gastos com Pessoal'!$I$6:$AJ$6,0),500,1)),0)
+_xlfn.IFNA(SUM((AX$3&gt;='Gastos com Pessoal'!$E$7:$E$506)*(AX$3&lt;='Gastos com Pessoal'!$F$7:$F$506)*(IF('Gastos com Pessoal'!$AE$7:$AE$506&lt;=AX$3,1,0))*OFFSET('Gastos com Pessoal'!$H$6,1,MATCH(5&amp;$B48,'Gastos com Pessoal'!$I$532:$AJ$532&amp;'Gastos com Pessoal'!$I$6:$AJ$6,0),500,1)),0)
+_xlfn.IFNA(SUM((AX$3&gt;='Gastos com Pessoal'!$E$513:$E$522)*(AX$3&lt;='Gastos com Pessoal'!$F$513:$F$522)*(IF('Gastos com Pessoal'!$G$513:$G$522&lt;=AX$3,1,0))*OFFSET('Gastos com Pessoal'!$H$512,1,MATCH(1&amp;$B48,'Gastos com Pessoal'!$I$532:$AJ$532&amp;'Gastos com Pessoal'!$I$512:$AJ$512,0),10,1)),0)
+_xlfn.IFNA(SUM((AX$3&gt;='Gastos com Pessoal'!$E$513:$E$522)*(AX$3&lt;='Gastos com Pessoal'!$F$513:$F$522)*(IF('Gastos com Pessoal'!$M$513:$M$522&lt;=AX$3,1,0))*OFFSET('Gastos com Pessoal'!$H$512,1,MATCH(2&amp;$B48,'Gastos com Pessoal'!$I$532:$AJ$532&amp;'Gastos com Pessoal'!$I$512:$AJ$512,0),10,1)),0)
+_xlfn.IFNA(SUM((AX$3&gt;='Gastos com Pessoal'!$E$513:$E$522)*(AX$3&lt;='Gastos com Pessoal'!$F$513:$F$522)*(IF('Gastos com Pessoal'!$S$513:$S$522&lt;=AX$3,1,0))*OFFSET('Gastos com Pessoal'!$H$512,1,MATCH(3&amp;$B48,'Gastos com Pessoal'!$I$532:$AJ$532&amp;'Gastos com Pessoal'!$I$512:$AJ$512,0),10,1)),0)
+_xlfn.IFNA(SUM((AX$3&gt;='Gastos com Pessoal'!$E$513:$E$522)*(AX$3&lt;='Gastos com Pessoal'!$F$513:$F$522)*(IF('Gastos com Pessoal'!$Y$513:$Y$522&lt;=AX$3,1,0))*OFFSET('Gastos com Pessoal'!$H$512,1,MATCH(4&amp;$B48,'Gastos com Pessoal'!$I$532:$AJ$532&amp;'Gastos com Pessoal'!$I$512:$AJ$512,0),10,1)),0)
+_xlfn.IFNA(SUM((AX$3&gt;='Gastos com Pessoal'!$E$513:$E$522)*(AX$3&lt;='Gastos com Pessoal'!$F$513:$F$522)*(IF('Gastos com Pessoal'!$AE$513:$AE$522&lt;=AX$3,1,0))*OFFSET('Gastos com Pessoal'!$H$512,1,MATCH(5&amp;$B48,'Gastos com Pessoal'!$I$532:$AJ$532&amp;'Gastos com Pessoal'!$I$512:$AJ$512,0),10,1)),0)</f>
        <v>0</v>
      </c>
      <c r="AY48" s="32">
        <f t="array" aca="1" ref="AY48" ca="1">_xlfn.IFNA(SUM((AY$3&gt;='Gastos com Pessoal'!$E$7:$E$506)*(AY$3&lt;='Gastos com Pessoal'!$F$7:$F$506)*OFFSET('Encargos e Benefícios'!$D$5,1,MATCH($B48,'Encargos e Benefícios'!$E$5:$AB$5,0),500,1)),0)
+_xlfn.IFNA(SUM((AY$3&gt;='Gastos com Pessoal'!$E$513:$E$522)*(AY$3&lt;='Gastos com Pessoal'!$F$513:$F$522)*OFFSET('Encargos e Benefícios'!$D$511,1,MATCH($B48,'Encargos e Benefícios'!$E$511:$AB$511,0),10,1)),0)
+_xlfn.IFNA(SUM((AY$3&gt;='Gastos com Pessoal'!$E$7:$E$506)*(AY$3&lt;='Gastos com Pessoal'!$F$7:$F$506)*(IF('Gastos com Pessoal'!$G$7:$G$506&lt;=AY$3,1,0))*OFFSET('Gastos com Pessoal'!$H$6,1,MATCH(1&amp;$B48,'Gastos com Pessoal'!$I$532:$AJ$532&amp;'Gastos com Pessoal'!$I$6:$AJ$6,0),500,1)),0)
+_xlfn.IFNA(SUM((AY$3&gt;='Gastos com Pessoal'!$E$7:$E$506)*(AY$3&lt;='Gastos com Pessoal'!$F$7:$F$506)*(IF('Gastos com Pessoal'!$M$7:$M$506&lt;=AY$3,1,0))*OFFSET('Gastos com Pessoal'!$H$6,1,MATCH(2&amp;$B48,'Gastos com Pessoal'!$I$532:$AJ$532&amp;'Gastos com Pessoal'!$I$6:$AJ$6,0),500,1)),0)
+_xlfn.IFNA(SUM((AY$3&gt;='Gastos com Pessoal'!$E$7:$E$506)*(AY$3&lt;='Gastos com Pessoal'!$F$7:$F$506)*(IF('Gastos com Pessoal'!$S$7:$S$506&lt;=AY$3,1,0))*OFFSET('Gastos com Pessoal'!$H$6,1,MATCH(3&amp;$B48,'Gastos com Pessoal'!$I$532:$AJ$532&amp;'Gastos com Pessoal'!$I$6:$AJ$6,0),500,1)),0)
+_xlfn.IFNA(SUM((AY$3&gt;='Gastos com Pessoal'!$E$7:$E$506)*(AY$3&lt;='Gastos com Pessoal'!$F$7:$F$506)*(IF('Gastos com Pessoal'!$Y$7:$Y$506&lt;=AY$3,1,0))*OFFSET('Gastos com Pessoal'!$H$6,1,MATCH(4&amp;$B48,'Gastos com Pessoal'!$I$532:$AJ$532&amp;'Gastos com Pessoal'!$I$6:$AJ$6,0),500,1)),0)
+_xlfn.IFNA(SUM((AY$3&gt;='Gastos com Pessoal'!$E$7:$E$506)*(AY$3&lt;='Gastos com Pessoal'!$F$7:$F$506)*(IF('Gastos com Pessoal'!$AE$7:$AE$506&lt;=AY$3,1,0))*OFFSET('Gastos com Pessoal'!$H$6,1,MATCH(5&amp;$B48,'Gastos com Pessoal'!$I$532:$AJ$532&amp;'Gastos com Pessoal'!$I$6:$AJ$6,0),500,1)),0)
+_xlfn.IFNA(SUM((AY$3&gt;='Gastos com Pessoal'!$E$513:$E$522)*(AY$3&lt;='Gastos com Pessoal'!$F$513:$F$522)*(IF('Gastos com Pessoal'!$G$513:$G$522&lt;=AY$3,1,0))*OFFSET('Gastos com Pessoal'!$H$512,1,MATCH(1&amp;$B48,'Gastos com Pessoal'!$I$532:$AJ$532&amp;'Gastos com Pessoal'!$I$512:$AJ$512,0),10,1)),0)
+_xlfn.IFNA(SUM((AY$3&gt;='Gastos com Pessoal'!$E$513:$E$522)*(AY$3&lt;='Gastos com Pessoal'!$F$513:$F$522)*(IF('Gastos com Pessoal'!$M$513:$M$522&lt;=AY$3,1,0))*OFFSET('Gastos com Pessoal'!$H$512,1,MATCH(2&amp;$B48,'Gastos com Pessoal'!$I$532:$AJ$532&amp;'Gastos com Pessoal'!$I$512:$AJ$512,0),10,1)),0)
+_xlfn.IFNA(SUM((AY$3&gt;='Gastos com Pessoal'!$E$513:$E$522)*(AY$3&lt;='Gastos com Pessoal'!$F$513:$F$522)*(IF('Gastos com Pessoal'!$S$513:$S$522&lt;=AY$3,1,0))*OFFSET('Gastos com Pessoal'!$H$512,1,MATCH(3&amp;$B48,'Gastos com Pessoal'!$I$532:$AJ$532&amp;'Gastos com Pessoal'!$I$512:$AJ$512,0),10,1)),0)
+_xlfn.IFNA(SUM((AY$3&gt;='Gastos com Pessoal'!$E$513:$E$522)*(AY$3&lt;='Gastos com Pessoal'!$F$513:$F$522)*(IF('Gastos com Pessoal'!$Y$513:$Y$522&lt;=AY$3,1,0))*OFFSET('Gastos com Pessoal'!$H$512,1,MATCH(4&amp;$B48,'Gastos com Pessoal'!$I$532:$AJ$532&amp;'Gastos com Pessoal'!$I$512:$AJ$512,0),10,1)),0)
+_xlfn.IFNA(SUM((AY$3&gt;='Gastos com Pessoal'!$E$513:$E$522)*(AY$3&lt;='Gastos com Pessoal'!$F$513:$F$522)*(IF('Gastos com Pessoal'!$AE$513:$AE$522&lt;=AY$3,1,0))*OFFSET('Gastos com Pessoal'!$H$512,1,MATCH(5&amp;$B48,'Gastos com Pessoal'!$I$532:$AJ$532&amp;'Gastos com Pessoal'!$I$512:$AJ$512,0),10,1)),0)</f>
        <v>0</v>
      </c>
      <c r="AZ48" s="32">
        <f t="array" aca="1" ref="AZ48" ca="1">_xlfn.IFNA(SUM((AZ$3&gt;='Gastos com Pessoal'!$E$7:$E$506)*(AZ$3&lt;='Gastos com Pessoal'!$F$7:$F$506)*OFFSET('Encargos e Benefícios'!$D$5,1,MATCH($B48,'Encargos e Benefícios'!$E$5:$AB$5,0),500,1)),0)
+_xlfn.IFNA(SUM((AZ$3&gt;='Gastos com Pessoal'!$E$513:$E$522)*(AZ$3&lt;='Gastos com Pessoal'!$F$513:$F$522)*OFFSET('Encargos e Benefícios'!$D$511,1,MATCH($B48,'Encargos e Benefícios'!$E$511:$AB$511,0),10,1)),0)
+_xlfn.IFNA(SUM((AZ$3&gt;='Gastos com Pessoal'!$E$7:$E$506)*(AZ$3&lt;='Gastos com Pessoal'!$F$7:$F$506)*(IF('Gastos com Pessoal'!$G$7:$G$506&lt;=AZ$3,1,0))*OFFSET('Gastos com Pessoal'!$H$6,1,MATCH(1&amp;$B48,'Gastos com Pessoal'!$I$532:$AJ$532&amp;'Gastos com Pessoal'!$I$6:$AJ$6,0),500,1)),0)
+_xlfn.IFNA(SUM((AZ$3&gt;='Gastos com Pessoal'!$E$7:$E$506)*(AZ$3&lt;='Gastos com Pessoal'!$F$7:$F$506)*(IF('Gastos com Pessoal'!$M$7:$M$506&lt;=AZ$3,1,0))*OFFSET('Gastos com Pessoal'!$H$6,1,MATCH(2&amp;$B48,'Gastos com Pessoal'!$I$532:$AJ$532&amp;'Gastos com Pessoal'!$I$6:$AJ$6,0),500,1)),0)
+_xlfn.IFNA(SUM((AZ$3&gt;='Gastos com Pessoal'!$E$7:$E$506)*(AZ$3&lt;='Gastos com Pessoal'!$F$7:$F$506)*(IF('Gastos com Pessoal'!$S$7:$S$506&lt;=AZ$3,1,0))*OFFSET('Gastos com Pessoal'!$H$6,1,MATCH(3&amp;$B48,'Gastos com Pessoal'!$I$532:$AJ$532&amp;'Gastos com Pessoal'!$I$6:$AJ$6,0),500,1)),0)
+_xlfn.IFNA(SUM((AZ$3&gt;='Gastos com Pessoal'!$E$7:$E$506)*(AZ$3&lt;='Gastos com Pessoal'!$F$7:$F$506)*(IF('Gastos com Pessoal'!$Y$7:$Y$506&lt;=AZ$3,1,0))*OFFSET('Gastos com Pessoal'!$H$6,1,MATCH(4&amp;$B48,'Gastos com Pessoal'!$I$532:$AJ$532&amp;'Gastos com Pessoal'!$I$6:$AJ$6,0),500,1)),0)
+_xlfn.IFNA(SUM((AZ$3&gt;='Gastos com Pessoal'!$E$7:$E$506)*(AZ$3&lt;='Gastos com Pessoal'!$F$7:$F$506)*(IF('Gastos com Pessoal'!$AE$7:$AE$506&lt;=AZ$3,1,0))*OFFSET('Gastos com Pessoal'!$H$6,1,MATCH(5&amp;$B48,'Gastos com Pessoal'!$I$532:$AJ$532&amp;'Gastos com Pessoal'!$I$6:$AJ$6,0),500,1)),0)
+_xlfn.IFNA(SUM((AZ$3&gt;='Gastos com Pessoal'!$E$513:$E$522)*(AZ$3&lt;='Gastos com Pessoal'!$F$513:$F$522)*(IF('Gastos com Pessoal'!$G$513:$G$522&lt;=AZ$3,1,0))*OFFSET('Gastos com Pessoal'!$H$512,1,MATCH(1&amp;$B48,'Gastos com Pessoal'!$I$532:$AJ$532&amp;'Gastos com Pessoal'!$I$512:$AJ$512,0),10,1)),0)
+_xlfn.IFNA(SUM((AZ$3&gt;='Gastos com Pessoal'!$E$513:$E$522)*(AZ$3&lt;='Gastos com Pessoal'!$F$513:$F$522)*(IF('Gastos com Pessoal'!$M$513:$M$522&lt;=AZ$3,1,0))*OFFSET('Gastos com Pessoal'!$H$512,1,MATCH(2&amp;$B48,'Gastos com Pessoal'!$I$532:$AJ$532&amp;'Gastos com Pessoal'!$I$512:$AJ$512,0),10,1)),0)
+_xlfn.IFNA(SUM((AZ$3&gt;='Gastos com Pessoal'!$E$513:$E$522)*(AZ$3&lt;='Gastos com Pessoal'!$F$513:$F$522)*(IF('Gastos com Pessoal'!$S$513:$S$522&lt;=AZ$3,1,0))*OFFSET('Gastos com Pessoal'!$H$512,1,MATCH(3&amp;$B48,'Gastos com Pessoal'!$I$532:$AJ$532&amp;'Gastos com Pessoal'!$I$512:$AJ$512,0),10,1)),0)
+_xlfn.IFNA(SUM((AZ$3&gt;='Gastos com Pessoal'!$E$513:$E$522)*(AZ$3&lt;='Gastos com Pessoal'!$F$513:$F$522)*(IF('Gastos com Pessoal'!$Y$513:$Y$522&lt;=AZ$3,1,0))*OFFSET('Gastos com Pessoal'!$H$512,1,MATCH(4&amp;$B48,'Gastos com Pessoal'!$I$532:$AJ$532&amp;'Gastos com Pessoal'!$I$512:$AJ$512,0),10,1)),0)
+_xlfn.IFNA(SUM((AZ$3&gt;='Gastos com Pessoal'!$E$513:$E$522)*(AZ$3&lt;='Gastos com Pessoal'!$F$513:$F$522)*(IF('Gastos com Pessoal'!$AE$513:$AE$522&lt;=AZ$3,1,0))*OFFSET('Gastos com Pessoal'!$H$512,1,MATCH(5&amp;$B48,'Gastos com Pessoal'!$I$532:$AJ$532&amp;'Gastos com Pessoal'!$I$512:$AJ$512,0),10,1)),0)</f>
        <v>0</v>
      </c>
      <c r="BA48" s="32">
        <f t="array" aca="1" ref="BA48" ca="1">_xlfn.IFNA(SUM((BA$3&gt;='Gastos com Pessoal'!$E$7:$E$506)*(BA$3&lt;='Gastos com Pessoal'!$F$7:$F$506)*OFFSET('Encargos e Benefícios'!$D$5,1,MATCH($B48,'Encargos e Benefícios'!$E$5:$AB$5,0),500,1)),0)
+_xlfn.IFNA(SUM((BA$3&gt;='Gastos com Pessoal'!$E$513:$E$522)*(BA$3&lt;='Gastos com Pessoal'!$F$513:$F$522)*OFFSET('Encargos e Benefícios'!$D$511,1,MATCH($B48,'Encargos e Benefícios'!$E$511:$AB$511,0),10,1)),0)
+_xlfn.IFNA(SUM((BA$3&gt;='Gastos com Pessoal'!$E$7:$E$506)*(BA$3&lt;='Gastos com Pessoal'!$F$7:$F$506)*(IF('Gastos com Pessoal'!$G$7:$G$506&lt;=BA$3,1,0))*OFFSET('Gastos com Pessoal'!$H$6,1,MATCH(1&amp;$B48,'Gastos com Pessoal'!$I$532:$AJ$532&amp;'Gastos com Pessoal'!$I$6:$AJ$6,0),500,1)),0)
+_xlfn.IFNA(SUM((BA$3&gt;='Gastos com Pessoal'!$E$7:$E$506)*(BA$3&lt;='Gastos com Pessoal'!$F$7:$F$506)*(IF('Gastos com Pessoal'!$M$7:$M$506&lt;=BA$3,1,0))*OFFSET('Gastos com Pessoal'!$H$6,1,MATCH(2&amp;$B48,'Gastos com Pessoal'!$I$532:$AJ$532&amp;'Gastos com Pessoal'!$I$6:$AJ$6,0),500,1)),0)
+_xlfn.IFNA(SUM((BA$3&gt;='Gastos com Pessoal'!$E$7:$E$506)*(BA$3&lt;='Gastos com Pessoal'!$F$7:$F$506)*(IF('Gastos com Pessoal'!$S$7:$S$506&lt;=BA$3,1,0))*OFFSET('Gastos com Pessoal'!$H$6,1,MATCH(3&amp;$B48,'Gastos com Pessoal'!$I$532:$AJ$532&amp;'Gastos com Pessoal'!$I$6:$AJ$6,0),500,1)),0)
+_xlfn.IFNA(SUM((BA$3&gt;='Gastos com Pessoal'!$E$7:$E$506)*(BA$3&lt;='Gastos com Pessoal'!$F$7:$F$506)*(IF('Gastos com Pessoal'!$Y$7:$Y$506&lt;=BA$3,1,0))*OFFSET('Gastos com Pessoal'!$H$6,1,MATCH(4&amp;$B48,'Gastos com Pessoal'!$I$532:$AJ$532&amp;'Gastos com Pessoal'!$I$6:$AJ$6,0),500,1)),0)
+_xlfn.IFNA(SUM((BA$3&gt;='Gastos com Pessoal'!$E$7:$E$506)*(BA$3&lt;='Gastos com Pessoal'!$F$7:$F$506)*(IF('Gastos com Pessoal'!$AE$7:$AE$506&lt;=BA$3,1,0))*OFFSET('Gastos com Pessoal'!$H$6,1,MATCH(5&amp;$B48,'Gastos com Pessoal'!$I$532:$AJ$532&amp;'Gastos com Pessoal'!$I$6:$AJ$6,0),500,1)),0)
+_xlfn.IFNA(SUM((BA$3&gt;='Gastos com Pessoal'!$E$513:$E$522)*(BA$3&lt;='Gastos com Pessoal'!$F$513:$F$522)*(IF('Gastos com Pessoal'!$G$513:$G$522&lt;=BA$3,1,0))*OFFSET('Gastos com Pessoal'!$H$512,1,MATCH(1&amp;$B48,'Gastos com Pessoal'!$I$532:$AJ$532&amp;'Gastos com Pessoal'!$I$512:$AJ$512,0),10,1)),0)
+_xlfn.IFNA(SUM((BA$3&gt;='Gastos com Pessoal'!$E$513:$E$522)*(BA$3&lt;='Gastos com Pessoal'!$F$513:$F$522)*(IF('Gastos com Pessoal'!$M$513:$M$522&lt;=BA$3,1,0))*OFFSET('Gastos com Pessoal'!$H$512,1,MATCH(2&amp;$B48,'Gastos com Pessoal'!$I$532:$AJ$532&amp;'Gastos com Pessoal'!$I$512:$AJ$512,0),10,1)),0)
+_xlfn.IFNA(SUM((BA$3&gt;='Gastos com Pessoal'!$E$513:$E$522)*(BA$3&lt;='Gastos com Pessoal'!$F$513:$F$522)*(IF('Gastos com Pessoal'!$S$513:$S$522&lt;=BA$3,1,0))*OFFSET('Gastos com Pessoal'!$H$512,1,MATCH(3&amp;$B48,'Gastos com Pessoal'!$I$532:$AJ$532&amp;'Gastos com Pessoal'!$I$512:$AJ$512,0),10,1)),0)
+_xlfn.IFNA(SUM((BA$3&gt;='Gastos com Pessoal'!$E$513:$E$522)*(BA$3&lt;='Gastos com Pessoal'!$F$513:$F$522)*(IF('Gastos com Pessoal'!$Y$513:$Y$522&lt;=BA$3,1,0))*OFFSET('Gastos com Pessoal'!$H$512,1,MATCH(4&amp;$B48,'Gastos com Pessoal'!$I$532:$AJ$532&amp;'Gastos com Pessoal'!$I$512:$AJ$512,0),10,1)),0)
+_xlfn.IFNA(SUM((BA$3&gt;='Gastos com Pessoal'!$E$513:$E$522)*(BA$3&lt;='Gastos com Pessoal'!$F$513:$F$522)*(IF('Gastos com Pessoal'!$AE$513:$AE$522&lt;=BA$3,1,0))*OFFSET('Gastos com Pessoal'!$H$512,1,MATCH(5&amp;$B48,'Gastos com Pessoal'!$I$532:$AJ$532&amp;'Gastos com Pessoal'!$I$512:$AJ$512,0),10,1)),0)</f>
        <v>0</v>
      </c>
      <c r="BB48" s="32">
        <f t="array" aca="1" ref="BB48" ca="1">_xlfn.IFNA(SUM((BB$3&gt;='Gastos com Pessoal'!$E$7:$E$506)*(BB$3&lt;='Gastos com Pessoal'!$F$7:$F$506)*OFFSET('Encargos e Benefícios'!$D$5,1,MATCH($B48,'Encargos e Benefícios'!$E$5:$AB$5,0),500,1)),0)
+_xlfn.IFNA(SUM((BB$3&gt;='Gastos com Pessoal'!$E$513:$E$522)*(BB$3&lt;='Gastos com Pessoal'!$F$513:$F$522)*OFFSET('Encargos e Benefícios'!$D$511,1,MATCH($B48,'Encargos e Benefícios'!$E$511:$AB$511,0),10,1)),0)
+_xlfn.IFNA(SUM((BB$3&gt;='Gastos com Pessoal'!$E$7:$E$506)*(BB$3&lt;='Gastos com Pessoal'!$F$7:$F$506)*(IF('Gastos com Pessoal'!$G$7:$G$506&lt;=BB$3,1,0))*OFFSET('Gastos com Pessoal'!$H$6,1,MATCH(1&amp;$B48,'Gastos com Pessoal'!$I$532:$AJ$532&amp;'Gastos com Pessoal'!$I$6:$AJ$6,0),500,1)),0)
+_xlfn.IFNA(SUM((BB$3&gt;='Gastos com Pessoal'!$E$7:$E$506)*(BB$3&lt;='Gastos com Pessoal'!$F$7:$F$506)*(IF('Gastos com Pessoal'!$M$7:$M$506&lt;=BB$3,1,0))*OFFSET('Gastos com Pessoal'!$H$6,1,MATCH(2&amp;$B48,'Gastos com Pessoal'!$I$532:$AJ$532&amp;'Gastos com Pessoal'!$I$6:$AJ$6,0),500,1)),0)
+_xlfn.IFNA(SUM((BB$3&gt;='Gastos com Pessoal'!$E$7:$E$506)*(BB$3&lt;='Gastos com Pessoal'!$F$7:$F$506)*(IF('Gastos com Pessoal'!$S$7:$S$506&lt;=BB$3,1,0))*OFFSET('Gastos com Pessoal'!$H$6,1,MATCH(3&amp;$B48,'Gastos com Pessoal'!$I$532:$AJ$532&amp;'Gastos com Pessoal'!$I$6:$AJ$6,0),500,1)),0)
+_xlfn.IFNA(SUM((BB$3&gt;='Gastos com Pessoal'!$E$7:$E$506)*(BB$3&lt;='Gastos com Pessoal'!$F$7:$F$506)*(IF('Gastos com Pessoal'!$Y$7:$Y$506&lt;=BB$3,1,0))*OFFSET('Gastos com Pessoal'!$H$6,1,MATCH(4&amp;$B48,'Gastos com Pessoal'!$I$532:$AJ$532&amp;'Gastos com Pessoal'!$I$6:$AJ$6,0),500,1)),0)
+_xlfn.IFNA(SUM((BB$3&gt;='Gastos com Pessoal'!$E$7:$E$506)*(BB$3&lt;='Gastos com Pessoal'!$F$7:$F$506)*(IF('Gastos com Pessoal'!$AE$7:$AE$506&lt;=BB$3,1,0))*OFFSET('Gastos com Pessoal'!$H$6,1,MATCH(5&amp;$B48,'Gastos com Pessoal'!$I$532:$AJ$532&amp;'Gastos com Pessoal'!$I$6:$AJ$6,0),500,1)),0)
+_xlfn.IFNA(SUM((BB$3&gt;='Gastos com Pessoal'!$E$513:$E$522)*(BB$3&lt;='Gastos com Pessoal'!$F$513:$F$522)*(IF('Gastos com Pessoal'!$G$513:$G$522&lt;=BB$3,1,0))*OFFSET('Gastos com Pessoal'!$H$512,1,MATCH(1&amp;$B48,'Gastos com Pessoal'!$I$532:$AJ$532&amp;'Gastos com Pessoal'!$I$512:$AJ$512,0),10,1)),0)
+_xlfn.IFNA(SUM((BB$3&gt;='Gastos com Pessoal'!$E$513:$E$522)*(BB$3&lt;='Gastos com Pessoal'!$F$513:$F$522)*(IF('Gastos com Pessoal'!$M$513:$M$522&lt;=BB$3,1,0))*OFFSET('Gastos com Pessoal'!$H$512,1,MATCH(2&amp;$B48,'Gastos com Pessoal'!$I$532:$AJ$532&amp;'Gastos com Pessoal'!$I$512:$AJ$512,0),10,1)),0)
+_xlfn.IFNA(SUM((BB$3&gt;='Gastos com Pessoal'!$E$513:$E$522)*(BB$3&lt;='Gastos com Pessoal'!$F$513:$F$522)*(IF('Gastos com Pessoal'!$S$513:$S$522&lt;=BB$3,1,0))*OFFSET('Gastos com Pessoal'!$H$512,1,MATCH(3&amp;$B48,'Gastos com Pessoal'!$I$532:$AJ$532&amp;'Gastos com Pessoal'!$I$512:$AJ$512,0),10,1)),0)
+_xlfn.IFNA(SUM((BB$3&gt;='Gastos com Pessoal'!$E$513:$E$522)*(BB$3&lt;='Gastos com Pessoal'!$F$513:$F$522)*(IF('Gastos com Pessoal'!$Y$513:$Y$522&lt;=BB$3,1,0))*OFFSET('Gastos com Pessoal'!$H$512,1,MATCH(4&amp;$B48,'Gastos com Pessoal'!$I$532:$AJ$532&amp;'Gastos com Pessoal'!$I$512:$AJ$512,0),10,1)),0)
+_xlfn.IFNA(SUM((BB$3&gt;='Gastos com Pessoal'!$E$513:$E$522)*(BB$3&lt;='Gastos com Pessoal'!$F$513:$F$522)*(IF('Gastos com Pessoal'!$AE$513:$AE$522&lt;=BB$3,1,0))*OFFSET('Gastos com Pessoal'!$H$512,1,MATCH(5&amp;$B48,'Gastos com Pessoal'!$I$532:$AJ$532&amp;'Gastos com Pessoal'!$I$512:$AJ$512,0),10,1)),0)</f>
        <v>0</v>
      </c>
      <c r="BC48" s="32">
        <f t="array" aca="1" ref="BC48" ca="1">_xlfn.IFNA(SUM((BC$3&gt;='Gastos com Pessoal'!$E$7:$E$506)*(BC$3&lt;='Gastos com Pessoal'!$F$7:$F$506)*OFFSET('Encargos e Benefícios'!$D$5,1,MATCH($B48,'Encargos e Benefícios'!$E$5:$AB$5,0),500,1)),0)
+_xlfn.IFNA(SUM((BC$3&gt;='Gastos com Pessoal'!$E$513:$E$522)*(BC$3&lt;='Gastos com Pessoal'!$F$513:$F$522)*OFFSET('Encargos e Benefícios'!$D$511,1,MATCH($B48,'Encargos e Benefícios'!$E$511:$AB$511,0),10,1)),0)
+_xlfn.IFNA(SUM((BC$3&gt;='Gastos com Pessoal'!$E$7:$E$506)*(BC$3&lt;='Gastos com Pessoal'!$F$7:$F$506)*(IF('Gastos com Pessoal'!$G$7:$G$506&lt;=BC$3,1,0))*OFFSET('Gastos com Pessoal'!$H$6,1,MATCH(1&amp;$B48,'Gastos com Pessoal'!$I$532:$AJ$532&amp;'Gastos com Pessoal'!$I$6:$AJ$6,0),500,1)),0)
+_xlfn.IFNA(SUM((BC$3&gt;='Gastos com Pessoal'!$E$7:$E$506)*(BC$3&lt;='Gastos com Pessoal'!$F$7:$F$506)*(IF('Gastos com Pessoal'!$M$7:$M$506&lt;=BC$3,1,0))*OFFSET('Gastos com Pessoal'!$H$6,1,MATCH(2&amp;$B48,'Gastos com Pessoal'!$I$532:$AJ$532&amp;'Gastos com Pessoal'!$I$6:$AJ$6,0),500,1)),0)
+_xlfn.IFNA(SUM((BC$3&gt;='Gastos com Pessoal'!$E$7:$E$506)*(BC$3&lt;='Gastos com Pessoal'!$F$7:$F$506)*(IF('Gastos com Pessoal'!$S$7:$S$506&lt;=BC$3,1,0))*OFFSET('Gastos com Pessoal'!$H$6,1,MATCH(3&amp;$B48,'Gastos com Pessoal'!$I$532:$AJ$532&amp;'Gastos com Pessoal'!$I$6:$AJ$6,0),500,1)),0)
+_xlfn.IFNA(SUM((BC$3&gt;='Gastos com Pessoal'!$E$7:$E$506)*(BC$3&lt;='Gastos com Pessoal'!$F$7:$F$506)*(IF('Gastos com Pessoal'!$Y$7:$Y$506&lt;=BC$3,1,0))*OFFSET('Gastos com Pessoal'!$H$6,1,MATCH(4&amp;$B48,'Gastos com Pessoal'!$I$532:$AJ$532&amp;'Gastos com Pessoal'!$I$6:$AJ$6,0),500,1)),0)
+_xlfn.IFNA(SUM((BC$3&gt;='Gastos com Pessoal'!$E$7:$E$506)*(BC$3&lt;='Gastos com Pessoal'!$F$7:$F$506)*(IF('Gastos com Pessoal'!$AE$7:$AE$506&lt;=BC$3,1,0))*OFFSET('Gastos com Pessoal'!$H$6,1,MATCH(5&amp;$B48,'Gastos com Pessoal'!$I$532:$AJ$532&amp;'Gastos com Pessoal'!$I$6:$AJ$6,0),500,1)),0)
+_xlfn.IFNA(SUM((BC$3&gt;='Gastos com Pessoal'!$E$513:$E$522)*(BC$3&lt;='Gastos com Pessoal'!$F$513:$F$522)*(IF('Gastos com Pessoal'!$G$513:$G$522&lt;=BC$3,1,0))*OFFSET('Gastos com Pessoal'!$H$512,1,MATCH(1&amp;$B48,'Gastos com Pessoal'!$I$532:$AJ$532&amp;'Gastos com Pessoal'!$I$512:$AJ$512,0),10,1)),0)
+_xlfn.IFNA(SUM((BC$3&gt;='Gastos com Pessoal'!$E$513:$E$522)*(BC$3&lt;='Gastos com Pessoal'!$F$513:$F$522)*(IF('Gastos com Pessoal'!$M$513:$M$522&lt;=BC$3,1,0))*OFFSET('Gastos com Pessoal'!$H$512,1,MATCH(2&amp;$B48,'Gastos com Pessoal'!$I$532:$AJ$532&amp;'Gastos com Pessoal'!$I$512:$AJ$512,0),10,1)),0)
+_xlfn.IFNA(SUM((BC$3&gt;='Gastos com Pessoal'!$E$513:$E$522)*(BC$3&lt;='Gastos com Pessoal'!$F$513:$F$522)*(IF('Gastos com Pessoal'!$S$513:$S$522&lt;=BC$3,1,0))*OFFSET('Gastos com Pessoal'!$H$512,1,MATCH(3&amp;$B48,'Gastos com Pessoal'!$I$532:$AJ$532&amp;'Gastos com Pessoal'!$I$512:$AJ$512,0),10,1)),0)
+_xlfn.IFNA(SUM((BC$3&gt;='Gastos com Pessoal'!$E$513:$E$522)*(BC$3&lt;='Gastos com Pessoal'!$F$513:$F$522)*(IF('Gastos com Pessoal'!$Y$513:$Y$522&lt;=BC$3,1,0))*OFFSET('Gastos com Pessoal'!$H$512,1,MATCH(4&amp;$B48,'Gastos com Pessoal'!$I$532:$AJ$532&amp;'Gastos com Pessoal'!$I$512:$AJ$512,0),10,1)),0)
+_xlfn.IFNA(SUM((BC$3&gt;='Gastos com Pessoal'!$E$513:$E$522)*(BC$3&lt;='Gastos com Pessoal'!$F$513:$F$522)*(IF('Gastos com Pessoal'!$AE$513:$AE$522&lt;=BC$3,1,0))*OFFSET('Gastos com Pessoal'!$H$512,1,MATCH(5&amp;$B48,'Gastos com Pessoal'!$I$532:$AJ$532&amp;'Gastos com Pessoal'!$I$512:$AJ$512,0),10,1)),0)</f>
        <v>0</v>
      </c>
      <c r="BD48" s="32">
        <f t="array" aca="1" ref="BD48" ca="1">_xlfn.IFNA(SUM((BD$3&gt;='Gastos com Pessoal'!$E$7:$E$506)*(BD$3&lt;='Gastos com Pessoal'!$F$7:$F$506)*OFFSET('Encargos e Benefícios'!$D$5,1,MATCH($B48,'Encargos e Benefícios'!$E$5:$AB$5,0),500,1)),0)
+_xlfn.IFNA(SUM((BD$3&gt;='Gastos com Pessoal'!$E$513:$E$522)*(BD$3&lt;='Gastos com Pessoal'!$F$513:$F$522)*OFFSET('Encargos e Benefícios'!$D$511,1,MATCH($B48,'Encargos e Benefícios'!$E$511:$AB$511,0),10,1)),0)
+_xlfn.IFNA(SUM((BD$3&gt;='Gastos com Pessoal'!$E$7:$E$506)*(BD$3&lt;='Gastos com Pessoal'!$F$7:$F$506)*(IF('Gastos com Pessoal'!$G$7:$G$506&lt;=BD$3,1,0))*OFFSET('Gastos com Pessoal'!$H$6,1,MATCH(1&amp;$B48,'Gastos com Pessoal'!$I$532:$AJ$532&amp;'Gastos com Pessoal'!$I$6:$AJ$6,0),500,1)),0)
+_xlfn.IFNA(SUM((BD$3&gt;='Gastos com Pessoal'!$E$7:$E$506)*(BD$3&lt;='Gastos com Pessoal'!$F$7:$F$506)*(IF('Gastos com Pessoal'!$M$7:$M$506&lt;=BD$3,1,0))*OFFSET('Gastos com Pessoal'!$H$6,1,MATCH(2&amp;$B48,'Gastos com Pessoal'!$I$532:$AJ$532&amp;'Gastos com Pessoal'!$I$6:$AJ$6,0),500,1)),0)
+_xlfn.IFNA(SUM((BD$3&gt;='Gastos com Pessoal'!$E$7:$E$506)*(BD$3&lt;='Gastos com Pessoal'!$F$7:$F$506)*(IF('Gastos com Pessoal'!$S$7:$S$506&lt;=BD$3,1,0))*OFFSET('Gastos com Pessoal'!$H$6,1,MATCH(3&amp;$B48,'Gastos com Pessoal'!$I$532:$AJ$532&amp;'Gastos com Pessoal'!$I$6:$AJ$6,0),500,1)),0)
+_xlfn.IFNA(SUM((BD$3&gt;='Gastos com Pessoal'!$E$7:$E$506)*(BD$3&lt;='Gastos com Pessoal'!$F$7:$F$506)*(IF('Gastos com Pessoal'!$Y$7:$Y$506&lt;=BD$3,1,0))*OFFSET('Gastos com Pessoal'!$H$6,1,MATCH(4&amp;$B48,'Gastos com Pessoal'!$I$532:$AJ$532&amp;'Gastos com Pessoal'!$I$6:$AJ$6,0),500,1)),0)
+_xlfn.IFNA(SUM((BD$3&gt;='Gastos com Pessoal'!$E$7:$E$506)*(BD$3&lt;='Gastos com Pessoal'!$F$7:$F$506)*(IF('Gastos com Pessoal'!$AE$7:$AE$506&lt;=BD$3,1,0))*OFFSET('Gastos com Pessoal'!$H$6,1,MATCH(5&amp;$B48,'Gastos com Pessoal'!$I$532:$AJ$532&amp;'Gastos com Pessoal'!$I$6:$AJ$6,0),500,1)),0)
+_xlfn.IFNA(SUM((BD$3&gt;='Gastos com Pessoal'!$E$513:$E$522)*(BD$3&lt;='Gastos com Pessoal'!$F$513:$F$522)*(IF('Gastos com Pessoal'!$G$513:$G$522&lt;=BD$3,1,0))*OFFSET('Gastos com Pessoal'!$H$512,1,MATCH(1&amp;$B48,'Gastos com Pessoal'!$I$532:$AJ$532&amp;'Gastos com Pessoal'!$I$512:$AJ$512,0),10,1)),0)
+_xlfn.IFNA(SUM((BD$3&gt;='Gastos com Pessoal'!$E$513:$E$522)*(BD$3&lt;='Gastos com Pessoal'!$F$513:$F$522)*(IF('Gastos com Pessoal'!$M$513:$M$522&lt;=BD$3,1,0))*OFFSET('Gastos com Pessoal'!$H$512,1,MATCH(2&amp;$B48,'Gastos com Pessoal'!$I$532:$AJ$532&amp;'Gastos com Pessoal'!$I$512:$AJ$512,0),10,1)),0)
+_xlfn.IFNA(SUM((BD$3&gt;='Gastos com Pessoal'!$E$513:$E$522)*(BD$3&lt;='Gastos com Pessoal'!$F$513:$F$522)*(IF('Gastos com Pessoal'!$S$513:$S$522&lt;=BD$3,1,0))*OFFSET('Gastos com Pessoal'!$H$512,1,MATCH(3&amp;$B48,'Gastos com Pessoal'!$I$532:$AJ$532&amp;'Gastos com Pessoal'!$I$512:$AJ$512,0),10,1)),0)
+_xlfn.IFNA(SUM((BD$3&gt;='Gastos com Pessoal'!$E$513:$E$522)*(BD$3&lt;='Gastos com Pessoal'!$F$513:$F$522)*(IF('Gastos com Pessoal'!$Y$513:$Y$522&lt;=BD$3,1,0))*OFFSET('Gastos com Pessoal'!$H$512,1,MATCH(4&amp;$B48,'Gastos com Pessoal'!$I$532:$AJ$532&amp;'Gastos com Pessoal'!$I$512:$AJ$512,0),10,1)),0)
+_xlfn.IFNA(SUM((BD$3&gt;='Gastos com Pessoal'!$E$513:$E$522)*(BD$3&lt;='Gastos com Pessoal'!$F$513:$F$522)*(IF('Gastos com Pessoal'!$AE$513:$AE$522&lt;=BD$3,1,0))*OFFSET('Gastos com Pessoal'!$H$512,1,MATCH(5&amp;$B48,'Gastos com Pessoal'!$I$532:$AJ$532&amp;'Gastos com Pessoal'!$I$512:$AJ$512,0),10,1)),0)</f>
        <v>0</v>
      </c>
      <c r="BE48" s="32">
        <f t="array" aca="1" ref="BE48" ca="1">_xlfn.IFNA(SUM((BE$3&gt;='Gastos com Pessoal'!$E$7:$E$506)*(BE$3&lt;='Gastos com Pessoal'!$F$7:$F$506)*OFFSET('Encargos e Benefícios'!$D$5,1,MATCH($B48,'Encargos e Benefícios'!$E$5:$AB$5,0),500,1)),0)
+_xlfn.IFNA(SUM((BE$3&gt;='Gastos com Pessoal'!$E$513:$E$522)*(BE$3&lt;='Gastos com Pessoal'!$F$513:$F$522)*OFFSET('Encargos e Benefícios'!$D$511,1,MATCH($B48,'Encargos e Benefícios'!$E$511:$AB$511,0),10,1)),0)
+_xlfn.IFNA(SUM((BE$3&gt;='Gastos com Pessoal'!$E$7:$E$506)*(BE$3&lt;='Gastos com Pessoal'!$F$7:$F$506)*(IF('Gastos com Pessoal'!$G$7:$G$506&lt;=BE$3,1,0))*OFFSET('Gastos com Pessoal'!$H$6,1,MATCH(1&amp;$B48,'Gastos com Pessoal'!$I$532:$AJ$532&amp;'Gastos com Pessoal'!$I$6:$AJ$6,0),500,1)),0)
+_xlfn.IFNA(SUM((BE$3&gt;='Gastos com Pessoal'!$E$7:$E$506)*(BE$3&lt;='Gastos com Pessoal'!$F$7:$F$506)*(IF('Gastos com Pessoal'!$M$7:$M$506&lt;=BE$3,1,0))*OFFSET('Gastos com Pessoal'!$H$6,1,MATCH(2&amp;$B48,'Gastos com Pessoal'!$I$532:$AJ$532&amp;'Gastos com Pessoal'!$I$6:$AJ$6,0),500,1)),0)
+_xlfn.IFNA(SUM((BE$3&gt;='Gastos com Pessoal'!$E$7:$E$506)*(BE$3&lt;='Gastos com Pessoal'!$F$7:$F$506)*(IF('Gastos com Pessoal'!$S$7:$S$506&lt;=BE$3,1,0))*OFFSET('Gastos com Pessoal'!$H$6,1,MATCH(3&amp;$B48,'Gastos com Pessoal'!$I$532:$AJ$532&amp;'Gastos com Pessoal'!$I$6:$AJ$6,0),500,1)),0)
+_xlfn.IFNA(SUM((BE$3&gt;='Gastos com Pessoal'!$E$7:$E$506)*(BE$3&lt;='Gastos com Pessoal'!$F$7:$F$506)*(IF('Gastos com Pessoal'!$Y$7:$Y$506&lt;=BE$3,1,0))*OFFSET('Gastos com Pessoal'!$H$6,1,MATCH(4&amp;$B48,'Gastos com Pessoal'!$I$532:$AJ$532&amp;'Gastos com Pessoal'!$I$6:$AJ$6,0),500,1)),0)
+_xlfn.IFNA(SUM((BE$3&gt;='Gastos com Pessoal'!$E$7:$E$506)*(BE$3&lt;='Gastos com Pessoal'!$F$7:$F$506)*(IF('Gastos com Pessoal'!$AE$7:$AE$506&lt;=BE$3,1,0))*OFFSET('Gastos com Pessoal'!$H$6,1,MATCH(5&amp;$B48,'Gastos com Pessoal'!$I$532:$AJ$532&amp;'Gastos com Pessoal'!$I$6:$AJ$6,0),500,1)),0)
+_xlfn.IFNA(SUM((BE$3&gt;='Gastos com Pessoal'!$E$513:$E$522)*(BE$3&lt;='Gastos com Pessoal'!$F$513:$F$522)*(IF('Gastos com Pessoal'!$G$513:$G$522&lt;=BE$3,1,0))*OFFSET('Gastos com Pessoal'!$H$512,1,MATCH(1&amp;$B48,'Gastos com Pessoal'!$I$532:$AJ$532&amp;'Gastos com Pessoal'!$I$512:$AJ$512,0),10,1)),0)
+_xlfn.IFNA(SUM((BE$3&gt;='Gastos com Pessoal'!$E$513:$E$522)*(BE$3&lt;='Gastos com Pessoal'!$F$513:$F$522)*(IF('Gastos com Pessoal'!$M$513:$M$522&lt;=BE$3,1,0))*OFFSET('Gastos com Pessoal'!$H$512,1,MATCH(2&amp;$B48,'Gastos com Pessoal'!$I$532:$AJ$532&amp;'Gastos com Pessoal'!$I$512:$AJ$512,0),10,1)),0)
+_xlfn.IFNA(SUM((BE$3&gt;='Gastos com Pessoal'!$E$513:$E$522)*(BE$3&lt;='Gastos com Pessoal'!$F$513:$F$522)*(IF('Gastos com Pessoal'!$S$513:$S$522&lt;=BE$3,1,0))*OFFSET('Gastos com Pessoal'!$H$512,1,MATCH(3&amp;$B48,'Gastos com Pessoal'!$I$532:$AJ$532&amp;'Gastos com Pessoal'!$I$512:$AJ$512,0),10,1)),0)
+_xlfn.IFNA(SUM((BE$3&gt;='Gastos com Pessoal'!$E$513:$E$522)*(BE$3&lt;='Gastos com Pessoal'!$F$513:$F$522)*(IF('Gastos com Pessoal'!$Y$513:$Y$522&lt;=BE$3,1,0))*OFFSET('Gastos com Pessoal'!$H$512,1,MATCH(4&amp;$B48,'Gastos com Pessoal'!$I$532:$AJ$532&amp;'Gastos com Pessoal'!$I$512:$AJ$512,0),10,1)),0)
+_xlfn.IFNA(SUM((BE$3&gt;='Gastos com Pessoal'!$E$513:$E$522)*(BE$3&lt;='Gastos com Pessoal'!$F$513:$F$522)*(IF('Gastos com Pessoal'!$AE$513:$AE$522&lt;=BE$3,1,0))*OFFSET('Gastos com Pessoal'!$H$512,1,MATCH(5&amp;$B48,'Gastos com Pessoal'!$I$532:$AJ$532&amp;'Gastos com Pessoal'!$I$512:$AJ$512,0),10,1)),0)</f>
        <v>0</v>
      </c>
      <c r="BF48" s="32">
        <f t="array" aca="1" ref="BF48" ca="1">_xlfn.IFNA(SUM((BF$3&gt;='Gastos com Pessoal'!$E$7:$E$506)*(BF$3&lt;='Gastos com Pessoal'!$F$7:$F$506)*OFFSET('Encargos e Benefícios'!$D$5,1,MATCH($B48,'Encargos e Benefícios'!$E$5:$AB$5,0),500,1)),0)
+_xlfn.IFNA(SUM((BF$3&gt;='Gastos com Pessoal'!$E$513:$E$522)*(BF$3&lt;='Gastos com Pessoal'!$F$513:$F$522)*OFFSET('Encargos e Benefícios'!$D$511,1,MATCH($B48,'Encargos e Benefícios'!$E$511:$AB$511,0),10,1)),0)
+_xlfn.IFNA(SUM((BF$3&gt;='Gastos com Pessoal'!$E$7:$E$506)*(BF$3&lt;='Gastos com Pessoal'!$F$7:$F$506)*(IF('Gastos com Pessoal'!$G$7:$G$506&lt;=BF$3,1,0))*OFFSET('Gastos com Pessoal'!$H$6,1,MATCH(1&amp;$B48,'Gastos com Pessoal'!$I$532:$AJ$532&amp;'Gastos com Pessoal'!$I$6:$AJ$6,0),500,1)),0)
+_xlfn.IFNA(SUM((BF$3&gt;='Gastos com Pessoal'!$E$7:$E$506)*(BF$3&lt;='Gastos com Pessoal'!$F$7:$F$506)*(IF('Gastos com Pessoal'!$M$7:$M$506&lt;=BF$3,1,0))*OFFSET('Gastos com Pessoal'!$H$6,1,MATCH(2&amp;$B48,'Gastos com Pessoal'!$I$532:$AJ$532&amp;'Gastos com Pessoal'!$I$6:$AJ$6,0),500,1)),0)
+_xlfn.IFNA(SUM((BF$3&gt;='Gastos com Pessoal'!$E$7:$E$506)*(BF$3&lt;='Gastos com Pessoal'!$F$7:$F$506)*(IF('Gastos com Pessoal'!$S$7:$S$506&lt;=BF$3,1,0))*OFFSET('Gastos com Pessoal'!$H$6,1,MATCH(3&amp;$B48,'Gastos com Pessoal'!$I$532:$AJ$532&amp;'Gastos com Pessoal'!$I$6:$AJ$6,0),500,1)),0)
+_xlfn.IFNA(SUM((BF$3&gt;='Gastos com Pessoal'!$E$7:$E$506)*(BF$3&lt;='Gastos com Pessoal'!$F$7:$F$506)*(IF('Gastos com Pessoal'!$Y$7:$Y$506&lt;=BF$3,1,0))*OFFSET('Gastos com Pessoal'!$H$6,1,MATCH(4&amp;$B48,'Gastos com Pessoal'!$I$532:$AJ$532&amp;'Gastos com Pessoal'!$I$6:$AJ$6,0),500,1)),0)
+_xlfn.IFNA(SUM((BF$3&gt;='Gastos com Pessoal'!$E$7:$E$506)*(BF$3&lt;='Gastos com Pessoal'!$F$7:$F$506)*(IF('Gastos com Pessoal'!$AE$7:$AE$506&lt;=BF$3,1,0))*OFFSET('Gastos com Pessoal'!$H$6,1,MATCH(5&amp;$B48,'Gastos com Pessoal'!$I$532:$AJ$532&amp;'Gastos com Pessoal'!$I$6:$AJ$6,0),500,1)),0)
+_xlfn.IFNA(SUM((BF$3&gt;='Gastos com Pessoal'!$E$513:$E$522)*(BF$3&lt;='Gastos com Pessoal'!$F$513:$F$522)*(IF('Gastos com Pessoal'!$G$513:$G$522&lt;=BF$3,1,0))*OFFSET('Gastos com Pessoal'!$H$512,1,MATCH(1&amp;$B48,'Gastos com Pessoal'!$I$532:$AJ$532&amp;'Gastos com Pessoal'!$I$512:$AJ$512,0),10,1)),0)
+_xlfn.IFNA(SUM((BF$3&gt;='Gastos com Pessoal'!$E$513:$E$522)*(BF$3&lt;='Gastos com Pessoal'!$F$513:$F$522)*(IF('Gastos com Pessoal'!$M$513:$M$522&lt;=BF$3,1,0))*OFFSET('Gastos com Pessoal'!$H$512,1,MATCH(2&amp;$B48,'Gastos com Pessoal'!$I$532:$AJ$532&amp;'Gastos com Pessoal'!$I$512:$AJ$512,0),10,1)),0)
+_xlfn.IFNA(SUM((BF$3&gt;='Gastos com Pessoal'!$E$513:$E$522)*(BF$3&lt;='Gastos com Pessoal'!$F$513:$F$522)*(IF('Gastos com Pessoal'!$S$513:$S$522&lt;=BF$3,1,0))*OFFSET('Gastos com Pessoal'!$H$512,1,MATCH(3&amp;$B48,'Gastos com Pessoal'!$I$532:$AJ$532&amp;'Gastos com Pessoal'!$I$512:$AJ$512,0),10,1)),0)
+_xlfn.IFNA(SUM((BF$3&gt;='Gastos com Pessoal'!$E$513:$E$522)*(BF$3&lt;='Gastos com Pessoal'!$F$513:$F$522)*(IF('Gastos com Pessoal'!$Y$513:$Y$522&lt;=BF$3,1,0))*OFFSET('Gastos com Pessoal'!$H$512,1,MATCH(4&amp;$B48,'Gastos com Pessoal'!$I$532:$AJ$532&amp;'Gastos com Pessoal'!$I$512:$AJ$512,0),10,1)),0)
+_xlfn.IFNA(SUM((BF$3&gt;='Gastos com Pessoal'!$E$513:$E$522)*(BF$3&lt;='Gastos com Pessoal'!$F$513:$F$522)*(IF('Gastos com Pessoal'!$AE$513:$AE$522&lt;=BF$3,1,0))*OFFSET('Gastos com Pessoal'!$H$512,1,MATCH(5&amp;$B48,'Gastos com Pessoal'!$I$532:$AJ$532&amp;'Gastos com Pessoal'!$I$512:$AJ$512,0),10,1)),0)</f>
        <v>0</v>
      </c>
      <c r="BG48" s="32">
        <f t="array" aca="1" ref="BG48" ca="1">_xlfn.IFNA(SUM((BG$3&gt;='Gastos com Pessoal'!$E$7:$E$506)*(BG$3&lt;='Gastos com Pessoal'!$F$7:$F$506)*OFFSET('Encargos e Benefícios'!$D$5,1,MATCH($B48,'Encargos e Benefícios'!$E$5:$AB$5,0),500,1)),0)
+_xlfn.IFNA(SUM((BG$3&gt;='Gastos com Pessoal'!$E$513:$E$522)*(BG$3&lt;='Gastos com Pessoal'!$F$513:$F$522)*OFFSET('Encargos e Benefícios'!$D$511,1,MATCH($B48,'Encargos e Benefícios'!$E$511:$AB$511,0),10,1)),0)
+_xlfn.IFNA(SUM((BG$3&gt;='Gastos com Pessoal'!$E$7:$E$506)*(BG$3&lt;='Gastos com Pessoal'!$F$7:$F$506)*(IF('Gastos com Pessoal'!$G$7:$G$506&lt;=BG$3,1,0))*OFFSET('Gastos com Pessoal'!$H$6,1,MATCH(1&amp;$B48,'Gastos com Pessoal'!$I$532:$AJ$532&amp;'Gastos com Pessoal'!$I$6:$AJ$6,0),500,1)),0)
+_xlfn.IFNA(SUM((BG$3&gt;='Gastos com Pessoal'!$E$7:$E$506)*(BG$3&lt;='Gastos com Pessoal'!$F$7:$F$506)*(IF('Gastos com Pessoal'!$M$7:$M$506&lt;=BG$3,1,0))*OFFSET('Gastos com Pessoal'!$H$6,1,MATCH(2&amp;$B48,'Gastos com Pessoal'!$I$532:$AJ$532&amp;'Gastos com Pessoal'!$I$6:$AJ$6,0),500,1)),0)
+_xlfn.IFNA(SUM((BG$3&gt;='Gastos com Pessoal'!$E$7:$E$506)*(BG$3&lt;='Gastos com Pessoal'!$F$7:$F$506)*(IF('Gastos com Pessoal'!$S$7:$S$506&lt;=BG$3,1,0))*OFFSET('Gastos com Pessoal'!$H$6,1,MATCH(3&amp;$B48,'Gastos com Pessoal'!$I$532:$AJ$532&amp;'Gastos com Pessoal'!$I$6:$AJ$6,0),500,1)),0)
+_xlfn.IFNA(SUM((BG$3&gt;='Gastos com Pessoal'!$E$7:$E$506)*(BG$3&lt;='Gastos com Pessoal'!$F$7:$F$506)*(IF('Gastos com Pessoal'!$Y$7:$Y$506&lt;=BG$3,1,0))*OFFSET('Gastos com Pessoal'!$H$6,1,MATCH(4&amp;$B48,'Gastos com Pessoal'!$I$532:$AJ$532&amp;'Gastos com Pessoal'!$I$6:$AJ$6,0),500,1)),0)
+_xlfn.IFNA(SUM((BG$3&gt;='Gastos com Pessoal'!$E$7:$E$506)*(BG$3&lt;='Gastos com Pessoal'!$F$7:$F$506)*(IF('Gastos com Pessoal'!$AE$7:$AE$506&lt;=BG$3,1,0))*OFFSET('Gastos com Pessoal'!$H$6,1,MATCH(5&amp;$B48,'Gastos com Pessoal'!$I$532:$AJ$532&amp;'Gastos com Pessoal'!$I$6:$AJ$6,0),500,1)),0)
+_xlfn.IFNA(SUM((BG$3&gt;='Gastos com Pessoal'!$E$513:$E$522)*(BG$3&lt;='Gastos com Pessoal'!$F$513:$F$522)*(IF('Gastos com Pessoal'!$G$513:$G$522&lt;=BG$3,1,0))*OFFSET('Gastos com Pessoal'!$H$512,1,MATCH(1&amp;$B48,'Gastos com Pessoal'!$I$532:$AJ$532&amp;'Gastos com Pessoal'!$I$512:$AJ$512,0),10,1)),0)
+_xlfn.IFNA(SUM((BG$3&gt;='Gastos com Pessoal'!$E$513:$E$522)*(BG$3&lt;='Gastos com Pessoal'!$F$513:$F$522)*(IF('Gastos com Pessoal'!$M$513:$M$522&lt;=BG$3,1,0))*OFFSET('Gastos com Pessoal'!$H$512,1,MATCH(2&amp;$B48,'Gastos com Pessoal'!$I$532:$AJ$532&amp;'Gastos com Pessoal'!$I$512:$AJ$512,0),10,1)),0)
+_xlfn.IFNA(SUM((BG$3&gt;='Gastos com Pessoal'!$E$513:$E$522)*(BG$3&lt;='Gastos com Pessoal'!$F$513:$F$522)*(IF('Gastos com Pessoal'!$S$513:$S$522&lt;=BG$3,1,0))*OFFSET('Gastos com Pessoal'!$H$512,1,MATCH(3&amp;$B48,'Gastos com Pessoal'!$I$532:$AJ$532&amp;'Gastos com Pessoal'!$I$512:$AJ$512,0),10,1)),0)
+_xlfn.IFNA(SUM((BG$3&gt;='Gastos com Pessoal'!$E$513:$E$522)*(BG$3&lt;='Gastos com Pessoal'!$F$513:$F$522)*(IF('Gastos com Pessoal'!$Y$513:$Y$522&lt;=BG$3,1,0))*OFFSET('Gastos com Pessoal'!$H$512,1,MATCH(4&amp;$B48,'Gastos com Pessoal'!$I$532:$AJ$532&amp;'Gastos com Pessoal'!$I$512:$AJ$512,0),10,1)),0)
+_xlfn.IFNA(SUM((BG$3&gt;='Gastos com Pessoal'!$E$513:$E$522)*(BG$3&lt;='Gastos com Pessoal'!$F$513:$F$522)*(IF('Gastos com Pessoal'!$AE$513:$AE$522&lt;=BG$3,1,0))*OFFSET('Gastos com Pessoal'!$H$512,1,MATCH(5&amp;$B48,'Gastos com Pessoal'!$I$532:$AJ$532&amp;'Gastos com Pessoal'!$I$512:$AJ$512,0),10,1)),0)</f>
        <v>0</v>
      </c>
      <c r="BH48" s="32">
        <f t="array" aca="1" ref="BH48" ca="1">_xlfn.IFNA(SUM((BH$3&gt;='Gastos com Pessoal'!$E$7:$E$506)*(BH$3&lt;='Gastos com Pessoal'!$F$7:$F$506)*OFFSET('Encargos e Benefícios'!$D$5,1,MATCH($B48,'Encargos e Benefícios'!$E$5:$AB$5,0),500,1)),0)
+_xlfn.IFNA(SUM((BH$3&gt;='Gastos com Pessoal'!$E$513:$E$522)*(BH$3&lt;='Gastos com Pessoal'!$F$513:$F$522)*OFFSET('Encargos e Benefícios'!$D$511,1,MATCH($B48,'Encargos e Benefícios'!$E$511:$AB$511,0),10,1)),0)
+_xlfn.IFNA(SUM((BH$3&gt;='Gastos com Pessoal'!$E$7:$E$506)*(BH$3&lt;='Gastos com Pessoal'!$F$7:$F$506)*(IF('Gastos com Pessoal'!$G$7:$G$506&lt;=BH$3,1,0))*OFFSET('Gastos com Pessoal'!$H$6,1,MATCH(1&amp;$B48,'Gastos com Pessoal'!$I$532:$AJ$532&amp;'Gastos com Pessoal'!$I$6:$AJ$6,0),500,1)),0)
+_xlfn.IFNA(SUM((BH$3&gt;='Gastos com Pessoal'!$E$7:$E$506)*(BH$3&lt;='Gastos com Pessoal'!$F$7:$F$506)*(IF('Gastos com Pessoal'!$M$7:$M$506&lt;=BH$3,1,0))*OFFSET('Gastos com Pessoal'!$H$6,1,MATCH(2&amp;$B48,'Gastos com Pessoal'!$I$532:$AJ$532&amp;'Gastos com Pessoal'!$I$6:$AJ$6,0),500,1)),0)
+_xlfn.IFNA(SUM((BH$3&gt;='Gastos com Pessoal'!$E$7:$E$506)*(BH$3&lt;='Gastos com Pessoal'!$F$7:$F$506)*(IF('Gastos com Pessoal'!$S$7:$S$506&lt;=BH$3,1,0))*OFFSET('Gastos com Pessoal'!$H$6,1,MATCH(3&amp;$B48,'Gastos com Pessoal'!$I$532:$AJ$532&amp;'Gastos com Pessoal'!$I$6:$AJ$6,0),500,1)),0)
+_xlfn.IFNA(SUM((BH$3&gt;='Gastos com Pessoal'!$E$7:$E$506)*(BH$3&lt;='Gastos com Pessoal'!$F$7:$F$506)*(IF('Gastos com Pessoal'!$Y$7:$Y$506&lt;=BH$3,1,0))*OFFSET('Gastos com Pessoal'!$H$6,1,MATCH(4&amp;$B48,'Gastos com Pessoal'!$I$532:$AJ$532&amp;'Gastos com Pessoal'!$I$6:$AJ$6,0),500,1)),0)
+_xlfn.IFNA(SUM((BH$3&gt;='Gastos com Pessoal'!$E$7:$E$506)*(BH$3&lt;='Gastos com Pessoal'!$F$7:$F$506)*(IF('Gastos com Pessoal'!$AE$7:$AE$506&lt;=BH$3,1,0))*OFFSET('Gastos com Pessoal'!$H$6,1,MATCH(5&amp;$B48,'Gastos com Pessoal'!$I$532:$AJ$532&amp;'Gastos com Pessoal'!$I$6:$AJ$6,0),500,1)),0)
+_xlfn.IFNA(SUM((BH$3&gt;='Gastos com Pessoal'!$E$513:$E$522)*(BH$3&lt;='Gastos com Pessoal'!$F$513:$F$522)*(IF('Gastos com Pessoal'!$G$513:$G$522&lt;=BH$3,1,0))*OFFSET('Gastos com Pessoal'!$H$512,1,MATCH(1&amp;$B48,'Gastos com Pessoal'!$I$532:$AJ$532&amp;'Gastos com Pessoal'!$I$512:$AJ$512,0),10,1)),0)
+_xlfn.IFNA(SUM((BH$3&gt;='Gastos com Pessoal'!$E$513:$E$522)*(BH$3&lt;='Gastos com Pessoal'!$F$513:$F$522)*(IF('Gastos com Pessoal'!$M$513:$M$522&lt;=BH$3,1,0))*OFFSET('Gastos com Pessoal'!$H$512,1,MATCH(2&amp;$B48,'Gastos com Pessoal'!$I$532:$AJ$532&amp;'Gastos com Pessoal'!$I$512:$AJ$512,0),10,1)),0)
+_xlfn.IFNA(SUM((BH$3&gt;='Gastos com Pessoal'!$E$513:$E$522)*(BH$3&lt;='Gastos com Pessoal'!$F$513:$F$522)*(IF('Gastos com Pessoal'!$S$513:$S$522&lt;=BH$3,1,0))*OFFSET('Gastos com Pessoal'!$H$512,1,MATCH(3&amp;$B48,'Gastos com Pessoal'!$I$532:$AJ$532&amp;'Gastos com Pessoal'!$I$512:$AJ$512,0),10,1)),0)
+_xlfn.IFNA(SUM((BH$3&gt;='Gastos com Pessoal'!$E$513:$E$522)*(BH$3&lt;='Gastos com Pessoal'!$F$513:$F$522)*(IF('Gastos com Pessoal'!$Y$513:$Y$522&lt;=BH$3,1,0))*OFFSET('Gastos com Pessoal'!$H$512,1,MATCH(4&amp;$B48,'Gastos com Pessoal'!$I$532:$AJ$532&amp;'Gastos com Pessoal'!$I$512:$AJ$512,0),10,1)),0)
+_xlfn.IFNA(SUM((BH$3&gt;='Gastos com Pessoal'!$E$513:$E$522)*(BH$3&lt;='Gastos com Pessoal'!$F$513:$F$522)*(IF('Gastos com Pessoal'!$AE$513:$AE$522&lt;=BH$3,1,0))*OFFSET('Gastos com Pessoal'!$H$512,1,MATCH(5&amp;$B48,'Gastos com Pessoal'!$I$532:$AJ$532&amp;'Gastos com Pessoal'!$I$512:$AJ$512,0),10,1)),0)</f>
        <v>0</v>
      </c>
      <c r="BI48" s="32">
        <f t="array" aca="1" ref="BI48" ca="1">_xlfn.IFNA(SUM((BI$3&gt;='Gastos com Pessoal'!$E$7:$E$506)*(BI$3&lt;='Gastos com Pessoal'!$F$7:$F$506)*OFFSET('Encargos e Benefícios'!$D$5,1,MATCH($B48,'Encargos e Benefícios'!$E$5:$AB$5,0),500,1)),0)
+_xlfn.IFNA(SUM((BI$3&gt;='Gastos com Pessoal'!$E$513:$E$522)*(BI$3&lt;='Gastos com Pessoal'!$F$513:$F$522)*OFFSET('Encargos e Benefícios'!$D$511,1,MATCH($B48,'Encargos e Benefícios'!$E$511:$AB$511,0),10,1)),0)
+_xlfn.IFNA(SUM((BI$3&gt;='Gastos com Pessoal'!$E$7:$E$506)*(BI$3&lt;='Gastos com Pessoal'!$F$7:$F$506)*(IF('Gastos com Pessoal'!$G$7:$G$506&lt;=BI$3,1,0))*OFFSET('Gastos com Pessoal'!$H$6,1,MATCH(1&amp;$B48,'Gastos com Pessoal'!$I$532:$AJ$532&amp;'Gastos com Pessoal'!$I$6:$AJ$6,0),500,1)),0)
+_xlfn.IFNA(SUM((BI$3&gt;='Gastos com Pessoal'!$E$7:$E$506)*(BI$3&lt;='Gastos com Pessoal'!$F$7:$F$506)*(IF('Gastos com Pessoal'!$M$7:$M$506&lt;=BI$3,1,0))*OFFSET('Gastos com Pessoal'!$H$6,1,MATCH(2&amp;$B48,'Gastos com Pessoal'!$I$532:$AJ$532&amp;'Gastos com Pessoal'!$I$6:$AJ$6,0),500,1)),0)
+_xlfn.IFNA(SUM((BI$3&gt;='Gastos com Pessoal'!$E$7:$E$506)*(BI$3&lt;='Gastos com Pessoal'!$F$7:$F$506)*(IF('Gastos com Pessoal'!$S$7:$S$506&lt;=BI$3,1,0))*OFFSET('Gastos com Pessoal'!$H$6,1,MATCH(3&amp;$B48,'Gastos com Pessoal'!$I$532:$AJ$532&amp;'Gastos com Pessoal'!$I$6:$AJ$6,0),500,1)),0)
+_xlfn.IFNA(SUM((BI$3&gt;='Gastos com Pessoal'!$E$7:$E$506)*(BI$3&lt;='Gastos com Pessoal'!$F$7:$F$506)*(IF('Gastos com Pessoal'!$Y$7:$Y$506&lt;=BI$3,1,0))*OFFSET('Gastos com Pessoal'!$H$6,1,MATCH(4&amp;$B48,'Gastos com Pessoal'!$I$532:$AJ$532&amp;'Gastos com Pessoal'!$I$6:$AJ$6,0),500,1)),0)
+_xlfn.IFNA(SUM((BI$3&gt;='Gastos com Pessoal'!$E$7:$E$506)*(BI$3&lt;='Gastos com Pessoal'!$F$7:$F$506)*(IF('Gastos com Pessoal'!$AE$7:$AE$506&lt;=BI$3,1,0))*OFFSET('Gastos com Pessoal'!$H$6,1,MATCH(5&amp;$B48,'Gastos com Pessoal'!$I$532:$AJ$532&amp;'Gastos com Pessoal'!$I$6:$AJ$6,0),500,1)),0)
+_xlfn.IFNA(SUM((BI$3&gt;='Gastos com Pessoal'!$E$513:$E$522)*(BI$3&lt;='Gastos com Pessoal'!$F$513:$F$522)*(IF('Gastos com Pessoal'!$G$513:$G$522&lt;=BI$3,1,0))*OFFSET('Gastos com Pessoal'!$H$512,1,MATCH(1&amp;$B48,'Gastos com Pessoal'!$I$532:$AJ$532&amp;'Gastos com Pessoal'!$I$512:$AJ$512,0),10,1)),0)
+_xlfn.IFNA(SUM((BI$3&gt;='Gastos com Pessoal'!$E$513:$E$522)*(BI$3&lt;='Gastos com Pessoal'!$F$513:$F$522)*(IF('Gastos com Pessoal'!$M$513:$M$522&lt;=BI$3,1,0))*OFFSET('Gastos com Pessoal'!$H$512,1,MATCH(2&amp;$B48,'Gastos com Pessoal'!$I$532:$AJ$532&amp;'Gastos com Pessoal'!$I$512:$AJ$512,0),10,1)),0)
+_xlfn.IFNA(SUM((BI$3&gt;='Gastos com Pessoal'!$E$513:$E$522)*(BI$3&lt;='Gastos com Pessoal'!$F$513:$F$522)*(IF('Gastos com Pessoal'!$S$513:$S$522&lt;=BI$3,1,0))*OFFSET('Gastos com Pessoal'!$H$512,1,MATCH(3&amp;$B48,'Gastos com Pessoal'!$I$532:$AJ$532&amp;'Gastos com Pessoal'!$I$512:$AJ$512,0),10,1)),0)
+_xlfn.IFNA(SUM((BI$3&gt;='Gastos com Pessoal'!$E$513:$E$522)*(BI$3&lt;='Gastos com Pessoal'!$F$513:$F$522)*(IF('Gastos com Pessoal'!$Y$513:$Y$522&lt;=BI$3,1,0))*OFFSET('Gastos com Pessoal'!$H$512,1,MATCH(4&amp;$B48,'Gastos com Pessoal'!$I$532:$AJ$532&amp;'Gastos com Pessoal'!$I$512:$AJ$512,0),10,1)),0)
+_xlfn.IFNA(SUM((BI$3&gt;='Gastos com Pessoal'!$E$513:$E$522)*(BI$3&lt;='Gastos com Pessoal'!$F$513:$F$522)*(IF('Gastos com Pessoal'!$AE$513:$AE$522&lt;=BI$3,1,0))*OFFSET('Gastos com Pessoal'!$H$512,1,MATCH(5&amp;$B48,'Gastos com Pessoal'!$I$532:$AJ$532&amp;'Gastos com Pessoal'!$I$512:$AJ$512,0),10,1)),0)</f>
        <v>0</v>
      </c>
      <c r="BJ48" s="32">
        <f t="array" aca="1" ref="BJ48" ca="1">_xlfn.IFNA(SUM((BJ$3&gt;='Gastos com Pessoal'!$E$7:$E$506)*(BJ$3&lt;='Gastos com Pessoal'!$F$7:$F$506)*OFFSET('Encargos e Benefícios'!$D$5,1,MATCH($B48,'Encargos e Benefícios'!$E$5:$AB$5,0),500,1)),0)
+_xlfn.IFNA(SUM((BJ$3&gt;='Gastos com Pessoal'!$E$513:$E$522)*(BJ$3&lt;='Gastos com Pessoal'!$F$513:$F$522)*OFFSET('Encargos e Benefícios'!$D$511,1,MATCH($B48,'Encargos e Benefícios'!$E$511:$AB$511,0),10,1)),0)
+_xlfn.IFNA(SUM((BJ$3&gt;='Gastos com Pessoal'!$E$7:$E$506)*(BJ$3&lt;='Gastos com Pessoal'!$F$7:$F$506)*(IF('Gastos com Pessoal'!$G$7:$G$506&lt;=BJ$3,1,0))*OFFSET('Gastos com Pessoal'!$H$6,1,MATCH(1&amp;$B48,'Gastos com Pessoal'!$I$532:$AJ$532&amp;'Gastos com Pessoal'!$I$6:$AJ$6,0),500,1)),0)
+_xlfn.IFNA(SUM((BJ$3&gt;='Gastos com Pessoal'!$E$7:$E$506)*(BJ$3&lt;='Gastos com Pessoal'!$F$7:$F$506)*(IF('Gastos com Pessoal'!$M$7:$M$506&lt;=BJ$3,1,0))*OFFSET('Gastos com Pessoal'!$H$6,1,MATCH(2&amp;$B48,'Gastos com Pessoal'!$I$532:$AJ$532&amp;'Gastos com Pessoal'!$I$6:$AJ$6,0),500,1)),0)
+_xlfn.IFNA(SUM((BJ$3&gt;='Gastos com Pessoal'!$E$7:$E$506)*(BJ$3&lt;='Gastos com Pessoal'!$F$7:$F$506)*(IF('Gastos com Pessoal'!$S$7:$S$506&lt;=BJ$3,1,0))*OFFSET('Gastos com Pessoal'!$H$6,1,MATCH(3&amp;$B48,'Gastos com Pessoal'!$I$532:$AJ$532&amp;'Gastos com Pessoal'!$I$6:$AJ$6,0),500,1)),0)
+_xlfn.IFNA(SUM((BJ$3&gt;='Gastos com Pessoal'!$E$7:$E$506)*(BJ$3&lt;='Gastos com Pessoal'!$F$7:$F$506)*(IF('Gastos com Pessoal'!$Y$7:$Y$506&lt;=BJ$3,1,0))*OFFSET('Gastos com Pessoal'!$H$6,1,MATCH(4&amp;$B48,'Gastos com Pessoal'!$I$532:$AJ$532&amp;'Gastos com Pessoal'!$I$6:$AJ$6,0),500,1)),0)
+_xlfn.IFNA(SUM((BJ$3&gt;='Gastos com Pessoal'!$E$7:$E$506)*(BJ$3&lt;='Gastos com Pessoal'!$F$7:$F$506)*(IF('Gastos com Pessoal'!$AE$7:$AE$506&lt;=BJ$3,1,0))*OFFSET('Gastos com Pessoal'!$H$6,1,MATCH(5&amp;$B48,'Gastos com Pessoal'!$I$532:$AJ$532&amp;'Gastos com Pessoal'!$I$6:$AJ$6,0),500,1)),0)
+_xlfn.IFNA(SUM((BJ$3&gt;='Gastos com Pessoal'!$E$513:$E$522)*(BJ$3&lt;='Gastos com Pessoal'!$F$513:$F$522)*(IF('Gastos com Pessoal'!$G$513:$G$522&lt;=BJ$3,1,0))*OFFSET('Gastos com Pessoal'!$H$512,1,MATCH(1&amp;$B48,'Gastos com Pessoal'!$I$532:$AJ$532&amp;'Gastos com Pessoal'!$I$512:$AJ$512,0),10,1)),0)
+_xlfn.IFNA(SUM((BJ$3&gt;='Gastos com Pessoal'!$E$513:$E$522)*(BJ$3&lt;='Gastos com Pessoal'!$F$513:$F$522)*(IF('Gastos com Pessoal'!$M$513:$M$522&lt;=BJ$3,1,0))*OFFSET('Gastos com Pessoal'!$H$512,1,MATCH(2&amp;$B48,'Gastos com Pessoal'!$I$532:$AJ$532&amp;'Gastos com Pessoal'!$I$512:$AJ$512,0),10,1)),0)
+_xlfn.IFNA(SUM((BJ$3&gt;='Gastos com Pessoal'!$E$513:$E$522)*(BJ$3&lt;='Gastos com Pessoal'!$F$513:$F$522)*(IF('Gastos com Pessoal'!$S$513:$S$522&lt;=BJ$3,1,0))*OFFSET('Gastos com Pessoal'!$H$512,1,MATCH(3&amp;$B48,'Gastos com Pessoal'!$I$532:$AJ$532&amp;'Gastos com Pessoal'!$I$512:$AJ$512,0),10,1)),0)
+_xlfn.IFNA(SUM((BJ$3&gt;='Gastos com Pessoal'!$E$513:$E$522)*(BJ$3&lt;='Gastos com Pessoal'!$F$513:$F$522)*(IF('Gastos com Pessoal'!$Y$513:$Y$522&lt;=BJ$3,1,0))*OFFSET('Gastos com Pessoal'!$H$512,1,MATCH(4&amp;$B48,'Gastos com Pessoal'!$I$532:$AJ$532&amp;'Gastos com Pessoal'!$I$512:$AJ$512,0),10,1)),0)
+_xlfn.IFNA(SUM((BJ$3&gt;='Gastos com Pessoal'!$E$513:$E$522)*(BJ$3&lt;='Gastos com Pessoal'!$F$513:$F$522)*(IF('Gastos com Pessoal'!$AE$513:$AE$522&lt;=BJ$3,1,0))*OFFSET('Gastos com Pessoal'!$H$512,1,MATCH(5&amp;$B48,'Gastos com Pessoal'!$I$532:$AJ$532&amp;'Gastos com Pessoal'!$I$512:$AJ$512,0),10,1)),0)</f>
        <v>0</v>
      </c>
      <c r="BK48" s="70">
        <f t="shared" ca="1" si="20"/>
        <v>118603.8775</v>
      </c>
      <c r="BL48" s="75">
        <f t="shared" ca="1" si="21"/>
        <v>3.5966921977712958E-2</v>
      </c>
    </row>
    <row r="49" spans="1:64" s="48" customFormat="1" ht="23.25" customHeight="1" x14ac:dyDescent="0.2">
      <c r="A49" s="18" t="s">
        <v>168</v>
      </c>
      <c r="B49" s="12" t="s">
        <v>169</v>
      </c>
      <c r="C49" s="32">
        <f t="array" aca="1" ref="C49" ca="1">_xlfn.IFNA(SUM((C$3&gt;='Gastos com Pessoal'!$E$7:$E$506)*(C$3&lt;='Gastos com Pessoal'!$F$7:$F$506)*OFFSET('Encargos e Benefícios'!$D$5,1,MATCH($B49,'Encargos e Benefícios'!$E$5:$AB$5,0),500,1)),0)
+_xlfn.IFNA(SUM((C$3&gt;='Gastos com Pessoal'!$E$513:$E$522)*(C$3&lt;='Gastos com Pessoal'!$F$513:$F$522)*OFFSET('Encargos e Benefícios'!$D$511,1,MATCH($B49,'Encargos e Benefícios'!$E$511:$AB$511,0),10,1)),0)
+_xlfn.IFNA(SUM((C$3&gt;='Gastos com Pessoal'!$E$7:$E$506)*(C$3&lt;='Gastos com Pessoal'!$F$7:$F$506)*(IF('Gastos com Pessoal'!$G$7:$G$506&lt;=C$3,1,0))*OFFSET('Gastos com Pessoal'!$H$6,1,MATCH(1&amp;$B49,'Gastos com Pessoal'!$I$532:$AJ$532&amp;'Gastos com Pessoal'!$I$6:$AJ$6,0),500,1)),0)
+_xlfn.IFNA(SUM((C$3&gt;='Gastos com Pessoal'!$E$7:$E$506)*(C$3&lt;='Gastos com Pessoal'!$F$7:$F$506)*(IF('Gastos com Pessoal'!$M$7:$M$506&lt;=C$3,1,0))*OFFSET('Gastos com Pessoal'!$H$6,1,MATCH(2&amp;$B49,'Gastos com Pessoal'!$I$532:$AJ$532&amp;'Gastos com Pessoal'!$I$6:$AJ$6,0),500,1)),0)
+_xlfn.IFNA(SUM((C$3&gt;='Gastos com Pessoal'!$E$7:$E$506)*(C$3&lt;='Gastos com Pessoal'!$F$7:$F$506)*(IF('Gastos com Pessoal'!$S$7:$S$506&lt;=C$3,1,0))*OFFSET('Gastos com Pessoal'!$H$6,1,MATCH(3&amp;$B49,'Gastos com Pessoal'!$I$532:$AJ$532&amp;'Gastos com Pessoal'!$I$6:$AJ$6,0),500,1)),0)
+_xlfn.IFNA(SUM((C$3&gt;='Gastos com Pessoal'!$E$7:$E$506)*(C$3&lt;='Gastos com Pessoal'!$F$7:$F$506)*(IF('Gastos com Pessoal'!$Y$7:$Y$506&lt;=C$3,1,0))*OFFSET('Gastos com Pessoal'!$H$6,1,MATCH(4&amp;$B49,'Gastos com Pessoal'!$I$532:$AJ$532&amp;'Gastos com Pessoal'!$I$6:$AJ$6,0),500,1)),0)
+_xlfn.IFNA(SUM((C$3&gt;='Gastos com Pessoal'!$E$7:$E$506)*(C$3&lt;='Gastos com Pessoal'!$F$7:$F$506)*(IF('Gastos com Pessoal'!$AE$7:$AE$506&lt;=C$3,1,0))*OFFSET('Gastos com Pessoal'!$H$6,1,MATCH(5&amp;$B49,'Gastos com Pessoal'!$I$532:$AJ$532&amp;'Gastos com Pessoal'!$I$6:$AJ$6,0),500,1)),0)
+_xlfn.IFNA(SUM((C$3&gt;='Gastos com Pessoal'!$E$513:$E$522)*(C$3&lt;='Gastos com Pessoal'!$F$513:$F$522)*(IF('Gastos com Pessoal'!$G$513:$G$522&lt;=C$3,1,0))*OFFSET('Gastos com Pessoal'!$H$512,1,MATCH(1&amp;$B49,'Gastos com Pessoal'!$I$532:$AJ$532&amp;'Gastos com Pessoal'!$I$512:$AJ$512,0),10,1)),0)
+_xlfn.IFNA(SUM((C$3&gt;='Gastos com Pessoal'!$E$513:$E$522)*(C$3&lt;='Gastos com Pessoal'!$F$513:$F$522)*(IF('Gastos com Pessoal'!$M$513:$M$522&lt;=C$3,1,0))*OFFSET('Gastos com Pessoal'!$H$512,1,MATCH(2&amp;$B49,'Gastos com Pessoal'!$I$532:$AJ$532&amp;'Gastos com Pessoal'!$I$512:$AJ$512,0),10,1)),0)
+_xlfn.IFNA(SUM((C$3&gt;='Gastos com Pessoal'!$E$513:$E$522)*(C$3&lt;='Gastos com Pessoal'!$F$513:$F$522)*(IF('Gastos com Pessoal'!$S$513:$S$522&lt;=C$3,1,0))*OFFSET('Gastos com Pessoal'!$H$512,1,MATCH(3&amp;$B49,'Gastos com Pessoal'!$I$532:$AJ$532&amp;'Gastos com Pessoal'!$I$512:$AJ$512,0),10,1)),0)
+_xlfn.IFNA(SUM((C$3&gt;='Gastos com Pessoal'!$E$513:$E$522)*(C$3&lt;='Gastos com Pessoal'!$F$513:$F$522)*(IF('Gastos com Pessoal'!$Y$513:$Y$522&lt;=C$3,1,0))*OFFSET('Gastos com Pessoal'!$H$512,1,MATCH(4&amp;$B49,'Gastos com Pessoal'!$I$532:$AJ$532&amp;'Gastos com Pessoal'!$I$512:$AJ$512,0),10,1)),0)
+_xlfn.IFNA(SUM((C$3&gt;='Gastos com Pessoal'!$E$513:$E$522)*(C$3&lt;='Gastos com Pessoal'!$F$513:$F$522)*(IF('Gastos com Pessoal'!$AE$513:$AE$522&lt;=C$3,1,0))*OFFSET('Gastos com Pessoal'!$H$512,1,MATCH(5&amp;$B49,'Gastos com Pessoal'!$I$532:$AJ$532&amp;'Gastos com Pessoal'!$I$512:$AJ$512,0),10,1)),0)</f>
        <v>0</v>
      </c>
      <c r="D49" s="32">
        <f t="array" aca="1" ref="D49" ca="1">_xlfn.IFNA(SUM((D$3&gt;='Gastos com Pessoal'!$E$7:$E$506)*(D$3&lt;='Gastos com Pessoal'!$F$7:$F$506)*OFFSET('Encargos e Benefícios'!$D$5,1,MATCH($B49,'Encargos e Benefícios'!$E$5:$AB$5,0),500,1)),0)
+_xlfn.IFNA(SUM((D$3&gt;='Gastos com Pessoal'!$E$513:$E$522)*(D$3&lt;='Gastos com Pessoal'!$F$513:$F$522)*OFFSET('Encargos e Benefícios'!$D$511,1,MATCH($B49,'Encargos e Benefícios'!$E$511:$AB$511,0),10,1)),0)
+_xlfn.IFNA(SUM((D$3&gt;='Gastos com Pessoal'!$E$7:$E$506)*(D$3&lt;='Gastos com Pessoal'!$F$7:$F$506)*(IF('Gastos com Pessoal'!$G$7:$G$506&lt;=D$3,1,0))*OFFSET('Gastos com Pessoal'!$H$6,1,MATCH(1&amp;$B49,'Gastos com Pessoal'!$I$532:$AJ$532&amp;'Gastos com Pessoal'!$I$6:$AJ$6,0),500,1)),0)
+_xlfn.IFNA(SUM((D$3&gt;='Gastos com Pessoal'!$E$7:$E$506)*(D$3&lt;='Gastos com Pessoal'!$F$7:$F$506)*(IF('Gastos com Pessoal'!$M$7:$M$506&lt;=D$3,1,0))*OFFSET('Gastos com Pessoal'!$H$6,1,MATCH(2&amp;$B49,'Gastos com Pessoal'!$I$532:$AJ$532&amp;'Gastos com Pessoal'!$I$6:$AJ$6,0),500,1)),0)
+_xlfn.IFNA(SUM((D$3&gt;='Gastos com Pessoal'!$E$7:$E$506)*(D$3&lt;='Gastos com Pessoal'!$F$7:$F$506)*(IF('Gastos com Pessoal'!$S$7:$S$506&lt;=D$3,1,0))*OFFSET('Gastos com Pessoal'!$H$6,1,MATCH(3&amp;$B49,'Gastos com Pessoal'!$I$532:$AJ$532&amp;'Gastos com Pessoal'!$I$6:$AJ$6,0),500,1)),0)
+_xlfn.IFNA(SUM((D$3&gt;='Gastos com Pessoal'!$E$7:$E$506)*(D$3&lt;='Gastos com Pessoal'!$F$7:$F$506)*(IF('Gastos com Pessoal'!$Y$7:$Y$506&lt;=D$3,1,0))*OFFSET('Gastos com Pessoal'!$H$6,1,MATCH(4&amp;$B49,'Gastos com Pessoal'!$I$532:$AJ$532&amp;'Gastos com Pessoal'!$I$6:$AJ$6,0),500,1)),0)
+_xlfn.IFNA(SUM((D$3&gt;='Gastos com Pessoal'!$E$7:$E$506)*(D$3&lt;='Gastos com Pessoal'!$F$7:$F$506)*(IF('Gastos com Pessoal'!$AE$7:$AE$506&lt;=D$3,1,0))*OFFSET('Gastos com Pessoal'!$H$6,1,MATCH(5&amp;$B49,'Gastos com Pessoal'!$I$532:$AJ$532&amp;'Gastos com Pessoal'!$I$6:$AJ$6,0),500,1)),0)
+_xlfn.IFNA(SUM((D$3&gt;='Gastos com Pessoal'!$E$513:$E$522)*(D$3&lt;='Gastos com Pessoal'!$F$513:$F$522)*(IF('Gastos com Pessoal'!$G$513:$G$522&lt;=D$3,1,0))*OFFSET('Gastos com Pessoal'!$H$512,1,MATCH(1&amp;$B49,'Gastos com Pessoal'!$I$532:$AJ$532&amp;'Gastos com Pessoal'!$I$512:$AJ$512,0),10,1)),0)
+_xlfn.IFNA(SUM((D$3&gt;='Gastos com Pessoal'!$E$513:$E$522)*(D$3&lt;='Gastos com Pessoal'!$F$513:$F$522)*(IF('Gastos com Pessoal'!$M$513:$M$522&lt;=D$3,1,0))*OFFSET('Gastos com Pessoal'!$H$512,1,MATCH(2&amp;$B49,'Gastos com Pessoal'!$I$532:$AJ$532&amp;'Gastos com Pessoal'!$I$512:$AJ$512,0),10,1)),0)
+_xlfn.IFNA(SUM((D$3&gt;='Gastos com Pessoal'!$E$513:$E$522)*(D$3&lt;='Gastos com Pessoal'!$F$513:$F$522)*(IF('Gastos com Pessoal'!$S$513:$S$522&lt;=D$3,1,0))*OFFSET('Gastos com Pessoal'!$H$512,1,MATCH(3&amp;$B49,'Gastos com Pessoal'!$I$532:$AJ$532&amp;'Gastos com Pessoal'!$I$512:$AJ$512,0),10,1)),0)
+_xlfn.IFNA(SUM((D$3&gt;='Gastos com Pessoal'!$E$513:$E$522)*(D$3&lt;='Gastos com Pessoal'!$F$513:$F$522)*(IF('Gastos com Pessoal'!$Y$513:$Y$522&lt;=D$3,1,0))*OFFSET('Gastos com Pessoal'!$H$512,1,MATCH(4&amp;$B49,'Gastos com Pessoal'!$I$532:$AJ$532&amp;'Gastos com Pessoal'!$I$512:$AJ$512,0),10,1)),0)
+_xlfn.IFNA(SUM((D$3&gt;='Gastos com Pessoal'!$E$513:$E$522)*(D$3&lt;='Gastos com Pessoal'!$F$513:$F$522)*(IF('Gastos com Pessoal'!$AE$513:$AE$522&lt;=D$3,1,0))*OFFSET('Gastos com Pessoal'!$H$512,1,MATCH(5&amp;$B49,'Gastos com Pessoal'!$I$532:$AJ$532&amp;'Gastos com Pessoal'!$I$512:$AJ$512,0),10,1)),0)</f>
        <v>0</v>
      </c>
      <c r="E49" s="32">
        <f t="array" aca="1" ref="E49" ca="1">_xlfn.IFNA(SUM((E$3&gt;='Gastos com Pessoal'!$E$7:$E$506)*(E$3&lt;='Gastos com Pessoal'!$F$7:$F$506)*OFFSET('Encargos e Benefícios'!$D$5,1,MATCH($B49,'Encargos e Benefícios'!$E$5:$AB$5,0),500,1)),0)
+_xlfn.IFNA(SUM((E$3&gt;='Gastos com Pessoal'!$E$513:$E$522)*(E$3&lt;='Gastos com Pessoal'!$F$513:$F$522)*OFFSET('Encargos e Benefícios'!$D$511,1,MATCH($B49,'Encargos e Benefícios'!$E$511:$AB$511,0),10,1)),0)
+_xlfn.IFNA(SUM((E$3&gt;='Gastos com Pessoal'!$E$7:$E$506)*(E$3&lt;='Gastos com Pessoal'!$F$7:$F$506)*(IF('Gastos com Pessoal'!$G$7:$G$506&lt;=E$3,1,0))*OFFSET('Gastos com Pessoal'!$H$6,1,MATCH(1&amp;$B49,'Gastos com Pessoal'!$I$532:$AJ$532&amp;'Gastos com Pessoal'!$I$6:$AJ$6,0),500,1)),0)
+_xlfn.IFNA(SUM((E$3&gt;='Gastos com Pessoal'!$E$7:$E$506)*(E$3&lt;='Gastos com Pessoal'!$F$7:$F$506)*(IF('Gastos com Pessoal'!$M$7:$M$506&lt;=E$3,1,0))*OFFSET('Gastos com Pessoal'!$H$6,1,MATCH(2&amp;$B49,'Gastos com Pessoal'!$I$532:$AJ$532&amp;'Gastos com Pessoal'!$I$6:$AJ$6,0),500,1)),0)
+_xlfn.IFNA(SUM((E$3&gt;='Gastos com Pessoal'!$E$7:$E$506)*(E$3&lt;='Gastos com Pessoal'!$F$7:$F$506)*(IF('Gastos com Pessoal'!$S$7:$S$506&lt;=E$3,1,0))*OFFSET('Gastos com Pessoal'!$H$6,1,MATCH(3&amp;$B49,'Gastos com Pessoal'!$I$532:$AJ$532&amp;'Gastos com Pessoal'!$I$6:$AJ$6,0),500,1)),0)
+_xlfn.IFNA(SUM((E$3&gt;='Gastos com Pessoal'!$E$7:$E$506)*(E$3&lt;='Gastos com Pessoal'!$F$7:$F$506)*(IF('Gastos com Pessoal'!$Y$7:$Y$506&lt;=E$3,1,0))*OFFSET('Gastos com Pessoal'!$H$6,1,MATCH(4&amp;$B49,'Gastos com Pessoal'!$I$532:$AJ$532&amp;'Gastos com Pessoal'!$I$6:$AJ$6,0),500,1)),0)
+_xlfn.IFNA(SUM((E$3&gt;='Gastos com Pessoal'!$E$7:$E$506)*(E$3&lt;='Gastos com Pessoal'!$F$7:$F$506)*(IF('Gastos com Pessoal'!$AE$7:$AE$506&lt;=E$3,1,0))*OFFSET('Gastos com Pessoal'!$H$6,1,MATCH(5&amp;$B49,'Gastos com Pessoal'!$I$532:$AJ$532&amp;'Gastos com Pessoal'!$I$6:$AJ$6,0),500,1)),0)
+_xlfn.IFNA(SUM((E$3&gt;='Gastos com Pessoal'!$E$513:$E$522)*(E$3&lt;='Gastos com Pessoal'!$F$513:$F$522)*(IF('Gastos com Pessoal'!$G$513:$G$522&lt;=E$3,1,0))*OFFSET('Gastos com Pessoal'!$H$512,1,MATCH(1&amp;$B49,'Gastos com Pessoal'!$I$532:$AJ$532&amp;'Gastos com Pessoal'!$I$512:$AJ$512,0),10,1)),0)
+_xlfn.IFNA(SUM((E$3&gt;='Gastos com Pessoal'!$E$513:$E$522)*(E$3&lt;='Gastos com Pessoal'!$F$513:$F$522)*(IF('Gastos com Pessoal'!$M$513:$M$522&lt;=E$3,1,0))*OFFSET('Gastos com Pessoal'!$H$512,1,MATCH(2&amp;$B49,'Gastos com Pessoal'!$I$532:$AJ$532&amp;'Gastos com Pessoal'!$I$512:$AJ$512,0),10,1)),0)
+_xlfn.IFNA(SUM((E$3&gt;='Gastos com Pessoal'!$E$513:$E$522)*(E$3&lt;='Gastos com Pessoal'!$F$513:$F$522)*(IF('Gastos com Pessoal'!$S$513:$S$522&lt;=E$3,1,0))*OFFSET('Gastos com Pessoal'!$H$512,1,MATCH(3&amp;$B49,'Gastos com Pessoal'!$I$532:$AJ$532&amp;'Gastos com Pessoal'!$I$512:$AJ$512,0),10,1)),0)
+_xlfn.IFNA(SUM((E$3&gt;='Gastos com Pessoal'!$E$513:$E$522)*(E$3&lt;='Gastos com Pessoal'!$F$513:$F$522)*(IF('Gastos com Pessoal'!$Y$513:$Y$522&lt;=E$3,1,0))*OFFSET('Gastos com Pessoal'!$H$512,1,MATCH(4&amp;$B49,'Gastos com Pessoal'!$I$532:$AJ$532&amp;'Gastos com Pessoal'!$I$512:$AJ$512,0),10,1)),0)
+_xlfn.IFNA(SUM((E$3&gt;='Gastos com Pessoal'!$E$513:$E$522)*(E$3&lt;='Gastos com Pessoal'!$F$513:$F$522)*(IF('Gastos com Pessoal'!$AE$513:$AE$522&lt;=E$3,1,0))*OFFSET('Gastos com Pessoal'!$H$512,1,MATCH(5&amp;$B49,'Gastos com Pessoal'!$I$532:$AJ$532&amp;'Gastos com Pessoal'!$I$512:$AJ$512,0),10,1)),0)</f>
        <v>0</v>
      </c>
      <c r="F49" s="32">
        <f t="array" aca="1" ref="F49" ca="1">_xlfn.IFNA(SUM((F$3&gt;='Gastos com Pessoal'!$E$7:$E$506)*(F$3&lt;='Gastos com Pessoal'!$F$7:$F$506)*OFFSET('Encargos e Benefícios'!$D$5,1,MATCH($B49,'Encargos e Benefícios'!$E$5:$AB$5,0),500,1)),0)
+_xlfn.IFNA(SUM((F$3&gt;='Gastos com Pessoal'!$E$513:$E$522)*(F$3&lt;='Gastos com Pessoal'!$F$513:$F$522)*OFFSET('Encargos e Benefícios'!$D$511,1,MATCH($B49,'Encargos e Benefícios'!$E$511:$AB$511,0),10,1)),0)
+_xlfn.IFNA(SUM((F$3&gt;='Gastos com Pessoal'!$E$7:$E$506)*(F$3&lt;='Gastos com Pessoal'!$F$7:$F$506)*(IF('Gastos com Pessoal'!$G$7:$G$506&lt;=F$3,1,0))*OFFSET('Gastos com Pessoal'!$H$6,1,MATCH(1&amp;$B49,'Gastos com Pessoal'!$I$532:$AJ$532&amp;'Gastos com Pessoal'!$I$6:$AJ$6,0),500,1)),0)
+_xlfn.IFNA(SUM((F$3&gt;='Gastos com Pessoal'!$E$7:$E$506)*(F$3&lt;='Gastos com Pessoal'!$F$7:$F$506)*(IF('Gastos com Pessoal'!$M$7:$M$506&lt;=F$3,1,0))*OFFSET('Gastos com Pessoal'!$H$6,1,MATCH(2&amp;$B49,'Gastos com Pessoal'!$I$532:$AJ$532&amp;'Gastos com Pessoal'!$I$6:$AJ$6,0),500,1)),0)
+_xlfn.IFNA(SUM((F$3&gt;='Gastos com Pessoal'!$E$7:$E$506)*(F$3&lt;='Gastos com Pessoal'!$F$7:$F$506)*(IF('Gastos com Pessoal'!$S$7:$S$506&lt;=F$3,1,0))*OFFSET('Gastos com Pessoal'!$H$6,1,MATCH(3&amp;$B49,'Gastos com Pessoal'!$I$532:$AJ$532&amp;'Gastos com Pessoal'!$I$6:$AJ$6,0),500,1)),0)
+_xlfn.IFNA(SUM((F$3&gt;='Gastos com Pessoal'!$E$7:$E$506)*(F$3&lt;='Gastos com Pessoal'!$F$7:$F$506)*(IF('Gastos com Pessoal'!$Y$7:$Y$506&lt;=F$3,1,0))*OFFSET('Gastos com Pessoal'!$H$6,1,MATCH(4&amp;$B49,'Gastos com Pessoal'!$I$532:$AJ$532&amp;'Gastos com Pessoal'!$I$6:$AJ$6,0),500,1)),0)
+_xlfn.IFNA(SUM((F$3&gt;='Gastos com Pessoal'!$E$7:$E$506)*(F$3&lt;='Gastos com Pessoal'!$F$7:$F$506)*(IF('Gastos com Pessoal'!$AE$7:$AE$506&lt;=F$3,1,0))*OFFSET('Gastos com Pessoal'!$H$6,1,MATCH(5&amp;$B49,'Gastos com Pessoal'!$I$532:$AJ$532&amp;'Gastos com Pessoal'!$I$6:$AJ$6,0),500,1)),0)
+_xlfn.IFNA(SUM((F$3&gt;='Gastos com Pessoal'!$E$513:$E$522)*(F$3&lt;='Gastos com Pessoal'!$F$513:$F$522)*(IF('Gastos com Pessoal'!$G$513:$G$522&lt;=F$3,1,0))*OFFSET('Gastos com Pessoal'!$H$512,1,MATCH(1&amp;$B49,'Gastos com Pessoal'!$I$532:$AJ$532&amp;'Gastos com Pessoal'!$I$512:$AJ$512,0),10,1)),0)
+_xlfn.IFNA(SUM((F$3&gt;='Gastos com Pessoal'!$E$513:$E$522)*(F$3&lt;='Gastos com Pessoal'!$F$513:$F$522)*(IF('Gastos com Pessoal'!$M$513:$M$522&lt;=F$3,1,0))*OFFSET('Gastos com Pessoal'!$H$512,1,MATCH(2&amp;$B49,'Gastos com Pessoal'!$I$532:$AJ$532&amp;'Gastos com Pessoal'!$I$512:$AJ$512,0),10,1)),0)
+_xlfn.IFNA(SUM((F$3&gt;='Gastos com Pessoal'!$E$513:$E$522)*(F$3&lt;='Gastos com Pessoal'!$F$513:$F$522)*(IF('Gastos com Pessoal'!$S$513:$S$522&lt;=F$3,1,0))*OFFSET('Gastos com Pessoal'!$H$512,1,MATCH(3&amp;$B49,'Gastos com Pessoal'!$I$532:$AJ$532&amp;'Gastos com Pessoal'!$I$512:$AJ$512,0),10,1)),0)
+_xlfn.IFNA(SUM((F$3&gt;='Gastos com Pessoal'!$E$513:$E$522)*(F$3&lt;='Gastos com Pessoal'!$F$513:$F$522)*(IF('Gastos com Pessoal'!$Y$513:$Y$522&lt;=F$3,1,0))*OFFSET('Gastos com Pessoal'!$H$512,1,MATCH(4&amp;$B49,'Gastos com Pessoal'!$I$532:$AJ$532&amp;'Gastos com Pessoal'!$I$512:$AJ$512,0),10,1)),0)
+_xlfn.IFNA(SUM((F$3&gt;='Gastos com Pessoal'!$E$513:$E$522)*(F$3&lt;='Gastos com Pessoal'!$F$513:$F$522)*(IF('Gastos com Pessoal'!$AE$513:$AE$522&lt;=F$3,1,0))*OFFSET('Gastos com Pessoal'!$H$512,1,MATCH(5&amp;$B49,'Gastos com Pessoal'!$I$532:$AJ$532&amp;'Gastos com Pessoal'!$I$512:$AJ$512,0),10,1)),0)</f>
        <v>0</v>
      </c>
      <c r="G49" s="32">
        <f t="array" aca="1" ref="G49" ca="1">_xlfn.IFNA(SUM((G$3&gt;='Gastos com Pessoal'!$E$7:$E$506)*(G$3&lt;='Gastos com Pessoal'!$F$7:$F$506)*OFFSET('Encargos e Benefícios'!$D$5,1,MATCH($B49,'Encargos e Benefícios'!$E$5:$AB$5,0),500,1)),0)
+_xlfn.IFNA(SUM((G$3&gt;='Gastos com Pessoal'!$E$513:$E$522)*(G$3&lt;='Gastos com Pessoal'!$F$513:$F$522)*OFFSET('Encargos e Benefícios'!$D$511,1,MATCH($B49,'Encargos e Benefícios'!$E$511:$AB$511,0),10,1)),0)
+_xlfn.IFNA(SUM((G$3&gt;='Gastos com Pessoal'!$E$7:$E$506)*(G$3&lt;='Gastos com Pessoal'!$F$7:$F$506)*(IF('Gastos com Pessoal'!$G$7:$G$506&lt;=G$3,1,0))*OFFSET('Gastos com Pessoal'!$H$6,1,MATCH(1&amp;$B49,'Gastos com Pessoal'!$I$532:$AJ$532&amp;'Gastos com Pessoal'!$I$6:$AJ$6,0),500,1)),0)
+_xlfn.IFNA(SUM((G$3&gt;='Gastos com Pessoal'!$E$7:$E$506)*(G$3&lt;='Gastos com Pessoal'!$F$7:$F$506)*(IF('Gastos com Pessoal'!$M$7:$M$506&lt;=G$3,1,0))*OFFSET('Gastos com Pessoal'!$H$6,1,MATCH(2&amp;$B49,'Gastos com Pessoal'!$I$532:$AJ$532&amp;'Gastos com Pessoal'!$I$6:$AJ$6,0),500,1)),0)
+_xlfn.IFNA(SUM((G$3&gt;='Gastos com Pessoal'!$E$7:$E$506)*(G$3&lt;='Gastos com Pessoal'!$F$7:$F$506)*(IF('Gastos com Pessoal'!$S$7:$S$506&lt;=G$3,1,0))*OFFSET('Gastos com Pessoal'!$H$6,1,MATCH(3&amp;$B49,'Gastos com Pessoal'!$I$532:$AJ$532&amp;'Gastos com Pessoal'!$I$6:$AJ$6,0),500,1)),0)
+_xlfn.IFNA(SUM((G$3&gt;='Gastos com Pessoal'!$E$7:$E$506)*(G$3&lt;='Gastos com Pessoal'!$F$7:$F$506)*(IF('Gastos com Pessoal'!$Y$7:$Y$506&lt;=G$3,1,0))*OFFSET('Gastos com Pessoal'!$H$6,1,MATCH(4&amp;$B49,'Gastos com Pessoal'!$I$532:$AJ$532&amp;'Gastos com Pessoal'!$I$6:$AJ$6,0),500,1)),0)
+_xlfn.IFNA(SUM((G$3&gt;='Gastos com Pessoal'!$E$7:$E$506)*(G$3&lt;='Gastos com Pessoal'!$F$7:$F$506)*(IF('Gastos com Pessoal'!$AE$7:$AE$506&lt;=G$3,1,0))*OFFSET('Gastos com Pessoal'!$H$6,1,MATCH(5&amp;$B49,'Gastos com Pessoal'!$I$532:$AJ$532&amp;'Gastos com Pessoal'!$I$6:$AJ$6,0),500,1)),0)
+_xlfn.IFNA(SUM((G$3&gt;='Gastos com Pessoal'!$E$513:$E$522)*(G$3&lt;='Gastos com Pessoal'!$F$513:$F$522)*(IF('Gastos com Pessoal'!$G$513:$G$522&lt;=G$3,1,0))*OFFSET('Gastos com Pessoal'!$H$512,1,MATCH(1&amp;$B49,'Gastos com Pessoal'!$I$532:$AJ$532&amp;'Gastos com Pessoal'!$I$512:$AJ$512,0),10,1)),0)
+_xlfn.IFNA(SUM((G$3&gt;='Gastos com Pessoal'!$E$513:$E$522)*(G$3&lt;='Gastos com Pessoal'!$F$513:$F$522)*(IF('Gastos com Pessoal'!$M$513:$M$522&lt;=G$3,1,0))*OFFSET('Gastos com Pessoal'!$H$512,1,MATCH(2&amp;$B49,'Gastos com Pessoal'!$I$532:$AJ$532&amp;'Gastos com Pessoal'!$I$512:$AJ$512,0),10,1)),0)
+_xlfn.IFNA(SUM((G$3&gt;='Gastos com Pessoal'!$E$513:$E$522)*(G$3&lt;='Gastos com Pessoal'!$F$513:$F$522)*(IF('Gastos com Pessoal'!$S$513:$S$522&lt;=G$3,1,0))*OFFSET('Gastos com Pessoal'!$H$512,1,MATCH(3&amp;$B49,'Gastos com Pessoal'!$I$532:$AJ$532&amp;'Gastos com Pessoal'!$I$512:$AJ$512,0),10,1)),0)
+_xlfn.IFNA(SUM((G$3&gt;='Gastos com Pessoal'!$E$513:$E$522)*(G$3&lt;='Gastos com Pessoal'!$F$513:$F$522)*(IF('Gastos com Pessoal'!$Y$513:$Y$522&lt;=G$3,1,0))*OFFSET('Gastos com Pessoal'!$H$512,1,MATCH(4&amp;$B49,'Gastos com Pessoal'!$I$532:$AJ$532&amp;'Gastos com Pessoal'!$I$512:$AJ$512,0),10,1)),0)
+_xlfn.IFNA(SUM((G$3&gt;='Gastos com Pessoal'!$E$513:$E$522)*(G$3&lt;='Gastos com Pessoal'!$F$513:$F$522)*(IF('Gastos com Pessoal'!$AE$513:$AE$522&lt;=G$3,1,0))*OFFSET('Gastos com Pessoal'!$H$512,1,MATCH(5&amp;$B49,'Gastos com Pessoal'!$I$532:$AJ$532&amp;'Gastos com Pessoal'!$I$512:$AJ$512,0),10,1)),0)</f>
        <v>0</v>
      </c>
      <c r="H49" s="32">
        <f t="array" aca="1" ref="H49" ca="1">_xlfn.IFNA(SUM((H$3&gt;='Gastos com Pessoal'!$E$7:$E$506)*(H$3&lt;='Gastos com Pessoal'!$F$7:$F$506)*OFFSET('Encargos e Benefícios'!$D$5,1,MATCH($B49,'Encargos e Benefícios'!$E$5:$AB$5,0),500,1)),0)
+_xlfn.IFNA(SUM((H$3&gt;='Gastos com Pessoal'!$E$513:$E$522)*(H$3&lt;='Gastos com Pessoal'!$F$513:$F$522)*OFFSET('Encargos e Benefícios'!$D$511,1,MATCH($B49,'Encargos e Benefícios'!$E$511:$AB$511,0),10,1)),0)
+_xlfn.IFNA(SUM((H$3&gt;='Gastos com Pessoal'!$E$7:$E$506)*(H$3&lt;='Gastos com Pessoal'!$F$7:$F$506)*(IF('Gastos com Pessoal'!$G$7:$G$506&lt;=H$3,1,0))*OFFSET('Gastos com Pessoal'!$H$6,1,MATCH(1&amp;$B49,'Gastos com Pessoal'!$I$532:$AJ$532&amp;'Gastos com Pessoal'!$I$6:$AJ$6,0),500,1)),0)
+_xlfn.IFNA(SUM((H$3&gt;='Gastos com Pessoal'!$E$7:$E$506)*(H$3&lt;='Gastos com Pessoal'!$F$7:$F$506)*(IF('Gastos com Pessoal'!$M$7:$M$506&lt;=H$3,1,0))*OFFSET('Gastos com Pessoal'!$H$6,1,MATCH(2&amp;$B49,'Gastos com Pessoal'!$I$532:$AJ$532&amp;'Gastos com Pessoal'!$I$6:$AJ$6,0),500,1)),0)
+_xlfn.IFNA(SUM((H$3&gt;='Gastos com Pessoal'!$E$7:$E$506)*(H$3&lt;='Gastos com Pessoal'!$F$7:$F$506)*(IF('Gastos com Pessoal'!$S$7:$S$506&lt;=H$3,1,0))*OFFSET('Gastos com Pessoal'!$H$6,1,MATCH(3&amp;$B49,'Gastos com Pessoal'!$I$532:$AJ$532&amp;'Gastos com Pessoal'!$I$6:$AJ$6,0),500,1)),0)
+_xlfn.IFNA(SUM((H$3&gt;='Gastos com Pessoal'!$E$7:$E$506)*(H$3&lt;='Gastos com Pessoal'!$F$7:$F$506)*(IF('Gastos com Pessoal'!$Y$7:$Y$506&lt;=H$3,1,0))*OFFSET('Gastos com Pessoal'!$H$6,1,MATCH(4&amp;$B49,'Gastos com Pessoal'!$I$532:$AJ$532&amp;'Gastos com Pessoal'!$I$6:$AJ$6,0),500,1)),0)
+_xlfn.IFNA(SUM((H$3&gt;='Gastos com Pessoal'!$E$7:$E$506)*(H$3&lt;='Gastos com Pessoal'!$F$7:$F$506)*(IF('Gastos com Pessoal'!$AE$7:$AE$506&lt;=H$3,1,0))*OFFSET('Gastos com Pessoal'!$H$6,1,MATCH(5&amp;$B49,'Gastos com Pessoal'!$I$532:$AJ$532&amp;'Gastos com Pessoal'!$I$6:$AJ$6,0),500,1)),0)
+_xlfn.IFNA(SUM((H$3&gt;='Gastos com Pessoal'!$E$513:$E$522)*(H$3&lt;='Gastos com Pessoal'!$F$513:$F$522)*(IF('Gastos com Pessoal'!$G$513:$G$522&lt;=H$3,1,0))*OFFSET('Gastos com Pessoal'!$H$512,1,MATCH(1&amp;$B49,'Gastos com Pessoal'!$I$532:$AJ$532&amp;'Gastos com Pessoal'!$I$512:$AJ$512,0),10,1)),0)
+_xlfn.IFNA(SUM((H$3&gt;='Gastos com Pessoal'!$E$513:$E$522)*(H$3&lt;='Gastos com Pessoal'!$F$513:$F$522)*(IF('Gastos com Pessoal'!$M$513:$M$522&lt;=H$3,1,0))*OFFSET('Gastos com Pessoal'!$H$512,1,MATCH(2&amp;$B49,'Gastos com Pessoal'!$I$532:$AJ$532&amp;'Gastos com Pessoal'!$I$512:$AJ$512,0),10,1)),0)
+_xlfn.IFNA(SUM((H$3&gt;='Gastos com Pessoal'!$E$513:$E$522)*(H$3&lt;='Gastos com Pessoal'!$F$513:$F$522)*(IF('Gastos com Pessoal'!$S$513:$S$522&lt;=H$3,1,0))*OFFSET('Gastos com Pessoal'!$H$512,1,MATCH(3&amp;$B49,'Gastos com Pessoal'!$I$532:$AJ$532&amp;'Gastos com Pessoal'!$I$512:$AJ$512,0),10,1)),0)
+_xlfn.IFNA(SUM((H$3&gt;='Gastos com Pessoal'!$E$513:$E$522)*(H$3&lt;='Gastos com Pessoal'!$F$513:$F$522)*(IF('Gastos com Pessoal'!$Y$513:$Y$522&lt;=H$3,1,0))*OFFSET('Gastos com Pessoal'!$H$512,1,MATCH(4&amp;$B49,'Gastos com Pessoal'!$I$532:$AJ$532&amp;'Gastos com Pessoal'!$I$512:$AJ$512,0),10,1)),0)
+_xlfn.IFNA(SUM((H$3&gt;='Gastos com Pessoal'!$E$513:$E$522)*(H$3&lt;='Gastos com Pessoal'!$F$513:$F$522)*(IF('Gastos com Pessoal'!$AE$513:$AE$522&lt;=H$3,1,0))*OFFSET('Gastos com Pessoal'!$H$512,1,MATCH(5&amp;$B49,'Gastos com Pessoal'!$I$532:$AJ$532&amp;'Gastos com Pessoal'!$I$512:$AJ$512,0),10,1)),0)</f>
        <v>0</v>
      </c>
      <c r="I49" s="32">
        <f t="array" aca="1" ref="I49" ca="1">_xlfn.IFNA(SUM((I$3&gt;='Gastos com Pessoal'!$E$7:$E$506)*(I$3&lt;='Gastos com Pessoal'!$F$7:$F$506)*OFFSET('Encargos e Benefícios'!$D$5,1,MATCH($B49,'Encargos e Benefícios'!$E$5:$AB$5,0),500,1)),0)
+_xlfn.IFNA(SUM((I$3&gt;='Gastos com Pessoal'!$E$513:$E$522)*(I$3&lt;='Gastos com Pessoal'!$F$513:$F$522)*OFFSET('Encargos e Benefícios'!$D$511,1,MATCH($B49,'Encargos e Benefícios'!$E$511:$AB$511,0),10,1)),0)
+_xlfn.IFNA(SUM((I$3&gt;='Gastos com Pessoal'!$E$7:$E$506)*(I$3&lt;='Gastos com Pessoal'!$F$7:$F$506)*(IF('Gastos com Pessoal'!$G$7:$G$506&lt;=I$3,1,0))*OFFSET('Gastos com Pessoal'!$H$6,1,MATCH(1&amp;$B49,'Gastos com Pessoal'!$I$532:$AJ$532&amp;'Gastos com Pessoal'!$I$6:$AJ$6,0),500,1)),0)
+_xlfn.IFNA(SUM((I$3&gt;='Gastos com Pessoal'!$E$7:$E$506)*(I$3&lt;='Gastos com Pessoal'!$F$7:$F$506)*(IF('Gastos com Pessoal'!$M$7:$M$506&lt;=I$3,1,0))*OFFSET('Gastos com Pessoal'!$H$6,1,MATCH(2&amp;$B49,'Gastos com Pessoal'!$I$532:$AJ$532&amp;'Gastos com Pessoal'!$I$6:$AJ$6,0),500,1)),0)
+_xlfn.IFNA(SUM((I$3&gt;='Gastos com Pessoal'!$E$7:$E$506)*(I$3&lt;='Gastos com Pessoal'!$F$7:$F$506)*(IF('Gastos com Pessoal'!$S$7:$S$506&lt;=I$3,1,0))*OFFSET('Gastos com Pessoal'!$H$6,1,MATCH(3&amp;$B49,'Gastos com Pessoal'!$I$532:$AJ$532&amp;'Gastos com Pessoal'!$I$6:$AJ$6,0),500,1)),0)
+_xlfn.IFNA(SUM((I$3&gt;='Gastos com Pessoal'!$E$7:$E$506)*(I$3&lt;='Gastos com Pessoal'!$F$7:$F$506)*(IF('Gastos com Pessoal'!$Y$7:$Y$506&lt;=I$3,1,0))*OFFSET('Gastos com Pessoal'!$H$6,1,MATCH(4&amp;$B49,'Gastos com Pessoal'!$I$532:$AJ$532&amp;'Gastos com Pessoal'!$I$6:$AJ$6,0),500,1)),0)
+_xlfn.IFNA(SUM((I$3&gt;='Gastos com Pessoal'!$E$7:$E$506)*(I$3&lt;='Gastos com Pessoal'!$F$7:$F$506)*(IF('Gastos com Pessoal'!$AE$7:$AE$506&lt;=I$3,1,0))*OFFSET('Gastos com Pessoal'!$H$6,1,MATCH(5&amp;$B49,'Gastos com Pessoal'!$I$532:$AJ$532&amp;'Gastos com Pessoal'!$I$6:$AJ$6,0),500,1)),0)
+_xlfn.IFNA(SUM((I$3&gt;='Gastos com Pessoal'!$E$513:$E$522)*(I$3&lt;='Gastos com Pessoal'!$F$513:$F$522)*(IF('Gastos com Pessoal'!$G$513:$G$522&lt;=I$3,1,0))*OFFSET('Gastos com Pessoal'!$H$512,1,MATCH(1&amp;$B49,'Gastos com Pessoal'!$I$532:$AJ$532&amp;'Gastos com Pessoal'!$I$512:$AJ$512,0),10,1)),0)
+_xlfn.IFNA(SUM((I$3&gt;='Gastos com Pessoal'!$E$513:$E$522)*(I$3&lt;='Gastos com Pessoal'!$F$513:$F$522)*(IF('Gastos com Pessoal'!$M$513:$M$522&lt;=I$3,1,0))*OFFSET('Gastos com Pessoal'!$H$512,1,MATCH(2&amp;$B49,'Gastos com Pessoal'!$I$532:$AJ$532&amp;'Gastos com Pessoal'!$I$512:$AJ$512,0),10,1)),0)
+_xlfn.IFNA(SUM((I$3&gt;='Gastos com Pessoal'!$E$513:$E$522)*(I$3&lt;='Gastos com Pessoal'!$F$513:$F$522)*(IF('Gastos com Pessoal'!$S$513:$S$522&lt;=I$3,1,0))*OFFSET('Gastos com Pessoal'!$H$512,1,MATCH(3&amp;$B49,'Gastos com Pessoal'!$I$532:$AJ$532&amp;'Gastos com Pessoal'!$I$512:$AJ$512,0),10,1)),0)
+_xlfn.IFNA(SUM((I$3&gt;='Gastos com Pessoal'!$E$513:$E$522)*(I$3&lt;='Gastos com Pessoal'!$F$513:$F$522)*(IF('Gastos com Pessoal'!$Y$513:$Y$522&lt;=I$3,1,0))*OFFSET('Gastos com Pessoal'!$H$512,1,MATCH(4&amp;$B49,'Gastos com Pessoal'!$I$532:$AJ$532&amp;'Gastos com Pessoal'!$I$512:$AJ$512,0),10,1)),0)
+_xlfn.IFNA(SUM((I$3&gt;='Gastos com Pessoal'!$E$513:$E$522)*(I$3&lt;='Gastos com Pessoal'!$F$513:$F$522)*(IF('Gastos com Pessoal'!$AE$513:$AE$522&lt;=I$3,1,0))*OFFSET('Gastos com Pessoal'!$H$512,1,MATCH(5&amp;$B49,'Gastos com Pessoal'!$I$532:$AJ$532&amp;'Gastos com Pessoal'!$I$512:$AJ$512,0),10,1)),0)</f>
        <v>0</v>
      </c>
      <c r="J49" s="32">
        <f t="array" aca="1" ref="J49" ca="1">_xlfn.IFNA(SUM((J$3&gt;='Gastos com Pessoal'!$E$7:$E$506)*(J$3&lt;='Gastos com Pessoal'!$F$7:$F$506)*OFFSET('Encargos e Benefícios'!$D$5,1,MATCH($B49,'Encargos e Benefícios'!$E$5:$AB$5,0),500,1)),0)
+_xlfn.IFNA(SUM((J$3&gt;='Gastos com Pessoal'!$E$513:$E$522)*(J$3&lt;='Gastos com Pessoal'!$F$513:$F$522)*OFFSET('Encargos e Benefícios'!$D$511,1,MATCH($B49,'Encargos e Benefícios'!$E$511:$AB$511,0),10,1)),0)
+_xlfn.IFNA(SUM((J$3&gt;='Gastos com Pessoal'!$E$7:$E$506)*(J$3&lt;='Gastos com Pessoal'!$F$7:$F$506)*(IF('Gastos com Pessoal'!$G$7:$G$506&lt;=J$3,1,0))*OFFSET('Gastos com Pessoal'!$H$6,1,MATCH(1&amp;$B49,'Gastos com Pessoal'!$I$532:$AJ$532&amp;'Gastos com Pessoal'!$I$6:$AJ$6,0),500,1)),0)
+_xlfn.IFNA(SUM((J$3&gt;='Gastos com Pessoal'!$E$7:$E$506)*(J$3&lt;='Gastos com Pessoal'!$F$7:$F$506)*(IF('Gastos com Pessoal'!$M$7:$M$506&lt;=J$3,1,0))*OFFSET('Gastos com Pessoal'!$H$6,1,MATCH(2&amp;$B49,'Gastos com Pessoal'!$I$532:$AJ$532&amp;'Gastos com Pessoal'!$I$6:$AJ$6,0),500,1)),0)
+_xlfn.IFNA(SUM((J$3&gt;='Gastos com Pessoal'!$E$7:$E$506)*(J$3&lt;='Gastos com Pessoal'!$F$7:$F$506)*(IF('Gastos com Pessoal'!$S$7:$S$506&lt;=J$3,1,0))*OFFSET('Gastos com Pessoal'!$H$6,1,MATCH(3&amp;$B49,'Gastos com Pessoal'!$I$532:$AJ$532&amp;'Gastos com Pessoal'!$I$6:$AJ$6,0),500,1)),0)
+_xlfn.IFNA(SUM((J$3&gt;='Gastos com Pessoal'!$E$7:$E$506)*(J$3&lt;='Gastos com Pessoal'!$F$7:$F$506)*(IF('Gastos com Pessoal'!$Y$7:$Y$506&lt;=J$3,1,0))*OFFSET('Gastos com Pessoal'!$H$6,1,MATCH(4&amp;$B49,'Gastos com Pessoal'!$I$532:$AJ$532&amp;'Gastos com Pessoal'!$I$6:$AJ$6,0),500,1)),0)
+_xlfn.IFNA(SUM((J$3&gt;='Gastos com Pessoal'!$E$7:$E$506)*(J$3&lt;='Gastos com Pessoal'!$F$7:$F$506)*(IF('Gastos com Pessoal'!$AE$7:$AE$506&lt;=J$3,1,0))*OFFSET('Gastos com Pessoal'!$H$6,1,MATCH(5&amp;$B49,'Gastos com Pessoal'!$I$532:$AJ$532&amp;'Gastos com Pessoal'!$I$6:$AJ$6,0),500,1)),0)
+_xlfn.IFNA(SUM((J$3&gt;='Gastos com Pessoal'!$E$513:$E$522)*(J$3&lt;='Gastos com Pessoal'!$F$513:$F$522)*(IF('Gastos com Pessoal'!$G$513:$G$522&lt;=J$3,1,0))*OFFSET('Gastos com Pessoal'!$H$512,1,MATCH(1&amp;$B49,'Gastos com Pessoal'!$I$532:$AJ$532&amp;'Gastos com Pessoal'!$I$512:$AJ$512,0),10,1)),0)
+_xlfn.IFNA(SUM((J$3&gt;='Gastos com Pessoal'!$E$513:$E$522)*(J$3&lt;='Gastos com Pessoal'!$F$513:$F$522)*(IF('Gastos com Pessoal'!$M$513:$M$522&lt;=J$3,1,0))*OFFSET('Gastos com Pessoal'!$H$512,1,MATCH(2&amp;$B49,'Gastos com Pessoal'!$I$532:$AJ$532&amp;'Gastos com Pessoal'!$I$512:$AJ$512,0),10,1)),0)
+_xlfn.IFNA(SUM((J$3&gt;='Gastos com Pessoal'!$E$513:$E$522)*(J$3&lt;='Gastos com Pessoal'!$F$513:$F$522)*(IF('Gastos com Pessoal'!$S$513:$S$522&lt;=J$3,1,0))*OFFSET('Gastos com Pessoal'!$H$512,1,MATCH(3&amp;$B49,'Gastos com Pessoal'!$I$532:$AJ$532&amp;'Gastos com Pessoal'!$I$512:$AJ$512,0),10,1)),0)
+_xlfn.IFNA(SUM((J$3&gt;='Gastos com Pessoal'!$E$513:$E$522)*(J$3&lt;='Gastos com Pessoal'!$F$513:$F$522)*(IF('Gastos com Pessoal'!$Y$513:$Y$522&lt;=J$3,1,0))*OFFSET('Gastos com Pessoal'!$H$512,1,MATCH(4&amp;$B49,'Gastos com Pessoal'!$I$532:$AJ$532&amp;'Gastos com Pessoal'!$I$512:$AJ$512,0),10,1)),0)
+_xlfn.IFNA(SUM((J$3&gt;='Gastos com Pessoal'!$E$513:$E$522)*(J$3&lt;='Gastos com Pessoal'!$F$513:$F$522)*(IF('Gastos com Pessoal'!$AE$513:$AE$522&lt;=J$3,1,0))*OFFSET('Gastos com Pessoal'!$H$512,1,MATCH(5&amp;$B49,'Gastos com Pessoal'!$I$532:$AJ$532&amp;'Gastos com Pessoal'!$I$512:$AJ$512,0),10,1)),0)</f>
        <v>0</v>
      </c>
      <c r="K49" s="32">
        <f t="array" aca="1" ref="K49" ca="1">_xlfn.IFNA(SUM((K$3&gt;='Gastos com Pessoal'!$E$7:$E$506)*(K$3&lt;='Gastos com Pessoal'!$F$7:$F$506)*OFFSET('Encargos e Benefícios'!$D$5,1,MATCH($B49,'Encargos e Benefícios'!$E$5:$AB$5,0),500,1)),0)
+_xlfn.IFNA(SUM((K$3&gt;='Gastos com Pessoal'!$E$513:$E$522)*(K$3&lt;='Gastos com Pessoal'!$F$513:$F$522)*OFFSET('Encargos e Benefícios'!$D$511,1,MATCH($B49,'Encargos e Benefícios'!$E$511:$AB$511,0),10,1)),0)
+_xlfn.IFNA(SUM((K$3&gt;='Gastos com Pessoal'!$E$7:$E$506)*(K$3&lt;='Gastos com Pessoal'!$F$7:$F$506)*(IF('Gastos com Pessoal'!$G$7:$G$506&lt;=K$3,1,0))*OFFSET('Gastos com Pessoal'!$H$6,1,MATCH(1&amp;$B49,'Gastos com Pessoal'!$I$532:$AJ$532&amp;'Gastos com Pessoal'!$I$6:$AJ$6,0),500,1)),0)
+_xlfn.IFNA(SUM((K$3&gt;='Gastos com Pessoal'!$E$7:$E$506)*(K$3&lt;='Gastos com Pessoal'!$F$7:$F$506)*(IF('Gastos com Pessoal'!$M$7:$M$506&lt;=K$3,1,0))*OFFSET('Gastos com Pessoal'!$H$6,1,MATCH(2&amp;$B49,'Gastos com Pessoal'!$I$532:$AJ$532&amp;'Gastos com Pessoal'!$I$6:$AJ$6,0),500,1)),0)
+_xlfn.IFNA(SUM((K$3&gt;='Gastos com Pessoal'!$E$7:$E$506)*(K$3&lt;='Gastos com Pessoal'!$F$7:$F$506)*(IF('Gastos com Pessoal'!$S$7:$S$506&lt;=K$3,1,0))*OFFSET('Gastos com Pessoal'!$H$6,1,MATCH(3&amp;$B49,'Gastos com Pessoal'!$I$532:$AJ$532&amp;'Gastos com Pessoal'!$I$6:$AJ$6,0),500,1)),0)
+_xlfn.IFNA(SUM((K$3&gt;='Gastos com Pessoal'!$E$7:$E$506)*(K$3&lt;='Gastos com Pessoal'!$F$7:$F$506)*(IF('Gastos com Pessoal'!$Y$7:$Y$506&lt;=K$3,1,0))*OFFSET('Gastos com Pessoal'!$H$6,1,MATCH(4&amp;$B49,'Gastos com Pessoal'!$I$532:$AJ$532&amp;'Gastos com Pessoal'!$I$6:$AJ$6,0),500,1)),0)
+_xlfn.IFNA(SUM((K$3&gt;='Gastos com Pessoal'!$E$7:$E$506)*(K$3&lt;='Gastos com Pessoal'!$F$7:$F$506)*(IF('Gastos com Pessoal'!$AE$7:$AE$506&lt;=K$3,1,0))*OFFSET('Gastos com Pessoal'!$H$6,1,MATCH(5&amp;$B49,'Gastos com Pessoal'!$I$532:$AJ$532&amp;'Gastos com Pessoal'!$I$6:$AJ$6,0),500,1)),0)
+_xlfn.IFNA(SUM((K$3&gt;='Gastos com Pessoal'!$E$513:$E$522)*(K$3&lt;='Gastos com Pessoal'!$F$513:$F$522)*(IF('Gastos com Pessoal'!$G$513:$G$522&lt;=K$3,1,0))*OFFSET('Gastos com Pessoal'!$H$512,1,MATCH(1&amp;$B49,'Gastos com Pessoal'!$I$532:$AJ$532&amp;'Gastos com Pessoal'!$I$512:$AJ$512,0),10,1)),0)
+_xlfn.IFNA(SUM((K$3&gt;='Gastos com Pessoal'!$E$513:$E$522)*(K$3&lt;='Gastos com Pessoal'!$F$513:$F$522)*(IF('Gastos com Pessoal'!$M$513:$M$522&lt;=K$3,1,0))*OFFSET('Gastos com Pessoal'!$H$512,1,MATCH(2&amp;$B49,'Gastos com Pessoal'!$I$532:$AJ$532&amp;'Gastos com Pessoal'!$I$512:$AJ$512,0),10,1)),0)
+_xlfn.IFNA(SUM((K$3&gt;='Gastos com Pessoal'!$E$513:$E$522)*(K$3&lt;='Gastos com Pessoal'!$F$513:$F$522)*(IF('Gastos com Pessoal'!$S$513:$S$522&lt;=K$3,1,0))*OFFSET('Gastos com Pessoal'!$H$512,1,MATCH(3&amp;$B49,'Gastos com Pessoal'!$I$532:$AJ$532&amp;'Gastos com Pessoal'!$I$512:$AJ$512,0),10,1)),0)
+_xlfn.IFNA(SUM((K$3&gt;='Gastos com Pessoal'!$E$513:$E$522)*(K$3&lt;='Gastos com Pessoal'!$F$513:$F$522)*(IF('Gastos com Pessoal'!$Y$513:$Y$522&lt;=K$3,1,0))*OFFSET('Gastos com Pessoal'!$H$512,1,MATCH(4&amp;$B49,'Gastos com Pessoal'!$I$532:$AJ$532&amp;'Gastos com Pessoal'!$I$512:$AJ$512,0),10,1)),0)
+_xlfn.IFNA(SUM((K$3&gt;='Gastos com Pessoal'!$E$513:$E$522)*(K$3&lt;='Gastos com Pessoal'!$F$513:$F$522)*(IF('Gastos com Pessoal'!$AE$513:$AE$522&lt;=K$3,1,0))*OFFSET('Gastos com Pessoal'!$H$512,1,MATCH(5&amp;$B49,'Gastos com Pessoal'!$I$532:$AJ$532&amp;'Gastos com Pessoal'!$I$512:$AJ$512,0),10,1)),0)</f>
        <v>0</v>
      </c>
      <c r="L49" s="32">
        <f t="array" aca="1" ref="L49" ca="1">_xlfn.IFNA(SUM((L$3&gt;='Gastos com Pessoal'!$E$7:$E$506)*(L$3&lt;='Gastos com Pessoal'!$F$7:$F$506)*OFFSET('Encargos e Benefícios'!$D$5,1,MATCH($B49,'Encargos e Benefícios'!$E$5:$AB$5,0),500,1)),0)
+_xlfn.IFNA(SUM((L$3&gt;='Gastos com Pessoal'!$E$513:$E$522)*(L$3&lt;='Gastos com Pessoal'!$F$513:$F$522)*OFFSET('Encargos e Benefícios'!$D$511,1,MATCH($B49,'Encargos e Benefícios'!$E$511:$AB$511,0),10,1)),0)
+_xlfn.IFNA(SUM((L$3&gt;='Gastos com Pessoal'!$E$7:$E$506)*(L$3&lt;='Gastos com Pessoal'!$F$7:$F$506)*(IF('Gastos com Pessoal'!$G$7:$G$506&lt;=L$3,1,0))*OFFSET('Gastos com Pessoal'!$H$6,1,MATCH(1&amp;$B49,'Gastos com Pessoal'!$I$532:$AJ$532&amp;'Gastos com Pessoal'!$I$6:$AJ$6,0),500,1)),0)
+_xlfn.IFNA(SUM((L$3&gt;='Gastos com Pessoal'!$E$7:$E$506)*(L$3&lt;='Gastos com Pessoal'!$F$7:$F$506)*(IF('Gastos com Pessoal'!$M$7:$M$506&lt;=L$3,1,0))*OFFSET('Gastos com Pessoal'!$H$6,1,MATCH(2&amp;$B49,'Gastos com Pessoal'!$I$532:$AJ$532&amp;'Gastos com Pessoal'!$I$6:$AJ$6,0),500,1)),0)
+_xlfn.IFNA(SUM((L$3&gt;='Gastos com Pessoal'!$E$7:$E$506)*(L$3&lt;='Gastos com Pessoal'!$F$7:$F$506)*(IF('Gastos com Pessoal'!$S$7:$S$506&lt;=L$3,1,0))*OFFSET('Gastos com Pessoal'!$H$6,1,MATCH(3&amp;$B49,'Gastos com Pessoal'!$I$532:$AJ$532&amp;'Gastos com Pessoal'!$I$6:$AJ$6,0),500,1)),0)
+_xlfn.IFNA(SUM((L$3&gt;='Gastos com Pessoal'!$E$7:$E$506)*(L$3&lt;='Gastos com Pessoal'!$F$7:$F$506)*(IF('Gastos com Pessoal'!$Y$7:$Y$506&lt;=L$3,1,0))*OFFSET('Gastos com Pessoal'!$H$6,1,MATCH(4&amp;$B49,'Gastos com Pessoal'!$I$532:$AJ$532&amp;'Gastos com Pessoal'!$I$6:$AJ$6,0),500,1)),0)
+_xlfn.IFNA(SUM((L$3&gt;='Gastos com Pessoal'!$E$7:$E$506)*(L$3&lt;='Gastos com Pessoal'!$F$7:$F$506)*(IF('Gastos com Pessoal'!$AE$7:$AE$506&lt;=L$3,1,0))*OFFSET('Gastos com Pessoal'!$H$6,1,MATCH(5&amp;$B49,'Gastos com Pessoal'!$I$532:$AJ$532&amp;'Gastos com Pessoal'!$I$6:$AJ$6,0),500,1)),0)
+_xlfn.IFNA(SUM((L$3&gt;='Gastos com Pessoal'!$E$513:$E$522)*(L$3&lt;='Gastos com Pessoal'!$F$513:$F$522)*(IF('Gastos com Pessoal'!$G$513:$G$522&lt;=L$3,1,0))*OFFSET('Gastos com Pessoal'!$H$512,1,MATCH(1&amp;$B49,'Gastos com Pessoal'!$I$532:$AJ$532&amp;'Gastos com Pessoal'!$I$512:$AJ$512,0),10,1)),0)
+_xlfn.IFNA(SUM((L$3&gt;='Gastos com Pessoal'!$E$513:$E$522)*(L$3&lt;='Gastos com Pessoal'!$F$513:$F$522)*(IF('Gastos com Pessoal'!$M$513:$M$522&lt;=L$3,1,0))*OFFSET('Gastos com Pessoal'!$H$512,1,MATCH(2&amp;$B49,'Gastos com Pessoal'!$I$532:$AJ$532&amp;'Gastos com Pessoal'!$I$512:$AJ$512,0),10,1)),0)
+_xlfn.IFNA(SUM((L$3&gt;='Gastos com Pessoal'!$E$513:$E$522)*(L$3&lt;='Gastos com Pessoal'!$F$513:$F$522)*(IF('Gastos com Pessoal'!$S$513:$S$522&lt;=L$3,1,0))*OFFSET('Gastos com Pessoal'!$H$512,1,MATCH(3&amp;$B49,'Gastos com Pessoal'!$I$532:$AJ$532&amp;'Gastos com Pessoal'!$I$512:$AJ$512,0),10,1)),0)
+_xlfn.IFNA(SUM((L$3&gt;='Gastos com Pessoal'!$E$513:$E$522)*(L$3&lt;='Gastos com Pessoal'!$F$513:$F$522)*(IF('Gastos com Pessoal'!$Y$513:$Y$522&lt;=L$3,1,0))*OFFSET('Gastos com Pessoal'!$H$512,1,MATCH(4&amp;$B49,'Gastos com Pessoal'!$I$532:$AJ$532&amp;'Gastos com Pessoal'!$I$512:$AJ$512,0),10,1)),0)
+_xlfn.IFNA(SUM((L$3&gt;='Gastos com Pessoal'!$E$513:$E$522)*(L$3&lt;='Gastos com Pessoal'!$F$513:$F$522)*(IF('Gastos com Pessoal'!$AE$513:$AE$522&lt;=L$3,1,0))*OFFSET('Gastos com Pessoal'!$H$512,1,MATCH(5&amp;$B49,'Gastos com Pessoal'!$I$532:$AJ$532&amp;'Gastos com Pessoal'!$I$512:$AJ$512,0),10,1)),0)</f>
        <v>0</v>
      </c>
      <c r="M49" s="32">
        <f t="array" aca="1" ref="M49" ca="1">_xlfn.IFNA(SUM((M$3&gt;='Gastos com Pessoal'!$E$7:$E$506)*(M$3&lt;='Gastos com Pessoal'!$F$7:$F$506)*OFFSET('Encargos e Benefícios'!$D$5,1,MATCH($B49,'Encargos e Benefícios'!$E$5:$AB$5,0),500,1)),0)
+_xlfn.IFNA(SUM((M$3&gt;='Gastos com Pessoal'!$E$513:$E$522)*(M$3&lt;='Gastos com Pessoal'!$F$513:$F$522)*OFFSET('Encargos e Benefícios'!$D$511,1,MATCH($B49,'Encargos e Benefícios'!$E$511:$AB$511,0),10,1)),0)
+_xlfn.IFNA(SUM((M$3&gt;='Gastos com Pessoal'!$E$7:$E$506)*(M$3&lt;='Gastos com Pessoal'!$F$7:$F$506)*(IF('Gastos com Pessoal'!$G$7:$G$506&lt;=M$3,1,0))*OFFSET('Gastos com Pessoal'!$H$6,1,MATCH(1&amp;$B49,'Gastos com Pessoal'!$I$532:$AJ$532&amp;'Gastos com Pessoal'!$I$6:$AJ$6,0),500,1)),0)
+_xlfn.IFNA(SUM((M$3&gt;='Gastos com Pessoal'!$E$7:$E$506)*(M$3&lt;='Gastos com Pessoal'!$F$7:$F$506)*(IF('Gastos com Pessoal'!$M$7:$M$506&lt;=M$3,1,0))*OFFSET('Gastos com Pessoal'!$H$6,1,MATCH(2&amp;$B49,'Gastos com Pessoal'!$I$532:$AJ$532&amp;'Gastos com Pessoal'!$I$6:$AJ$6,0),500,1)),0)
+_xlfn.IFNA(SUM((M$3&gt;='Gastos com Pessoal'!$E$7:$E$506)*(M$3&lt;='Gastos com Pessoal'!$F$7:$F$506)*(IF('Gastos com Pessoal'!$S$7:$S$506&lt;=M$3,1,0))*OFFSET('Gastos com Pessoal'!$H$6,1,MATCH(3&amp;$B49,'Gastos com Pessoal'!$I$532:$AJ$532&amp;'Gastos com Pessoal'!$I$6:$AJ$6,0),500,1)),0)
+_xlfn.IFNA(SUM((M$3&gt;='Gastos com Pessoal'!$E$7:$E$506)*(M$3&lt;='Gastos com Pessoal'!$F$7:$F$506)*(IF('Gastos com Pessoal'!$Y$7:$Y$506&lt;=M$3,1,0))*OFFSET('Gastos com Pessoal'!$H$6,1,MATCH(4&amp;$B49,'Gastos com Pessoal'!$I$532:$AJ$532&amp;'Gastos com Pessoal'!$I$6:$AJ$6,0),500,1)),0)
+_xlfn.IFNA(SUM((M$3&gt;='Gastos com Pessoal'!$E$7:$E$506)*(M$3&lt;='Gastos com Pessoal'!$F$7:$F$506)*(IF('Gastos com Pessoal'!$AE$7:$AE$506&lt;=M$3,1,0))*OFFSET('Gastos com Pessoal'!$H$6,1,MATCH(5&amp;$B49,'Gastos com Pessoal'!$I$532:$AJ$532&amp;'Gastos com Pessoal'!$I$6:$AJ$6,0),500,1)),0)
+_xlfn.IFNA(SUM((M$3&gt;='Gastos com Pessoal'!$E$513:$E$522)*(M$3&lt;='Gastos com Pessoal'!$F$513:$F$522)*(IF('Gastos com Pessoal'!$G$513:$G$522&lt;=M$3,1,0))*OFFSET('Gastos com Pessoal'!$H$512,1,MATCH(1&amp;$B49,'Gastos com Pessoal'!$I$532:$AJ$532&amp;'Gastos com Pessoal'!$I$512:$AJ$512,0),10,1)),0)
+_xlfn.IFNA(SUM((M$3&gt;='Gastos com Pessoal'!$E$513:$E$522)*(M$3&lt;='Gastos com Pessoal'!$F$513:$F$522)*(IF('Gastos com Pessoal'!$M$513:$M$522&lt;=M$3,1,0))*OFFSET('Gastos com Pessoal'!$H$512,1,MATCH(2&amp;$B49,'Gastos com Pessoal'!$I$532:$AJ$532&amp;'Gastos com Pessoal'!$I$512:$AJ$512,0),10,1)),0)
+_xlfn.IFNA(SUM((M$3&gt;='Gastos com Pessoal'!$E$513:$E$522)*(M$3&lt;='Gastos com Pessoal'!$F$513:$F$522)*(IF('Gastos com Pessoal'!$S$513:$S$522&lt;=M$3,1,0))*OFFSET('Gastos com Pessoal'!$H$512,1,MATCH(3&amp;$B49,'Gastos com Pessoal'!$I$532:$AJ$532&amp;'Gastos com Pessoal'!$I$512:$AJ$512,0),10,1)),0)
+_xlfn.IFNA(SUM((M$3&gt;='Gastos com Pessoal'!$E$513:$E$522)*(M$3&lt;='Gastos com Pessoal'!$F$513:$F$522)*(IF('Gastos com Pessoal'!$Y$513:$Y$522&lt;=M$3,1,0))*OFFSET('Gastos com Pessoal'!$H$512,1,MATCH(4&amp;$B49,'Gastos com Pessoal'!$I$532:$AJ$532&amp;'Gastos com Pessoal'!$I$512:$AJ$512,0),10,1)),0)
+_xlfn.IFNA(SUM((M$3&gt;='Gastos com Pessoal'!$E$513:$E$522)*(M$3&lt;='Gastos com Pessoal'!$F$513:$F$522)*(IF('Gastos com Pessoal'!$AE$513:$AE$522&lt;=M$3,1,0))*OFFSET('Gastos com Pessoal'!$H$512,1,MATCH(5&amp;$B49,'Gastos com Pessoal'!$I$532:$AJ$532&amp;'Gastos com Pessoal'!$I$512:$AJ$512,0),10,1)),0)</f>
        <v>0</v>
      </c>
      <c r="N49" s="32">
        <f t="array" aca="1" ref="N49" ca="1">_xlfn.IFNA(SUM((N$3&gt;='Gastos com Pessoal'!$E$7:$E$506)*(N$3&lt;='Gastos com Pessoal'!$F$7:$F$506)*OFFSET('Encargos e Benefícios'!$D$5,1,MATCH($B49,'Encargos e Benefícios'!$E$5:$AB$5,0),500,1)),0)
+_xlfn.IFNA(SUM((N$3&gt;='Gastos com Pessoal'!$E$513:$E$522)*(N$3&lt;='Gastos com Pessoal'!$F$513:$F$522)*OFFSET('Encargos e Benefícios'!$D$511,1,MATCH($B49,'Encargos e Benefícios'!$E$511:$AB$511,0),10,1)),0)
+_xlfn.IFNA(SUM((N$3&gt;='Gastos com Pessoal'!$E$7:$E$506)*(N$3&lt;='Gastos com Pessoal'!$F$7:$F$506)*(IF('Gastos com Pessoal'!$G$7:$G$506&lt;=N$3,1,0))*OFFSET('Gastos com Pessoal'!$H$6,1,MATCH(1&amp;$B49,'Gastos com Pessoal'!$I$532:$AJ$532&amp;'Gastos com Pessoal'!$I$6:$AJ$6,0),500,1)),0)
+_xlfn.IFNA(SUM((N$3&gt;='Gastos com Pessoal'!$E$7:$E$506)*(N$3&lt;='Gastos com Pessoal'!$F$7:$F$506)*(IF('Gastos com Pessoal'!$M$7:$M$506&lt;=N$3,1,0))*OFFSET('Gastos com Pessoal'!$H$6,1,MATCH(2&amp;$B49,'Gastos com Pessoal'!$I$532:$AJ$532&amp;'Gastos com Pessoal'!$I$6:$AJ$6,0),500,1)),0)
+_xlfn.IFNA(SUM((N$3&gt;='Gastos com Pessoal'!$E$7:$E$506)*(N$3&lt;='Gastos com Pessoal'!$F$7:$F$506)*(IF('Gastos com Pessoal'!$S$7:$S$506&lt;=N$3,1,0))*OFFSET('Gastos com Pessoal'!$H$6,1,MATCH(3&amp;$B49,'Gastos com Pessoal'!$I$532:$AJ$532&amp;'Gastos com Pessoal'!$I$6:$AJ$6,0),500,1)),0)
+_xlfn.IFNA(SUM((N$3&gt;='Gastos com Pessoal'!$E$7:$E$506)*(N$3&lt;='Gastos com Pessoal'!$F$7:$F$506)*(IF('Gastos com Pessoal'!$Y$7:$Y$506&lt;=N$3,1,0))*OFFSET('Gastos com Pessoal'!$H$6,1,MATCH(4&amp;$B49,'Gastos com Pessoal'!$I$532:$AJ$532&amp;'Gastos com Pessoal'!$I$6:$AJ$6,0),500,1)),0)
+_xlfn.IFNA(SUM((N$3&gt;='Gastos com Pessoal'!$E$7:$E$506)*(N$3&lt;='Gastos com Pessoal'!$F$7:$F$506)*(IF('Gastos com Pessoal'!$AE$7:$AE$506&lt;=N$3,1,0))*OFFSET('Gastos com Pessoal'!$H$6,1,MATCH(5&amp;$B49,'Gastos com Pessoal'!$I$532:$AJ$532&amp;'Gastos com Pessoal'!$I$6:$AJ$6,0),500,1)),0)
+_xlfn.IFNA(SUM((N$3&gt;='Gastos com Pessoal'!$E$513:$E$522)*(N$3&lt;='Gastos com Pessoal'!$F$513:$F$522)*(IF('Gastos com Pessoal'!$G$513:$G$522&lt;=N$3,1,0))*OFFSET('Gastos com Pessoal'!$H$512,1,MATCH(1&amp;$B49,'Gastos com Pessoal'!$I$532:$AJ$532&amp;'Gastos com Pessoal'!$I$512:$AJ$512,0),10,1)),0)
+_xlfn.IFNA(SUM((N$3&gt;='Gastos com Pessoal'!$E$513:$E$522)*(N$3&lt;='Gastos com Pessoal'!$F$513:$F$522)*(IF('Gastos com Pessoal'!$M$513:$M$522&lt;=N$3,1,0))*OFFSET('Gastos com Pessoal'!$H$512,1,MATCH(2&amp;$B49,'Gastos com Pessoal'!$I$532:$AJ$532&amp;'Gastos com Pessoal'!$I$512:$AJ$512,0),10,1)),0)
+_xlfn.IFNA(SUM((N$3&gt;='Gastos com Pessoal'!$E$513:$E$522)*(N$3&lt;='Gastos com Pessoal'!$F$513:$F$522)*(IF('Gastos com Pessoal'!$S$513:$S$522&lt;=N$3,1,0))*OFFSET('Gastos com Pessoal'!$H$512,1,MATCH(3&amp;$B49,'Gastos com Pessoal'!$I$532:$AJ$532&amp;'Gastos com Pessoal'!$I$512:$AJ$512,0),10,1)),0)
+_xlfn.IFNA(SUM((N$3&gt;='Gastos com Pessoal'!$E$513:$E$522)*(N$3&lt;='Gastos com Pessoal'!$F$513:$F$522)*(IF('Gastos com Pessoal'!$Y$513:$Y$522&lt;=N$3,1,0))*OFFSET('Gastos com Pessoal'!$H$512,1,MATCH(4&amp;$B49,'Gastos com Pessoal'!$I$532:$AJ$532&amp;'Gastos com Pessoal'!$I$512:$AJ$512,0),10,1)),0)
+_xlfn.IFNA(SUM((N$3&gt;='Gastos com Pessoal'!$E$513:$E$522)*(N$3&lt;='Gastos com Pessoal'!$F$513:$F$522)*(IF('Gastos com Pessoal'!$AE$513:$AE$522&lt;=N$3,1,0))*OFFSET('Gastos com Pessoal'!$H$512,1,MATCH(5&amp;$B49,'Gastos com Pessoal'!$I$532:$AJ$532&amp;'Gastos com Pessoal'!$I$512:$AJ$512,0),10,1)),0)</f>
        <v>0</v>
      </c>
      <c r="O49" s="32">
        <f t="array" aca="1" ref="O49" ca="1">_xlfn.IFNA(SUM((O$3&gt;='Gastos com Pessoal'!$E$7:$E$506)*(O$3&lt;='Gastos com Pessoal'!$F$7:$F$506)*OFFSET('Encargos e Benefícios'!$D$5,1,MATCH($B49,'Encargos e Benefícios'!$E$5:$AB$5,0),500,1)),0)
+_xlfn.IFNA(SUM((O$3&gt;='Gastos com Pessoal'!$E$513:$E$522)*(O$3&lt;='Gastos com Pessoal'!$F$513:$F$522)*OFFSET('Encargos e Benefícios'!$D$511,1,MATCH($B49,'Encargos e Benefícios'!$E$511:$AB$511,0),10,1)),0)
+_xlfn.IFNA(SUM((O$3&gt;='Gastos com Pessoal'!$E$7:$E$506)*(O$3&lt;='Gastos com Pessoal'!$F$7:$F$506)*(IF('Gastos com Pessoal'!$G$7:$G$506&lt;=O$3,1,0))*OFFSET('Gastos com Pessoal'!$H$6,1,MATCH(1&amp;$B49,'Gastos com Pessoal'!$I$532:$AJ$532&amp;'Gastos com Pessoal'!$I$6:$AJ$6,0),500,1)),0)
+_xlfn.IFNA(SUM((O$3&gt;='Gastos com Pessoal'!$E$7:$E$506)*(O$3&lt;='Gastos com Pessoal'!$F$7:$F$506)*(IF('Gastos com Pessoal'!$M$7:$M$506&lt;=O$3,1,0))*OFFSET('Gastos com Pessoal'!$H$6,1,MATCH(2&amp;$B49,'Gastos com Pessoal'!$I$532:$AJ$532&amp;'Gastos com Pessoal'!$I$6:$AJ$6,0),500,1)),0)
+_xlfn.IFNA(SUM((O$3&gt;='Gastos com Pessoal'!$E$7:$E$506)*(O$3&lt;='Gastos com Pessoal'!$F$7:$F$506)*(IF('Gastos com Pessoal'!$S$7:$S$506&lt;=O$3,1,0))*OFFSET('Gastos com Pessoal'!$H$6,1,MATCH(3&amp;$B49,'Gastos com Pessoal'!$I$532:$AJ$532&amp;'Gastos com Pessoal'!$I$6:$AJ$6,0),500,1)),0)
+_xlfn.IFNA(SUM((O$3&gt;='Gastos com Pessoal'!$E$7:$E$506)*(O$3&lt;='Gastos com Pessoal'!$F$7:$F$506)*(IF('Gastos com Pessoal'!$Y$7:$Y$506&lt;=O$3,1,0))*OFFSET('Gastos com Pessoal'!$H$6,1,MATCH(4&amp;$B49,'Gastos com Pessoal'!$I$532:$AJ$532&amp;'Gastos com Pessoal'!$I$6:$AJ$6,0),500,1)),0)
+_xlfn.IFNA(SUM((O$3&gt;='Gastos com Pessoal'!$E$7:$E$506)*(O$3&lt;='Gastos com Pessoal'!$F$7:$F$506)*(IF('Gastos com Pessoal'!$AE$7:$AE$506&lt;=O$3,1,0))*OFFSET('Gastos com Pessoal'!$H$6,1,MATCH(5&amp;$B49,'Gastos com Pessoal'!$I$532:$AJ$532&amp;'Gastos com Pessoal'!$I$6:$AJ$6,0),500,1)),0)
+_xlfn.IFNA(SUM((O$3&gt;='Gastos com Pessoal'!$E$513:$E$522)*(O$3&lt;='Gastos com Pessoal'!$F$513:$F$522)*(IF('Gastos com Pessoal'!$G$513:$G$522&lt;=O$3,1,0))*OFFSET('Gastos com Pessoal'!$H$512,1,MATCH(1&amp;$B49,'Gastos com Pessoal'!$I$532:$AJ$532&amp;'Gastos com Pessoal'!$I$512:$AJ$512,0),10,1)),0)
+_xlfn.IFNA(SUM((O$3&gt;='Gastos com Pessoal'!$E$513:$E$522)*(O$3&lt;='Gastos com Pessoal'!$F$513:$F$522)*(IF('Gastos com Pessoal'!$M$513:$M$522&lt;=O$3,1,0))*OFFSET('Gastos com Pessoal'!$H$512,1,MATCH(2&amp;$B49,'Gastos com Pessoal'!$I$532:$AJ$532&amp;'Gastos com Pessoal'!$I$512:$AJ$512,0),10,1)),0)
+_xlfn.IFNA(SUM((O$3&gt;='Gastos com Pessoal'!$E$513:$E$522)*(O$3&lt;='Gastos com Pessoal'!$F$513:$F$522)*(IF('Gastos com Pessoal'!$S$513:$S$522&lt;=O$3,1,0))*OFFSET('Gastos com Pessoal'!$H$512,1,MATCH(3&amp;$B49,'Gastos com Pessoal'!$I$532:$AJ$532&amp;'Gastos com Pessoal'!$I$512:$AJ$512,0),10,1)),0)
+_xlfn.IFNA(SUM((O$3&gt;='Gastos com Pessoal'!$E$513:$E$522)*(O$3&lt;='Gastos com Pessoal'!$F$513:$F$522)*(IF('Gastos com Pessoal'!$Y$513:$Y$522&lt;=O$3,1,0))*OFFSET('Gastos com Pessoal'!$H$512,1,MATCH(4&amp;$B49,'Gastos com Pessoal'!$I$532:$AJ$532&amp;'Gastos com Pessoal'!$I$512:$AJ$512,0),10,1)),0)
+_xlfn.IFNA(SUM((O$3&gt;='Gastos com Pessoal'!$E$513:$E$522)*(O$3&lt;='Gastos com Pessoal'!$F$513:$F$522)*(IF('Gastos com Pessoal'!$AE$513:$AE$522&lt;=O$3,1,0))*OFFSET('Gastos com Pessoal'!$H$512,1,MATCH(5&amp;$B49,'Gastos com Pessoal'!$I$532:$AJ$532&amp;'Gastos com Pessoal'!$I$512:$AJ$512,0),10,1)),0)</f>
        <v>0</v>
      </c>
      <c r="P49" s="32">
        <f t="array" aca="1" ref="P49" ca="1">_xlfn.IFNA(SUM((P$3&gt;='Gastos com Pessoal'!$E$7:$E$506)*(P$3&lt;='Gastos com Pessoal'!$F$7:$F$506)*OFFSET('Encargos e Benefícios'!$D$5,1,MATCH($B49,'Encargos e Benefícios'!$E$5:$AB$5,0),500,1)),0)
+_xlfn.IFNA(SUM((P$3&gt;='Gastos com Pessoal'!$E$513:$E$522)*(P$3&lt;='Gastos com Pessoal'!$F$513:$F$522)*OFFSET('Encargos e Benefícios'!$D$511,1,MATCH($B49,'Encargos e Benefícios'!$E$511:$AB$511,0),10,1)),0)
+_xlfn.IFNA(SUM((P$3&gt;='Gastos com Pessoal'!$E$7:$E$506)*(P$3&lt;='Gastos com Pessoal'!$F$7:$F$506)*(IF('Gastos com Pessoal'!$G$7:$G$506&lt;=P$3,1,0))*OFFSET('Gastos com Pessoal'!$H$6,1,MATCH(1&amp;$B49,'Gastos com Pessoal'!$I$532:$AJ$532&amp;'Gastos com Pessoal'!$I$6:$AJ$6,0),500,1)),0)
+_xlfn.IFNA(SUM((P$3&gt;='Gastos com Pessoal'!$E$7:$E$506)*(P$3&lt;='Gastos com Pessoal'!$F$7:$F$506)*(IF('Gastos com Pessoal'!$M$7:$M$506&lt;=P$3,1,0))*OFFSET('Gastos com Pessoal'!$H$6,1,MATCH(2&amp;$B49,'Gastos com Pessoal'!$I$532:$AJ$532&amp;'Gastos com Pessoal'!$I$6:$AJ$6,0),500,1)),0)
+_xlfn.IFNA(SUM((P$3&gt;='Gastos com Pessoal'!$E$7:$E$506)*(P$3&lt;='Gastos com Pessoal'!$F$7:$F$506)*(IF('Gastos com Pessoal'!$S$7:$S$506&lt;=P$3,1,0))*OFFSET('Gastos com Pessoal'!$H$6,1,MATCH(3&amp;$B49,'Gastos com Pessoal'!$I$532:$AJ$532&amp;'Gastos com Pessoal'!$I$6:$AJ$6,0),500,1)),0)
+_xlfn.IFNA(SUM((P$3&gt;='Gastos com Pessoal'!$E$7:$E$506)*(P$3&lt;='Gastos com Pessoal'!$F$7:$F$506)*(IF('Gastos com Pessoal'!$Y$7:$Y$506&lt;=P$3,1,0))*OFFSET('Gastos com Pessoal'!$H$6,1,MATCH(4&amp;$B49,'Gastos com Pessoal'!$I$532:$AJ$532&amp;'Gastos com Pessoal'!$I$6:$AJ$6,0),500,1)),0)
+_xlfn.IFNA(SUM((P$3&gt;='Gastos com Pessoal'!$E$7:$E$506)*(P$3&lt;='Gastos com Pessoal'!$F$7:$F$506)*(IF('Gastos com Pessoal'!$AE$7:$AE$506&lt;=P$3,1,0))*OFFSET('Gastos com Pessoal'!$H$6,1,MATCH(5&amp;$B49,'Gastos com Pessoal'!$I$532:$AJ$532&amp;'Gastos com Pessoal'!$I$6:$AJ$6,0),500,1)),0)
+_xlfn.IFNA(SUM((P$3&gt;='Gastos com Pessoal'!$E$513:$E$522)*(P$3&lt;='Gastos com Pessoal'!$F$513:$F$522)*(IF('Gastos com Pessoal'!$G$513:$G$522&lt;=P$3,1,0))*OFFSET('Gastos com Pessoal'!$H$512,1,MATCH(1&amp;$B49,'Gastos com Pessoal'!$I$532:$AJ$532&amp;'Gastos com Pessoal'!$I$512:$AJ$512,0),10,1)),0)
+_xlfn.IFNA(SUM((P$3&gt;='Gastos com Pessoal'!$E$513:$E$522)*(P$3&lt;='Gastos com Pessoal'!$F$513:$F$522)*(IF('Gastos com Pessoal'!$M$513:$M$522&lt;=P$3,1,0))*OFFSET('Gastos com Pessoal'!$H$512,1,MATCH(2&amp;$B49,'Gastos com Pessoal'!$I$532:$AJ$532&amp;'Gastos com Pessoal'!$I$512:$AJ$512,0),10,1)),0)
+_xlfn.IFNA(SUM((P$3&gt;='Gastos com Pessoal'!$E$513:$E$522)*(P$3&lt;='Gastos com Pessoal'!$F$513:$F$522)*(IF('Gastos com Pessoal'!$S$513:$S$522&lt;=P$3,1,0))*OFFSET('Gastos com Pessoal'!$H$512,1,MATCH(3&amp;$B49,'Gastos com Pessoal'!$I$532:$AJ$532&amp;'Gastos com Pessoal'!$I$512:$AJ$512,0),10,1)),0)
+_xlfn.IFNA(SUM((P$3&gt;='Gastos com Pessoal'!$E$513:$E$522)*(P$3&lt;='Gastos com Pessoal'!$F$513:$F$522)*(IF('Gastos com Pessoal'!$Y$513:$Y$522&lt;=P$3,1,0))*OFFSET('Gastos com Pessoal'!$H$512,1,MATCH(4&amp;$B49,'Gastos com Pessoal'!$I$532:$AJ$532&amp;'Gastos com Pessoal'!$I$512:$AJ$512,0),10,1)),0)
+_xlfn.IFNA(SUM((P$3&gt;='Gastos com Pessoal'!$E$513:$E$522)*(P$3&lt;='Gastos com Pessoal'!$F$513:$F$522)*(IF('Gastos com Pessoal'!$AE$513:$AE$522&lt;=P$3,1,0))*OFFSET('Gastos com Pessoal'!$H$512,1,MATCH(5&amp;$B49,'Gastos com Pessoal'!$I$532:$AJ$532&amp;'Gastos com Pessoal'!$I$512:$AJ$512,0),10,1)),0)</f>
        <v>0</v>
      </c>
      <c r="Q49" s="32">
        <f t="array" aca="1" ref="Q49" ca="1">_xlfn.IFNA(SUM((Q$3&gt;='Gastos com Pessoal'!$E$7:$E$506)*(Q$3&lt;='Gastos com Pessoal'!$F$7:$F$506)*OFFSET('Encargos e Benefícios'!$D$5,1,MATCH($B49,'Encargos e Benefícios'!$E$5:$AB$5,0),500,1)),0)
+_xlfn.IFNA(SUM((Q$3&gt;='Gastos com Pessoal'!$E$513:$E$522)*(Q$3&lt;='Gastos com Pessoal'!$F$513:$F$522)*OFFSET('Encargos e Benefícios'!$D$511,1,MATCH($B49,'Encargos e Benefícios'!$E$511:$AB$511,0),10,1)),0)
+_xlfn.IFNA(SUM((Q$3&gt;='Gastos com Pessoal'!$E$7:$E$506)*(Q$3&lt;='Gastos com Pessoal'!$F$7:$F$506)*(IF('Gastos com Pessoal'!$G$7:$G$506&lt;=Q$3,1,0))*OFFSET('Gastos com Pessoal'!$H$6,1,MATCH(1&amp;$B49,'Gastos com Pessoal'!$I$532:$AJ$532&amp;'Gastos com Pessoal'!$I$6:$AJ$6,0),500,1)),0)
+_xlfn.IFNA(SUM((Q$3&gt;='Gastos com Pessoal'!$E$7:$E$506)*(Q$3&lt;='Gastos com Pessoal'!$F$7:$F$506)*(IF('Gastos com Pessoal'!$M$7:$M$506&lt;=Q$3,1,0))*OFFSET('Gastos com Pessoal'!$H$6,1,MATCH(2&amp;$B49,'Gastos com Pessoal'!$I$532:$AJ$532&amp;'Gastos com Pessoal'!$I$6:$AJ$6,0),500,1)),0)
+_xlfn.IFNA(SUM((Q$3&gt;='Gastos com Pessoal'!$E$7:$E$506)*(Q$3&lt;='Gastos com Pessoal'!$F$7:$F$506)*(IF('Gastos com Pessoal'!$S$7:$S$506&lt;=Q$3,1,0))*OFFSET('Gastos com Pessoal'!$H$6,1,MATCH(3&amp;$B49,'Gastos com Pessoal'!$I$532:$AJ$532&amp;'Gastos com Pessoal'!$I$6:$AJ$6,0),500,1)),0)
+_xlfn.IFNA(SUM((Q$3&gt;='Gastos com Pessoal'!$E$7:$E$506)*(Q$3&lt;='Gastos com Pessoal'!$F$7:$F$506)*(IF('Gastos com Pessoal'!$Y$7:$Y$506&lt;=Q$3,1,0))*OFFSET('Gastos com Pessoal'!$H$6,1,MATCH(4&amp;$B49,'Gastos com Pessoal'!$I$532:$AJ$532&amp;'Gastos com Pessoal'!$I$6:$AJ$6,0),500,1)),0)
+_xlfn.IFNA(SUM((Q$3&gt;='Gastos com Pessoal'!$E$7:$E$506)*(Q$3&lt;='Gastos com Pessoal'!$F$7:$F$506)*(IF('Gastos com Pessoal'!$AE$7:$AE$506&lt;=Q$3,1,0))*OFFSET('Gastos com Pessoal'!$H$6,1,MATCH(5&amp;$B49,'Gastos com Pessoal'!$I$532:$AJ$532&amp;'Gastos com Pessoal'!$I$6:$AJ$6,0),500,1)),0)
+_xlfn.IFNA(SUM((Q$3&gt;='Gastos com Pessoal'!$E$513:$E$522)*(Q$3&lt;='Gastos com Pessoal'!$F$513:$F$522)*(IF('Gastos com Pessoal'!$G$513:$G$522&lt;=Q$3,1,0))*OFFSET('Gastos com Pessoal'!$H$512,1,MATCH(1&amp;$B49,'Gastos com Pessoal'!$I$532:$AJ$532&amp;'Gastos com Pessoal'!$I$512:$AJ$512,0),10,1)),0)
+_xlfn.IFNA(SUM((Q$3&gt;='Gastos com Pessoal'!$E$513:$E$522)*(Q$3&lt;='Gastos com Pessoal'!$F$513:$F$522)*(IF('Gastos com Pessoal'!$M$513:$M$522&lt;=Q$3,1,0))*OFFSET('Gastos com Pessoal'!$H$512,1,MATCH(2&amp;$B49,'Gastos com Pessoal'!$I$532:$AJ$532&amp;'Gastos com Pessoal'!$I$512:$AJ$512,0),10,1)),0)
+_xlfn.IFNA(SUM((Q$3&gt;='Gastos com Pessoal'!$E$513:$E$522)*(Q$3&lt;='Gastos com Pessoal'!$F$513:$F$522)*(IF('Gastos com Pessoal'!$S$513:$S$522&lt;=Q$3,1,0))*OFFSET('Gastos com Pessoal'!$H$512,1,MATCH(3&amp;$B49,'Gastos com Pessoal'!$I$532:$AJ$532&amp;'Gastos com Pessoal'!$I$512:$AJ$512,0),10,1)),0)
+_xlfn.IFNA(SUM((Q$3&gt;='Gastos com Pessoal'!$E$513:$E$522)*(Q$3&lt;='Gastos com Pessoal'!$F$513:$F$522)*(IF('Gastos com Pessoal'!$Y$513:$Y$522&lt;=Q$3,1,0))*OFFSET('Gastos com Pessoal'!$H$512,1,MATCH(4&amp;$B49,'Gastos com Pessoal'!$I$532:$AJ$532&amp;'Gastos com Pessoal'!$I$512:$AJ$512,0),10,1)),0)
+_xlfn.IFNA(SUM((Q$3&gt;='Gastos com Pessoal'!$E$513:$E$522)*(Q$3&lt;='Gastos com Pessoal'!$F$513:$F$522)*(IF('Gastos com Pessoal'!$AE$513:$AE$522&lt;=Q$3,1,0))*OFFSET('Gastos com Pessoal'!$H$512,1,MATCH(5&amp;$B49,'Gastos com Pessoal'!$I$532:$AJ$532&amp;'Gastos com Pessoal'!$I$512:$AJ$512,0),10,1)),0)</f>
        <v>0</v>
      </c>
      <c r="R49" s="32">
        <f t="array" aca="1" ref="R49" ca="1">_xlfn.IFNA(SUM((R$3&gt;='Gastos com Pessoal'!$E$7:$E$506)*(R$3&lt;='Gastos com Pessoal'!$F$7:$F$506)*OFFSET('Encargos e Benefícios'!$D$5,1,MATCH($B49,'Encargos e Benefícios'!$E$5:$AB$5,0),500,1)),0)
+_xlfn.IFNA(SUM((R$3&gt;='Gastos com Pessoal'!$E$513:$E$522)*(R$3&lt;='Gastos com Pessoal'!$F$513:$F$522)*OFFSET('Encargos e Benefícios'!$D$511,1,MATCH($B49,'Encargos e Benefícios'!$E$511:$AB$511,0),10,1)),0)
+_xlfn.IFNA(SUM((R$3&gt;='Gastos com Pessoal'!$E$7:$E$506)*(R$3&lt;='Gastos com Pessoal'!$F$7:$F$506)*(IF('Gastos com Pessoal'!$G$7:$G$506&lt;=R$3,1,0))*OFFSET('Gastos com Pessoal'!$H$6,1,MATCH(1&amp;$B49,'Gastos com Pessoal'!$I$532:$AJ$532&amp;'Gastos com Pessoal'!$I$6:$AJ$6,0),500,1)),0)
+_xlfn.IFNA(SUM((R$3&gt;='Gastos com Pessoal'!$E$7:$E$506)*(R$3&lt;='Gastos com Pessoal'!$F$7:$F$506)*(IF('Gastos com Pessoal'!$M$7:$M$506&lt;=R$3,1,0))*OFFSET('Gastos com Pessoal'!$H$6,1,MATCH(2&amp;$B49,'Gastos com Pessoal'!$I$532:$AJ$532&amp;'Gastos com Pessoal'!$I$6:$AJ$6,0),500,1)),0)
+_xlfn.IFNA(SUM((R$3&gt;='Gastos com Pessoal'!$E$7:$E$506)*(R$3&lt;='Gastos com Pessoal'!$F$7:$F$506)*(IF('Gastos com Pessoal'!$S$7:$S$506&lt;=R$3,1,0))*OFFSET('Gastos com Pessoal'!$H$6,1,MATCH(3&amp;$B49,'Gastos com Pessoal'!$I$532:$AJ$532&amp;'Gastos com Pessoal'!$I$6:$AJ$6,0),500,1)),0)
+_xlfn.IFNA(SUM((R$3&gt;='Gastos com Pessoal'!$E$7:$E$506)*(R$3&lt;='Gastos com Pessoal'!$F$7:$F$506)*(IF('Gastos com Pessoal'!$Y$7:$Y$506&lt;=R$3,1,0))*OFFSET('Gastos com Pessoal'!$H$6,1,MATCH(4&amp;$B49,'Gastos com Pessoal'!$I$532:$AJ$532&amp;'Gastos com Pessoal'!$I$6:$AJ$6,0),500,1)),0)
+_xlfn.IFNA(SUM((R$3&gt;='Gastos com Pessoal'!$E$7:$E$506)*(R$3&lt;='Gastos com Pessoal'!$F$7:$F$506)*(IF('Gastos com Pessoal'!$AE$7:$AE$506&lt;=R$3,1,0))*OFFSET('Gastos com Pessoal'!$H$6,1,MATCH(5&amp;$B49,'Gastos com Pessoal'!$I$532:$AJ$532&amp;'Gastos com Pessoal'!$I$6:$AJ$6,0),500,1)),0)
+_xlfn.IFNA(SUM((R$3&gt;='Gastos com Pessoal'!$E$513:$E$522)*(R$3&lt;='Gastos com Pessoal'!$F$513:$F$522)*(IF('Gastos com Pessoal'!$G$513:$G$522&lt;=R$3,1,0))*OFFSET('Gastos com Pessoal'!$H$512,1,MATCH(1&amp;$B49,'Gastos com Pessoal'!$I$532:$AJ$532&amp;'Gastos com Pessoal'!$I$512:$AJ$512,0),10,1)),0)
+_xlfn.IFNA(SUM((R$3&gt;='Gastos com Pessoal'!$E$513:$E$522)*(R$3&lt;='Gastos com Pessoal'!$F$513:$F$522)*(IF('Gastos com Pessoal'!$M$513:$M$522&lt;=R$3,1,0))*OFFSET('Gastos com Pessoal'!$H$512,1,MATCH(2&amp;$B49,'Gastos com Pessoal'!$I$532:$AJ$532&amp;'Gastos com Pessoal'!$I$512:$AJ$512,0),10,1)),0)
+_xlfn.IFNA(SUM((R$3&gt;='Gastos com Pessoal'!$E$513:$E$522)*(R$3&lt;='Gastos com Pessoal'!$F$513:$F$522)*(IF('Gastos com Pessoal'!$S$513:$S$522&lt;=R$3,1,0))*OFFSET('Gastos com Pessoal'!$H$512,1,MATCH(3&amp;$B49,'Gastos com Pessoal'!$I$532:$AJ$532&amp;'Gastos com Pessoal'!$I$512:$AJ$512,0),10,1)),0)
+_xlfn.IFNA(SUM((R$3&gt;='Gastos com Pessoal'!$E$513:$E$522)*(R$3&lt;='Gastos com Pessoal'!$F$513:$F$522)*(IF('Gastos com Pessoal'!$Y$513:$Y$522&lt;=R$3,1,0))*OFFSET('Gastos com Pessoal'!$H$512,1,MATCH(4&amp;$B49,'Gastos com Pessoal'!$I$532:$AJ$532&amp;'Gastos com Pessoal'!$I$512:$AJ$512,0),10,1)),0)
+_xlfn.IFNA(SUM((R$3&gt;='Gastos com Pessoal'!$E$513:$E$522)*(R$3&lt;='Gastos com Pessoal'!$F$513:$F$522)*(IF('Gastos com Pessoal'!$AE$513:$AE$522&lt;=R$3,1,0))*OFFSET('Gastos com Pessoal'!$H$512,1,MATCH(5&amp;$B49,'Gastos com Pessoal'!$I$532:$AJ$532&amp;'Gastos com Pessoal'!$I$512:$AJ$512,0),10,1)),0)</f>
        <v>0</v>
      </c>
      <c r="S49" s="32">
        <f t="array" aca="1" ref="S49" ca="1">_xlfn.IFNA(SUM((S$3&gt;='Gastos com Pessoal'!$E$7:$E$506)*(S$3&lt;='Gastos com Pessoal'!$F$7:$F$506)*OFFSET('Encargos e Benefícios'!$D$5,1,MATCH($B49,'Encargos e Benefícios'!$E$5:$AB$5,0),500,1)),0)
+_xlfn.IFNA(SUM((S$3&gt;='Gastos com Pessoal'!$E$513:$E$522)*(S$3&lt;='Gastos com Pessoal'!$F$513:$F$522)*OFFSET('Encargos e Benefícios'!$D$511,1,MATCH($B49,'Encargos e Benefícios'!$E$511:$AB$511,0),10,1)),0)
+_xlfn.IFNA(SUM((S$3&gt;='Gastos com Pessoal'!$E$7:$E$506)*(S$3&lt;='Gastos com Pessoal'!$F$7:$F$506)*(IF('Gastos com Pessoal'!$G$7:$G$506&lt;=S$3,1,0))*OFFSET('Gastos com Pessoal'!$H$6,1,MATCH(1&amp;$B49,'Gastos com Pessoal'!$I$532:$AJ$532&amp;'Gastos com Pessoal'!$I$6:$AJ$6,0),500,1)),0)
+_xlfn.IFNA(SUM((S$3&gt;='Gastos com Pessoal'!$E$7:$E$506)*(S$3&lt;='Gastos com Pessoal'!$F$7:$F$506)*(IF('Gastos com Pessoal'!$M$7:$M$506&lt;=S$3,1,0))*OFFSET('Gastos com Pessoal'!$H$6,1,MATCH(2&amp;$B49,'Gastos com Pessoal'!$I$532:$AJ$532&amp;'Gastos com Pessoal'!$I$6:$AJ$6,0),500,1)),0)
+_xlfn.IFNA(SUM((S$3&gt;='Gastos com Pessoal'!$E$7:$E$506)*(S$3&lt;='Gastos com Pessoal'!$F$7:$F$506)*(IF('Gastos com Pessoal'!$S$7:$S$506&lt;=S$3,1,0))*OFFSET('Gastos com Pessoal'!$H$6,1,MATCH(3&amp;$B49,'Gastos com Pessoal'!$I$532:$AJ$532&amp;'Gastos com Pessoal'!$I$6:$AJ$6,0),500,1)),0)
+_xlfn.IFNA(SUM((S$3&gt;='Gastos com Pessoal'!$E$7:$E$506)*(S$3&lt;='Gastos com Pessoal'!$F$7:$F$506)*(IF('Gastos com Pessoal'!$Y$7:$Y$506&lt;=S$3,1,0))*OFFSET('Gastos com Pessoal'!$H$6,1,MATCH(4&amp;$B49,'Gastos com Pessoal'!$I$532:$AJ$532&amp;'Gastos com Pessoal'!$I$6:$AJ$6,0),500,1)),0)
+_xlfn.IFNA(SUM((S$3&gt;='Gastos com Pessoal'!$E$7:$E$506)*(S$3&lt;='Gastos com Pessoal'!$F$7:$F$506)*(IF('Gastos com Pessoal'!$AE$7:$AE$506&lt;=S$3,1,0))*OFFSET('Gastos com Pessoal'!$H$6,1,MATCH(5&amp;$B49,'Gastos com Pessoal'!$I$532:$AJ$532&amp;'Gastos com Pessoal'!$I$6:$AJ$6,0),500,1)),0)
+_xlfn.IFNA(SUM((S$3&gt;='Gastos com Pessoal'!$E$513:$E$522)*(S$3&lt;='Gastos com Pessoal'!$F$513:$F$522)*(IF('Gastos com Pessoal'!$G$513:$G$522&lt;=S$3,1,0))*OFFSET('Gastos com Pessoal'!$H$512,1,MATCH(1&amp;$B49,'Gastos com Pessoal'!$I$532:$AJ$532&amp;'Gastos com Pessoal'!$I$512:$AJ$512,0),10,1)),0)
+_xlfn.IFNA(SUM((S$3&gt;='Gastos com Pessoal'!$E$513:$E$522)*(S$3&lt;='Gastos com Pessoal'!$F$513:$F$522)*(IF('Gastos com Pessoal'!$M$513:$M$522&lt;=S$3,1,0))*OFFSET('Gastos com Pessoal'!$H$512,1,MATCH(2&amp;$B49,'Gastos com Pessoal'!$I$532:$AJ$532&amp;'Gastos com Pessoal'!$I$512:$AJ$512,0),10,1)),0)
+_xlfn.IFNA(SUM((S$3&gt;='Gastos com Pessoal'!$E$513:$E$522)*(S$3&lt;='Gastos com Pessoal'!$F$513:$F$522)*(IF('Gastos com Pessoal'!$S$513:$S$522&lt;=S$3,1,0))*OFFSET('Gastos com Pessoal'!$H$512,1,MATCH(3&amp;$B49,'Gastos com Pessoal'!$I$532:$AJ$532&amp;'Gastos com Pessoal'!$I$512:$AJ$512,0),10,1)),0)
+_xlfn.IFNA(SUM((S$3&gt;='Gastos com Pessoal'!$E$513:$E$522)*(S$3&lt;='Gastos com Pessoal'!$F$513:$F$522)*(IF('Gastos com Pessoal'!$Y$513:$Y$522&lt;=S$3,1,0))*OFFSET('Gastos com Pessoal'!$H$512,1,MATCH(4&amp;$B49,'Gastos com Pessoal'!$I$532:$AJ$532&amp;'Gastos com Pessoal'!$I$512:$AJ$512,0),10,1)),0)
+_xlfn.IFNA(SUM((S$3&gt;='Gastos com Pessoal'!$E$513:$E$522)*(S$3&lt;='Gastos com Pessoal'!$F$513:$F$522)*(IF('Gastos com Pessoal'!$AE$513:$AE$522&lt;=S$3,1,0))*OFFSET('Gastos com Pessoal'!$H$512,1,MATCH(5&amp;$B49,'Gastos com Pessoal'!$I$532:$AJ$532&amp;'Gastos com Pessoal'!$I$512:$AJ$512,0),10,1)),0)</f>
        <v>0</v>
      </c>
      <c r="T49" s="32">
        <f t="array" aca="1" ref="T49" ca="1">_xlfn.IFNA(SUM((T$3&gt;='Gastos com Pessoal'!$E$7:$E$506)*(T$3&lt;='Gastos com Pessoal'!$F$7:$F$506)*OFFSET('Encargos e Benefícios'!$D$5,1,MATCH($B49,'Encargos e Benefícios'!$E$5:$AB$5,0),500,1)),0)
+_xlfn.IFNA(SUM((T$3&gt;='Gastos com Pessoal'!$E$513:$E$522)*(T$3&lt;='Gastos com Pessoal'!$F$513:$F$522)*OFFSET('Encargos e Benefícios'!$D$511,1,MATCH($B49,'Encargos e Benefícios'!$E$511:$AB$511,0),10,1)),0)
+_xlfn.IFNA(SUM((T$3&gt;='Gastos com Pessoal'!$E$7:$E$506)*(T$3&lt;='Gastos com Pessoal'!$F$7:$F$506)*(IF('Gastos com Pessoal'!$G$7:$G$506&lt;=T$3,1,0))*OFFSET('Gastos com Pessoal'!$H$6,1,MATCH(1&amp;$B49,'Gastos com Pessoal'!$I$532:$AJ$532&amp;'Gastos com Pessoal'!$I$6:$AJ$6,0),500,1)),0)
+_xlfn.IFNA(SUM((T$3&gt;='Gastos com Pessoal'!$E$7:$E$506)*(T$3&lt;='Gastos com Pessoal'!$F$7:$F$506)*(IF('Gastos com Pessoal'!$M$7:$M$506&lt;=T$3,1,0))*OFFSET('Gastos com Pessoal'!$H$6,1,MATCH(2&amp;$B49,'Gastos com Pessoal'!$I$532:$AJ$532&amp;'Gastos com Pessoal'!$I$6:$AJ$6,0),500,1)),0)
+_xlfn.IFNA(SUM((T$3&gt;='Gastos com Pessoal'!$E$7:$E$506)*(T$3&lt;='Gastos com Pessoal'!$F$7:$F$506)*(IF('Gastos com Pessoal'!$S$7:$S$506&lt;=T$3,1,0))*OFFSET('Gastos com Pessoal'!$H$6,1,MATCH(3&amp;$B49,'Gastos com Pessoal'!$I$532:$AJ$532&amp;'Gastos com Pessoal'!$I$6:$AJ$6,0),500,1)),0)
+_xlfn.IFNA(SUM((T$3&gt;='Gastos com Pessoal'!$E$7:$E$506)*(T$3&lt;='Gastos com Pessoal'!$F$7:$F$506)*(IF('Gastos com Pessoal'!$Y$7:$Y$506&lt;=T$3,1,0))*OFFSET('Gastos com Pessoal'!$H$6,1,MATCH(4&amp;$B49,'Gastos com Pessoal'!$I$532:$AJ$532&amp;'Gastos com Pessoal'!$I$6:$AJ$6,0),500,1)),0)
+_xlfn.IFNA(SUM((T$3&gt;='Gastos com Pessoal'!$E$7:$E$506)*(T$3&lt;='Gastos com Pessoal'!$F$7:$F$506)*(IF('Gastos com Pessoal'!$AE$7:$AE$506&lt;=T$3,1,0))*OFFSET('Gastos com Pessoal'!$H$6,1,MATCH(5&amp;$B49,'Gastos com Pessoal'!$I$532:$AJ$532&amp;'Gastos com Pessoal'!$I$6:$AJ$6,0),500,1)),0)
+_xlfn.IFNA(SUM((T$3&gt;='Gastos com Pessoal'!$E$513:$E$522)*(T$3&lt;='Gastos com Pessoal'!$F$513:$F$522)*(IF('Gastos com Pessoal'!$G$513:$G$522&lt;=T$3,1,0))*OFFSET('Gastos com Pessoal'!$H$512,1,MATCH(1&amp;$B49,'Gastos com Pessoal'!$I$532:$AJ$532&amp;'Gastos com Pessoal'!$I$512:$AJ$512,0),10,1)),0)
+_xlfn.IFNA(SUM((T$3&gt;='Gastos com Pessoal'!$E$513:$E$522)*(T$3&lt;='Gastos com Pessoal'!$F$513:$F$522)*(IF('Gastos com Pessoal'!$M$513:$M$522&lt;=T$3,1,0))*OFFSET('Gastos com Pessoal'!$H$512,1,MATCH(2&amp;$B49,'Gastos com Pessoal'!$I$532:$AJ$532&amp;'Gastos com Pessoal'!$I$512:$AJ$512,0),10,1)),0)
+_xlfn.IFNA(SUM((T$3&gt;='Gastos com Pessoal'!$E$513:$E$522)*(T$3&lt;='Gastos com Pessoal'!$F$513:$F$522)*(IF('Gastos com Pessoal'!$S$513:$S$522&lt;=T$3,1,0))*OFFSET('Gastos com Pessoal'!$H$512,1,MATCH(3&amp;$B49,'Gastos com Pessoal'!$I$532:$AJ$532&amp;'Gastos com Pessoal'!$I$512:$AJ$512,0),10,1)),0)
+_xlfn.IFNA(SUM((T$3&gt;='Gastos com Pessoal'!$E$513:$E$522)*(T$3&lt;='Gastos com Pessoal'!$F$513:$F$522)*(IF('Gastos com Pessoal'!$Y$513:$Y$522&lt;=T$3,1,0))*OFFSET('Gastos com Pessoal'!$H$512,1,MATCH(4&amp;$B49,'Gastos com Pessoal'!$I$532:$AJ$532&amp;'Gastos com Pessoal'!$I$512:$AJ$512,0),10,1)),0)
+_xlfn.IFNA(SUM((T$3&gt;='Gastos com Pessoal'!$E$513:$E$522)*(T$3&lt;='Gastos com Pessoal'!$F$513:$F$522)*(IF('Gastos com Pessoal'!$AE$513:$AE$522&lt;=T$3,1,0))*OFFSET('Gastos com Pessoal'!$H$512,1,MATCH(5&amp;$B49,'Gastos com Pessoal'!$I$532:$AJ$532&amp;'Gastos com Pessoal'!$I$512:$AJ$512,0),10,1)),0)</f>
        <v>0</v>
      </c>
      <c r="U49" s="32">
        <f t="array" aca="1" ref="U49" ca="1">_xlfn.IFNA(SUM((U$3&gt;='Gastos com Pessoal'!$E$7:$E$506)*(U$3&lt;='Gastos com Pessoal'!$F$7:$F$506)*OFFSET('Encargos e Benefícios'!$D$5,1,MATCH($B49,'Encargos e Benefícios'!$E$5:$AB$5,0),500,1)),0)
+_xlfn.IFNA(SUM((U$3&gt;='Gastos com Pessoal'!$E$513:$E$522)*(U$3&lt;='Gastos com Pessoal'!$F$513:$F$522)*OFFSET('Encargos e Benefícios'!$D$511,1,MATCH($B49,'Encargos e Benefícios'!$E$511:$AB$511,0),10,1)),0)
+_xlfn.IFNA(SUM((U$3&gt;='Gastos com Pessoal'!$E$7:$E$506)*(U$3&lt;='Gastos com Pessoal'!$F$7:$F$506)*(IF('Gastos com Pessoal'!$G$7:$G$506&lt;=U$3,1,0))*OFFSET('Gastos com Pessoal'!$H$6,1,MATCH(1&amp;$B49,'Gastos com Pessoal'!$I$532:$AJ$532&amp;'Gastos com Pessoal'!$I$6:$AJ$6,0),500,1)),0)
+_xlfn.IFNA(SUM((U$3&gt;='Gastos com Pessoal'!$E$7:$E$506)*(U$3&lt;='Gastos com Pessoal'!$F$7:$F$506)*(IF('Gastos com Pessoal'!$M$7:$M$506&lt;=U$3,1,0))*OFFSET('Gastos com Pessoal'!$H$6,1,MATCH(2&amp;$B49,'Gastos com Pessoal'!$I$532:$AJ$532&amp;'Gastos com Pessoal'!$I$6:$AJ$6,0),500,1)),0)
+_xlfn.IFNA(SUM((U$3&gt;='Gastos com Pessoal'!$E$7:$E$506)*(U$3&lt;='Gastos com Pessoal'!$F$7:$F$506)*(IF('Gastos com Pessoal'!$S$7:$S$506&lt;=U$3,1,0))*OFFSET('Gastos com Pessoal'!$H$6,1,MATCH(3&amp;$B49,'Gastos com Pessoal'!$I$532:$AJ$532&amp;'Gastos com Pessoal'!$I$6:$AJ$6,0),500,1)),0)
+_xlfn.IFNA(SUM((U$3&gt;='Gastos com Pessoal'!$E$7:$E$506)*(U$3&lt;='Gastos com Pessoal'!$F$7:$F$506)*(IF('Gastos com Pessoal'!$Y$7:$Y$506&lt;=U$3,1,0))*OFFSET('Gastos com Pessoal'!$H$6,1,MATCH(4&amp;$B49,'Gastos com Pessoal'!$I$532:$AJ$532&amp;'Gastos com Pessoal'!$I$6:$AJ$6,0),500,1)),0)
+_xlfn.IFNA(SUM((U$3&gt;='Gastos com Pessoal'!$E$7:$E$506)*(U$3&lt;='Gastos com Pessoal'!$F$7:$F$506)*(IF('Gastos com Pessoal'!$AE$7:$AE$506&lt;=U$3,1,0))*OFFSET('Gastos com Pessoal'!$H$6,1,MATCH(5&amp;$B49,'Gastos com Pessoal'!$I$532:$AJ$532&amp;'Gastos com Pessoal'!$I$6:$AJ$6,0),500,1)),0)
+_xlfn.IFNA(SUM((U$3&gt;='Gastos com Pessoal'!$E$513:$E$522)*(U$3&lt;='Gastos com Pessoal'!$F$513:$F$522)*(IF('Gastos com Pessoal'!$G$513:$G$522&lt;=U$3,1,0))*OFFSET('Gastos com Pessoal'!$H$512,1,MATCH(1&amp;$B49,'Gastos com Pessoal'!$I$532:$AJ$532&amp;'Gastos com Pessoal'!$I$512:$AJ$512,0),10,1)),0)
+_xlfn.IFNA(SUM((U$3&gt;='Gastos com Pessoal'!$E$513:$E$522)*(U$3&lt;='Gastos com Pessoal'!$F$513:$F$522)*(IF('Gastos com Pessoal'!$M$513:$M$522&lt;=U$3,1,0))*OFFSET('Gastos com Pessoal'!$H$512,1,MATCH(2&amp;$B49,'Gastos com Pessoal'!$I$532:$AJ$532&amp;'Gastos com Pessoal'!$I$512:$AJ$512,0),10,1)),0)
+_xlfn.IFNA(SUM((U$3&gt;='Gastos com Pessoal'!$E$513:$E$522)*(U$3&lt;='Gastos com Pessoal'!$F$513:$F$522)*(IF('Gastos com Pessoal'!$S$513:$S$522&lt;=U$3,1,0))*OFFSET('Gastos com Pessoal'!$H$512,1,MATCH(3&amp;$B49,'Gastos com Pessoal'!$I$532:$AJ$532&amp;'Gastos com Pessoal'!$I$512:$AJ$512,0),10,1)),0)
+_xlfn.IFNA(SUM((U$3&gt;='Gastos com Pessoal'!$E$513:$E$522)*(U$3&lt;='Gastos com Pessoal'!$F$513:$F$522)*(IF('Gastos com Pessoal'!$Y$513:$Y$522&lt;=U$3,1,0))*OFFSET('Gastos com Pessoal'!$H$512,1,MATCH(4&amp;$B49,'Gastos com Pessoal'!$I$532:$AJ$532&amp;'Gastos com Pessoal'!$I$512:$AJ$512,0),10,1)),0)
+_xlfn.IFNA(SUM((U$3&gt;='Gastos com Pessoal'!$E$513:$E$522)*(U$3&lt;='Gastos com Pessoal'!$F$513:$F$522)*(IF('Gastos com Pessoal'!$AE$513:$AE$522&lt;=U$3,1,0))*OFFSET('Gastos com Pessoal'!$H$512,1,MATCH(5&amp;$B49,'Gastos com Pessoal'!$I$532:$AJ$532&amp;'Gastos com Pessoal'!$I$512:$AJ$512,0),10,1)),0)</f>
        <v>0</v>
      </c>
      <c r="V49" s="32">
        <f t="array" aca="1" ref="V49" ca="1">_xlfn.IFNA(SUM((V$3&gt;='Gastos com Pessoal'!$E$7:$E$506)*(V$3&lt;='Gastos com Pessoal'!$F$7:$F$506)*OFFSET('Encargos e Benefícios'!$D$5,1,MATCH($B49,'Encargos e Benefícios'!$E$5:$AB$5,0),500,1)),0)
+_xlfn.IFNA(SUM((V$3&gt;='Gastos com Pessoal'!$E$513:$E$522)*(V$3&lt;='Gastos com Pessoal'!$F$513:$F$522)*OFFSET('Encargos e Benefícios'!$D$511,1,MATCH($B49,'Encargos e Benefícios'!$E$511:$AB$511,0),10,1)),0)
+_xlfn.IFNA(SUM((V$3&gt;='Gastos com Pessoal'!$E$7:$E$506)*(V$3&lt;='Gastos com Pessoal'!$F$7:$F$506)*(IF('Gastos com Pessoal'!$G$7:$G$506&lt;=V$3,1,0))*OFFSET('Gastos com Pessoal'!$H$6,1,MATCH(1&amp;$B49,'Gastos com Pessoal'!$I$532:$AJ$532&amp;'Gastos com Pessoal'!$I$6:$AJ$6,0),500,1)),0)
+_xlfn.IFNA(SUM((V$3&gt;='Gastos com Pessoal'!$E$7:$E$506)*(V$3&lt;='Gastos com Pessoal'!$F$7:$F$506)*(IF('Gastos com Pessoal'!$M$7:$M$506&lt;=V$3,1,0))*OFFSET('Gastos com Pessoal'!$H$6,1,MATCH(2&amp;$B49,'Gastos com Pessoal'!$I$532:$AJ$532&amp;'Gastos com Pessoal'!$I$6:$AJ$6,0),500,1)),0)
+_xlfn.IFNA(SUM((V$3&gt;='Gastos com Pessoal'!$E$7:$E$506)*(V$3&lt;='Gastos com Pessoal'!$F$7:$F$506)*(IF('Gastos com Pessoal'!$S$7:$S$506&lt;=V$3,1,0))*OFFSET('Gastos com Pessoal'!$H$6,1,MATCH(3&amp;$B49,'Gastos com Pessoal'!$I$532:$AJ$532&amp;'Gastos com Pessoal'!$I$6:$AJ$6,0),500,1)),0)
+_xlfn.IFNA(SUM((V$3&gt;='Gastos com Pessoal'!$E$7:$E$506)*(V$3&lt;='Gastos com Pessoal'!$F$7:$F$506)*(IF('Gastos com Pessoal'!$Y$7:$Y$506&lt;=V$3,1,0))*OFFSET('Gastos com Pessoal'!$H$6,1,MATCH(4&amp;$B49,'Gastos com Pessoal'!$I$532:$AJ$532&amp;'Gastos com Pessoal'!$I$6:$AJ$6,0),500,1)),0)
+_xlfn.IFNA(SUM((V$3&gt;='Gastos com Pessoal'!$E$7:$E$506)*(V$3&lt;='Gastos com Pessoal'!$F$7:$F$506)*(IF('Gastos com Pessoal'!$AE$7:$AE$506&lt;=V$3,1,0))*OFFSET('Gastos com Pessoal'!$H$6,1,MATCH(5&amp;$B49,'Gastos com Pessoal'!$I$532:$AJ$532&amp;'Gastos com Pessoal'!$I$6:$AJ$6,0),500,1)),0)
+_xlfn.IFNA(SUM((V$3&gt;='Gastos com Pessoal'!$E$513:$E$522)*(V$3&lt;='Gastos com Pessoal'!$F$513:$F$522)*(IF('Gastos com Pessoal'!$G$513:$G$522&lt;=V$3,1,0))*OFFSET('Gastos com Pessoal'!$H$512,1,MATCH(1&amp;$B49,'Gastos com Pessoal'!$I$532:$AJ$532&amp;'Gastos com Pessoal'!$I$512:$AJ$512,0),10,1)),0)
+_xlfn.IFNA(SUM((V$3&gt;='Gastos com Pessoal'!$E$513:$E$522)*(V$3&lt;='Gastos com Pessoal'!$F$513:$F$522)*(IF('Gastos com Pessoal'!$M$513:$M$522&lt;=V$3,1,0))*OFFSET('Gastos com Pessoal'!$H$512,1,MATCH(2&amp;$B49,'Gastos com Pessoal'!$I$532:$AJ$532&amp;'Gastos com Pessoal'!$I$512:$AJ$512,0),10,1)),0)
+_xlfn.IFNA(SUM((V$3&gt;='Gastos com Pessoal'!$E$513:$E$522)*(V$3&lt;='Gastos com Pessoal'!$F$513:$F$522)*(IF('Gastos com Pessoal'!$S$513:$S$522&lt;=V$3,1,0))*OFFSET('Gastos com Pessoal'!$H$512,1,MATCH(3&amp;$B49,'Gastos com Pessoal'!$I$532:$AJ$532&amp;'Gastos com Pessoal'!$I$512:$AJ$512,0),10,1)),0)
+_xlfn.IFNA(SUM((V$3&gt;='Gastos com Pessoal'!$E$513:$E$522)*(V$3&lt;='Gastos com Pessoal'!$F$513:$F$522)*(IF('Gastos com Pessoal'!$Y$513:$Y$522&lt;=V$3,1,0))*OFFSET('Gastos com Pessoal'!$H$512,1,MATCH(4&amp;$B49,'Gastos com Pessoal'!$I$532:$AJ$532&amp;'Gastos com Pessoal'!$I$512:$AJ$512,0),10,1)),0)
+_xlfn.IFNA(SUM((V$3&gt;='Gastos com Pessoal'!$E$513:$E$522)*(V$3&lt;='Gastos com Pessoal'!$F$513:$F$522)*(IF('Gastos com Pessoal'!$AE$513:$AE$522&lt;=V$3,1,0))*OFFSET('Gastos com Pessoal'!$H$512,1,MATCH(5&amp;$B49,'Gastos com Pessoal'!$I$532:$AJ$532&amp;'Gastos com Pessoal'!$I$512:$AJ$512,0),10,1)),0)</f>
        <v>0</v>
      </c>
      <c r="W49" s="32">
        <f t="array" aca="1" ref="W49" ca="1">_xlfn.IFNA(SUM((W$3&gt;='Gastos com Pessoal'!$E$7:$E$506)*(W$3&lt;='Gastos com Pessoal'!$F$7:$F$506)*OFFSET('Encargos e Benefícios'!$D$5,1,MATCH($B49,'Encargos e Benefícios'!$E$5:$AB$5,0),500,1)),0)
+_xlfn.IFNA(SUM((W$3&gt;='Gastos com Pessoal'!$E$513:$E$522)*(W$3&lt;='Gastos com Pessoal'!$F$513:$F$522)*OFFSET('Encargos e Benefícios'!$D$511,1,MATCH($B49,'Encargos e Benefícios'!$E$511:$AB$511,0),10,1)),0)
+_xlfn.IFNA(SUM((W$3&gt;='Gastos com Pessoal'!$E$7:$E$506)*(W$3&lt;='Gastos com Pessoal'!$F$7:$F$506)*(IF('Gastos com Pessoal'!$G$7:$G$506&lt;=W$3,1,0))*OFFSET('Gastos com Pessoal'!$H$6,1,MATCH(1&amp;$B49,'Gastos com Pessoal'!$I$532:$AJ$532&amp;'Gastos com Pessoal'!$I$6:$AJ$6,0),500,1)),0)
+_xlfn.IFNA(SUM((W$3&gt;='Gastos com Pessoal'!$E$7:$E$506)*(W$3&lt;='Gastos com Pessoal'!$F$7:$F$506)*(IF('Gastos com Pessoal'!$M$7:$M$506&lt;=W$3,1,0))*OFFSET('Gastos com Pessoal'!$H$6,1,MATCH(2&amp;$B49,'Gastos com Pessoal'!$I$532:$AJ$532&amp;'Gastos com Pessoal'!$I$6:$AJ$6,0),500,1)),0)
+_xlfn.IFNA(SUM((W$3&gt;='Gastos com Pessoal'!$E$7:$E$506)*(W$3&lt;='Gastos com Pessoal'!$F$7:$F$506)*(IF('Gastos com Pessoal'!$S$7:$S$506&lt;=W$3,1,0))*OFFSET('Gastos com Pessoal'!$H$6,1,MATCH(3&amp;$B49,'Gastos com Pessoal'!$I$532:$AJ$532&amp;'Gastos com Pessoal'!$I$6:$AJ$6,0),500,1)),0)
+_xlfn.IFNA(SUM((W$3&gt;='Gastos com Pessoal'!$E$7:$E$506)*(W$3&lt;='Gastos com Pessoal'!$F$7:$F$506)*(IF('Gastos com Pessoal'!$Y$7:$Y$506&lt;=W$3,1,0))*OFFSET('Gastos com Pessoal'!$H$6,1,MATCH(4&amp;$B49,'Gastos com Pessoal'!$I$532:$AJ$532&amp;'Gastos com Pessoal'!$I$6:$AJ$6,0),500,1)),0)
+_xlfn.IFNA(SUM((W$3&gt;='Gastos com Pessoal'!$E$7:$E$506)*(W$3&lt;='Gastos com Pessoal'!$F$7:$F$506)*(IF('Gastos com Pessoal'!$AE$7:$AE$506&lt;=W$3,1,0))*OFFSET('Gastos com Pessoal'!$H$6,1,MATCH(5&amp;$B49,'Gastos com Pessoal'!$I$532:$AJ$532&amp;'Gastos com Pessoal'!$I$6:$AJ$6,0),500,1)),0)
+_xlfn.IFNA(SUM((W$3&gt;='Gastos com Pessoal'!$E$513:$E$522)*(W$3&lt;='Gastos com Pessoal'!$F$513:$F$522)*(IF('Gastos com Pessoal'!$G$513:$G$522&lt;=W$3,1,0))*OFFSET('Gastos com Pessoal'!$H$512,1,MATCH(1&amp;$B49,'Gastos com Pessoal'!$I$532:$AJ$532&amp;'Gastos com Pessoal'!$I$512:$AJ$512,0),10,1)),0)
+_xlfn.IFNA(SUM((W$3&gt;='Gastos com Pessoal'!$E$513:$E$522)*(W$3&lt;='Gastos com Pessoal'!$F$513:$F$522)*(IF('Gastos com Pessoal'!$M$513:$M$522&lt;=W$3,1,0))*OFFSET('Gastos com Pessoal'!$H$512,1,MATCH(2&amp;$B49,'Gastos com Pessoal'!$I$532:$AJ$532&amp;'Gastos com Pessoal'!$I$512:$AJ$512,0),10,1)),0)
+_xlfn.IFNA(SUM((W$3&gt;='Gastos com Pessoal'!$E$513:$E$522)*(W$3&lt;='Gastos com Pessoal'!$F$513:$F$522)*(IF('Gastos com Pessoal'!$S$513:$S$522&lt;=W$3,1,0))*OFFSET('Gastos com Pessoal'!$H$512,1,MATCH(3&amp;$B49,'Gastos com Pessoal'!$I$532:$AJ$532&amp;'Gastos com Pessoal'!$I$512:$AJ$512,0),10,1)),0)
+_xlfn.IFNA(SUM((W$3&gt;='Gastos com Pessoal'!$E$513:$E$522)*(W$3&lt;='Gastos com Pessoal'!$F$513:$F$522)*(IF('Gastos com Pessoal'!$Y$513:$Y$522&lt;=W$3,1,0))*OFFSET('Gastos com Pessoal'!$H$512,1,MATCH(4&amp;$B49,'Gastos com Pessoal'!$I$532:$AJ$532&amp;'Gastos com Pessoal'!$I$512:$AJ$512,0),10,1)),0)
+_xlfn.IFNA(SUM((W$3&gt;='Gastos com Pessoal'!$E$513:$E$522)*(W$3&lt;='Gastos com Pessoal'!$F$513:$F$522)*(IF('Gastos com Pessoal'!$AE$513:$AE$522&lt;=W$3,1,0))*OFFSET('Gastos com Pessoal'!$H$512,1,MATCH(5&amp;$B49,'Gastos com Pessoal'!$I$532:$AJ$532&amp;'Gastos com Pessoal'!$I$512:$AJ$512,0),10,1)),0)</f>
        <v>0</v>
      </c>
      <c r="X49" s="32">
        <f t="array" aca="1" ref="X49" ca="1">_xlfn.IFNA(SUM((X$3&gt;='Gastos com Pessoal'!$E$7:$E$506)*(X$3&lt;='Gastos com Pessoal'!$F$7:$F$506)*OFFSET('Encargos e Benefícios'!$D$5,1,MATCH($B49,'Encargos e Benefícios'!$E$5:$AB$5,0),500,1)),0)
+_xlfn.IFNA(SUM((X$3&gt;='Gastos com Pessoal'!$E$513:$E$522)*(X$3&lt;='Gastos com Pessoal'!$F$513:$F$522)*OFFSET('Encargos e Benefícios'!$D$511,1,MATCH($B49,'Encargos e Benefícios'!$E$511:$AB$511,0),10,1)),0)
+_xlfn.IFNA(SUM((X$3&gt;='Gastos com Pessoal'!$E$7:$E$506)*(X$3&lt;='Gastos com Pessoal'!$F$7:$F$506)*(IF('Gastos com Pessoal'!$G$7:$G$506&lt;=X$3,1,0))*OFFSET('Gastos com Pessoal'!$H$6,1,MATCH(1&amp;$B49,'Gastos com Pessoal'!$I$532:$AJ$532&amp;'Gastos com Pessoal'!$I$6:$AJ$6,0),500,1)),0)
+_xlfn.IFNA(SUM((X$3&gt;='Gastos com Pessoal'!$E$7:$E$506)*(X$3&lt;='Gastos com Pessoal'!$F$7:$F$506)*(IF('Gastos com Pessoal'!$M$7:$M$506&lt;=X$3,1,0))*OFFSET('Gastos com Pessoal'!$H$6,1,MATCH(2&amp;$B49,'Gastos com Pessoal'!$I$532:$AJ$532&amp;'Gastos com Pessoal'!$I$6:$AJ$6,0),500,1)),0)
+_xlfn.IFNA(SUM((X$3&gt;='Gastos com Pessoal'!$E$7:$E$506)*(X$3&lt;='Gastos com Pessoal'!$F$7:$F$506)*(IF('Gastos com Pessoal'!$S$7:$S$506&lt;=X$3,1,0))*OFFSET('Gastos com Pessoal'!$H$6,1,MATCH(3&amp;$B49,'Gastos com Pessoal'!$I$532:$AJ$532&amp;'Gastos com Pessoal'!$I$6:$AJ$6,0),500,1)),0)
+_xlfn.IFNA(SUM((X$3&gt;='Gastos com Pessoal'!$E$7:$E$506)*(X$3&lt;='Gastos com Pessoal'!$F$7:$F$506)*(IF('Gastos com Pessoal'!$Y$7:$Y$506&lt;=X$3,1,0))*OFFSET('Gastos com Pessoal'!$H$6,1,MATCH(4&amp;$B49,'Gastos com Pessoal'!$I$532:$AJ$532&amp;'Gastos com Pessoal'!$I$6:$AJ$6,0),500,1)),0)
+_xlfn.IFNA(SUM((X$3&gt;='Gastos com Pessoal'!$E$7:$E$506)*(X$3&lt;='Gastos com Pessoal'!$F$7:$F$506)*(IF('Gastos com Pessoal'!$AE$7:$AE$506&lt;=X$3,1,0))*OFFSET('Gastos com Pessoal'!$H$6,1,MATCH(5&amp;$B49,'Gastos com Pessoal'!$I$532:$AJ$532&amp;'Gastos com Pessoal'!$I$6:$AJ$6,0),500,1)),0)
+_xlfn.IFNA(SUM((X$3&gt;='Gastos com Pessoal'!$E$513:$E$522)*(X$3&lt;='Gastos com Pessoal'!$F$513:$F$522)*(IF('Gastos com Pessoal'!$G$513:$G$522&lt;=X$3,1,0))*OFFSET('Gastos com Pessoal'!$H$512,1,MATCH(1&amp;$B49,'Gastos com Pessoal'!$I$532:$AJ$532&amp;'Gastos com Pessoal'!$I$512:$AJ$512,0),10,1)),0)
+_xlfn.IFNA(SUM((X$3&gt;='Gastos com Pessoal'!$E$513:$E$522)*(X$3&lt;='Gastos com Pessoal'!$F$513:$F$522)*(IF('Gastos com Pessoal'!$M$513:$M$522&lt;=X$3,1,0))*OFFSET('Gastos com Pessoal'!$H$512,1,MATCH(2&amp;$B49,'Gastos com Pessoal'!$I$532:$AJ$532&amp;'Gastos com Pessoal'!$I$512:$AJ$512,0),10,1)),0)
+_xlfn.IFNA(SUM((X$3&gt;='Gastos com Pessoal'!$E$513:$E$522)*(X$3&lt;='Gastos com Pessoal'!$F$513:$F$522)*(IF('Gastos com Pessoal'!$S$513:$S$522&lt;=X$3,1,0))*OFFSET('Gastos com Pessoal'!$H$512,1,MATCH(3&amp;$B49,'Gastos com Pessoal'!$I$532:$AJ$532&amp;'Gastos com Pessoal'!$I$512:$AJ$512,0),10,1)),0)
+_xlfn.IFNA(SUM((X$3&gt;='Gastos com Pessoal'!$E$513:$E$522)*(X$3&lt;='Gastos com Pessoal'!$F$513:$F$522)*(IF('Gastos com Pessoal'!$Y$513:$Y$522&lt;=X$3,1,0))*OFFSET('Gastos com Pessoal'!$H$512,1,MATCH(4&amp;$B49,'Gastos com Pessoal'!$I$532:$AJ$532&amp;'Gastos com Pessoal'!$I$512:$AJ$512,0),10,1)),0)
+_xlfn.IFNA(SUM((X$3&gt;='Gastos com Pessoal'!$E$513:$E$522)*(X$3&lt;='Gastos com Pessoal'!$F$513:$F$522)*(IF('Gastos com Pessoal'!$AE$513:$AE$522&lt;=X$3,1,0))*OFFSET('Gastos com Pessoal'!$H$512,1,MATCH(5&amp;$B49,'Gastos com Pessoal'!$I$532:$AJ$532&amp;'Gastos com Pessoal'!$I$512:$AJ$512,0),10,1)),0)</f>
        <v>0</v>
      </c>
      <c r="Y49" s="32">
        <f t="array" aca="1" ref="Y49" ca="1">_xlfn.IFNA(SUM((Y$3&gt;='Gastos com Pessoal'!$E$7:$E$506)*(Y$3&lt;='Gastos com Pessoal'!$F$7:$F$506)*OFFSET('Encargos e Benefícios'!$D$5,1,MATCH($B49,'Encargos e Benefícios'!$E$5:$AB$5,0),500,1)),0)
+_xlfn.IFNA(SUM((Y$3&gt;='Gastos com Pessoal'!$E$513:$E$522)*(Y$3&lt;='Gastos com Pessoal'!$F$513:$F$522)*OFFSET('Encargos e Benefícios'!$D$511,1,MATCH($B49,'Encargos e Benefícios'!$E$511:$AB$511,0),10,1)),0)
+_xlfn.IFNA(SUM((Y$3&gt;='Gastos com Pessoal'!$E$7:$E$506)*(Y$3&lt;='Gastos com Pessoal'!$F$7:$F$506)*(IF('Gastos com Pessoal'!$G$7:$G$506&lt;=Y$3,1,0))*OFFSET('Gastos com Pessoal'!$H$6,1,MATCH(1&amp;$B49,'Gastos com Pessoal'!$I$532:$AJ$532&amp;'Gastos com Pessoal'!$I$6:$AJ$6,0),500,1)),0)
+_xlfn.IFNA(SUM((Y$3&gt;='Gastos com Pessoal'!$E$7:$E$506)*(Y$3&lt;='Gastos com Pessoal'!$F$7:$F$506)*(IF('Gastos com Pessoal'!$M$7:$M$506&lt;=Y$3,1,0))*OFFSET('Gastos com Pessoal'!$H$6,1,MATCH(2&amp;$B49,'Gastos com Pessoal'!$I$532:$AJ$532&amp;'Gastos com Pessoal'!$I$6:$AJ$6,0),500,1)),0)
+_xlfn.IFNA(SUM((Y$3&gt;='Gastos com Pessoal'!$E$7:$E$506)*(Y$3&lt;='Gastos com Pessoal'!$F$7:$F$506)*(IF('Gastos com Pessoal'!$S$7:$S$506&lt;=Y$3,1,0))*OFFSET('Gastos com Pessoal'!$H$6,1,MATCH(3&amp;$B49,'Gastos com Pessoal'!$I$532:$AJ$532&amp;'Gastos com Pessoal'!$I$6:$AJ$6,0),500,1)),0)
+_xlfn.IFNA(SUM((Y$3&gt;='Gastos com Pessoal'!$E$7:$E$506)*(Y$3&lt;='Gastos com Pessoal'!$F$7:$F$506)*(IF('Gastos com Pessoal'!$Y$7:$Y$506&lt;=Y$3,1,0))*OFFSET('Gastos com Pessoal'!$H$6,1,MATCH(4&amp;$B49,'Gastos com Pessoal'!$I$532:$AJ$532&amp;'Gastos com Pessoal'!$I$6:$AJ$6,0),500,1)),0)
+_xlfn.IFNA(SUM((Y$3&gt;='Gastos com Pessoal'!$E$7:$E$506)*(Y$3&lt;='Gastos com Pessoal'!$F$7:$F$506)*(IF('Gastos com Pessoal'!$AE$7:$AE$506&lt;=Y$3,1,0))*OFFSET('Gastos com Pessoal'!$H$6,1,MATCH(5&amp;$B49,'Gastos com Pessoal'!$I$532:$AJ$532&amp;'Gastos com Pessoal'!$I$6:$AJ$6,0),500,1)),0)
+_xlfn.IFNA(SUM((Y$3&gt;='Gastos com Pessoal'!$E$513:$E$522)*(Y$3&lt;='Gastos com Pessoal'!$F$513:$F$522)*(IF('Gastos com Pessoal'!$G$513:$G$522&lt;=Y$3,1,0))*OFFSET('Gastos com Pessoal'!$H$512,1,MATCH(1&amp;$B49,'Gastos com Pessoal'!$I$532:$AJ$532&amp;'Gastos com Pessoal'!$I$512:$AJ$512,0),10,1)),0)
+_xlfn.IFNA(SUM((Y$3&gt;='Gastos com Pessoal'!$E$513:$E$522)*(Y$3&lt;='Gastos com Pessoal'!$F$513:$F$522)*(IF('Gastos com Pessoal'!$M$513:$M$522&lt;=Y$3,1,0))*OFFSET('Gastos com Pessoal'!$H$512,1,MATCH(2&amp;$B49,'Gastos com Pessoal'!$I$532:$AJ$532&amp;'Gastos com Pessoal'!$I$512:$AJ$512,0),10,1)),0)
+_xlfn.IFNA(SUM((Y$3&gt;='Gastos com Pessoal'!$E$513:$E$522)*(Y$3&lt;='Gastos com Pessoal'!$F$513:$F$522)*(IF('Gastos com Pessoal'!$S$513:$S$522&lt;=Y$3,1,0))*OFFSET('Gastos com Pessoal'!$H$512,1,MATCH(3&amp;$B49,'Gastos com Pessoal'!$I$532:$AJ$532&amp;'Gastos com Pessoal'!$I$512:$AJ$512,0),10,1)),0)
+_xlfn.IFNA(SUM((Y$3&gt;='Gastos com Pessoal'!$E$513:$E$522)*(Y$3&lt;='Gastos com Pessoal'!$F$513:$F$522)*(IF('Gastos com Pessoal'!$Y$513:$Y$522&lt;=Y$3,1,0))*OFFSET('Gastos com Pessoal'!$H$512,1,MATCH(4&amp;$B49,'Gastos com Pessoal'!$I$532:$AJ$532&amp;'Gastos com Pessoal'!$I$512:$AJ$512,0),10,1)),0)
+_xlfn.IFNA(SUM((Y$3&gt;='Gastos com Pessoal'!$E$513:$E$522)*(Y$3&lt;='Gastos com Pessoal'!$F$513:$F$522)*(IF('Gastos com Pessoal'!$AE$513:$AE$522&lt;=Y$3,1,0))*OFFSET('Gastos com Pessoal'!$H$512,1,MATCH(5&amp;$B49,'Gastos com Pessoal'!$I$532:$AJ$532&amp;'Gastos com Pessoal'!$I$512:$AJ$512,0),10,1)),0)</f>
        <v>0</v>
      </c>
      <c r="Z49" s="32">
        <f t="array" aca="1" ref="Z49" ca="1">_xlfn.IFNA(SUM((Z$3&gt;='Gastos com Pessoal'!$E$7:$E$506)*(Z$3&lt;='Gastos com Pessoal'!$F$7:$F$506)*OFFSET('Encargos e Benefícios'!$D$5,1,MATCH($B49,'Encargos e Benefícios'!$E$5:$AB$5,0),500,1)),0)
+_xlfn.IFNA(SUM((Z$3&gt;='Gastos com Pessoal'!$E$513:$E$522)*(Z$3&lt;='Gastos com Pessoal'!$F$513:$F$522)*OFFSET('Encargos e Benefícios'!$D$511,1,MATCH($B49,'Encargos e Benefícios'!$E$511:$AB$511,0),10,1)),0)
+_xlfn.IFNA(SUM((Z$3&gt;='Gastos com Pessoal'!$E$7:$E$506)*(Z$3&lt;='Gastos com Pessoal'!$F$7:$F$506)*(IF('Gastos com Pessoal'!$G$7:$G$506&lt;=Z$3,1,0))*OFFSET('Gastos com Pessoal'!$H$6,1,MATCH(1&amp;$B49,'Gastos com Pessoal'!$I$532:$AJ$532&amp;'Gastos com Pessoal'!$I$6:$AJ$6,0),500,1)),0)
+_xlfn.IFNA(SUM((Z$3&gt;='Gastos com Pessoal'!$E$7:$E$506)*(Z$3&lt;='Gastos com Pessoal'!$F$7:$F$506)*(IF('Gastos com Pessoal'!$M$7:$M$506&lt;=Z$3,1,0))*OFFSET('Gastos com Pessoal'!$H$6,1,MATCH(2&amp;$B49,'Gastos com Pessoal'!$I$532:$AJ$532&amp;'Gastos com Pessoal'!$I$6:$AJ$6,0),500,1)),0)
+_xlfn.IFNA(SUM((Z$3&gt;='Gastos com Pessoal'!$E$7:$E$506)*(Z$3&lt;='Gastos com Pessoal'!$F$7:$F$506)*(IF('Gastos com Pessoal'!$S$7:$S$506&lt;=Z$3,1,0))*OFFSET('Gastos com Pessoal'!$H$6,1,MATCH(3&amp;$B49,'Gastos com Pessoal'!$I$532:$AJ$532&amp;'Gastos com Pessoal'!$I$6:$AJ$6,0),500,1)),0)
+_xlfn.IFNA(SUM((Z$3&gt;='Gastos com Pessoal'!$E$7:$E$506)*(Z$3&lt;='Gastos com Pessoal'!$F$7:$F$506)*(IF('Gastos com Pessoal'!$Y$7:$Y$506&lt;=Z$3,1,0))*OFFSET('Gastos com Pessoal'!$H$6,1,MATCH(4&amp;$B49,'Gastos com Pessoal'!$I$532:$AJ$532&amp;'Gastos com Pessoal'!$I$6:$AJ$6,0),500,1)),0)
+_xlfn.IFNA(SUM((Z$3&gt;='Gastos com Pessoal'!$E$7:$E$506)*(Z$3&lt;='Gastos com Pessoal'!$F$7:$F$506)*(IF('Gastos com Pessoal'!$AE$7:$AE$506&lt;=Z$3,1,0))*OFFSET('Gastos com Pessoal'!$H$6,1,MATCH(5&amp;$B49,'Gastos com Pessoal'!$I$532:$AJ$532&amp;'Gastos com Pessoal'!$I$6:$AJ$6,0),500,1)),0)
+_xlfn.IFNA(SUM((Z$3&gt;='Gastos com Pessoal'!$E$513:$E$522)*(Z$3&lt;='Gastos com Pessoal'!$F$513:$F$522)*(IF('Gastos com Pessoal'!$G$513:$G$522&lt;=Z$3,1,0))*OFFSET('Gastos com Pessoal'!$H$512,1,MATCH(1&amp;$B49,'Gastos com Pessoal'!$I$532:$AJ$532&amp;'Gastos com Pessoal'!$I$512:$AJ$512,0),10,1)),0)
+_xlfn.IFNA(SUM((Z$3&gt;='Gastos com Pessoal'!$E$513:$E$522)*(Z$3&lt;='Gastos com Pessoal'!$F$513:$F$522)*(IF('Gastos com Pessoal'!$M$513:$M$522&lt;=Z$3,1,0))*OFFSET('Gastos com Pessoal'!$H$512,1,MATCH(2&amp;$B49,'Gastos com Pessoal'!$I$532:$AJ$532&amp;'Gastos com Pessoal'!$I$512:$AJ$512,0),10,1)),0)
+_xlfn.IFNA(SUM((Z$3&gt;='Gastos com Pessoal'!$E$513:$E$522)*(Z$3&lt;='Gastos com Pessoal'!$F$513:$F$522)*(IF('Gastos com Pessoal'!$S$513:$S$522&lt;=Z$3,1,0))*OFFSET('Gastos com Pessoal'!$H$512,1,MATCH(3&amp;$B49,'Gastos com Pessoal'!$I$532:$AJ$532&amp;'Gastos com Pessoal'!$I$512:$AJ$512,0),10,1)),0)
+_xlfn.IFNA(SUM((Z$3&gt;='Gastos com Pessoal'!$E$513:$E$522)*(Z$3&lt;='Gastos com Pessoal'!$F$513:$F$522)*(IF('Gastos com Pessoal'!$Y$513:$Y$522&lt;=Z$3,1,0))*OFFSET('Gastos com Pessoal'!$H$512,1,MATCH(4&amp;$B49,'Gastos com Pessoal'!$I$532:$AJ$532&amp;'Gastos com Pessoal'!$I$512:$AJ$512,0),10,1)),0)
+_xlfn.IFNA(SUM((Z$3&gt;='Gastos com Pessoal'!$E$513:$E$522)*(Z$3&lt;='Gastos com Pessoal'!$F$513:$F$522)*(IF('Gastos com Pessoal'!$AE$513:$AE$522&lt;=Z$3,1,0))*OFFSET('Gastos com Pessoal'!$H$512,1,MATCH(5&amp;$B49,'Gastos com Pessoal'!$I$532:$AJ$532&amp;'Gastos com Pessoal'!$I$512:$AJ$512,0),10,1)),0)</f>
        <v>0</v>
      </c>
      <c r="AA49" s="32">
        <f t="array" aca="1" ref="AA49" ca="1">_xlfn.IFNA(SUM((AA$3&gt;='Gastos com Pessoal'!$E$7:$E$506)*(AA$3&lt;='Gastos com Pessoal'!$F$7:$F$506)*OFFSET('Encargos e Benefícios'!$D$5,1,MATCH($B49,'Encargos e Benefícios'!$E$5:$AB$5,0),500,1)),0)
+_xlfn.IFNA(SUM((AA$3&gt;='Gastos com Pessoal'!$E$513:$E$522)*(AA$3&lt;='Gastos com Pessoal'!$F$513:$F$522)*OFFSET('Encargos e Benefícios'!$D$511,1,MATCH($B49,'Encargos e Benefícios'!$E$511:$AB$511,0),10,1)),0)
+_xlfn.IFNA(SUM((AA$3&gt;='Gastos com Pessoal'!$E$7:$E$506)*(AA$3&lt;='Gastos com Pessoal'!$F$7:$F$506)*(IF('Gastos com Pessoal'!$G$7:$G$506&lt;=AA$3,1,0))*OFFSET('Gastos com Pessoal'!$H$6,1,MATCH(1&amp;$B49,'Gastos com Pessoal'!$I$532:$AJ$532&amp;'Gastos com Pessoal'!$I$6:$AJ$6,0),500,1)),0)
+_xlfn.IFNA(SUM((AA$3&gt;='Gastos com Pessoal'!$E$7:$E$506)*(AA$3&lt;='Gastos com Pessoal'!$F$7:$F$506)*(IF('Gastos com Pessoal'!$M$7:$M$506&lt;=AA$3,1,0))*OFFSET('Gastos com Pessoal'!$H$6,1,MATCH(2&amp;$B49,'Gastos com Pessoal'!$I$532:$AJ$532&amp;'Gastos com Pessoal'!$I$6:$AJ$6,0),500,1)),0)
+_xlfn.IFNA(SUM((AA$3&gt;='Gastos com Pessoal'!$E$7:$E$506)*(AA$3&lt;='Gastos com Pessoal'!$F$7:$F$506)*(IF('Gastos com Pessoal'!$S$7:$S$506&lt;=AA$3,1,0))*OFFSET('Gastos com Pessoal'!$H$6,1,MATCH(3&amp;$B49,'Gastos com Pessoal'!$I$532:$AJ$532&amp;'Gastos com Pessoal'!$I$6:$AJ$6,0),500,1)),0)
+_xlfn.IFNA(SUM((AA$3&gt;='Gastos com Pessoal'!$E$7:$E$506)*(AA$3&lt;='Gastos com Pessoal'!$F$7:$F$506)*(IF('Gastos com Pessoal'!$Y$7:$Y$506&lt;=AA$3,1,0))*OFFSET('Gastos com Pessoal'!$H$6,1,MATCH(4&amp;$B49,'Gastos com Pessoal'!$I$532:$AJ$532&amp;'Gastos com Pessoal'!$I$6:$AJ$6,0),500,1)),0)
+_xlfn.IFNA(SUM((AA$3&gt;='Gastos com Pessoal'!$E$7:$E$506)*(AA$3&lt;='Gastos com Pessoal'!$F$7:$F$506)*(IF('Gastos com Pessoal'!$AE$7:$AE$506&lt;=AA$3,1,0))*OFFSET('Gastos com Pessoal'!$H$6,1,MATCH(5&amp;$B49,'Gastos com Pessoal'!$I$532:$AJ$532&amp;'Gastos com Pessoal'!$I$6:$AJ$6,0),500,1)),0)
+_xlfn.IFNA(SUM((AA$3&gt;='Gastos com Pessoal'!$E$513:$E$522)*(AA$3&lt;='Gastos com Pessoal'!$F$513:$F$522)*(IF('Gastos com Pessoal'!$G$513:$G$522&lt;=AA$3,1,0))*OFFSET('Gastos com Pessoal'!$H$512,1,MATCH(1&amp;$B49,'Gastos com Pessoal'!$I$532:$AJ$532&amp;'Gastos com Pessoal'!$I$512:$AJ$512,0),10,1)),0)
+_xlfn.IFNA(SUM((AA$3&gt;='Gastos com Pessoal'!$E$513:$E$522)*(AA$3&lt;='Gastos com Pessoal'!$F$513:$F$522)*(IF('Gastos com Pessoal'!$M$513:$M$522&lt;=AA$3,1,0))*OFFSET('Gastos com Pessoal'!$H$512,1,MATCH(2&amp;$B49,'Gastos com Pessoal'!$I$532:$AJ$532&amp;'Gastos com Pessoal'!$I$512:$AJ$512,0),10,1)),0)
+_xlfn.IFNA(SUM((AA$3&gt;='Gastos com Pessoal'!$E$513:$E$522)*(AA$3&lt;='Gastos com Pessoal'!$F$513:$F$522)*(IF('Gastos com Pessoal'!$S$513:$S$522&lt;=AA$3,1,0))*OFFSET('Gastos com Pessoal'!$H$512,1,MATCH(3&amp;$B49,'Gastos com Pessoal'!$I$532:$AJ$532&amp;'Gastos com Pessoal'!$I$512:$AJ$512,0),10,1)),0)
+_xlfn.IFNA(SUM((AA$3&gt;='Gastos com Pessoal'!$E$513:$E$522)*(AA$3&lt;='Gastos com Pessoal'!$F$513:$F$522)*(IF('Gastos com Pessoal'!$Y$513:$Y$522&lt;=AA$3,1,0))*OFFSET('Gastos com Pessoal'!$H$512,1,MATCH(4&amp;$B49,'Gastos com Pessoal'!$I$532:$AJ$532&amp;'Gastos com Pessoal'!$I$512:$AJ$512,0),10,1)),0)
+_xlfn.IFNA(SUM((AA$3&gt;='Gastos com Pessoal'!$E$513:$E$522)*(AA$3&lt;='Gastos com Pessoal'!$F$513:$F$522)*(IF('Gastos com Pessoal'!$AE$513:$AE$522&lt;=AA$3,1,0))*OFFSET('Gastos com Pessoal'!$H$512,1,MATCH(5&amp;$B49,'Gastos com Pessoal'!$I$532:$AJ$532&amp;'Gastos com Pessoal'!$I$512:$AJ$512,0),10,1)),0)</f>
        <v>0</v>
      </c>
      <c r="AB49" s="32">
        <f t="array" aca="1" ref="AB49" ca="1">_xlfn.IFNA(SUM((AB$3&gt;='Gastos com Pessoal'!$E$7:$E$506)*(AB$3&lt;='Gastos com Pessoal'!$F$7:$F$506)*OFFSET('Encargos e Benefícios'!$D$5,1,MATCH($B49,'Encargos e Benefícios'!$E$5:$AB$5,0),500,1)),0)
+_xlfn.IFNA(SUM((AB$3&gt;='Gastos com Pessoal'!$E$513:$E$522)*(AB$3&lt;='Gastos com Pessoal'!$F$513:$F$522)*OFFSET('Encargos e Benefícios'!$D$511,1,MATCH($B49,'Encargos e Benefícios'!$E$511:$AB$511,0),10,1)),0)
+_xlfn.IFNA(SUM((AB$3&gt;='Gastos com Pessoal'!$E$7:$E$506)*(AB$3&lt;='Gastos com Pessoal'!$F$7:$F$506)*(IF('Gastos com Pessoal'!$G$7:$G$506&lt;=AB$3,1,0))*OFFSET('Gastos com Pessoal'!$H$6,1,MATCH(1&amp;$B49,'Gastos com Pessoal'!$I$532:$AJ$532&amp;'Gastos com Pessoal'!$I$6:$AJ$6,0),500,1)),0)
+_xlfn.IFNA(SUM((AB$3&gt;='Gastos com Pessoal'!$E$7:$E$506)*(AB$3&lt;='Gastos com Pessoal'!$F$7:$F$506)*(IF('Gastos com Pessoal'!$M$7:$M$506&lt;=AB$3,1,0))*OFFSET('Gastos com Pessoal'!$H$6,1,MATCH(2&amp;$B49,'Gastos com Pessoal'!$I$532:$AJ$532&amp;'Gastos com Pessoal'!$I$6:$AJ$6,0),500,1)),0)
+_xlfn.IFNA(SUM((AB$3&gt;='Gastos com Pessoal'!$E$7:$E$506)*(AB$3&lt;='Gastos com Pessoal'!$F$7:$F$506)*(IF('Gastos com Pessoal'!$S$7:$S$506&lt;=AB$3,1,0))*OFFSET('Gastos com Pessoal'!$H$6,1,MATCH(3&amp;$B49,'Gastos com Pessoal'!$I$532:$AJ$532&amp;'Gastos com Pessoal'!$I$6:$AJ$6,0),500,1)),0)
+_xlfn.IFNA(SUM((AB$3&gt;='Gastos com Pessoal'!$E$7:$E$506)*(AB$3&lt;='Gastos com Pessoal'!$F$7:$F$506)*(IF('Gastos com Pessoal'!$Y$7:$Y$506&lt;=AB$3,1,0))*OFFSET('Gastos com Pessoal'!$H$6,1,MATCH(4&amp;$B49,'Gastos com Pessoal'!$I$532:$AJ$532&amp;'Gastos com Pessoal'!$I$6:$AJ$6,0),500,1)),0)
+_xlfn.IFNA(SUM((AB$3&gt;='Gastos com Pessoal'!$E$7:$E$506)*(AB$3&lt;='Gastos com Pessoal'!$F$7:$F$506)*(IF('Gastos com Pessoal'!$AE$7:$AE$506&lt;=AB$3,1,0))*OFFSET('Gastos com Pessoal'!$H$6,1,MATCH(5&amp;$B49,'Gastos com Pessoal'!$I$532:$AJ$532&amp;'Gastos com Pessoal'!$I$6:$AJ$6,0),500,1)),0)
+_xlfn.IFNA(SUM((AB$3&gt;='Gastos com Pessoal'!$E$513:$E$522)*(AB$3&lt;='Gastos com Pessoal'!$F$513:$F$522)*(IF('Gastos com Pessoal'!$G$513:$G$522&lt;=AB$3,1,0))*OFFSET('Gastos com Pessoal'!$H$512,1,MATCH(1&amp;$B49,'Gastos com Pessoal'!$I$532:$AJ$532&amp;'Gastos com Pessoal'!$I$512:$AJ$512,0),10,1)),0)
+_xlfn.IFNA(SUM((AB$3&gt;='Gastos com Pessoal'!$E$513:$E$522)*(AB$3&lt;='Gastos com Pessoal'!$F$513:$F$522)*(IF('Gastos com Pessoal'!$M$513:$M$522&lt;=AB$3,1,0))*OFFSET('Gastos com Pessoal'!$H$512,1,MATCH(2&amp;$B49,'Gastos com Pessoal'!$I$532:$AJ$532&amp;'Gastos com Pessoal'!$I$512:$AJ$512,0),10,1)),0)
+_xlfn.IFNA(SUM((AB$3&gt;='Gastos com Pessoal'!$E$513:$E$522)*(AB$3&lt;='Gastos com Pessoal'!$F$513:$F$522)*(IF('Gastos com Pessoal'!$S$513:$S$522&lt;=AB$3,1,0))*OFFSET('Gastos com Pessoal'!$H$512,1,MATCH(3&amp;$B49,'Gastos com Pessoal'!$I$532:$AJ$532&amp;'Gastos com Pessoal'!$I$512:$AJ$512,0),10,1)),0)
+_xlfn.IFNA(SUM((AB$3&gt;='Gastos com Pessoal'!$E$513:$E$522)*(AB$3&lt;='Gastos com Pessoal'!$F$513:$F$522)*(IF('Gastos com Pessoal'!$Y$513:$Y$522&lt;=AB$3,1,0))*OFFSET('Gastos com Pessoal'!$H$512,1,MATCH(4&amp;$B49,'Gastos com Pessoal'!$I$532:$AJ$532&amp;'Gastos com Pessoal'!$I$512:$AJ$512,0),10,1)),0)
+_xlfn.IFNA(SUM((AB$3&gt;='Gastos com Pessoal'!$E$513:$E$522)*(AB$3&lt;='Gastos com Pessoal'!$F$513:$F$522)*(IF('Gastos com Pessoal'!$AE$513:$AE$522&lt;=AB$3,1,0))*OFFSET('Gastos com Pessoal'!$H$512,1,MATCH(5&amp;$B49,'Gastos com Pessoal'!$I$532:$AJ$532&amp;'Gastos com Pessoal'!$I$512:$AJ$512,0),10,1)),0)</f>
        <v>0</v>
      </c>
      <c r="AC49" s="32">
        <f t="array" aca="1" ref="AC49" ca="1">_xlfn.IFNA(SUM((AC$3&gt;='Gastos com Pessoal'!$E$7:$E$506)*(AC$3&lt;='Gastos com Pessoal'!$F$7:$F$506)*OFFSET('Encargos e Benefícios'!$D$5,1,MATCH($B49,'Encargos e Benefícios'!$E$5:$AB$5,0),500,1)),0)
+_xlfn.IFNA(SUM((AC$3&gt;='Gastos com Pessoal'!$E$513:$E$522)*(AC$3&lt;='Gastos com Pessoal'!$F$513:$F$522)*OFFSET('Encargos e Benefícios'!$D$511,1,MATCH($B49,'Encargos e Benefícios'!$E$511:$AB$511,0),10,1)),0)
+_xlfn.IFNA(SUM((AC$3&gt;='Gastos com Pessoal'!$E$7:$E$506)*(AC$3&lt;='Gastos com Pessoal'!$F$7:$F$506)*(IF('Gastos com Pessoal'!$G$7:$G$506&lt;=AC$3,1,0))*OFFSET('Gastos com Pessoal'!$H$6,1,MATCH(1&amp;$B49,'Gastos com Pessoal'!$I$532:$AJ$532&amp;'Gastos com Pessoal'!$I$6:$AJ$6,0),500,1)),0)
+_xlfn.IFNA(SUM((AC$3&gt;='Gastos com Pessoal'!$E$7:$E$506)*(AC$3&lt;='Gastos com Pessoal'!$F$7:$F$506)*(IF('Gastos com Pessoal'!$M$7:$M$506&lt;=AC$3,1,0))*OFFSET('Gastos com Pessoal'!$H$6,1,MATCH(2&amp;$B49,'Gastos com Pessoal'!$I$532:$AJ$532&amp;'Gastos com Pessoal'!$I$6:$AJ$6,0),500,1)),0)
+_xlfn.IFNA(SUM((AC$3&gt;='Gastos com Pessoal'!$E$7:$E$506)*(AC$3&lt;='Gastos com Pessoal'!$F$7:$F$506)*(IF('Gastos com Pessoal'!$S$7:$S$506&lt;=AC$3,1,0))*OFFSET('Gastos com Pessoal'!$H$6,1,MATCH(3&amp;$B49,'Gastos com Pessoal'!$I$532:$AJ$532&amp;'Gastos com Pessoal'!$I$6:$AJ$6,0),500,1)),0)
+_xlfn.IFNA(SUM((AC$3&gt;='Gastos com Pessoal'!$E$7:$E$506)*(AC$3&lt;='Gastos com Pessoal'!$F$7:$F$506)*(IF('Gastos com Pessoal'!$Y$7:$Y$506&lt;=AC$3,1,0))*OFFSET('Gastos com Pessoal'!$H$6,1,MATCH(4&amp;$B49,'Gastos com Pessoal'!$I$532:$AJ$532&amp;'Gastos com Pessoal'!$I$6:$AJ$6,0),500,1)),0)
+_xlfn.IFNA(SUM((AC$3&gt;='Gastos com Pessoal'!$E$7:$E$506)*(AC$3&lt;='Gastos com Pessoal'!$F$7:$F$506)*(IF('Gastos com Pessoal'!$AE$7:$AE$506&lt;=AC$3,1,0))*OFFSET('Gastos com Pessoal'!$H$6,1,MATCH(5&amp;$B49,'Gastos com Pessoal'!$I$532:$AJ$532&amp;'Gastos com Pessoal'!$I$6:$AJ$6,0),500,1)),0)
+_xlfn.IFNA(SUM((AC$3&gt;='Gastos com Pessoal'!$E$513:$E$522)*(AC$3&lt;='Gastos com Pessoal'!$F$513:$F$522)*(IF('Gastos com Pessoal'!$G$513:$G$522&lt;=AC$3,1,0))*OFFSET('Gastos com Pessoal'!$H$512,1,MATCH(1&amp;$B49,'Gastos com Pessoal'!$I$532:$AJ$532&amp;'Gastos com Pessoal'!$I$512:$AJ$512,0),10,1)),0)
+_xlfn.IFNA(SUM((AC$3&gt;='Gastos com Pessoal'!$E$513:$E$522)*(AC$3&lt;='Gastos com Pessoal'!$F$513:$F$522)*(IF('Gastos com Pessoal'!$M$513:$M$522&lt;=AC$3,1,0))*OFFSET('Gastos com Pessoal'!$H$512,1,MATCH(2&amp;$B49,'Gastos com Pessoal'!$I$532:$AJ$532&amp;'Gastos com Pessoal'!$I$512:$AJ$512,0),10,1)),0)
+_xlfn.IFNA(SUM((AC$3&gt;='Gastos com Pessoal'!$E$513:$E$522)*(AC$3&lt;='Gastos com Pessoal'!$F$513:$F$522)*(IF('Gastos com Pessoal'!$S$513:$S$522&lt;=AC$3,1,0))*OFFSET('Gastos com Pessoal'!$H$512,1,MATCH(3&amp;$B49,'Gastos com Pessoal'!$I$532:$AJ$532&amp;'Gastos com Pessoal'!$I$512:$AJ$512,0),10,1)),0)
+_xlfn.IFNA(SUM((AC$3&gt;='Gastos com Pessoal'!$E$513:$E$522)*(AC$3&lt;='Gastos com Pessoal'!$F$513:$F$522)*(IF('Gastos com Pessoal'!$Y$513:$Y$522&lt;=AC$3,1,0))*OFFSET('Gastos com Pessoal'!$H$512,1,MATCH(4&amp;$B49,'Gastos com Pessoal'!$I$532:$AJ$532&amp;'Gastos com Pessoal'!$I$512:$AJ$512,0),10,1)),0)
+_xlfn.IFNA(SUM((AC$3&gt;='Gastos com Pessoal'!$E$513:$E$522)*(AC$3&lt;='Gastos com Pessoal'!$F$513:$F$522)*(IF('Gastos com Pessoal'!$AE$513:$AE$522&lt;=AC$3,1,0))*OFFSET('Gastos com Pessoal'!$H$512,1,MATCH(5&amp;$B49,'Gastos com Pessoal'!$I$532:$AJ$532&amp;'Gastos com Pessoal'!$I$512:$AJ$512,0),10,1)),0)</f>
        <v>0</v>
      </c>
      <c r="AD49" s="32">
        <f t="array" aca="1" ref="AD49" ca="1">_xlfn.IFNA(SUM((AD$3&gt;='Gastos com Pessoal'!$E$7:$E$506)*(AD$3&lt;='Gastos com Pessoal'!$F$7:$F$506)*OFFSET('Encargos e Benefícios'!$D$5,1,MATCH($B49,'Encargos e Benefícios'!$E$5:$AB$5,0),500,1)),0)
+_xlfn.IFNA(SUM((AD$3&gt;='Gastos com Pessoal'!$E$513:$E$522)*(AD$3&lt;='Gastos com Pessoal'!$F$513:$F$522)*OFFSET('Encargos e Benefícios'!$D$511,1,MATCH($B49,'Encargos e Benefícios'!$E$511:$AB$511,0),10,1)),0)
+_xlfn.IFNA(SUM((AD$3&gt;='Gastos com Pessoal'!$E$7:$E$506)*(AD$3&lt;='Gastos com Pessoal'!$F$7:$F$506)*(IF('Gastos com Pessoal'!$G$7:$G$506&lt;=AD$3,1,0))*OFFSET('Gastos com Pessoal'!$H$6,1,MATCH(1&amp;$B49,'Gastos com Pessoal'!$I$532:$AJ$532&amp;'Gastos com Pessoal'!$I$6:$AJ$6,0),500,1)),0)
+_xlfn.IFNA(SUM((AD$3&gt;='Gastos com Pessoal'!$E$7:$E$506)*(AD$3&lt;='Gastos com Pessoal'!$F$7:$F$506)*(IF('Gastos com Pessoal'!$M$7:$M$506&lt;=AD$3,1,0))*OFFSET('Gastos com Pessoal'!$H$6,1,MATCH(2&amp;$B49,'Gastos com Pessoal'!$I$532:$AJ$532&amp;'Gastos com Pessoal'!$I$6:$AJ$6,0),500,1)),0)
+_xlfn.IFNA(SUM((AD$3&gt;='Gastos com Pessoal'!$E$7:$E$506)*(AD$3&lt;='Gastos com Pessoal'!$F$7:$F$506)*(IF('Gastos com Pessoal'!$S$7:$S$506&lt;=AD$3,1,0))*OFFSET('Gastos com Pessoal'!$H$6,1,MATCH(3&amp;$B49,'Gastos com Pessoal'!$I$532:$AJ$532&amp;'Gastos com Pessoal'!$I$6:$AJ$6,0),500,1)),0)
+_xlfn.IFNA(SUM((AD$3&gt;='Gastos com Pessoal'!$E$7:$E$506)*(AD$3&lt;='Gastos com Pessoal'!$F$7:$F$506)*(IF('Gastos com Pessoal'!$Y$7:$Y$506&lt;=AD$3,1,0))*OFFSET('Gastos com Pessoal'!$H$6,1,MATCH(4&amp;$B49,'Gastos com Pessoal'!$I$532:$AJ$532&amp;'Gastos com Pessoal'!$I$6:$AJ$6,0),500,1)),0)
+_xlfn.IFNA(SUM((AD$3&gt;='Gastos com Pessoal'!$E$7:$E$506)*(AD$3&lt;='Gastos com Pessoal'!$F$7:$F$506)*(IF('Gastos com Pessoal'!$AE$7:$AE$506&lt;=AD$3,1,0))*OFFSET('Gastos com Pessoal'!$H$6,1,MATCH(5&amp;$B49,'Gastos com Pessoal'!$I$532:$AJ$532&amp;'Gastos com Pessoal'!$I$6:$AJ$6,0),500,1)),0)
+_xlfn.IFNA(SUM((AD$3&gt;='Gastos com Pessoal'!$E$513:$E$522)*(AD$3&lt;='Gastos com Pessoal'!$F$513:$F$522)*(IF('Gastos com Pessoal'!$G$513:$G$522&lt;=AD$3,1,0))*OFFSET('Gastos com Pessoal'!$H$512,1,MATCH(1&amp;$B49,'Gastos com Pessoal'!$I$532:$AJ$532&amp;'Gastos com Pessoal'!$I$512:$AJ$512,0),10,1)),0)
+_xlfn.IFNA(SUM((AD$3&gt;='Gastos com Pessoal'!$E$513:$E$522)*(AD$3&lt;='Gastos com Pessoal'!$F$513:$F$522)*(IF('Gastos com Pessoal'!$M$513:$M$522&lt;=AD$3,1,0))*OFFSET('Gastos com Pessoal'!$H$512,1,MATCH(2&amp;$B49,'Gastos com Pessoal'!$I$532:$AJ$532&amp;'Gastos com Pessoal'!$I$512:$AJ$512,0),10,1)),0)
+_xlfn.IFNA(SUM((AD$3&gt;='Gastos com Pessoal'!$E$513:$E$522)*(AD$3&lt;='Gastos com Pessoal'!$F$513:$F$522)*(IF('Gastos com Pessoal'!$S$513:$S$522&lt;=AD$3,1,0))*OFFSET('Gastos com Pessoal'!$H$512,1,MATCH(3&amp;$B49,'Gastos com Pessoal'!$I$532:$AJ$532&amp;'Gastos com Pessoal'!$I$512:$AJ$512,0),10,1)),0)
+_xlfn.IFNA(SUM((AD$3&gt;='Gastos com Pessoal'!$E$513:$E$522)*(AD$3&lt;='Gastos com Pessoal'!$F$513:$F$522)*(IF('Gastos com Pessoal'!$Y$513:$Y$522&lt;=AD$3,1,0))*OFFSET('Gastos com Pessoal'!$H$512,1,MATCH(4&amp;$B49,'Gastos com Pessoal'!$I$532:$AJ$532&amp;'Gastos com Pessoal'!$I$512:$AJ$512,0),10,1)),0)
+_xlfn.IFNA(SUM((AD$3&gt;='Gastos com Pessoal'!$E$513:$E$522)*(AD$3&lt;='Gastos com Pessoal'!$F$513:$F$522)*(IF('Gastos com Pessoal'!$AE$513:$AE$522&lt;=AD$3,1,0))*OFFSET('Gastos com Pessoal'!$H$512,1,MATCH(5&amp;$B49,'Gastos com Pessoal'!$I$532:$AJ$532&amp;'Gastos com Pessoal'!$I$512:$AJ$512,0),10,1)),0)</f>
        <v>0</v>
      </c>
      <c r="AE49" s="32">
        <f t="array" aca="1" ref="AE49" ca="1">_xlfn.IFNA(SUM((AE$3&gt;='Gastos com Pessoal'!$E$7:$E$506)*(AE$3&lt;='Gastos com Pessoal'!$F$7:$F$506)*OFFSET('Encargos e Benefícios'!$D$5,1,MATCH($B49,'Encargos e Benefícios'!$E$5:$AB$5,0),500,1)),0)
+_xlfn.IFNA(SUM((AE$3&gt;='Gastos com Pessoal'!$E$513:$E$522)*(AE$3&lt;='Gastos com Pessoal'!$F$513:$F$522)*OFFSET('Encargos e Benefícios'!$D$511,1,MATCH($B49,'Encargos e Benefícios'!$E$511:$AB$511,0),10,1)),0)
+_xlfn.IFNA(SUM((AE$3&gt;='Gastos com Pessoal'!$E$7:$E$506)*(AE$3&lt;='Gastos com Pessoal'!$F$7:$F$506)*(IF('Gastos com Pessoal'!$G$7:$G$506&lt;=AE$3,1,0))*OFFSET('Gastos com Pessoal'!$H$6,1,MATCH(1&amp;$B49,'Gastos com Pessoal'!$I$532:$AJ$532&amp;'Gastos com Pessoal'!$I$6:$AJ$6,0),500,1)),0)
+_xlfn.IFNA(SUM((AE$3&gt;='Gastos com Pessoal'!$E$7:$E$506)*(AE$3&lt;='Gastos com Pessoal'!$F$7:$F$506)*(IF('Gastos com Pessoal'!$M$7:$M$506&lt;=AE$3,1,0))*OFFSET('Gastos com Pessoal'!$H$6,1,MATCH(2&amp;$B49,'Gastos com Pessoal'!$I$532:$AJ$532&amp;'Gastos com Pessoal'!$I$6:$AJ$6,0),500,1)),0)
+_xlfn.IFNA(SUM((AE$3&gt;='Gastos com Pessoal'!$E$7:$E$506)*(AE$3&lt;='Gastos com Pessoal'!$F$7:$F$506)*(IF('Gastos com Pessoal'!$S$7:$S$506&lt;=AE$3,1,0))*OFFSET('Gastos com Pessoal'!$H$6,1,MATCH(3&amp;$B49,'Gastos com Pessoal'!$I$532:$AJ$532&amp;'Gastos com Pessoal'!$I$6:$AJ$6,0),500,1)),0)
+_xlfn.IFNA(SUM((AE$3&gt;='Gastos com Pessoal'!$E$7:$E$506)*(AE$3&lt;='Gastos com Pessoal'!$F$7:$F$506)*(IF('Gastos com Pessoal'!$Y$7:$Y$506&lt;=AE$3,1,0))*OFFSET('Gastos com Pessoal'!$H$6,1,MATCH(4&amp;$B49,'Gastos com Pessoal'!$I$532:$AJ$532&amp;'Gastos com Pessoal'!$I$6:$AJ$6,0),500,1)),0)
+_xlfn.IFNA(SUM((AE$3&gt;='Gastos com Pessoal'!$E$7:$E$506)*(AE$3&lt;='Gastos com Pessoal'!$F$7:$F$506)*(IF('Gastos com Pessoal'!$AE$7:$AE$506&lt;=AE$3,1,0))*OFFSET('Gastos com Pessoal'!$H$6,1,MATCH(5&amp;$B49,'Gastos com Pessoal'!$I$532:$AJ$532&amp;'Gastos com Pessoal'!$I$6:$AJ$6,0),500,1)),0)
+_xlfn.IFNA(SUM((AE$3&gt;='Gastos com Pessoal'!$E$513:$E$522)*(AE$3&lt;='Gastos com Pessoal'!$F$513:$F$522)*(IF('Gastos com Pessoal'!$G$513:$G$522&lt;=AE$3,1,0))*OFFSET('Gastos com Pessoal'!$H$512,1,MATCH(1&amp;$B49,'Gastos com Pessoal'!$I$532:$AJ$532&amp;'Gastos com Pessoal'!$I$512:$AJ$512,0),10,1)),0)
+_xlfn.IFNA(SUM((AE$3&gt;='Gastos com Pessoal'!$E$513:$E$522)*(AE$3&lt;='Gastos com Pessoal'!$F$513:$F$522)*(IF('Gastos com Pessoal'!$M$513:$M$522&lt;=AE$3,1,0))*OFFSET('Gastos com Pessoal'!$H$512,1,MATCH(2&amp;$B49,'Gastos com Pessoal'!$I$532:$AJ$532&amp;'Gastos com Pessoal'!$I$512:$AJ$512,0),10,1)),0)
+_xlfn.IFNA(SUM((AE$3&gt;='Gastos com Pessoal'!$E$513:$E$522)*(AE$3&lt;='Gastos com Pessoal'!$F$513:$F$522)*(IF('Gastos com Pessoal'!$S$513:$S$522&lt;=AE$3,1,0))*OFFSET('Gastos com Pessoal'!$H$512,1,MATCH(3&amp;$B49,'Gastos com Pessoal'!$I$532:$AJ$532&amp;'Gastos com Pessoal'!$I$512:$AJ$512,0),10,1)),0)
+_xlfn.IFNA(SUM((AE$3&gt;='Gastos com Pessoal'!$E$513:$E$522)*(AE$3&lt;='Gastos com Pessoal'!$F$513:$F$522)*(IF('Gastos com Pessoal'!$Y$513:$Y$522&lt;=AE$3,1,0))*OFFSET('Gastos com Pessoal'!$H$512,1,MATCH(4&amp;$B49,'Gastos com Pessoal'!$I$532:$AJ$532&amp;'Gastos com Pessoal'!$I$512:$AJ$512,0),10,1)),0)
+_xlfn.IFNA(SUM((AE$3&gt;='Gastos com Pessoal'!$E$513:$E$522)*(AE$3&lt;='Gastos com Pessoal'!$F$513:$F$522)*(IF('Gastos com Pessoal'!$AE$513:$AE$522&lt;=AE$3,1,0))*OFFSET('Gastos com Pessoal'!$H$512,1,MATCH(5&amp;$B49,'Gastos com Pessoal'!$I$532:$AJ$532&amp;'Gastos com Pessoal'!$I$512:$AJ$512,0),10,1)),0)</f>
        <v>0</v>
      </c>
      <c r="AF49" s="32">
        <f t="array" aca="1" ref="AF49" ca="1">_xlfn.IFNA(SUM((AF$3&gt;='Gastos com Pessoal'!$E$7:$E$506)*(AF$3&lt;='Gastos com Pessoal'!$F$7:$F$506)*OFFSET('Encargos e Benefícios'!$D$5,1,MATCH($B49,'Encargos e Benefícios'!$E$5:$AB$5,0),500,1)),0)
+_xlfn.IFNA(SUM((AF$3&gt;='Gastos com Pessoal'!$E$513:$E$522)*(AF$3&lt;='Gastos com Pessoal'!$F$513:$F$522)*OFFSET('Encargos e Benefícios'!$D$511,1,MATCH($B49,'Encargos e Benefícios'!$E$511:$AB$511,0),10,1)),0)
+_xlfn.IFNA(SUM((AF$3&gt;='Gastos com Pessoal'!$E$7:$E$506)*(AF$3&lt;='Gastos com Pessoal'!$F$7:$F$506)*(IF('Gastos com Pessoal'!$G$7:$G$506&lt;=AF$3,1,0))*OFFSET('Gastos com Pessoal'!$H$6,1,MATCH(1&amp;$B49,'Gastos com Pessoal'!$I$532:$AJ$532&amp;'Gastos com Pessoal'!$I$6:$AJ$6,0),500,1)),0)
+_xlfn.IFNA(SUM((AF$3&gt;='Gastos com Pessoal'!$E$7:$E$506)*(AF$3&lt;='Gastos com Pessoal'!$F$7:$F$506)*(IF('Gastos com Pessoal'!$M$7:$M$506&lt;=AF$3,1,0))*OFFSET('Gastos com Pessoal'!$H$6,1,MATCH(2&amp;$B49,'Gastos com Pessoal'!$I$532:$AJ$532&amp;'Gastos com Pessoal'!$I$6:$AJ$6,0),500,1)),0)
+_xlfn.IFNA(SUM((AF$3&gt;='Gastos com Pessoal'!$E$7:$E$506)*(AF$3&lt;='Gastos com Pessoal'!$F$7:$F$506)*(IF('Gastos com Pessoal'!$S$7:$S$506&lt;=AF$3,1,0))*OFFSET('Gastos com Pessoal'!$H$6,1,MATCH(3&amp;$B49,'Gastos com Pessoal'!$I$532:$AJ$532&amp;'Gastos com Pessoal'!$I$6:$AJ$6,0),500,1)),0)
+_xlfn.IFNA(SUM((AF$3&gt;='Gastos com Pessoal'!$E$7:$E$506)*(AF$3&lt;='Gastos com Pessoal'!$F$7:$F$506)*(IF('Gastos com Pessoal'!$Y$7:$Y$506&lt;=AF$3,1,0))*OFFSET('Gastos com Pessoal'!$H$6,1,MATCH(4&amp;$B49,'Gastos com Pessoal'!$I$532:$AJ$532&amp;'Gastos com Pessoal'!$I$6:$AJ$6,0),500,1)),0)
+_xlfn.IFNA(SUM((AF$3&gt;='Gastos com Pessoal'!$E$7:$E$506)*(AF$3&lt;='Gastos com Pessoal'!$F$7:$F$506)*(IF('Gastos com Pessoal'!$AE$7:$AE$506&lt;=AF$3,1,0))*OFFSET('Gastos com Pessoal'!$H$6,1,MATCH(5&amp;$B49,'Gastos com Pessoal'!$I$532:$AJ$532&amp;'Gastos com Pessoal'!$I$6:$AJ$6,0),500,1)),0)
+_xlfn.IFNA(SUM((AF$3&gt;='Gastos com Pessoal'!$E$513:$E$522)*(AF$3&lt;='Gastos com Pessoal'!$F$513:$F$522)*(IF('Gastos com Pessoal'!$G$513:$G$522&lt;=AF$3,1,0))*OFFSET('Gastos com Pessoal'!$H$512,1,MATCH(1&amp;$B49,'Gastos com Pessoal'!$I$532:$AJ$532&amp;'Gastos com Pessoal'!$I$512:$AJ$512,0),10,1)),0)
+_xlfn.IFNA(SUM((AF$3&gt;='Gastos com Pessoal'!$E$513:$E$522)*(AF$3&lt;='Gastos com Pessoal'!$F$513:$F$522)*(IF('Gastos com Pessoal'!$M$513:$M$522&lt;=AF$3,1,0))*OFFSET('Gastos com Pessoal'!$H$512,1,MATCH(2&amp;$B49,'Gastos com Pessoal'!$I$532:$AJ$532&amp;'Gastos com Pessoal'!$I$512:$AJ$512,0),10,1)),0)
+_xlfn.IFNA(SUM((AF$3&gt;='Gastos com Pessoal'!$E$513:$E$522)*(AF$3&lt;='Gastos com Pessoal'!$F$513:$F$522)*(IF('Gastos com Pessoal'!$S$513:$S$522&lt;=AF$3,1,0))*OFFSET('Gastos com Pessoal'!$H$512,1,MATCH(3&amp;$B49,'Gastos com Pessoal'!$I$532:$AJ$532&amp;'Gastos com Pessoal'!$I$512:$AJ$512,0),10,1)),0)
+_xlfn.IFNA(SUM((AF$3&gt;='Gastos com Pessoal'!$E$513:$E$522)*(AF$3&lt;='Gastos com Pessoal'!$F$513:$F$522)*(IF('Gastos com Pessoal'!$Y$513:$Y$522&lt;=AF$3,1,0))*OFFSET('Gastos com Pessoal'!$H$512,1,MATCH(4&amp;$B49,'Gastos com Pessoal'!$I$532:$AJ$532&amp;'Gastos com Pessoal'!$I$512:$AJ$512,0),10,1)),0)
+_xlfn.IFNA(SUM((AF$3&gt;='Gastos com Pessoal'!$E$513:$E$522)*(AF$3&lt;='Gastos com Pessoal'!$F$513:$F$522)*(IF('Gastos com Pessoal'!$AE$513:$AE$522&lt;=AF$3,1,0))*OFFSET('Gastos com Pessoal'!$H$512,1,MATCH(5&amp;$B49,'Gastos com Pessoal'!$I$532:$AJ$532&amp;'Gastos com Pessoal'!$I$512:$AJ$512,0),10,1)),0)</f>
        <v>0</v>
      </c>
      <c r="AG49" s="32">
        <f t="array" aca="1" ref="AG49" ca="1">_xlfn.IFNA(SUM((AG$3&gt;='Gastos com Pessoal'!$E$7:$E$506)*(AG$3&lt;='Gastos com Pessoal'!$F$7:$F$506)*OFFSET('Encargos e Benefícios'!$D$5,1,MATCH($B49,'Encargos e Benefícios'!$E$5:$AB$5,0),500,1)),0)
+_xlfn.IFNA(SUM((AG$3&gt;='Gastos com Pessoal'!$E$513:$E$522)*(AG$3&lt;='Gastos com Pessoal'!$F$513:$F$522)*OFFSET('Encargos e Benefícios'!$D$511,1,MATCH($B49,'Encargos e Benefícios'!$E$511:$AB$511,0),10,1)),0)
+_xlfn.IFNA(SUM((AG$3&gt;='Gastos com Pessoal'!$E$7:$E$506)*(AG$3&lt;='Gastos com Pessoal'!$F$7:$F$506)*(IF('Gastos com Pessoal'!$G$7:$G$506&lt;=AG$3,1,0))*OFFSET('Gastos com Pessoal'!$H$6,1,MATCH(1&amp;$B49,'Gastos com Pessoal'!$I$532:$AJ$532&amp;'Gastos com Pessoal'!$I$6:$AJ$6,0),500,1)),0)
+_xlfn.IFNA(SUM((AG$3&gt;='Gastos com Pessoal'!$E$7:$E$506)*(AG$3&lt;='Gastos com Pessoal'!$F$7:$F$506)*(IF('Gastos com Pessoal'!$M$7:$M$506&lt;=AG$3,1,0))*OFFSET('Gastos com Pessoal'!$H$6,1,MATCH(2&amp;$B49,'Gastos com Pessoal'!$I$532:$AJ$532&amp;'Gastos com Pessoal'!$I$6:$AJ$6,0),500,1)),0)
+_xlfn.IFNA(SUM((AG$3&gt;='Gastos com Pessoal'!$E$7:$E$506)*(AG$3&lt;='Gastos com Pessoal'!$F$7:$F$506)*(IF('Gastos com Pessoal'!$S$7:$S$506&lt;=AG$3,1,0))*OFFSET('Gastos com Pessoal'!$H$6,1,MATCH(3&amp;$B49,'Gastos com Pessoal'!$I$532:$AJ$532&amp;'Gastos com Pessoal'!$I$6:$AJ$6,0),500,1)),0)
+_xlfn.IFNA(SUM((AG$3&gt;='Gastos com Pessoal'!$E$7:$E$506)*(AG$3&lt;='Gastos com Pessoal'!$F$7:$F$506)*(IF('Gastos com Pessoal'!$Y$7:$Y$506&lt;=AG$3,1,0))*OFFSET('Gastos com Pessoal'!$H$6,1,MATCH(4&amp;$B49,'Gastos com Pessoal'!$I$532:$AJ$532&amp;'Gastos com Pessoal'!$I$6:$AJ$6,0),500,1)),0)
+_xlfn.IFNA(SUM((AG$3&gt;='Gastos com Pessoal'!$E$7:$E$506)*(AG$3&lt;='Gastos com Pessoal'!$F$7:$F$506)*(IF('Gastos com Pessoal'!$AE$7:$AE$506&lt;=AG$3,1,0))*OFFSET('Gastos com Pessoal'!$H$6,1,MATCH(5&amp;$B49,'Gastos com Pessoal'!$I$532:$AJ$532&amp;'Gastos com Pessoal'!$I$6:$AJ$6,0),500,1)),0)
+_xlfn.IFNA(SUM((AG$3&gt;='Gastos com Pessoal'!$E$513:$E$522)*(AG$3&lt;='Gastos com Pessoal'!$F$513:$F$522)*(IF('Gastos com Pessoal'!$G$513:$G$522&lt;=AG$3,1,0))*OFFSET('Gastos com Pessoal'!$H$512,1,MATCH(1&amp;$B49,'Gastos com Pessoal'!$I$532:$AJ$532&amp;'Gastos com Pessoal'!$I$512:$AJ$512,0),10,1)),0)
+_xlfn.IFNA(SUM((AG$3&gt;='Gastos com Pessoal'!$E$513:$E$522)*(AG$3&lt;='Gastos com Pessoal'!$F$513:$F$522)*(IF('Gastos com Pessoal'!$M$513:$M$522&lt;=AG$3,1,0))*OFFSET('Gastos com Pessoal'!$H$512,1,MATCH(2&amp;$B49,'Gastos com Pessoal'!$I$532:$AJ$532&amp;'Gastos com Pessoal'!$I$512:$AJ$512,0),10,1)),0)
+_xlfn.IFNA(SUM((AG$3&gt;='Gastos com Pessoal'!$E$513:$E$522)*(AG$3&lt;='Gastos com Pessoal'!$F$513:$F$522)*(IF('Gastos com Pessoal'!$S$513:$S$522&lt;=AG$3,1,0))*OFFSET('Gastos com Pessoal'!$H$512,1,MATCH(3&amp;$B49,'Gastos com Pessoal'!$I$532:$AJ$532&amp;'Gastos com Pessoal'!$I$512:$AJ$512,0),10,1)),0)
+_xlfn.IFNA(SUM((AG$3&gt;='Gastos com Pessoal'!$E$513:$E$522)*(AG$3&lt;='Gastos com Pessoal'!$F$513:$F$522)*(IF('Gastos com Pessoal'!$Y$513:$Y$522&lt;=AG$3,1,0))*OFFSET('Gastos com Pessoal'!$H$512,1,MATCH(4&amp;$B49,'Gastos com Pessoal'!$I$532:$AJ$532&amp;'Gastos com Pessoal'!$I$512:$AJ$512,0),10,1)),0)
+_xlfn.IFNA(SUM((AG$3&gt;='Gastos com Pessoal'!$E$513:$E$522)*(AG$3&lt;='Gastos com Pessoal'!$F$513:$F$522)*(IF('Gastos com Pessoal'!$AE$513:$AE$522&lt;=AG$3,1,0))*OFFSET('Gastos com Pessoal'!$H$512,1,MATCH(5&amp;$B49,'Gastos com Pessoal'!$I$532:$AJ$532&amp;'Gastos com Pessoal'!$I$512:$AJ$512,0),10,1)),0)</f>
        <v>0</v>
      </c>
      <c r="AH49" s="32">
        <f t="array" aca="1" ref="AH49" ca="1">_xlfn.IFNA(SUM((AH$3&gt;='Gastos com Pessoal'!$E$7:$E$506)*(AH$3&lt;='Gastos com Pessoal'!$F$7:$F$506)*OFFSET('Encargos e Benefícios'!$D$5,1,MATCH($B49,'Encargos e Benefícios'!$E$5:$AB$5,0),500,1)),0)
+_xlfn.IFNA(SUM((AH$3&gt;='Gastos com Pessoal'!$E$513:$E$522)*(AH$3&lt;='Gastos com Pessoal'!$F$513:$F$522)*OFFSET('Encargos e Benefícios'!$D$511,1,MATCH($B49,'Encargos e Benefícios'!$E$511:$AB$511,0),10,1)),0)
+_xlfn.IFNA(SUM((AH$3&gt;='Gastos com Pessoal'!$E$7:$E$506)*(AH$3&lt;='Gastos com Pessoal'!$F$7:$F$506)*(IF('Gastos com Pessoal'!$G$7:$G$506&lt;=AH$3,1,0))*OFFSET('Gastos com Pessoal'!$H$6,1,MATCH(1&amp;$B49,'Gastos com Pessoal'!$I$532:$AJ$532&amp;'Gastos com Pessoal'!$I$6:$AJ$6,0),500,1)),0)
+_xlfn.IFNA(SUM((AH$3&gt;='Gastos com Pessoal'!$E$7:$E$506)*(AH$3&lt;='Gastos com Pessoal'!$F$7:$F$506)*(IF('Gastos com Pessoal'!$M$7:$M$506&lt;=AH$3,1,0))*OFFSET('Gastos com Pessoal'!$H$6,1,MATCH(2&amp;$B49,'Gastos com Pessoal'!$I$532:$AJ$532&amp;'Gastos com Pessoal'!$I$6:$AJ$6,0),500,1)),0)
+_xlfn.IFNA(SUM((AH$3&gt;='Gastos com Pessoal'!$E$7:$E$506)*(AH$3&lt;='Gastos com Pessoal'!$F$7:$F$506)*(IF('Gastos com Pessoal'!$S$7:$S$506&lt;=AH$3,1,0))*OFFSET('Gastos com Pessoal'!$H$6,1,MATCH(3&amp;$B49,'Gastos com Pessoal'!$I$532:$AJ$532&amp;'Gastos com Pessoal'!$I$6:$AJ$6,0),500,1)),0)
+_xlfn.IFNA(SUM((AH$3&gt;='Gastos com Pessoal'!$E$7:$E$506)*(AH$3&lt;='Gastos com Pessoal'!$F$7:$F$506)*(IF('Gastos com Pessoal'!$Y$7:$Y$506&lt;=AH$3,1,0))*OFFSET('Gastos com Pessoal'!$H$6,1,MATCH(4&amp;$B49,'Gastos com Pessoal'!$I$532:$AJ$532&amp;'Gastos com Pessoal'!$I$6:$AJ$6,0),500,1)),0)
+_xlfn.IFNA(SUM((AH$3&gt;='Gastos com Pessoal'!$E$7:$E$506)*(AH$3&lt;='Gastos com Pessoal'!$F$7:$F$506)*(IF('Gastos com Pessoal'!$AE$7:$AE$506&lt;=AH$3,1,0))*OFFSET('Gastos com Pessoal'!$H$6,1,MATCH(5&amp;$B49,'Gastos com Pessoal'!$I$532:$AJ$532&amp;'Gastos com Pessoal'!$I$6:$AJ$6,0),500,1)),0)
+_xlfn.IFNA(SUM((AH$3&gt;='Gastos com Pessoal'!$E$513:$E$522)*(AH$3&lt;='Gastos com Pessoal'!$F$513:$F$522)*(IF('Gastos com Pessoal'!$G$513:$G$522&lt;=AH$3,1,0))*OFFSET('Gastos com Pessoal'!$H$512,1,MATCH(1&amp;$B49,'Gastos com Pessoal'!$I$532:$AJ$532&amp;'Gastos com Pessoal'!$I$512:$AJ$512,0),10,1)),0)
+_xlfn.IFNA(SUM((AH$3&gt;='Gastos com Pessoal'!$E$513:$E$522)*(AH$3&lt;='Gastos com Pessoal'!$F$513:$F$522)*(IF('Gastos com Pessoal'!$M$513:$M$522&lt;=AH$3,1,0))*OFFSET('Gastos com Pessoal'!$H$512,1,MATCH(2&amp;$B49,'Gastos com Pessoal'!$I$532:$AJ$532&amp;'Gastos com Pessoal'!$I$512:$AJ$512,0),10,1)),0)
+_xlfn.IFNA(SUM((AH$3&gt;='Gastos com Pessoal'!$E$513:$E$522)*(AH$3&lt;='Gastos com Pessoal'!$F$513:$F$522)*(IF('Gastos com Pessoal'!$S$513:$S$522&lt;=AH$3,1,0))*OFFSET('Gastos com Pessoal'!$H$512,1,MATCH(3&amp;$B49,'Gastos com Pessoal'!$I$532:$AJ$532&amp;'Gastos com Pessoal'!$I$512:$AJ$512,0),10,1)),0)
+_xlfn.IFNA(SUM((AH$3&gt;='Gastos com Pessoal'!$E$513:$E$522)*(AH$3&lt;='Gastos com Pessoal'!$F$513:$F$522)*(IF('Gastos com Pessoal'!$Y$513:$Y$522&lt;=AH$3,1,0))*OFFSET('Gastos com Pessoal'!$H$512,1,MATCH(4&amp;$B49,'Gastos com Pessoal'!$I$532:$AJ$532&amp;'Gastos com Pessoal'!$I$512:$AJ$512,0),10,1)),0)
+_xlfn.IFNA(SUM((AH$3&gt;='Gastos com Pessoal'!$E$513:$E$522)*(AH$3&lt;='Gastos com Pessoal'!$F$513:$F$522)*(IF('Gastos com Pessoal'!$AE$513:$AE$522&lt;=AH$3,1,0))*OFFSET('Gastos com Pessoal'!$H$512,1,MATCH(5&amp;$B49,'Gastos com Pessoal'!$I$532:$AJ$532&amp;'Gastos com Pessoal'!$I$512:$AJ$512,0),10,1)),0)</f>
        <v>0</v>
      </c>
      <c r="AI49" s="32">
        <f t="array" aca="1" ref="AI49" ca="1">_xlfn.IFNA(SUM((AI$3&gt;='Gastos com Pessoal'!$E$7:$E$506)*(AI$3&lt;='Gastos com Pessoal'!$F$7:$F$506)*OFFSET('Encargos e Benefícios'!$D$5,1,MATCH($B49,'Encargos e Benefícios'!$E$5:$AB$5,0),500,1)),0)
+_xlfn.IFNA(SUM((AI$3&gt;='Gastos com Pessoal'!$E$513:$E$522)*(AI$3&lt;='Gastos com Pessoal'!$F$513:$F$522)*OFFSET('Encargos e Benefícios'!$D$511,1,MATCH($B49,'Encargos e Benefícios'!$E$511:$AB$511,0),10,1)),0)
+_xlfn.IFNA(SUM((AI$3&gt;='Gastos com Pessoal'!$E$7:$E$506)*(AI$3&lt;='Gastos com Pessoal'!$F$7:$F$506)*(IF('Gastos com Pessoal'!$G$7:$G$506&lt;=AI$3,1,0))*OFFSET('Gastos com Pessoal'!$H$6,1,MATCH(1&amp;$B49,'Gastos com Pessoal'!$I$532:$AJ$532&amp;'Gastos com Pessoal'!$I$6:$AJ$6,0),500,1)),0)
+_xlfn.IFNA(SUM((AI$3&gt;='Gastos com Pessoal'!$E$7:$E$506)*(AI$3&lt;='Gastos com Pessoal'!$F$7:$F$506)*(IF('Gastos com Pessoal'!$M$7:$M$506&lt;=AI$3,1,0))*OFFSET('Gastos com Pessoal'!$H$6,1,MATCH(2&amp;$B49,'Gastos com Pessoal'!$I$532:$AJ$532&amp;'Gastos com Pessoal'!$I$6:$AJ$6,0),500,1)),0)
+_xlfn.IFNA(SUM((AI$3&gt;='Gastos com Pessoal'!$E$7:$E$506)*(AI$3&lt;='Gastos com Pessoal'!$F$7:$F$506)*(IF('Gastos com Pessoal'!$S$7:$S$506&lt;=AI$3,1,0))*OFFSET('Gastos com Pessoal'!$H$6,1,MATCH(3&amp;$B49,'Gastos com Pessoal'!$I$532:$AJ$532&amp;'Gastos com Pessoal'!$I$6:$AJ$6,0),500,1)),0)
+_xlfn.IFNA(SUM((AI$3&gt;='Gastos com Pessoal'!$E$7:$E$506)*(AI$3&lt;='Gastos com Pessoal'!$F$7:$F$506)*(IF('Gastos com Pessoal'!$Y$7:$Y$506&lt;=AI$3,1,0))*OFFSET('Gastos com Pessoal'!$H$6,1,MATCH(4&amp;$B49,'Gastos com Pessoal'!$I$532:$AJ$532&amp;'Gastos com Pessoal'!$I$6:$AJ$6,0),500,1)),0)
+_xlfn.IFNA(SUM((AI$3&gt;='Gastos com Pessoal'!$E$7:$E$506)*(AI$3&lt;='Gastos com Pessoal'!$F$7:$F$506)*(IF('Gastos com Pessoal'!$AE$7:$AE$506&lt;=AI$3,1,0))*OFFSET('Gastos com Pessoal'!$H$6,1,MATCH(5&amp;$B49,'Gastos com Pessoal'!$I$532:$AJ$532&amp;'Gastos com Pessoal'!$I$6:$AJ$6,0),500,1)),0)
+_xlfn.IFNA(SUM((AI$3&gt;='Gastos com Pessoal'!$E$513:$E$522)*(AI$3&lt;='Gastos com Pessoal'!$F$513:$F$522)*(IF('Gastos com Pessoal'!$G$513:$G$522&lt;=AI$3,1,0))*OFFSET('Gastos com Pessoal'!$H$512,1,MATCH(1&amp;$B49,'Gastos com Pessoal'!$I$532:$AJ$532&amp;'Gastos com Pessoal'!$I$512:$AJ$512,0),10,1)),0)
+_xlfn.IFNA(SUM((AI$3&gt;='Gastos com Pessoal'!$E$513:$E$522)*(AI$3&lt;='Gastos com Pessoal'!$F$513:$F$522)*(IF('Gastos com Pessoal'!$M$513:$M$522&lt;=AI$3,1,0))*OFFSET('Gastos com Pessoal'!$H$512,1,MATCH(2&amp;$B49,'Gastos com Pessoal'!$I$532:$AJ$532&amp;'Gastos com Pessoal'!$I$512:$AJ$512,0),10,1)),0)
+_xlfn.IFNA(SUM((AI$3&gt;='Gastos com Pessoal'!$E$513:$E$522)*(AI$3&lt;='Gastos com Pessoal'!$F$513:$F$522)*(IF('Gastos com Pessoal'!$S$513:$S$522&lt;=AI$3,1,0))*OFFSET('Gastos com Pessoal'!$H$512,1,MATCH(3&amp;$B49,'Gastos com Pessoal'!$I$532:$AJ$532&amp;'Gastos com Pessoal'!$I$512:$AJ$512,0),10,1)),0)
+_xlfn.IFNA(SUM((AI$3&gt;='Gastos com Pessoal'!$E$513:$E$522)*(AI$3&lt;='Gastos com Pessoal'!$F$513:$F$522)*(IF('Gastos com Pessoal'!$Y$513:$Y$522&lt;=AI$3,1,0))*OFFSET('Gastos com Pessoal'!$H$512,1,MATCH(4&amp;$B49,'Gastos com Pessoal'!$I$532:$AJ$532&amp;'Gastos com Pessoal'!$I$512:$AJ$512,0),10,1)),0)
+_xlfn.IFNA(SUM((AI$3&gt;='Gastos com Pessoal'!$E$513:$E$522)*(AI$3&lt;='Gastos com Pessoal'!$F$513:$F$522)*(IF('Gastos com Pessoal'!$AE$513:$AE$522&lt;=AI$3,1,0))*OFFSET('Gastos com Pessoal'!$H$512,1,MATCH(5&amp;$B49,'Gastos com Pessoal'!$I$532:$AJ$532&amp;'Gastos com Pessoal'!$I$512:$AJ$512,0),10,1)),0)</f>
        <v>0</v>
      </c>
      <c r="AJ49" s="32">
        <f t="array" aca="1" ref="AJ49" ca="1">_xlfn.IFNA(SUM((AJ$3&gt;='Gastos com Pessoal'!$E$7:$E$506)*(AJ$3&lt;='Gastos com Pessoal'!$F$7:$F$506)*OFFSET('Encargos e Benefícios'!$D$5,1,MATCH($B49,'Encargos e Benefícios'!$E$5:$AB$5,0),500,1)),0)
+_xlfn.IFNA(SUM((AJ$3&gt;='Gastos com Pessoal'!$E$513:$E$522)*(AJ$3&lt;='Gastos com Pessoal'!$F$513:$F$522)*OFFSET('Encargos e Benefícios'!$D$511,1,MATCH($B49,'Encargos e Benefícios'!$E$511:$AB$511,0),10,1)),0)
+_xlfn.IFNA(SUM((AJ$3&gt;='Gastos com Pessoal'!$E$7:$E$506)*(AJ$3&lt;='Gastos com Pessoal'!$F$7:$F$506)*(IF('Gastos com Pessoal'!$G$7:$G$506&lt;=AJ$3,1,0))*OFFSET('Gastos com Pessoal'!$H$6,1,MATCH(1&amp;$B49,'Gastos com Pessoal'!$I$532:$AJ$532&amp;'Gastos com Pessoal'!$I$6:$AJ$6,0),500,1)),0)
+_xlfn.IFNA(SUM((AJ$3&gt;='Gastos com Pessoal'!$E$7:$E$506)*(AJ$3&lt;='Gastos com Pessoal'!$F$7:$F$506)*(IF('Gastos com Pessoal'!$M$7:$M$506&lt;=AJ$3,1,0))*OFFSET('Gastos com Pessoal'!$H$6,1,MATCH(2&amp;$B49,'Gastos com Pessoal'!$I$532:$AJ$532&amp;'Gastos com Pessoal'!$I$6:$AJ$6,0),500,1)),0)
+_xlfn.IFNA(SUM((AJ$3&gt;='Gastos com Pessoal'!$E$7:$E$506)*(AJ$3&lt;='Gastos com Pessoal'!$F$7:$F$506)*(IF('Gastos com Pessoal'!$S$7:$S$506&lt;=AJ$3,1,0))*OFFSET('Gastos com Pessoal'!$H$6,1,MATCH(3&amp;$B49,'Gastos com Pessoal'!$I$532:$AJ$532&amp;'Gastos com Pessoal'!$I$6:$AJ$6,0),500,1)),0)
+_xlfn.IFNA(SUM((AJ$3&gt;='Gastos com Pessoal'!$E$7:$E$506)*(AJ$3&lt;='Gastos com Pessoal'!$F$7:$F$506)*(IF('Gastos com Pessoal'!$Y$7:$Y$506&lt;=AJ$3,1,0))*OFFSET('Gastos com Pessoal'!$H$6,1,MATCH(4&amp;$B49,'Gastos com Pessoal'!$I$532:$AJ$532&amp;'Gastos com Pessoal'!$I$6:$AJ$6,0),500,1)),0)
+_xlfn.IFNA(SUM((AJ$3&gt;='Gastos com Pessoal'!$E$7:$E$506)*(AJ$3&lt;='Gastos com Pessoal'!$F$7:$F$506)*(IF('Gastos com Pessoal'!$AE$7:$AE$506&lt;=AJ$3,1,0))*OFFSET('Gastos com Pessoal'!$H$6,1,MATCH(5&amp;$B49,'Gastos com Pessoal'!$I$532:$AJ$532&amp;'Gastos com Pessoal'!$I$6:$AJ$6,0),500,1)),0)
+_xlfn.IFNA(SUM((AJ$3&gt;='Gastos com Pessoal'!$E$513:$E$522)*(AJ$3&lt;='Gastos com Pessoal'!$F$513:$F$522)*(IF('Gastos com Pessoal'!$G$513:$G$522&lt;=AJ$3,1,0))*OFFSET('Gastos com Pessoal'!$H$512,1,MATCH(1&amp;$B49,'Gastos com Pessoal'!$I$532:$AJ$532&amp;'Gastos com Pessoal'!$I$512:$AJ$512,0),10,1)),0)
+_xlfn.IFNA(SUM((AJ$3&gt;='Gastos com Pessoal'!$E$513:$E$522)*(AJ$3&lt;='Gastos com Pessoal'!$F$513:$F$522)*(IF('Gastos com Pessoal'!$M$513:$M$522&lt;=AJ$3,1,0))*OFFSET('Gastos com Pessoal'!$H$512,1,MATCH(2&amp;$B49,'Gastos com Pessoal'!$I$532:$AJ$532&amp;'Gastos com Pessoal'!$I$512:$AJ$512,0),10,1)),0)
+_xlfn.IFNA(SUM((AJ$3&gt;='Gastos com Pessoal'!$E$513:$E$522)*(AJ$3&lt;='Gastos com Pessoal'!$F$513:$F$522)*(IF('Gastos com Pessoal'!$S$513:$S$522&lt;=AJ$3,1,0))*OFFSET('Gastos com Pessoal'!$H$512,1,MATCH(3&amp;$B49,'Gastos com Pessoal'!$I$532:$AJ$532&amp;'Gastos com Pessoal'!$I$512:$AJ$512,0),10,1)),0)
+_xlfn.IFNA(SUM((AJ$3&gt;='Gastos com Pessoal'!$E$513:$E$522)*(AJ$3&lt;='Gastos com Pessoal'!$F$513:$F$522)*(IF('Gastos com Pessoal'!$Y$513:$Y$522&lt;=AJ$3,1,0))*OFFSET('Gastos com Pessoal'!$H$512,1,MATCH(4&amp;$B49,'Gastos com Pessoal'!$I$532:$AJ$532&amp;'Gastos com Pessoal'!$I$512:$AJ$512,0),10,1)),0)
+_xlfn.IFNA(SUM((AJ$3&gt;='Gastos com Pessoal'!$E$513:$E$522)*(AJ$3&lt;='Gastos com Pessoal'!$F$513:$F$522)*(IF('Gastos com Pessoal'!$AE$513:$AE$522&lt;=AJ$3,1,0))*OFFSET('Gastos com Pessoal'!$H$512,1,MATCH(5&amp;$B49,'Gastos com Pessoal'!$I$532:$AJ$532&amp;'Gastos com Pessoal'!$I$512:$AJ$512,0),10,1)),0)</f>
        <v>0</v>
      </c>
      <c r="AK49" s="32">
        <f t="array" aca="1" ref="AK49" ca="1">_xlfn.IFNA(SUM((AK$3&gt;='Gastos com Pessoal'!$E$7:$E$506)*(AK$3&lt;='Gastos com Pessoal'!$F$7:$F$506)*OFFSET('Encargos e Benefícios'!$D$5,1,MATCH($B49,'Encargos e Benefícios'!$E$5:$AB$5,0),500,1)),0)
+_xlfn.IFNA(SUM((AK$3&gt;='Gastos com Pessoal'!$E$513:$E$522)*(AK$3&lt;='Gastos com Pessoal'!$F$513:$F$522)*OFFSET('Encargos e Benefícios'!$D$511,1,MATCH($B49,'Encargos e Benefícios'!$E$511:$AB$511,0),10,1)),0)
+_xlfn.IFNA(SUM((AK$3&gt;='Gastos com Pessoal'!$E$7:$E$506)*(AK$3&lt;='Gastos com Pessoal'!$F$7:$F$506)*(IF('Gastos com Pessoal'!$G$7:$G$506&lt;=AK$3,1,0))*OFFSET('Gastos com Pessoal'!$H$6,1,MATCH(1&amp;$B49,'Gastos com Pessoal'!$I$532:$AJ$532&amp;'Gastos com Pessoal'!$I$6:$AJ$6,0),500,1)),0)
+_xlfn.IFNA(SUM((AK$3&gt;='Gastos com Pessoal'!$E$7:$E$506)*(AK$3&lt;='Gastos com Pessoal'!$F$7:$F$506)*(IF('Gastos com Pessoal'!$M$7:$M$506&lt;=AK$3,1,0))*OFFSET('Gastos com Pessoal'!$H$6,1,MATCH(2&amp;$B49,'Gastos com Pessoal'!$I$532:$AJ$532&amp;'Gastos com Pessoal'!$I$6:$AJ$6,0),500,1)),0)
+_xlfn.IFNA(SUM((AK$3&gt;='Gastos com Pessoal'!$E$7:$E$506)*(AK$3&lt;='Gastos com Pessoal'!$F$7:$F$506)*(IF('Gastos com Pessoal'!$S$7:$S$506&lt;=AK$3,1,0))*OFFSET('Gastos com Pessoal'!$H$6,1,MATCH(3&amp;$B49,'Gastos com Pessoal'!$I$532:$AJ$532&amp;'Gastos com Pessoal'!$I$6:$AJ$6,0),500,1)),0)
+_xlfn.IFNA(SUM((AK$3&gt;='Gastos com Pessoal'!$E$7:$E$506)*(AK$3&lt;='Gastos com Pessoal'!$F$7:$F$506)*(IF('Gastos com Pessoal'!$Y$7:$Y$506&lt;=AK$3,1,0))*OFFSET('Gastos com Pessoal'!$H$6,1,MATCH(4&amp;$B49,'Gastos com Pessoal'!$I$532:$AJ$532&amp;'Gastos com Pessoal'!$I$6:$AJ$6,0),500,1)),0)
+_xlfn.IFNA(SUM((AK$3&gt;='Gastos com Pessoal'!$E$7:$E$506)*(AK$3&lt;='Gastos com Pessoal'!$F$7:$F$506)*(IF('Gastos com Pessoal'!$AE$7:$AE$506&lt;=AK$3,1,0))*OFFSET('Gastos com Pessoal'!$H$6,1,MATCH(5&amp;$B49,'Gastos com Pessoal'!$I$532:$AJ$532&amp;'Gastos com Pessoal'!$I$6:$AJ$6,0),500,1)),0)
+_xlfn.IFNA(SUM((AK$3&gt;='Gastos com Pessoal'!$E$513:$E$522)*(AK$3&lt;='Gastos com Pessoal'!$F$513:$F$522)*(IF('Gastos com Pessoal'!$G$513:$G$522&lt;=AK$3,1,0))*OFFSET('Gastos com Pessoal'!$H$512,1,MATCH(1&amp;$B49,'Gastos com Pessoal'!$I$532:$AJ$532&amp;'Gastos com Pessoal'!$I$512:$AJ$512,0),10,1)),0)
+_xlfn.IFNA(SUM((AK$3&gt;='Gastos com Pessoal'!$E$513:$E$522)*(AK$3&lt;='Gastos com Pessoal'!$F$513:$F$522)*(IF('Gastos com Pessoal'!$M$513:$M$522&lt;=AK$3,1,0))*OFFSET('Gastos com Pessoal'!$H$512,1,MATCH(2&amp;$B49,'Gastos com Pessoal'!$I$532:$AJ$532&amp;'Gastos com Pessoal'!$I$512:$AJ$512,0),10,1)),0)
+_xlfn.IFNA(SUM((AK$3&gt;='Gastos com Pessoal'!$E$513:$E$522)*(AK$3&lt;='Gastos com Pessoal'!$F$513:$F$522)*(IF('Gastos com Pessoal'!$S$513:$S$522&lt;=AK$3,1,0))*OFFSET('Gastos com Pessoal'!$H$512,1,MATCH(3&amp;$B49,'Gastos com Pessoal'!$I$532:$AJ$532&amp;'Gastos com Pessoal'!$I$512:$AJ$512,0),10,1)),0)
+_xlfn.IFNA(SUM((AK$3&gt;='Gastos com Pessoal'!$E$513:$E$522)*(AK$3&lt;='Gastos com Pessoal'!$F$513:$F$522)*(IF('Gastos com Pessoal'!$Y$513:$Y$522&lt;=AK$3,1,0))*OFFSET('Gastos com Pessoal'!$H$512,1,MATCH(4&amp;$B49,'Gastos com Pessoal'!$I$532:$AJ$532&amp;'Gastos com Pessoal'!$I$512:$AJ$512,0),10,1)),0)
+_xlfn.IFNA(SUM((AK$3&gt;='Gastos com Pessoal'!$E$513:$E$522)*(AK$3&lt;='Gastos com Pessoal'!$F$513:$F$522)*(IF('Gastos com Pessoal'!$AE$513:$AE$522&lt;=AK$3,1,0))*OFFSET('Gastos com Pessoal'!$H$512,1,MATCH(5&amp;$B49,'Gastos com Pessoal'!$I$532:$AJ$532&amp;'Gastos com Pessoal'!$I$512:$AJ$512,0),10,1)),0)</f>
        <v>0</v>
      </c>
      <c r="AL49" s="32">
        <f t="array" aca="1" ref="AL49" ca="1">_xlfn.IFNA(SUM((AL$3&gt;='Gastos com Pessoal'!$E$7:$E$506)*(AL$3&lt;='Gastos com Pessoal'!$F$7:$F$506)*OFFSET('Encargos e Benefícios'!$D$5,1,MATCH($B49,'Encargos e Benefícios'!$E$5:$AB$5,0),500,1)),0)
+_xlfn.IFNA(SUM((AL$3&gt;='Gastos com Pessoal'!$E$513:$E$522)*(AL$3&lt;='Gastos com Pessoal'!$F$513:$F$522)*OFFSET('Encargos e Benefícios'!$D$511,1,MATCH($B49,'Encargos e Benefícios'!$E$511:$AB$511,0),10,1)),0)
+_xlfn.IFNA(SUM((AL$3&gt;='Gastos com Pessoal'!$E$7:$E$506)*(AL$3&lt;='Gastos com Pessoal'!$F$7:$F$506)*(IF('Gastos com Pessoal'!$G$7:$G$506&lt;=AL$3,1,0))*OFFSET('Gastos com Pessoal'!$H$6,1,MATCH(1&amp;$B49,'Gastos com Pessoal'!$I$532:$AJ$532&amp;'Gastos com Pessoal'!$I$6:$AJ$6,0),500,1)),0)
+_xlfn.IFNA(SUM((AL$3&gt;='Gastos com Pessoal'!$E$7:$E$506)*(AL$3&lt;='Gastos com Pessoal'!$F$7:$F$506)*(IF('Gastos com Pessoal'!$M$7:$M$506&lt;=AL$3,1,0))*OFFSET('Gastos com Pessoal'!$H$6,1,MATCH(2&amp;$B49,'Gastos com Pessoal'!$I$532:$AJ$532&amp;'Gastos com Pessoal'!$I$6:$AJ$6,0),500,1)),0)
+_xlfn.IFNA(SUM((AL$3&gt;='Gastos com Pessoal'!$E$7:$E$506)*(AL$3&lt;='Gastos com Pessoal'!$F$7:$F$506)*(IF('Gastos com Pessoal'!$S$7:$S$506&lt;=AL$3,1,0))*OFFSET('Gastos com Pessoal'!$H$6,1,MATCH(3&amp;$B49,'Gastos com Pessoal'!$I$532:$AJ$532&amp;'Gastos com Pessoal'!$I$6:$AJ$6,0),500,1)),0)
+_xlfn.IFNA(SUM((AL$3&gt;='Gastos com Pessoal'!$E$7:$E$506)*(AL$3&lt;='Gastos com Pessoal'!$F$7:$F$506)*(IF('Gastos com Pessoal'!$Y$7:$Y$506&lt;=AL$3,1,0))*OFFSET('Gastos com Pessoal'!$H$6,1,MATCH(4&amp;$B49,'Gastos com Pessoal'!$I$532:$AJ$532&amp;'Gastos com Pessoal'!$I$6:$AJ$6,0),500,1)),0)
+_xlfn.IFNA(SUM((AL$3&gt;='Gastos com Pessoal'!$E$7:$E$506)*(AL$3&lt;='Gastos com Pessoal'!$F$7:$F$506)*(IF('Gastos com Pessoal'!$AE$7:$AE$506&lt;=AL$3,1,0))*OFFSET('Gastos com Pessoal'!$H$6,1,MATCH(5&amp;$B49,'Gastos com Pessoal'!$I$532:$AJ$532&amp;'Gastos com Pessoal'!$I$6:$AJ$6,0),500,1)),0)
+_xlfn.IFNA(SUM((AL$3&gt;='Gastos com Pessoal'!$E$513:$E$522)*(AL$3&lt;='Gastos com Pessoal'!$F$513:$F$522)*(IF('Gastos com Pessoal'!$G$513:$G$522&lt;=AL$3,1,0))*OFFSET('Gastos com Pessoal'!$H$512,1,MATCH(1&amp;$B49,'Gastos com Pessoal'!$I$532:$AJ$532&amp;'Gastos com Pessoal'!$I$512:$AJ$512,0),10,1)),0)
+_xlfn.IFNA(SUM((AL$3&gt;='Gastos com Pessoal'!$E$513:$E$522)*(AL$3&lt;='Gastos com Pessoal'!$F$513:$F$522)*(IF('Gastos com Pessoal'!$M$513:$M$522&lt;=AL$3,1,0))*OFFSET('Gastos com Pessoal'!$H$512,1,MATCH(2&amp;$B49,'Gastos com Pessoal'!$I$532:$AJ$532&amp;'Gastos com Pessoal'!$I$512:$AJ$512,0),10,1)),0)
+_xlfn.IFNA(SUM((AL$3&gt;='Gastos com Pessoal'!$E$513:$E$522)*(AL$3&lt;='Gastos com Pessoal'!$F$513:$F$522)*(IF('Gastos com Pessoal'!$S$513:$S$522&lt;=AL$3,1,0))*OFFSET('Gastos com Pessoal'!$H$512,1,MATCH(3&amp;$B49,'Gastos com Pessoal'!$I$532:$AJ$532&amp;'Gastos com Pessoal'!$I$512:$AJ$512,0),10,1)),0)
+_xlfn.IFNA(SUM((AL$3&gt;='Gastos com Pessoal'!$E$513:$E$522)*(AL$3&lt;='Gastos com Pessoal'!$F$513:$F$522)*(IF('Gastos com Pessoal'!$Y$513:$Y$522&lt;=AL$3,1,0))*OFFSET('Gastos com Pessoal'!$H$512,1,MATCH(4&amp;$B49,'Gastos com Pessoal'!$I$532:$AJ$532&amp;'Gastos com Pessoal'!$I$512:$AJ$512,0),10,1)),0)
+_xlfn.IFNA(SUM((AL$3&gt;='Gastos com Pessoal'!$E$513:$E$522)*(AL$3&lt;='Gastos com Pessoal'!$F$513:$F$522)*(IF('Gastos com Pessoal'!$AE$513:$AE$522&lt;=AL$3,1,0))*OFFSET('Gastos com Pessoal'!$H$512,1,MATCH(5&amp;$B49,'Gastos com Pessoal'!$I$532:$AJ$532&amp;'Gastos com Pessoal'!$I$512:$AJ$512,0),10,1)),0)</f>
        <v>0</v>
      </c>
      <c r="AM49" s="32">
        <f t="array" aca="1" ref="AM49" ca="1">_xlfn.IFNA(SUM((AM$3&gt;='Gastos com Pessoal'!$E$7:$E$506)*(AM$3&lt;='Gastos com Pessoal'!$F$7:$F$506)*OFFSET('Encargos e Benefícios'!$D$5,1,MATCH($B49,'Encargos e Benefícios'!$E$5:$AB$5,0),500,1)),0)
+_xlfn.IFNA(SUM((AM$3&gt;='Gastos com Pessoal'!$E$513:$E$522)*(AM$3&lt;='Gastos com Pessoal'!$F$513:$F$522)*OFFSET('Encargos e Benefícios'!$D$511,1,MATCH($B49,'Encargos e Benefícios'!$E$511:$AB$511,0),10,1)),0)
+_xlfn.IFNA(SUM((AM$3&gt;='Gastos com Pessoal'!$E$7:$E$506)*(AM$3&lt;='Gastos com Pessoal'!$F$7:$F$506)*(IF('Gastos com Pessoal'!$G$7:$G$506&lt;=AM$3,1,0))*OFFSET('Gastos com Pessoal'!$H$6,1,MATCH(1&amp;$B49,'Gastos com Pessoal'!$I$532:$AJ$532&amp;'Gastos com Pessoal'!$I$6:$AJ$6,0),500,1)),0)
+_xlfn.IFNA(SUM((AM$3&gt;='Gastos com Pessoal'!$E$7:$E$506)*(AM$3&lt;='Gastos com Pessoal'!$F$7:$F$506)*(IF('Gastos com Pessoal'!$M$7:$M$506&lt;=AM$3,1,0))*OFFSET('Gastos com Pessoal'!$H$6,1,MATCH(2&amp;$B49,'Gastos com Pessoal'!$I$532:$AJ$532&amp;'Gastos com Pessoal'!$I$6:$AJ$6,0),500,1)),0)
+_xlfn.IFNA(SUM((AM$3&gt;='Gastos com Pessoal'!$E$7:$E$506)*(AM$3&lt;='Gastos com Pessoal'!$F$7:$F$506)*(IF('Gastos com Pessoal'!$S$7:$S$506&lt;=AM$3,1,0))*OFFSET('Gastos com Pessoal'!$H$6,1,MATCH(3&amp;$B49,'Gastos com Pessoal'!$I$532:$AJ$532&amp;'Gastos com Pessoal'!$I$6:$AJ$6,0),500,1)),0)
+_xlfn.IFNA(SUM((AM$3&gt;='Gastos com Pessoal'!$E$7:$E$506)*(AM$3&lt;='Gastos com Pessoal'!$F$7:$F$506)*(IF('Gastos com Pessoal'!$Y$7:$Y$506&lt;=AM$3,1,0))*OFFSET('Gastos com Pessoal'!$H$6,1,MATCH(4&amp;$B49,'Gastos com Pessoal'!$I$532:$AJ$532&amp;'Gastos com Pessoal'!$I$6:$AJ$6,0),500,1)),0)
+_xlfn.IFNA(SUM((AM$3&gt;='Gastos com Pessoal'!$E$7:$E$506)*(AM$3&lt;='Gastos com Pessoal'!$F$7:$F$506)*(IF('Gastos com Pessoal'!$AE$7:$AE$506&lt;=AM$3,1,0))*OFFSET('Gastos com Pessoal'!$H$6,1,MATCH(5&amp;$B49,'Gastos com Pessoal'!$I$532:$AJ$532&amp;'Gastos com Pessoal'!$I$6:$AJ$6,0),500,1)),0)
+_xlfn.IFNA(SUM((AM$3&gt;='Gastos com Pessoal'!$E$513:$E$522)*(AM$3&lt;='Gastos com Pessoal'!$F$513:$F$522)*(IF('Gastos com Pessoal'!$G$513:$G$522&lt;=AM$3,1,0))*OFFSET('Gastos com Pessoal'!$H$512,1,MATCH(1&amp;$B49,'Gastos com Pessoal'!$I$532:$AJ$532&amp;'Gastos com Pessoal'!$I$512:$AJ$512,0),10,1)),0)
+_xlfn.IFNA(SUM((AM$3&gt;='Gastos com Pessoal'!$E$513:$E$522)*(AM$3&lt;='Gastos com Pessoal'!$F$513:$F$522)*(IF('Gastos com Pessoal'!$M$513:$M$522&lt;=AM$3,1,0))*OFFSET('Gastos com Pessoal'!$H$512,1,MATCH(2&amp;$B49,'Gastos com Pessoal'!$I$532:$AJ$532&amp;'Gastos com Pessoal'!$I$512:$AJ$512,0),10,1)),0)
+_xlfn.IFNA(SUM((AM$3&gt;='Gastos com Pessoal'!$E$513:$E$522)*(AM$3&lt;='Gastos com Pessoal'!$F$513:$F$522)*(IF('Gastos com Pessoal'!$S$513:$S$522&lt;=AM$3,1,0))*OFFSET('Gastos com Pessoal'!$H$512,1,MATCH(3&amp;$B49,'Gastos com Pessoal'!$I$532:$AJ$532&amp;'Gastos com Pessoal'!$I$512:$AJ$512,0),10,1)),0)
+_xlfn.IFNA(SUM((AM$3&gt;='Gastos com Pessoal'!$E$513:$E$522)*(AM$3&lt;='Gastos com Pessoal'!$F$513:$F$522)*(IF('Gastos com Pessoal'!$Y$513:$Y$522&lt;=AM$3,1,0))*OFFSET('Gastos com Pessoal'!$H$512,1,MATCH(4&amp;$B49,'Gastos com Pessoal'!$I$532:$AJ$532&amp;'Gastos com Pessoal'!$I$512:$AJ$512,0),10,1)),0)
+_xlfn.IFNA(SUM((AM$3&gt;='Gastos com Pessoal'!$E$513:$E$522)*(AM$3&lt;='Gastos com Pessoal'!$F$513:$F$522)*(IF('Gastos com Pessoal'!$AE$513:$AE$522&lt;=AM$3,1,0))*OFFSET('Gastos com Pessoal'!$H$512,1,MATCH(5&amp;$B49,'Gastos com Pessoal'!$I$532:$AJ$532&amp;'Gastos com Pessoal'!$I$512:$AJ$512,0),10,1)),0)</f>
        <v>0</v>
      </c>
      <c r="AN49" s="32">
        <f t="array" aca="1" ref="AN49" ca="1">_xlfn.IFNA(SUM((AN$3&gt;='Gastos com Pessoal'!$E$7:$E$506)*(AN$3&lt;='Gastos com Pessoal'!$F$7:$F$506)*OFFSET('Encargos e Benefícios'!$D$5,1,MATCH($B49,'Encargos e Benefícios'!$E$5:$AB$5,0),500,1)),0)
+_xlfn.IFNA(SUM((AN$3&gt;='Gastos com Pessoal'!$E$513:$E$522)*(AN$3&lt;='Gastos com Pessoal'!$F$513:$F$522)*OFFSET('Encargos e Benefícios'!$D$511,1,MATCH($B49,'Encargos e Benefícios'!$E$511:$AB$511,0),10,1)),0)
+_xlfn.IFNA(SUM((AN$3&gt;='Gastos com Pessoal'!$E$7:$E$506)*(AN$3&lt;='Gastos com Pessoal'!$F$7:$F$506)*(IF('Gastos com Pessoal'!$G$7:$G$506&lt;=AN$3,1,0))*OFFSET('Gastos com Pessoal'!$H$6,1,MATCH(1&amp;$B49,'Gastos com Pessoal'!$I$532:$AJ$532&amp;'Gastos com Pessoal'!$I$6:$AJ$6,0),500,1)),0)
+_xlfn.IFNA(SUM((AN$3&gt;='Gastos com Pessoal'!$E$7:$E$506)*(AN$3&lt;='Gastos com Pessoal'!$F$7:$F$506)*(IF('Gastos com Pessoal'!$M$7:$M$506&lt;=AN$3,1,0))*OFFSET('Gastos com Pessoal'!$H$6,1,MATCH(2&amp;$B49,'Gastos com Pessoal'!$I$532:$AJ$532&amp;'Gastos com Pessoal'!$I$6:$AJ$6,0),500,1)),0)
+_xlfn.IFNA(SUM((AN$3&gt;='Gastos com Pessoal'!$E$7:$E$506)*(AN$3&lt;='Gastos com Pessoal'!$F$7:$F$506)*(IF('Gastos com Pessoal'!$S$7:$S$506&lt;=AN$3,1,0))*OFFSET('Gastos com Pessoal'!$H$6,1,MATCH(3&amp;$B49,'Gastos com Pessoal'!$I$532:$AJ$532&amp;'Gastos com Pessoal'!$I$6:$AJ$6,0),500,1)),0)
+_xlfn.IFNA(SUM((AN$3&gt;='Gastos com Pessoal'!$E$7:$E$506)*(AN$3&lt;='Gastos com Pessoal'!$F$7:$F$506)*(IF('Gastos com Pessoal'!$Y$7:$Y$506&lt;=AN$3,1,0))*OFFSET('Gastos com Pessoal'!$H$6,1,MATCH(4&amp;$B49,'Gastos com Pessoal'!$I$532:$AJ$532&amp;'Gastos com Pessoal'!$I$6:$AJ$6,0),500,1)),0)
+_xlfn.IFNA(SUM((AN$3&gt;='Gastos com Pessoal'!$E$7:$E$506)*(AN$3&lt;='Gastos com Pessoal'!$F$7:$F$506)*(IF('Gastos com Pessoal'!$AE$7:$AE$506&lt;=AN$3,1,0))*OFFSET('Gastos com Pessoal'!$H$6,1,MATCH(5&amp;$B49,'Gastos com Pessoal'!$I$532:$AJ$532&amp;'Gastos com Pessoal'!$I$6:$AJ$6,0),500,1)),0)
+_xlfn.IFNA(SUM((AN$3&gt;='Gastos com Pessoal'!$E$513:$E$522)*(AN$3&lt;='Gastos com Pessoal'!$F$513:$F$522)*(IF('Gastos com Pessoal'!$G$513:$G$522&lt;=AN$3,1,0))*OFFSET('Gastos com Pessoal'!$H$512,1,MATCH(1&amp;$B49,'Gastos com Pessoal'!$I$532:$AJ$532&amp;'Gastos com Pessoal'!$I$512:$AJ$512,0),10,1)),0)
+_xlfn.IFNA(SUM((AN$3&gt;='Gastos com Pessoal'!$E$513:$E$522)*(AN$3&lt;='Gastos com Pessoal'!$F$513:$F$522)*(IF('Gastos com Pessoal'!$M$513:$M$522&lt;=AN$3,1,0))*OFFSET('Gastos com Pessoal'!$H$512,1,MATCH(2&amp;$B49,'Gastos com Pessoal'!$I$532:$AJ$532&amp;'Gastos com Pessoal'!$I$512:$AJ$512,0),10,1)),0)
+_xlfn.IFNA(SUM((AN$3&gt;='Gastos com Pessoal'!$E$513:$E$522)*(AN$3&lt;='Gastos com Pessoal'!$F$513:$F$522)*(IF('Gastos com Pessoal'!$S$513:$S$522&lt;=AN$3,1,0))*OFFSET('Gastos com Pessoal'!$H$512,1,MATCH(3&amp;$B49,'Gastos com Pessoal'!$I$532:$AJ$532&amp;'Gastos com Pessoal'!$I$512:$AJ$512,0),10,1)),0)
+_xlfn.IFNA(SUM((AN$3&gt;='Gastos com Pessoal'!$E$513:$E$522)*(AN$3&lt;='Gastos com Pessoal'!$F$513:$F$522)*(IF('Gastos com Pessoal'!$Y$513:$Y$522&lt;=AN$3,1,0))*OFFSET('Gastos com Pessoal'!$H$512,1,MATCH(4&amp;$B49,'Gastos com Pessoal'!$I$532:$AJ$532&amp;'Gastos com Pessoal'!$I$512:$AJ$512,0),10,1)),0)
+_xlfn.IFNA(SUM((AN$3&gt;='Gastos com Pessoal'!$E$513:$E$522)*(AN$3&lt;='Gastos com Pessoal'!$F$513:$F$522)*(IF('Gastos com Pessoal'!$AE$513:$AE$522&lt;=AN$3,1,0))*OFFSET('Gastos com Pessoal'!$H$512,1,MATCH(5&amp;$B49,'Gastos com Pessoal'!$I$532:$AJ$532&amp;'Gastos com Pessoal'!$I$512:$AJ$512,0),10,1)),0)</f>
        <v>0</v>
      </c>
      <c r="AO49" s="32">
        <f t="array" aca="1" ref="AO49" ca="1">_xlfn.IFNA(SUM((AO$3&gt;='Gastos com Pessoal'!$E$7:$E$506)*(AO$3&lt;='Gastos com Pessoal'!$F$7:$F$506)*OFFSET('Encargos e Benefícios'!$D$5,1,MATCH($B49,'Encargos e Benefícios'!$E$5:$AB$5,0),500,1)),0)
+_xlfn.IFNA(SUM((AO$3&gt;='Gastos com Pessoal'!$E$513:$E$522)*(AO$3&lt;='Gastos com Pessoal'!$F$513:$F$522)*OFFSET('Encargos e Benefícios'!$D$511,1,MATCH($B49,'Encargos e Benefícios'!$E$511:$AB$511,0),10,1)),0)
+_xlfn.IFNA(SUM((AO$3&gt;='Gastos com Pessoal'!$E$7:$E$506)*(AO$3&lt;='Gastos com Pessoal'!$F$7:$F$506)*(IF('Gastos com Pessoal'!$G$7:$G$506&lt;=AO$3,1,0))*OFFSET('Gastos com Pessoal'!$H$6,1,MATCH(1&amp;$B49,'Gastos com Pessoal'!$I$532:$AJ$532&amp;'Gastos com Pessoal'!$I$6:$AJ$6,0),500,1)),0)
+_xlfn.IFNA(SUM((AO$3&gt;='Gastos com Pessoal'!$E$7:$E$506)*(AO$3&lt;='Gastos com Pessoal'!$F$7:$F$506)*(IF('Gastos com Pessoal'!$M$7:$M$506&lt;=AO$3,1,0))*OFFSET('Gastos com Pessoal'!$H$6,1,MATCH(2&amp;$B49,'Gastos com Pessoal'!$I$532:$AJ$532&amp;'Gastos com Pessoal'!$I$6:$AJ$6,0),500,1)),0)
+_xlfn.IFNA(SUM((AO$3&gt;='Gastos com Pessoal'!$E$7:$E$506)*(AO$3&lt;='Gastos com Pessoal'!$F$7:$F$506)*(IF('Gastos com Pessoal'!$S$7:$S$506&lt;=AO$3,1,0))*OFFSET('Gastos com Pessoal'!$H$6,1,MATCH(3&amp;$B49,'Gastos com Pessoal'!$I$532:$AJ$532&amp;'Gastos com Pessoal'!$I$6:$AJ$6,0),500,1)),0)
+_xlfn.IFNA(SUM((AO$3&gt;='Gastos com Pessoal'!$E$7:$E$506)*(AO$3&lt;='Gastos com Pessoal'!$F$7:$F$506)*(IF('Gastos com Pessoal'!$Y$7:$Y$506&lt;=AO$3,1,0))*OFFSET('Gastos com Pessoal'!$H$6,1,MATCH(4&amp;$B49,'Gastos com Pessoal'!$I$532:$AJ$532&amp;'Gastos com Pessoal'!$I$6:$AJ$6,0),500,1)),0)
+_xlfn.IFNA(SUM((AO$3&gt;='Gastos com Pessoal'!$E$7:$E$506)*(AO$3&lt;='Gastos com Pessoal'!$F$7:$F$506)*(IF('Gastos com Pessoal'!$AE$7:$AE$506&lt;=AO$3,1,0))*OFFSET('Gastos com Pessoal'!$H$6,1,MATCH(5&amp;$B49,'Gastos com Pessoal'!$I$532:$AJ$532&amp;'Gastos com Pessoal'!$I$6:$AJ$6,0),500,1)),0)
+_xlfn.IFNA(SUM((AO$3&gt;='Gastos com Pessoal'!$E$513:$E$522)*(AO$3&lt;='Gastos com Pessoal'!$F$513:$F$522)*(IF('Gastos com Pessoal'!$G$513:$G$522&lt;=AO$3,1,0))*OFFSET('Gastos com Pessoal'!$H$512,1,MATCH(1&amp;$B49,'Gastos com Pessoal'!$I$532:$AJ$532&amp;'Gastos com Pessoal'!$I$512:$AJ$512,0),10,1)),0)
+_xlfn.IFNA(SUM((AO$3&gt;='Gastos com Pessoal'!$E$513:$E$522)*(AO$3&lt;='Gastos com Pessoal'!$F$513:$F$522)*(IF('Gastos com Pessoal'!$M$513:$M$522&lt;=AO$3,1,0))*OFFSET('Gastos com Pessoal'!$H$512,1,MATCH(2&amp;$B49,'Gastos com Pessoal'!$I$532:$AJ$532&amp;'Gastos com Pessoal'!$I$512:$AJ$512,0),10,1)),0)
+_xlfn.IFNA(SUM((AO$3&gt;='Gastos com Pessoal'!$E$513:$E$522)*(AO$3&lt;='Gastos com Pessoal'!$F$513:$F$522)*(IF('Gastos com Pessoal'!$S$513:$S$522&lt;=AO$3,1,0))*OFFSET('Gastos com Pessoal'!$H$512,1,MATCH(3&amp;$B49,'Gastos com Pessoal'!$I$532:$AJ$532&amp;'Gastos com Pessoal'!$I$512:$AJ$512,0),10,1)),0)
+_xlfn.IFNA(SUM((AO$3&gt;='Gastos com Pessoal'!$E$513:$E$522)*(AO$3&lt;='Gastos com Pessoal'!$F$513:$F$522)*(IF('Gastos com Pessoal'!$Y$513:$Y$522&lt;=AO$3,1,0))*OFFSET('Gastos com Pessoal'!$H$512,1,MATCH(4&amp;$B49,'Gastos com Pessoal'!$I$532:$AJ$532&amp;'Gastos com Pessoal'!$I$512:$AJ$512,0),10,1)),0)
+_xlfn.IFNA(SUM((AO$3&gt;='Gastos com Pessoal'!$E$513:$E$522)*(AO$3&lt;='Gastos com Pessoal'!$F$513:$F$522)*(IF('Gastos com Pessoal'!$AE$513:$AE$522&lt;=AO$3,1,0))*OFFSET('Gastos com Pessoal'!$H$512,1,MATCH(5&amp;$B49,'Gastos com Pessoal'!$I$532:$AJ$532&amp;'Gastos com Pessoal'!$I$512:$AJ$512,0),10,1)),0)</f>
        <v>0</v>
      </c>
      <c r="AP49" s="32">
        <f t="array" aca="1" ref="AP49" ca="1">_xlfn.IFNA(SUM((AP$3&gt;='Gastos com Pessoal'!$E$7:$E$506)*(AP$3&lt;='Gastos com Pessoal'!$F$7:$F$506)*OFFSET('Encargos e Benefícios'!$D$5,1,MATCH($B49,'Encargos e Benefícios'!$E$5:$AB$5,0),500,1)),0)
+_xlfn.IFNA(SUM((AP$3&gt;='Gastos com Pessoal'!$E$513:$E$522)*(AP$3&lt;='Gastos com Pessoal'!$F$513:$F$522)*OFFSET('Encargos e Benefícios'!$D$511,1,MATCH($B49,'Encargos e Benefícios'!$E$511:$AB$511,0),10,1)),0)
+_xlfn.IFNA(SUM((AP$3&gt;='Gastos com Pessoal'!$E$7:$E$506)*(AP$3&lt;='Gastos com Pessoal'!$F$7:$F$506)*(IF('Gastos com Pessoal'!$G$7:$G$506&lt;=AP$3,1,0))*OFFSET('Gastos com Pessoal'!$H$6,1,MATCH(1&amp;$B49,'Gastos com Pessoal'!$I$532:$AJ$532&amp;'Gastos com Pessoal'!$I$6:$AJ$6,0),500,1)),0)
+_xlfn.IFNA(SUM((AP$3&gt;='Gastos com Pessoal'!$E$7:$E$506)*(AP$3&lt;='Gastos com Pessoal'!$F$7:$F$506)*(IF('Gastos com Pessoal'!$M$7:$M$506&lt;=AP$3,1,0))*OFFSET('Gastos com Pessoal'!$H$6,1,MATCH(2&amp;$B49,'Gastos com Pessoal'!$I$532:$AJ$532&amp;'Gastos com Pessoal'!$I$6:$AJ$6,0),500,1)),0)
+_xlfn.IFNA(SUM((AP$3&gt;='Gastos com Pessoal'!$E$7:$E$506)*(AP$3&lt;='Gastos com Pessoal'!$F$7:$F$506)*(IF('Gastos com Pessoal'!$S$7:$S$506&lt;=AP$3,1,0))*OFFSET('Gastos com Pessoal'!$H$6,1,MATCH(3&amp;$B49,'Gastos com Pessoal'!$I$532:$AJ$532&amp;'Gastos com Pessoal'!$I$6:$AJ$6,0),500,1)),0)
+_xlfn.IFNA(SUM((AP$3&gt;='Gastos com Pessoal'!$E$7:$E$506)*(AP$3&lt;='Gastos com Pessoal'!$F$7:$F$506)*(IF('Gastos com Pessoal'!$Y$7:$Y$506&lt;=AP$3,1,0))*OFFSET('Gastos com Pessoal'!$H$6,1,MATCH(4&amp;$B49,'Gastos com Pessoal'!$I$532:$AJ$532&amp;'Gastos com Pessoal'!$I$6:$AJ$6,0),500,1)),0)
+_xlfn.IFNA(SUM((AP$3&gt;='Gastos com Pessoal'!$E$7:$E$506)*(AP$3&lt;='Gastos com Pessoal'!$F$7:$F$506)*(IF('Gastos com Pessoal'!$AE$7:$AE$506&lt;=AP$3,1,0))*OFFSET('Gastos com Pessoal'!$H$6,1,MATCH(5&amp;$B49,'Gastos com Pessoal'!$I$532:$AJ$532&amp;'Gastos com Pessoal'!$I$6:$AJ$6,0),500,1)),0)
+_xlfn.IFNA(SUM((AP$3&gt;='Gastos com Pessoal'!$E$513:$E$522)*(AP$3&lt;='Gastos com Pessoal'!$F$513:$F$522)*(IF('Gastos com Pessoal'!$G$513:$G$522&lt;=AP$3,1,0))*OFFSET('Gastos com Pessoal'!$H$512,1,MATCH(1&amp;$B49,'Gastos com Pessoal'!$I$532:$AJ$532&amp;'Gastos com Pessoal'!$I$512:$AJ$512,0),10,1)),0)
+_xlfn.IFNA(SUM((AP$3&gt;='Gastos com Pessoal'!$E$513:$E$522)*(AP$3&lt;='Gastos com Pessoal'!$F$513:$F$522)*(IF('Gastos com Pessoal'!$M$513:$M$522&lt;=AP$3,1,0))*OFFSET('Gastos com Pessoal'!$H$512,1,MATCH(2&amp;$B49,'Gastos com Pessoal'!$I$532:$AJ$532&amp;'Gastos com Pessoal'!$I$512:$AJ$512,0),10,1)),0)
+_xlfn.IFNA(SUM((AP$3&gt;='Gastos com Pessoal'!$E$513:$E$522)*(AP$3&lt;='Gastos com Pessoal'!$F$513:$F$522)*(IF('Gastos com Pessoal'!$S$513:$S$522&lt;=AP$3,1,0))*OFFSET('Gastos com Pessoal'!$H$512,1,MATCH(3&amp;$B49,'Gastos com Pessoal'!$I$532:$AJ$532&amp;'Gastos com Pessoal'!$I$512:$AJ$512,0),10,1)),0)
+_xlfn.IFNA(SUM((AP$3&gt;='Gastos com Pessoal'!$E$513:$E$522)*(AP$3&lt;='Gastos com Pessoal'!$F$513:$F$522)*(IF('Gastos com Pessoal'!$Y$513:$Y$522&lt;=AP$3,1,0))*OFFSET('Gastos com Pessoal'!$H$512,1,MATCH(4&amp;$B49,'Gastos com Pessoal'!$I$532:$AJ$532&amp;'Gastos com Pessoal'!$I$512:$AJ$512,0),10,1)),0)
+_xlfn.IFNA(SUM((AP$3&gt;='Gastos com Pessoal'!$E$513:$E$522)*(AP$3&lt;='Gastos com Pessoal'!$F$513:$F$522)*(IF('Gastos com Pessoal'!$AE$513:$AE$522&lt;=AP$3,1,0))*OFFSET('Gastos com Pessoal'!$H$512,1,MATCH(5&amp;$B49,'Gastos com Pessoal'!$I$532:$AJ$532&amp;'Gastos com Pessoal'!$I$512:$AJ$512,0),10,1)),0)</f>
        <v>0</v>
      </c>
      <c r="AQ49" s="32">
        <f t="array" aca="1" ref="AQ49" ca="1">_xlfn.IFNA(SUM((AQ$3&gt;='Gastos com Pessoal'!$E$7:$E$506)*(AQ$3&lt;='Gastos com Pessoal'!$F$7:$F$506)*OFFSET('Encargos e Benefícios'!$D$5,1,MATCH($B49,'Encargos e Benefícios'!$E$5:$AB$5,0),500,1)),0)
+_xlfn.IFNA(SUM((AQ$3&gt;='Gastos com Pessoal'!$E$513:$E$522)*(AQ$3&lt;='Gastos com Pessoal'!$F$513:$F$522)*OFFSET('Encargos e Benefícios'!$D$511,1,MATCH($B49,'Encargos e Benefícios'!$E$511:$AB$511,0),10,1)),0)
+_xlfn.IFNA(SUM((AQ$3&gt;='Gastos com Pessoal'!$E$7:$E$506)*(AQ$3&lt;='Gastos com Pessoal'!$F$7:$F$506)*(IF('Gastos com Pessoal'!$G$7:$G$506&lt;=AQ$3,1,0))*OFFSET('Gastos com Pessoal'!$H$6,1,MATCH(1&amp;$B49,'Gastos com Pessoal'!$I$532:$AJ$532&amp;'Gastos com Pessoal'!$I$6:$AJ$6,0),500,1)),0)
+_xlfn.IFNA(SUM((AQ$3&gt;='Gastos com Pessoal'!$E$7:$E$506)*(AQ$3&lt;='Gastos com Pessoal'!$F$7:$F$506)*(IF('Gastos com Pessoal'!$M$7:$M$506&lt;=AQ$3,1,0))*OFFSET('Gastos com Pessoal'!$H$6,1,MATCH(2&amp;$B49,'Gastos com Pessoal'!$I$532:$AJ$532&amp;'Gastos com Pessoal'!$I$6:$AJ$6,0),500,1)),0)
+_xlfn.IFNA(SUM((AQ$3&gt;='Gastos com Pessoal'!$E$7:$E$506)*(AQ$3&lt;='Gastos com Pessoal'!$F$7:$F$506)*(IF('Gastos com Pessoal'!$S$7:$S$506&lt;=AQ$3,1,0))*OFFSET('Gastos com Pessoal'!$H$6,1,MATCH(3&amp;$B49,'Gastos com Pessoal'!$I$532:$AJ$532&amp;'Gastos com Pessoal'!$I$6:$AJ$6,0),500,1)),0)
+_xlfn.IFNA(SUM((AQ$3&gt;='Gastos com Pessoal'!$E$7:$E$506)*(AQ$3&lt;='Gastos com Pessoal'!$F$7:$F$506)*(IF('Gastos com Pessoal'!$Y$7:$Y$506&lt;=AQ$3,1,0))*OFFSET('Gastos com Pessoal'!$H$6,1,MATCH(4&amp;$B49,'Gastos com Pessoal'!$I$532:$AJ$532&amp;'Gastos com Pessoal'!$I$6:$AJ$6,0),500,1)),0)
+_xlfn.IFNA(SUM((AQ$3&gt;='Gastos com Pessoal'!$E$7:$E$506)*(AQ$3&lt;='Gastos com Pessoal'!$F$7:$F$506)*(IF('Gastos com Pessoal'!$AE$7:$AE$506&lt;=AQ$3,1,0))*OFFSET('Gastos com Pessoal'!$H$6,1,MATCH(5&amp;$B49,'Gastos com Pessoal'!$I$532:$AJ$532&amp;'Gastos com Pessoal'!$I$6:$AJ$6,0),500,1)),0)
+_xlfn.IFNA(SUM((AQ$3&gt;='Gastos com Pessoal'!$E$513:$E$522)*(AQ$3&lt;='Gastos com Pessoal'!$F$513:$F$522)*(IF('Gastos com Pessoal'!$G$513:$G$522&lt;=AQ$3,1,0))*OFFSET('Gastos com Pessoal'!$H$512,1,MATCH(1&amp;$B49,'Gastos com Pessoal'!$I$532:$AJ$532&amp;'Gastos com Pessoal'!$I$512:$AJ$512,0),10,1)),0)
+_xlfn.IFNA(SUM((AQ$3&gt;='Gastos com Pessoal'!$E$513:$E$522)*(AQ$3&lt;='Gastos com Pessoal'!$F$513:$F$522)*(IF('Gastos com Pessoal'!$M$513:$M$522&lt;=AQ$3,1,0))*OFFSET('Gastos com Pessoal'!$H$512,1,MATCH(2&amp;$B49,'Gastos com Pessoal'!$I$532:$AJ$532&amp;'Gastos com Pessoal'!$I$512:$AJ$512,0),10,1)),0)
+_xlfn.IFNA(SUM((AQ$3&gt;='Gastos com Pessoal'!$E$513:$E$522)*(AQ$3&lt;='Gastos com Pessoal'!$F$513:$F$522)*(IF('Gastos com Pessoal'!$S$513:$S$522&lt;=AQ$3,1,0))*OFFSET('Gastos com Pessoal'!$H$512,1,MATCH(3&amp;$B49,'Gastos com Pessoal'!$I$532:$AJ$532&amp;'Gastos com Pessoal'!$I$512:$AJ$512,0),10,1)),0)
+_xlfn.IFNA(SUM((AQ$3&gt;='Gastos com Pessoal'!$E$513:$E$522)*(AQ$3&lt;='Gastos com Pessoal'!$F$513:$F$522)*(IF('Gastos com Pessoal'!$Y$513:$Y$522&lt;=AQ$3,1,0))*OFFSET('Gastos com Pessoal'!$H$512,1,MATCH(4&amp;$B49,'Gastos com Pessoal'!$I$532:$AJ$532&amp;'Gastos com Pessoal'!$I$512:$AJ$512,0),10,1)),0)
+_xlfn.IFNA(SUM((AQ$3&gt;='Gastos com Pessoal'!$E$513:$E$522)*(AQ$3&lt;='Gastos com Pessoal'!$F$513:$F$522)*(IF('Gastos com Pessoal'!$AE$513:$AE$522&lt;=AQ$3,1,0))*OFFSET('Gastos com Pessoal'!$H$512,1,MATCH(5&amp;$B49,'Gastos com Pessoal'!$I$532:$AJ$532&amp;'Gastos com Pessoal'!$I$512:$AJ$512,0),10,1)),0)</f>
        <v>0</v>
      </c>
      <c r="AR49" s="32">
        <f t="array" aca="1" ref="AR49" ca="1">_xlfn.IFNA(SUM((AR$3&gt;='Gastos com Pessoal'!$E$7:$E$506)*(AR$3&lt;='Gastos com Pessoal'!$F$7:$F$506)*OFFSET('Encargos e Benefícios'!$D$5,1,MATCH($B49,'Encargos e Benefícios'!$E$5:$AB$5,0),500,1)),0)
+_xlfn.IFNA(SUM((AR$3&gt;='Gastos com Pessoal'!$E$513:$E$522)*(AR$3&lt;='Gastos com Pessoal'!$F$513:$F$522)*OFFSET('Encargos e Benefícios'!$D$511,1,MATCH($B49,'Encargos e Benefícios'!$E$511:$AB$511,0),10,1)),0)
+_xlfn.IFNA(SUM((AR$3&gt;='Gastos com Pessoal'!$E$7:$E$506)*(AR$3&lt;='Gastos com Pessoal'!$F$7:$F$506)*(IF('Gastos com Pessoal'!$G$7:$G$506&lt;=AR$3,1,0))*OFFSET('Gastos com Pessoal'!$H$6,1,MATCH(1&amp;$B49,'Gastos com Pessoal'!$I$532:$AJ$532&amp;'Gastos com Pessoal'!$I$6:$AJ$6,0),500,1)),0)
+_xlfn.IFNA(SUM((AR$3&gt;='Gastos com Pessoal'!$E$7:$E$506)*(AR$3&lt;='Gastos com Pessoal'!$F$7:$F$506)*(IF('Gastos com Pessoal'!$M$7:$M$506&lt;=AR$3,1,0))*OFFSET('Gastos com Pessoal'!$H$6,1,MATCH(2&amp;$B49,'Gastos com Pessoal'!$I$532:$AJ$532&amp;'Gastos com Pessoal'!$I$6:$AJ$6,0),500,1)),0)
+_xlfn.IFNA(SUM((AR$3&gt;='Gastos com Pessoal'!$E$7:$E$506)*(AR$3&lt;='Gastos com Pessoal'!$F$7:$F$506)*(IF('Gastos com Pessoal'!$S$7:$S$506&lt;=AR$3,1,0))*OFFSET('Gastos com Pessoal'!$H$6,1,MATCH(3&amp;$B49,'Gastos com Pessoal'!$I$532:$AJ$532&amp;'Gastos com Pessoal'!$I$6:$AJ$6,0),500,1)),0)
+_xlfn.IFNA(SUM((AR$3&gt;='Gastos com Pessoal'!$E$7:$E$506)*(AR$3&lt;='Gastos com Pessoal'!$F$7:$F$506)*(IF('Gastos com Pessoal'!$Y$7:$Y$506&lt;=AR$3,1,0))*OFFSET('Gastos com Pessoal'!$H$6,1,MATCH(4&amp;$B49,'Gastos com Pessoal'!$I$532:$AJ$532&amp;'Gastos com Pessoal'!$I$6:$AJ$6,0),500,1)),0)
+_xlfn.IFNA(SUM((AR$3&gt;='Gastos com Pessoal'!$E$7:$E$506)*(AR$3&lt;='Gastos com Pessoal'!$F$7:$F$506)*(IF('Gastos com Pessoal'!$AE$7:$AE$506&lt;=AR$3,1,0))*OFFSET('Gastos com Pessoal'!$H$6,1,MATCH(5&amp;$B49,'Gastos com Pessoal'!$I$532:$AJ$532&amp;'Gastos com Pessoal'!$I$6:$AJ$6,0),500,1)),0)
+_xlfn.IFNA(SUM((AR$3&gt;='Gastos com Pessoal'!$E$513:$E$522)*(AR$3&lt;='Gastos com Pessoal'!$F$513:$F$522)*(IF('Gastos com Pessoal'!$G$513:$G$522&lt;=AR$3,1,0))*OFFSET('Gastos com Pessoal'!$H$512,1,MATCH(1&amp;$B49,'Gastos com Pessoal'!$I$532:$AJ$532&amp;'Gastos com Pessoal'!$I$512:$AJ$512,0),10,1)),0)
+_xlfn.IFNA(SUM((AR$3&gt;='Gastos com Pessoal'!$E$513:$E$522)*(AR$3&lt;='Gastos com Pessoal'!$F$513:$F$522)*(IF('Gastos com Pessoal'!$M$513:$M$522&lt;=AR$3,1,0))*OFFSET('Gastos com Pessoal'!$H$512,1,MATCH(2&amp;$B49,'Gastos com Pessoal'!$I$532:$AJ$532&amp;'Gastos com Pessoal'!$I$512:$AJ$512,0),10,1)),0)
+_xlfn.IFNA(SUM((AR$3&gt;='Gastos com Pessoal'!$E$513:$E$522)*(AR$3&lt;='Gastos com Pessoal'!$F$513:$F$522)*(IF('Gastos com Pessoal'!$S$513:$S$522&lt;=AR$3,1,0))*OFFSET('Gastos com Pessoal'!$H$512,1,MATCH(3&amp;$B49,'Gastos com Pessoal'!$I$532:$AJ$532&amp;'Gastos com Pessoal'!$I$512:$AJ$512,0),10,1)),0)
+_xlfn.IFNA(SUM((AR$3&gt;='Gastos com Pessoal'!$E$513:$E$522)*(AR$3&lt;='Gastos com Pessoal'!$F$513:$F$522)*(IF('Gastos com Pessoal'!$Y$513:$Y$522&lt;=AR$3,1,0))*OFFSET('Gastos com Pessoal'!$H$512,1,MATCH(4&amp;$B49,'Gastos com Pessoal'!$I$532:$AJ$532&amp;'Gastos com Pessoal'!$I$512:$AJ$512,0),10,1)),0)
+_xlfn.IFNA(SUM((AR$3&gt;='Gastos com Pessoal'!$E$513:$E$522)*(AR$3&lt;='Gastos com Pessoal'!$F$513:$F$522)*(IF('Gastos com Pessoal'!$AE$513:$AE$522&lt;=AR$3,1,0))*OFFSET('Gastos com Pessoal'!$H$512,1,MATCH(5&amp;$B49,'Gastos com Pessoal'!$I$532:$AJ$532&amp;'Gastos com Pessoal'!$I$512:$AJ$512,0),10,1)),0)</f>
        <v>0</v>
      </c>
      <c r="AS49" s="32">
        <f t="array" aca="1" ref="AS49" ca="1">_xlfn.IFNA(SUM((AS$3&gt;='Gastos com Pessoal'!$E$7:$E$506)*(AS$3&lt;='Gastos com Pessoal'!$F$7:$F$506)*OFFSET('Encargos e Benefícios'!$D$5,1,MATCH($B49,'Encargos e Benefícios'!$E$5:$AB$5,0),500,1)),0)
+_xlfn.IFNA(SUM((AS$3&gt;='Gastos com Pessoal'!$E$513:$E$522)*(AS$3&lt;='Gastos com Pessoal'!$F$513:$F$522)*OFFSET('Encargos e Benefícios'!$D$511,1,MATCH($B49,'Encargos e Benefícios'!$E$511:$AB$511,0),10,1)),0)
+_xlfn.IFNA(SUM((AS$3&gt;='Gastos com Pessoal'!$E$7:$E$506)*(AS$3&lt;='Gastos com Pessoal'!$F$7:$F$506)*(IF('Gastos com Pessoal'!$G$7:$G$506&lt;=AS$3,1,0))*OFFSET('Gastos com Pessoal'!$H$6,1,MATCH(1&amp;$B49,'Gastos com Pessoal'!$I$532:$AJ$532&amp;'Gastos com Pessoal'!$I$6:$AJ$6,0),500,1)),0)
+_xlfn.IFNA(SUM((AS$3&gt;='Gastos com Pessoal'!$E$7:$E$506)*(AS$3&lt;='Gastos com Pessoal'!$F$7:$F$506)*(IF('Gastos com Pessoal'!$M$7:$M$506&lt;=AS$3,1,0))*OFFSET('Gastos com Pessoal'!$H$6,1,MATCH(2&amp;$B49,'Gastos com Pessoal'!$I$532:$AJ$532&amp;'Gastos com Pessoal'!$I$6:$AJ$6,0),500,1)),0)
+_xlfn.IFNA(SUM((AS$3&gt;='Gastos com Pessoal'!$E$7:$E$506)*(AS$3&lt;='Gastos com Pessoal'!$F$7:$F$506)*(IF('Gastos com Pessoal'!$S$7:$S$506&lt;=AS$3,1,0))*OFFSET('Gastos com Pessoal'!$H$6,1,MATCH(3&amp;$B49,'Gastos com Pessoal'!$I$532:$AJ$532&amp;'Gastos com Pessoal'!$I$6:$AJ$6,0),500,1)),0)
+_xlfn.IFNA(SUM((AS$3&gt;='Gastos com Pessoal'!$E$7:$E$506)*(AS$3&lt;='Gastos com Pessoal'!$F$7:$F$506)*(IF('Gastos com Pessoal'!$Y$7:$Y$506&lt;=AS$3,1,0))*OFFSET('Gastos com Pessoal'!$H$6,1,MATCH(4&amp;$B49,'Gastos com Pessoal'!$I$532:$AJ$532&amp;'Gastos com Pessoal'!$I$6:$AJ$6,0),500,1)),0)
+_xlfn.IFNA(SUM((AS$3&gt;='Gastos com Pessoal'!$E$7:$E$506)*(AS$3&lt;='Gastos com Pessoal'!$F$7:$F$506)*(IF('Gastos com Pessoal'!$AE$7:$AE$506&lt;=AS$3,1,0))*OFFSET('Gastos com Pessoal'!$H$6,1,MATCH(5&amp;$B49,'Gastos com Pessoal'!$I$532:$AJ$532&amp;'Gastos com Pessoal'!$I$6:$AJ$6,0),500,1)),0)
+_xlfn.IFNA(SUM((AS$3&gt;='Gastos com Pessoal'!$E$513:$E$522)*(AS$3&lt;='Gastos com Pessoal'!$F$513:$F$522)*(IF('Gastos com Pessoal'!$G$513:$G$522&lt;=AS$3,1,0))*OFFSET('Gastos com Pessoal'!$H$512,1,MATCH(1&amp;$B49,'Gastos com Pessoal'!$I$532:$AJ$532&amp;'Gastos com Pessoal'!$I$512:$AJ$512,0),10,1)),0)
+_xlfn.IFNA(SUM((AS$3&gt;='Gastos com Pessoal'!$E$513:$E$522)*(AS$3&lt;='Gastos com Pessoal'!$F$513:$F$522)*(IF('Gastos com Pessoal'!$M$513:$M$522&lt;=AS$3,1,0))*OFFSET('Gastos com Pessoal'!$H$512,1,MATCH(2&amp;$B49,'Gastos com Pessoal'!$I$532:$AJ$532&amp;'Gastos com Pessoal'!$I$512:$AJ$512,0),10,1)),0)
+_xlfn.IFNA(SUM((AS$3&gt;='Gastos com Pessoal'!$E$513:$E$522)*(AS$3&lt;='Gastos com Pessoal'!$F$513:$F$522)*(IF('Gastos com Pessoal'!$S$513:$S$522&lt;=AS$3,1,0))*OFFSET('Gastos com Pessoal'!$H$512,1,MATCH(3&amp;$B49,'Gastos com Pessoal'!$I$532:$AJ$532&amp;'Gastos com Pessoal'!$I$512:$AJ$512,0),10,1)),0)
+_xlfn.IFNA(SUM((AS$3&gt;='Gastos com Pessoal'!$E$513:$E$522)*(AS$3&lt;='Gastos com Pessoal'!$F$513:$F$522)*(IF('Gastos com Pessoal'!$Y$513:$Y$522&lt;=AS$3,1,0))*OFFSET('Gastos com Pessoal'!$H$512,1,MATCH(4&amp;$B49,'Gastos com Pessoal'!$I$532:$AJ$532&amp;'Gastos com Pessoal'!$I$512:$AJ$512,0),10,1)),0)
+_xlfn.IFNA(SUM((AS$3&gt;='Gastos com Pessoal'!$E$513:$E$522)*(AS$3&lt;='Gastos com Pessoal'!$F$513:$F$522)*(IF('Gastos com Pessoal'!$AE$513:$AE$522&lt;=AS$3,1,0))*OFFSET('Gastos com Pessoal'!$H$512,1,MATCH(5&amp;$B49,'Gastos com Pessoal'!$I$532:$AJ$532&amp;'Gastos com Pessoal'!$I$512:$AJ$512,0),10,1)),0)</f>
        <v>0</v>
      </c>
      <c r="AT49" s="32">
        <f t="array" aca="1" ref="AT49" ca="1">_xlfn.IFNA(SUM((AT$3&gt;='Gastos com Pessoal'!$E$7:$E$506)*(AT$3&lt;='Gastos com Pessoal'!$F$7:$F$506)*OFFSET('Encargos e Benefícios'!$D$5,1,MATCH($B49,'Encargos e Benefícios'!$E$5:$AB$5,0),500,1)),0)
+_xlfn.IFNA(SUM((AT$3&gt;='Gastos com Pessoal'!$E$513:$E$522)*(AT$3&lt;='Gastos com Pessoal'!$F$513:$F$522)*OFFSET('Encargos e Benefícios'!$D$511,1,MATCH($B49,'Encargos e Benefícios'!$E$511:$AB$511,0),10,1)),0)
+_xlfn.IFNA(SUM((AT$3&gt;='Gastos com Pessoal'!$E$7:$E$506)*(AT$3&lt;='Gastos com Pessoal'!$F$7:$F$506)*(IF('Gastos com Pessoal'!$G$7:$G$506&lt;=AT$3,1,0))*OFFSET('Gastos com Pessoal'!$H$6,1,MATCH(1&amp;$B49,'Gastos com Pessoal'!$I$532:$AJ$532&amp;'Gastos com Pessoal'!$I$6:$AJ$6,0),500,1)),0)
+_xlfn.IFNA(SUM((AT$3&gt;='Gastos com Pessoal'!$E$7:$E$506)*(AT$3&lt;='Gastos com Pessoal'!$F$7:$F$506)*(IF('Gastos com Pessoal'!$M$7:$M$506&lt;=AT$3,1,0))*OFFSET('Gastos com Pessoal'!$H$6,1,MATCH(2&amp;$B49,'Gastos com Pessoal'!$I$532:$AJ$532&amp;'Gastos com Pessoal'!$I$6:$AJ$6,0),500,1)),0)
+_xlfn.IFNA(SUM((AT$3&gt;='Gastos com Pessoal'!$E$7:$E$506)*(AT$3&lt;='Gastos com Pessoal'!$F$7:$F$506)*(IF('Gastos com Pessoal'!$S$7:$S$506&lt;=AT$3,1,0))*OFFSET('Gastos com Pessoal'!$H$6,1,MATCH(3&amp;$B49,'Gastos com Pessoal'!$I$532:$AJ$532&amp;'Gastos com Pessoal'!$I$6:$AJ$6,0),500,1)),0)
+_xlfn.IFNA(SUM((AT$3&gt;='Gastos com Pessoal'!$E$7:$E$506)*(AT$3&lt;='Gastos com Pessoal'!$F$7:$F$506)*(IF('Gastos com Pessoal'!$Y$7:$Y$506&lt;=AT$3,1,0))*OFFSET('Gastos com Pessoal'!$H$6,1,MATCH(4&amp;$B49,'Gastos com Pessoal'!$I$532:$AJ$532&amp;'Gastos com Pessoal'!$I$6:$AJ$6,0),500,1)),0)
+_xlfn.IFNA(SUM((AT$3&gt;='Gastos com Pessoal'!$E$7:$E$506)*(AT$3&lt;='Gastos com Pessoal'!$F$7:$F$506)*(IF('Gastos com Pessoal'!$AE$7:$AE$506&lt;=AT$3,1,0))*OFFSET('Gastos com Pessoal'!$H$6,1,MATCH(5&amp;$B49,'Gastos com Pessoal'!$I$532:$AJ$532&amp;'Gastos com Pessoal'!$I$6:$AJ$6,0),500,1)),0)
+_xlfn.IFNA(SUM((AT$3&gt;='Gastos com Pessoal'!$E$513:$E$522)*(AT$3&lt;='Gastos com Pessoal'!$F$513:$F$522)*(IF('Gastos com Pessoal'!$G$513:$G$522&lt;=AT$3,1,0))*OFFSET('Gastos com Pessoal'!$H$512,1,MATCH(1&amp;$B49,'Gastos com Pessoal'!$I$532:$AJ$532&amp;'Gastos com Pessoal'!$I$512:$AJ$512,0),10,1)),0)
+_xlfn.IFNA(SUM((AT$3&gt;='Gastos com Pessoal'!$E$513:$E$522)*(AT$3&lt;='Gastos com Pessoal'!$F$513:$F$522)*(IF('Gastos com Pessoal'!$M$513:$M$522&lt;=AT$3,1,0))*OFFSET('Gastos com Pessoal'!$H$512,1,MATCH(2&amp;$B49,'Gastos com Pessoal'!$I$532:$AJ$532&amp;'Gastos com Pessoal'!$I$512:$AJ$512,0),10,1)),0)
+_xlfn.IFNA(SUM((AT$3&gt;='Gastos com Pessoal'!$E$513:$E$522)*(AT$3&lt;='Gastos com Pessoal'!$F$513:$F$522)*(IF('Gastos com Pessoal'!$S$513:$S$522&lt;=AT$3,1,0))*OFFSET('Gastos com Pessoal'!$H$512,1,MATCH(3&amp;$B49,'Gastos com Pessoal'!$I$532:$AJ$532&amp;'Gastos com Pessoal'!$I$512:$AJ$512,0),10,1)),0)
+_xlfn.IFNA(SUM((AT$3&gt;='Gastos com Pessoal'!$E$513:$E$522)*(AT$3&lt;='Gastos com Pessoal'!$F$513:$F$522)*(IF('Gastos com Pessoal'!$Y$513:$Y$522&lt;=AT$3,1,0))*OFFSET('Gastos com Pessoal'!$H$512,1,MATCH(4&amp;$B49,'Gastos com Pessoal'!$I$532:$AJ$532&amp;'Gastos com Pessoal'!$I$512:$AJ$512,0),10,1)),0)
+_xlfn.IFNA(SUM((AT$3&gt;='Gastos com Pessoal'!$E$513:$E$522)*(AT$3&lt;='Gastos com Pessoal'!$F$513:$F$522)*(IF('Gastos com Pessoal'!$AE$513:$AE$522&lt;=AT$3,1,0))*OFFSET('Gastos com Pessoal'!$H$512,1,MATCH(5&amp;$B49,'Gastos com Pessoal'!$I$532:$AJ$532&amp;'Gastos com Pessoal'!$I$512:$AJ$512,0),10,1)),0)</f>
        <v>0</v>
      </c>
      <c r="AU49" s="32">
        <f t="array" aca="1" ref="AU49" ca="1">_xlfn.IFNA(SUM((AU$3&gt;='Gastos com Pessoal'!$E$7:$E$506)*(AU$3&lt;='Gastos com Pessoal'!$F$7:$F$506)*OFFSET('Encargos e Benefícios'!$D$5,1,MATCH($B49,'Encargos e Benefícios'!$E$5:$AB$5,0),500,1)),0)
+_xlfn.IFNA(SUM((AU$3&gt;='Gastos com Pessoal'!$E$513:$E$522)*(AU$3&lt;='Gastos com Pessoal'!$F$513:$F$522)*OFFSET('Encargos e Benefícios'!$D$511,1,MATCH($B49,'Encargos e Benefícios'!$E$511:$AB$511,0),10,1)),0)
+_xlfn.IFNA(SUM((AU$3&gt;='Gastos com Pessoal'!$E$7:$E$506)*(AU$3&lt;='Gastos com Pessoal'!$F$7:$F$506)*(IF('Gastos com Pessoal'!$G$7:$G$506&lt;=AU$3,1,0))*OFFSET('Gastos com Pessoal'!$H$6,1,MATCH(1&amp;$B49,'Gastos com Pessoal'!$I$532:$AJ$532&amp;'Gastos com Pessoal'!$I$6:$AJ$6,0),500,1)),0)
+_xlfn.IFNA(SUM((AU$3&gt;='Gastos com Pessoal'!$E$7:$E$506)*(AU$3&lt;='Gastos com Pessoal'!$F$7:$F$506)*(IF('Gastos com Pessoal'!$M$7:$M$506&lt;=AU$3,1,0))*OFFSET('Gastos com Pessoal'!$H$6,1,MATCH(2&amp;$B49,'Gastos com Pessoal'!$I$532:$AJ$532&amp;'Gastos com Pessoal'!$I$6:$AJ$6,0),500,1)),0)
+_xlfn.IFNA(SUM((AU$3&gt;='Gastos com Pessoal'!$E$7:$E$506)*(AU$3&lt;='Gastos com Pessoal'!$F$7:$F$506)*(IF('Gastos com Pessoal'!$S$7:$S$506&lt;=AU$3,1,0))*OFFSET('Gastos com Pessoal'!$H$6,1,MATCH(3&amp;$B49,'Gastos com Pessoal'!$I$532:$AJ$532&amp;'Gastos com Pessoal'!$I$6:$AJ$6,0),500,1)),0)
+_xlfn.IFNA(SUM((AU$3&gt;='Gastos com Pessoal'!$E$7:$E$506)*(AU$3&lt;='Gastos com Pessoal'!$F$7:$F$506)*(IF('Gastos com Pessoal'!$Y$7:$Y$506&lt;=AU$3,1,0))*OFFSET('Gastos com Pessoal'!$H$6,1,MATCH(4&amp;$B49,'Gastos com Pessoal'!$I$532:$AJ$532&amp;'Gastos com Pessoal'!$I$6:$AJ$6,0),500,1)),0)
+_xlfn.IFNA(SUM((AU$3&gt;='Gastos com Pessoal'!$E$7:$E$506)*(AU$3&lt;='Gastos com Pessoal'!$F$7:$F$506)*(IF('Gastos com Pessoal'!$AE$7:$AE$506&lt;=AU$3,1,0))*OFFSET('Gastos com Pessoal'!$H$6,1,MATCH(5&amp;$B49,'Gastos com Pessoal'!$I$532:$AJ$532&amp;'Gastos com Pessoal'!$I$6:$AJ$6,0),500,1)),0)
+_xlfn.IFNA(SUM((AU$3&gt;='Gastos com Pessoal'!$E$513:$E$522)*(AU$3&lt;='Gastos com Pessoal'!$F$513:$F$522)*(IF('Gastos com Pessoal'!$G$513:$G$522&lt;=AU$3,1,0))*OFFSET('Gastos com Pessoal'!$H$512,1,MATCH(1&amp;$B49,'Gastos com Pessoal'!$I$532:$AJ$532&amp;'Gastos com Pessoal'!$I$512:$AJ$512,0),10,1)),0)
+_xlfn.IFNA(SUM((AU$3&gt;='Gastos com Pessoal'!$E$513:$E$522)*(AU$3&lt;='Gastos com Pessoal'!$F$513:$F$522)*(IF('Gastos com Pessoal'!$M$513:$M$522&lt;=AU$3,1,0))*OFFSET('Gastos com Pessoal'!$H$512,1,MATCH(2&amp;$B49,'Gastos com Pessoal'!$I$532:$AJ$532&amp;'Gastos com Pessoal'!$I$512:$AJ$512,0),10,1)),0)
+_xlfn.IFNA(SUM((AU$3&gt;='Gastos com Pessoal'!$E$513:$E$522)*(AU$3&lt;='Gastos com Pessoal'!$F$513:$F$522)*(IF('Gastos com Pessoal'!$S$513:$S$522&lt;=AU$3,1,0))*OFFSET('Gastos com Pessoal'!$H$512,1,MATCH(3&amp;$B49,'Gastos com Pessoal'!$I$532:$AJ$532&amp;'Gastos com Pessoal'!$I$512:$AJ$512,0),10,1)),0)
+_xlfn.IFNA(SUM((AU$3&gt;='Gastos com Pessoal'!$E$513:$E$522)*(AU$3&lt;='Gastos com Pessoal'!$F$513:$F$522)*(IF('Gastos com Pessoal'!$Y$513:$Y$522&lt;=AU$3,1,0))*OFFSET('Gastos com Pessoal'!$H$512,1,MATCH(4&amp;$B49,'Gastos com Pessoal'!$I$532:$AJ$532&amp;'Gastos com Pessoal'!$I$512:$AJ$512,0),10,1)),0)
+_xlfn.IFNA(SUM((AU$3&gt;='Gastos com Pessoal'!$E$513:$E$522)*(AU$3&lt;='Gastos com Pessoal'!$F$513:$F$522)*(IF('Gastos com Pessoal'!$AE$513:$AE$522&lt;=AU$3,1,0))*OFFSET('Gastos com Pessoal'!$H$512,1,MATCH(5&amp;$B49,'Gastos com Pessoal'!$I$532:$AJ$532&amp;'Gastos com Pessoal'!$I$512:$AJ$512,0),10,1)),0)</f>
        <v>0</v>
      </c>
      <c r="AV49" s="32">
        <f t="array" aca="1" ref="AV49" ca="1">_xlfn.IFNA(SUM((AV$3&gt;='Gastos com Pessoal'!$E$7:$E$506)*(AV$3&lt;='Gastos com Pessoal'!$F$7:$F$506)*OFFSET('Encargos e Benefícios'!$D$5,1,MATCH($B49,'Encargos e Benefícios'!$E$5:$AB$5,0),500,1)),0)
+_xlfn.IFNA(SUM((AV$3&gt;='Gastos com Pessoal'!$E$513:$E$522)*(AV$3&lt;='Gastos com Pessoal'!$F$513:$F$522)*OFFSET('Encargos e Benefícios'!$D$511,1,MATCH($B49,'Encargos e Benefícios'!$E$511:$AB$511,0),10,1)),0)
+_xlfn.IFNA(SUM((AV$3&gt;='Gastos com Pessoal'!$E$7:$E$506)*(AV$3&lt;='Gastos com Pessoal'!$F$7:$F$506)*(IF('Gastos com Pessoal'!$G$7:$G$506&lt;=AV$3,1,0))*OFFSET('Gastos com Pessoal'!$H$6,1,MATCH(1&amp;$B49,'Gastos com Pessoal'!$I$532:$AJ$532&amp;'Gastos com Pessoal'!$I$6:$AJ$6,0),500,1)),0)
+_xlfn.IFNA(SUM((AV$3&gt;='Gastos com Pessoal'!$E$7:$E$506)*(AV$3&lt;='Gastos com Pessoal'!$F$7:$F$506)*(IF('Gastos com Pessoal'!$M$7:$M$506&lt;=AV$3,1,0))*OFFSET('Gastos com Pessoal'!$H$6,1,MATCH(2&amp;$B49,'Gastos com Pessoal'!$I$532:$AJ$532&amp;'Gastos com Pessoal'!$I$6:$AJ$6,0),500,1)),0)
+_xlfn.IFNA(SUM((AV$3&gt;='Gastos com Pessoal'!$E$7:$E$506)*(AV$3&lt;='Gastos com Pessoal'!$F$7:$F$506)*(IF('Gastos com Pessoal'!$S$7:$S$506&lt;=AV$3,1,0))*OFFSET('Gastos com Pessoal'!$H$6,1,MATCH(3&amp;$B49,'Gastos com Pessoal'!$I$532:$AJ$532&amp;'Gastos com Pessoal'!$I$6:$AJ$6,0),500,1)),0)
+_xlfn.IFNA(SUM((AV$3&gt;='Gastos com Pessoal'!$E$7:$E$506)*(AV$3&lt;='Gastos com Pessoal'!$F$7:$F$506)*(IF('Gastos com Pessoal'!$Y$7:$Y$506&lt;=AV$3,1,0))*OFFSET('Gastos com Pessoal'!$H$6,1,MATCH(4&amp;$B49,'Gastos com Pessoal'!$I$532:$AJ$532&amp;'Gastos com Pessoal'!$I$6:$AJ$6,0),500,1)),0)
+_xlfn.IFNA(SUM((AV$3&gt;='Gastos com Pessoal'!$E$7:$E$506)*(AV$3&lt;='Gastos com Pessoal'!$F$7:$F$506)*(IF('Gastos com Pessoal'!$AE$7:$AE$506&lt;=AV$3,1,0))*OFFSET('Gastos com Pessoal'!$H$6,1,MATCH(5&amp;$B49,'Gastos com Pessoal'!$I$532:$AJ$532&amp;'Gastos com Pessoal'!$I$6:$AJ$6,0),500,1)),0)
+_xlfn.IFNA(SUM((AV$3&gt;='Gastos com Pessoal'!$E$513:$E$522)*(AV$3&lt;='Gastos com Pessoal'!$F$513:$F$522)*(IF('Gastos com Pessoal'!$G$513:$G$522&lt;=AV$3,1,0))*OFFSET('Gastos com Pessoal'!$H$512,1,MATCH(1&amp;$B49,'Gastos com Pessoal'!$I$532:$AJ$532&amp;'Gastos com Pessoal'!$I$512:$AJ$512,0),10,1)),0)
+_xlfn.IFNA(SUM((AV$3&gt;='Gastos com Pessoal'!$E$513:$E$522)*(AV$3&lt;='Gastos com Pessoal'!$F$513:$F$522)*(IF('Gastos com Pessoal'!$M$513:$M$522&lt;=AV$3,1,0))*OFFSET('Gastos com Pessoal'!$H$512,1,MATCH(2&amp;$B49,'Gastos com Pessoal'!$I$532:$AJ$532&amp;'Gastos com Pessoal'!$I$512:$AJ$512,0),10,1)),0)
+_xlfn.IFNA(SUM((AV$3&gt;='Gastos com Pessoal'!$E$513:$E$522)*(AV$3&lt;='Gastos com Pessoal'!$F$513:$F$522)*(IF('Gastos com Pessoal'!$S$513:$S$522&lt;=AV$3,1,0))*OFFSET('Gastos com Pessoal'!$H$512,1,MATCH(3&amp;$B49,'Gastos com Pessoal'!$I$532:$AJ$532&amp;'Gastos com Pessoal'!$I$512:$AJ$512,0),10,1)),0)
+_xlfn.IFNA(SUM((AV$3&gt;='Gastos com Pessoal'!$E$513:$E$522)*(AV$3&lt;='Gastos com Pessoal'!$F$513:$F$522)*(IF('Gastos com Pessoal'!$Y$513:$Y$522&lt;=AV$3,1,0))*OFFSET('Gastos com Pessoal'!$H$512,1,MATCH(4&amp;$B49,'Gastos com Pessoal'!$I$532:$AJ$532&amp;'Gastos com Pessoal'!$I$512:$AJ$512,0),10,1)),0)
+_xlfn.IFNA(SUM((AV$3&gt;='Gastos com Pessoal'!$E$513:$E$522)*(AV$3&lt;='Gastos com Pessoal'!$F$513:$F$522)*(IF('Gastos com Pessoal'!$AE$513:$AE$522&lt;=AV$3,1,0))*OFFSET('Gastos com Pessoal'!$H$512,1,MATCH(5&amp;$B49,'Gastos com Pessoal'!$I$532:$AJ$532&amp;'Gastos com Pessoal'!$I$512:$AJ$512,0),10,1)),0)</f>
        <v>0</v>
      </c>
      <c r="AW49" s="32">
        <f t="array" aca="1" ref="AW49" ca="1">_xlfn.IFNA(SUM((AW$3&gt;='Gastos com Pessoal'!$E$7:$E$506)*(AW$3&lt;='Gastos com Pessoal'!$F$7:$F$506)*OFFSET('Encargos e Benefícios'!$D$5,1,MATCH($B49,'Encargos e Benefícios'!$E$5:$AB$5,0),500,1)),0)
+_xlfn.IFNA(SUM((AW$3&gt;='Gastos com Pessoal'!$E$513:$E$522)*(AW$3&lt;='Gastos com Pessoal'!$F$513:$F$522)*OFFSET('Encargos e Benefícios'!$D$511,1,MATCH($B49,'Encargos e Benefícios'!$E$511:$AB$511,0),10,1)),0)
+_xlfn.IFNA(SUM((AW$3&gt;='Gastos com Pessoal'!$E$7:$E$506)*(AW$3&lt;='Gastos com Pessoal'!$F$7:$F$506)*(IF('Gastos com Pessoal'!$G$7:$G$506&lt;=AW$3,1,0))*OFFSET('Gastos com Pessoal'!$H$6,1,MATCH(1&amp;$B49,'Gastos com Pessoal'!$I$532:$AJ$532&amp;'Gastos com Pessoal'!$I$6:$AJ$6,0),500,1)),0)
+_xlfn.IFNA(SUM((AW$3&gt;='Gastos com Pessoal'!$E$7:$E$506)*(AW$3&lt;='Gastos com Pessoal'!$F$7:$F$506)*(IF('Gastos com Pessoal'!$M$7:$M$506&lt;=AW$3,1,0))*OFFSET('Gastos com Pessoal'!$H$6,1,MATCH(2&amp;$B49,'Gastos com Pessoal'!$I$532:$AJ$532&amp;'Gastos com Pessoal'!$I$6:$AJ$6,0),500,1)),0)
+_xlfn.IFNA(SUM((AW$3&gt;='Gastos com Pessoal'!$E$7:$E$506)*(AW$3&lt;='Gastos com Pessoal'!$F$7:$F$506)*(IF('Gastos com Pessoal'!$S$7:$S$506&lt;=AW$3,1,0))*OFFSET('Gastos com Pessoal'!$H$6,1,MATCH(3&amp;$B49,'Gastos com Pessoal'!$I$532:$AJ$532&amp;'Gastos com Pessoal'!$I$6:$AJ$6,0),500,1)),0)
+_xlfn.IFNA(SUM((AW$3&gt;='Gastos com Pessoal'!$E$7:$E$506)*(AW$3&lt;='Gastos com Pessoal'!$F$7:$F$506)*(IF('Gastos com Pessoal'!$Y$7:$Y$506&lt;=AW$3,1,0))*OFFSET('Gastos com Pessoal'!$H$6,1,MATCH(4&amp;$B49,'Gastos com Pessoal'!$I$532:$AJ$532&amp;'Gastos com Pessoal'!$I$6:$AJ$6,0),500,1)),0)
+_xlfn.IFNA(SUM((AW$3&gt;='Gastos com Pessoal'!$E$7:$E$506)*(AW$3&lt;='Gastos com Pessoal'!$F$7:$F$506)*(IF('Gastos com Pessoal'!$AE$7:$AE$506&lt;=AW$3,1,0))*OFFSET('Gastos com Pessoal'!$H$6,1,MATCH(5&amp;$B49,'Gastos com Pessoal'!$I$532:$AJ$532&amp;'Gastos com Pessoal'!$I$6:$AJ$6,0),500,1)),0)
+_xlfn.IFNA(SUM((AW$3&gt;='Gastos com Pessoal'!$E$513:$E$522)*(AW$3&lt;='Gastos com Pessoal'!$F$513:$F$522)*(IF('Gastos com Pessoal'!$G$513:$G$522&lt;=AW$3,1,0))*OFFSET('Gastos com Pessoal'!$H$512,1,MATCH(1&amp;$B49,'Gastos com Pessoal'!$I$532:$AJ$532&amp;'Gastos com Pessoal'!$I$512:$AJ$512,0),10,1)),0)
+_xlfn.IFNA(SUM((AW$3&gt;='Gastos com Pessoal'!$E$513:$E$522)*(AW$3&lt;='Gastos com Pessoal'!$F$513:$F$522)*(IF('Gastos com Pessoal'!$M$513:$M$522&lt;=AW$3,1,0))*OFFSET('Gastos com Pessoal'!$H$512,1,MATCH(2&amp;$B49,'Gastos com Pessoal'!$I$532:$AJ$532&amp;'Gastos com Pessoal'!$I$512:$AJ$512,0),10,1)),0)
+_xlfn.IFNA(SUM((AW$3&gt;='Gastos com Pessoal'!$E$513:$E$522)*(AW$3&lt;='Gastos com Pessoal'!$F$513:$F$522)*(IF('Gastos com Pessoal'!$S$513:$S$522&lt;=AW$3,1,0))*OFFSET('Gastos com Pessoal'!$H$512,1,MATCH(3&amp;$B49,'Gastos com Pessoal'!$I$532:$AJ$532&amp;'Gastos com Pessoal'!$I$512:$AJ$512,0),10,1)),0)
+_xlfn.IFNA(SUM((AW$3&gt;='Gastos com Pessoal'!$E$513:$E$522)*(AW$3&lt;='Gastos com Pessoal'!$F$513:$F$522)*(IF('Gastos com Pessoal'!$Y$513:$Y$522&lt;=AW$3,1,0))*OFFSET('Gastos com Pessoal'!$H$512,1,MATCH(4&amp;$B49,'Gastos com Pessoal'!$I$532:$AJ$532&amp;'Gastos com Pessoal'!$I$512:$AJ$512,0),10,1)),0)
+_xlfn.IFNA(SUM((AW$3&gt;='Gastos com Pessoal'!$E$513:$E$522)*(AW$3&lt;='Gastos com Pessoal'!$F$513:$F$522)*(IF('Gastos com Pessoal'!$AE$513:$AE$522&lt;=AW$3,1,0))*OFFSET('Gastos com Pessoal'!$H$512,1,MATCH(5&amp;$B49,'Gastos com Pessoal'!$I$532:$AJ$532&amp;'Gastos com Pessoal'!$I$512:$AJ$512,0),10,1)),0)</f>
        <v>0</v>
      </c>
      <c r="AX49" s="32">
        <f t="array" aca="1" ref="AX49" ca="1">_xlfn.IFNA(SUM((AX$3&gt;='Gastos com Pessoal'!$E$7:$E$506)*(AX$3&lt;='Gastos com Pessoal'!$F$7:$F$506)*OFFSET('Encargos e Benefícios'!$D$5,1,MATCH($B49,'Encargos e Benefícios'!$E$5:$AB$5,0),500,1)),0)
+_xlfn.IFNA(SUM((AX$3&gt;='Gastos com Pessoal'!$E$513:$E$522)*(AX$3&lt;='Gastos com Pessoal'!$F$513:$F$522)*OFFSET('Encargos e Benefícios'!$D$511,1,MATCH($B49,'Encargos e Benefícios'!$E$511:$AB$511,0),10,1)),0)
+_xlfn.IFNA(SUM((AX$3&gt;='Gastos com Pessoal'!$E$7:$E$506)*(AX$3&lt;='Gastos com Pessoal'!$F$7:$F$506)*(IF('Gastos com Pessoal'!$G$7:$G$506&lt;=AX$3,1,0))*OFFSET('Gastos com Pessoal'!$H$6,1,MATCH(1&amp;$B49,'Gastos com Pessoal'!$I$532:$AJ$532&amp;'Gastos com Pessoal'!$I$6:$AJ$6,0),500,1)),0)
+_xlfn.IFNA(SUM((AX$3&gt;='Gastos com Pessoal'!$E$7:$E$506)*(AX$3&lt;='Gastos com Pessoal'!$F$7:$F$506)*(IF('Gastos com Pessoal'!$M$7:$M$506&lt;=AX$3,1,0))*OFFSET('Gastos com Pessoal'!$H$6,1,MATCH(2&amp;$B49,'Gastos com Pessoal'!$I$532:$AJ$532&amp;'Gastos com Pessoal'!$I$6:$AJ$6,0),500,1)),0)
+_xlfn.IFNA(SUM((AX$3&gt;='Gastos com Pessoal'!$E$7:$E$506)*(AX$3&lt;='Gastos com Pessoal'!$F$7:$F$506)*(IF('Gastos com Pessoal'!$S$7:$S$506&lt;=AX$3,1,0))*OFFSET('Gastos com Pessoal'!$H$6,1,MATCH(3&amp;$B49,'Gastos com Pessoal'!$I$532:$AJ$532&amp;'Gastos com Pessoal'!$I$6:$AJ$6,0),500,1)),0)
+_xlfn.IFNA(SUM((AX$3&gt;='Gastos com Pessoal'!$E$7:$E$506)*(AX$3&lt;='Gastos com Pessoal'!$F$7:$F$506)*(IF('Gastos com Pessoal'!$Y$7:$Y$506&lt;=AX$3,1,0))*OFFSET('Gastos com Pessoal'!$H$6,1,MATCH(4&amp;$B49,'Gastos com Pessoal'!$I$532:$AJ$532&amp;'Gastos com Pessoal'!$I$6:$AJ$6,0),500,1)),0)
+_xlfn.IFNA(SUM((AX$3&gt;='Gastos com Pessoal'!$E$7:$E$506)*(AX$3&lt;='Gastos com Pessoal'!$F$7:$F$506)*(IF('Gastos com Pessoal'!$AE$7:$AE$506&lt;=AX$3,1,0))*OFFSET('Gastos com Pessoal'!$H$6,1,MATCH(5&amp;$B49,'Gastos com Pessoal'!$I$532:$AJ$532&amp;'Gastos com Pessoal'!$I$6:$AJ$6,0),500,1)),0)
+_xlfn.IFNA(SUM((AX$3&gt;='Gastos com Pessoal'!$E$513:$E$522)*(AX$3&lt;='Gastos com Pessoal'!$F$513:$F$522)*(IF('Gastos com Pessoal'!$G$513:$G$522&lt;=AX$3,1,0))*OFFSET('Gastos com Pessoal'!$H$512,1,MATCH(1&amp;$B49,'Gastos com Pessoal'!$I$532:$AJ$532&amp;'Gastos com Pessoal'!$I$512:$AJ$512,0),10,1)),0)
+_xlfn.IFNA(SUM((AX$3&gt;='Gastos com Pessoal'!$E$513:$E$522)*(AX$3&lt;='Gastos com Pessoal'!$F$513:$F$522)*(IF('Gastos com Pessoal'!$M$513:$M$522&lt;=AX$3,1,0))*OFFSET('Gastos com Pessoal'!$H$512,1,MATCH(2&amp;$B49,'Gastos com Pessoal'!$I$532:$AJ$532&amp;'Gastos com Pessoal'!$I$512:$AJ$512,0),10,1)),0)
+_xlfn.IFNA(SUM((AX$3&gt;='Gastos com Pessoal'!$E$513:$E$522)*(AX$3&lt;='Gastos com Pessoal'!$F$513:$F$522)*(IF('Gastos com Pessoal'!$S$513:$S$522&lt;=AX$3,1,0))*OFFSET('Gastos com Pessoal'!$H$512,1,MATCH(3&amp;$B49,'Gastos com Pessoal'!$I$532:$AJ$532&amp;'Gastos com Pessoal'!$I$512:$AJ$512,0),10,1)),0)
+_xlfn.IFNA(SUM((AX$3&gt;='Gastos com Pessoal'!$E$513:$E$522)*(AX$3&lt;='Gastos com Pessoal'!$F$513:$F$522)*(IF('Gastos com Pessoal'!$Y$513:$Y$522&lt;=AX$3,1,0))*OFFSET('Gastos com Pessoal'!$H$512,1,MATCH(4&amp;$B49,'Gastos com Pessoal'!$I$532:$AJ$532&amp;'Gastos com Pessoal'!$I$512:$AJ$512,0),10,1)),0)
+_xlfn.IFNA(SUM((AX$3&gt;='Gastos com Pessoal'!$E$513:$E$522)*(AX$3&lt;='Gastos com Pessoal'!$F$513:$F$522)*(IF('Gastos com Pessoal'!$AE$513:$AE$522&lt;=AX$3,1,0))*OFFSET('Gastos com Pessoal'!$H$512,1,MATCH(5&amp;$B49,'Gastos com Pessoal'!$I$532:$AJ$532&amp;'Gastos com Pessoal'!$I$512:$AJ$512,0),10,1)),0)</f>
        <v>0</v>
      </c>
      <c r="AY49" s="32">
        <f t="array" aca="1" ref="AY49" ca="1">_xlfn.IFNA(SUM((AY$3&gt;='Gastos com Pessoal'!$E$7:$E$506)*(AY$3&lt;='Gastos com Pessoal'!$F$7:$F$506)*OFFSET('Encargos e Benefícios'!$D$5,1,MATCH($B49,'Encargos e Benefícios'!$E$5:$AB$5,0),500,1)),0)
+_xlfn.IFNA(SUM((AY$3&gt;='Gastos com Pessoal'!$E$513:$E$522)*(AY$3&lt;='Gastos com Pessoal'!$F$513:$F$522)*OFFSET('Encargos e Benefícios'!$D$511,1,MATCH($B49,'Encargos e Benefícios'!$E$511:$AB$511,0),10,1)),0)
+_xlfn.IFNA(SUM((AY$3&gt;='Gastos com Pessoal'!$E$7:$E$506)*(AY$3&lt;='Gastos com Pessoal'!$F$7:$F$506)*(IF('Gastos com Pessoal'!$G$7:$G$506&lt;=AY$3,1,0))*OFFSET('Gastos com Pessoal'!$H$6,1,MATCH(1&amp;$B49,'Gastos com Pessoal'!$I$532:$AJ$532&amp;'Gastos com Pessoal'!$I$6:$AJ$6,0),500,1)),0)
+_xlfn.IFNA(SUM((AY$3&gt;='Gastos com Pessoal'!$E$7:$E$506)*(AY$3&lt;='Gastos com Pessoal'!$F$7:$F$506)*(IF('Gastos com Pessoal'!$M$7:$M$506&lt;=AY$3,1,0))*OFFSET('Gastos com Pessoal'!$H$6,1,MATCH(2&amp;$B49,'Gastos com Pessoal'!$I$532:$AJ$532&amp;'Gastos com Pessoal'!$I$6:$AJ$6,0),500,1)),0)
+_xlfn.IFNA(SUM((AY$3&gt;='Gastos com Pessoal'!$E$7:$E$506)*(AY$3&lt;='Gastos com Pessoal'!$F$7:$F$506)*(IF('Gastos com Pessoal'!$S$7:$S$506&lt;=AY$3,1,0))*OFFSET('Gastos com Pessoal'!$H$6,1,MATCH(3&amp;$B49,'Gastos com Pessoal'!$I$532:$AJ$532&amp;'Gastos com Pessoal'!$I$6:$AJ$6,0),500,1)),0)
+_xlfn.IFNA(SUM((AY$3&gt;='Gastos com Pessoal'!$E$7:$E$506)*(AY$3&lt;='Gastos com Pessoal'!$F$7:$F$506)*(IF('Gastos com Pessoal'!$Y$7:$Y$506&lt;=AY$3,1,0))*OFFSET('Gastos com Pessoal'!$H$6,1,MATCH(4&amp;$B49,'Gastos com Pessoal'!$I$532:$AJ$532&amp;'Gastos com Pessoal'!$I$6:$AJ$6,0),500,1)),0)
+_xlfn.IFNA(SUM((AY$3&gt;='Gastos com Pessoal'!$E$7:$E$506)*(AY$3&lt;='Gastos com Pessoal'!$F$7:$F$506)*(IF('Gastos com Pessoal'!$AE$7:$AE$506&lt;=AY$3,1,0))*OFFSET('Gastos com Pessoal'!$H$6,1,MATCH(5&amp;$B49,'Gastos com Pessoal'!$I$532:$AJ$532&amp;'Gastos com Pessoal'!$I$6:$AJ$6,0),500,1)),0)
+_xlfn.IFNA(SUM((AY$3&gt;='Gastos com Pessoal'!$E$513:$E$522)*(AY$3&lt;='Gastos com Pessoal'!$F$513:$F$522)*(IF('Gastos com Pessoal'!$G$513:$G$522&lt;=AY$3,1,0))*OFFSET('Gastos com Pessoal'!$H$512,1,MATCH(1&amp;$B49,'Gastos com Pessoal'!$I$532:$AJ$532&amp;'Gastos com Pessoal'!$I$512:$AJ$512,0),10,1)),0)
+_xlfn.IFNA(SUM((AY$3&gt;='Gastos com Pessoal'!$E$513:$E$522)*(AY$3&lt;='Gastos com Pessoal'!$F$513:$F$522)*(IF('Gastos com Pessoal'!$M$513:$M$522&lt;=AY$3,1,0))*OFFSET('Gastos com Pessoal'!$H$512,1,MATCH(2&amp;$B49,'Gastos com Pessoal'!$I$532:$AJ$532&amp;'Gastos com Pessoal'!$I$512:$AJ$512,0),10,1)),0)
+_xlfn.IFNA(SUM((AY$3&gt;='Gastos com Pessoal'!$E$513:$E$522)*(AY$3&lt;='Gastos com Pessoal'!$F$513:$F$522)*(IF('Gastos com Pessoal'!$S$513:$S$522&lt;=AY$3,1,0))*OFFSET('Gastos com Pessoal'!$H$512,1,MATCH(3&amp;$B49,'Gastos com Pessoal'!$I$532:$AJ$532&amp;'Gastos com Pessoal'!$I$512:$AJ$512,0),10,1)),0)
+_xlfn.IFNA(SUM((AY$3&gt;='Gastos com Pessoal'!$E$513:$E$522)*(AY$3&lt;='Gastos com Pessoal'!$F$513:$F$522)*(IF('Gastos com Pessoal'!$Y$513:$Y$522&lt;=AY$3,1,0))*OFFSET('Gastos com Pessoal'!$H$512,1,MATCH(4&amp;$B49,'Gastos com Pessoal'!$I$532:$AJ$532&amp;'Gastos com Pessoal'!$I$512:$AJ$512,0),10,1)),0)
+_xlfn.IFNA(SUM((AY$3&gt;='Gastos com Pessoal'!$E$513:$E$522)*(AY$3&lt;='Gastos com Pessoal'!$F$513:$F$522)*(IF('Gastos com Pessoal'!$AE$513:$AE$522&lt;=AY$3,1,0))*OFFSET('Gastos com Pessoal'!$H$512,1,MATCH(5&amp;$B49,'Gastos com Pessoal'!$I$532:$AJ$532&amp;'Gastos com Pessoal'!$I$512:$AJ$512,0),10,1)),0)</f>
        <v>0</v>
      </c>
      <c r="AZ49" s="32">
        <f t="array" aca="1" ref="AZ49" ca="1">_xlfn.IFNA(SUM((AZ$3&gt;='Gastos com Pessoal'!$E$7:$E$506)*(AZ$3&lt;='Gastos com Pessoal'!$F$7:$F$506)*OFFSET('Encargos e Benefícios'!$D$5,1,MATCH($B49,'Encargos e Benefícios'!$E$5:$AB$5,0),500,1)),0)
+_xlfn.IFNA(SUM((AZ$3&gt;='Gastos com Pessoal'!$E$513:$E$522)*(AZ$3&lt;='Gastos com Pessoal'!$F$513:$F$522)*OFFSET('Encargos e Benefícios'!$D$511,1,MATCH($B49,'Encargos e Benefícios'!$E$511:$AB$511,0),10,1)),0)
+_xlfn.IFNA(SUM((AZ$3&gt;='Gastos com Pessoal'!$E$7:$E$506)*(AZ$3&lt;='Gastos com Pessoal'!$F$7:$F$506)*(IF('Gastos com Pessoal'!$G$7:$G$506&lt;=AZ$3,1,0))*OFFSET('Gastos com Pessoal'!$H$6,1,MATCH(1&amp;$B49,'Gastos com Pessoal'!$I$532:$AJ$532&amp;'Gastos com Pessoal'!$I$6:$AJ$6,0),500,1)),0)
+_xlfn.IFNA(SUM((AZ$3&gt;='Gastos com Pessoal'!$E$7:$E$506)*(AZ$3&lt;='Gastos com Pessoal'!$F$7:$F$506)*(IF('Gastos com Pessoal'!$M$7:$M$506&lt;=AZ$3,1,0))*OFFSET('Gastos com Pessoal'!$H$6,1,MATCH(2&amp;$B49,'Gastos com Pessoal'!$I$532:$AJ$532&amp;'Gastos com Pessoal'!$I$6:$AJ$6,0),500,1)),0)
+_xlfn.IFNA(SUM((AZ$3&gt;='Gastos com Pessoal'!$E$7:$E$506)*(AZ$3&lt;='Gastos com Pessoal'!$F$7:$F$506)*(IF('Gastos com Pessoal'!$S$7:$S$506&lt;=AZ$3,1,0))*OFFSET('Gastos com Pessoal'!$H$6,1,MATCH(3&amp;$B49,'Gastos com Pessoal'!$I$532:$AJ$532&amp;'Gastos com Pessoal'!$I$6:$AJ$6,0),500,1)),0)
+_xlfn.IFNA(SUM((AZ$3&gt;='Gastos com Pessoal'!$E$7:$E$506)*(AZ$3&lt;='Gastos com Pessoal'!$F$7:$F$506)*(IF('Gastos com Pessoal'!$Y$7:$Y$506&lt;=AZ$3,1,0))*OFFSET('Gastos com Pessoal'!$H$6,1,MATCH(4&amp;$B49,'Gastos com Pessoal'!$I$532:$AJ$532&amp;'Gastos com Pessoal'!$I$6:$AJ$6,0),500,1)),0)
+_xlfn.IFNA(SUM((AZ$3&gt;='Gastos com Pessoal'!$E$7:$E$506)*(AZ$3&lt;='Gastos com Pessoal'!$F$7:$F$506)*(IF('Gastos com Pessoal'!$AE$7:$AE$506&lt;=AZ$3,1,0))*OFFSET('Gastos com Pessoal'!$H$6,1,MATCH(5&amp;$B49,'Gastos com Pessoal'!$I$532:$AJ$532&amp;'Gastos com Pessoal'!$I$6:$AJ$6,0),500,1)),0)
+_xlfn.IFNA(SUM((AZ$3&gt;='Gastos com Pessoal'!$E$513:$E$522)*(AZ$3&lt;='Gastos com Pessoal'!$F$513:$F$522)*(IF('Gastos com Pessoal'!$G$513:$G$522&lt;=AZ$3,1,0))*OFFSET('Gastos com Pessoal'!$H$512,1,MATCH(1&amp;$B49,'Gastos com Pessoal'!$I$532:$AJ$532&amp;'Gastos com Pessoal'!$I$512:$AJ$512,0),10,1)),0)
+_xlfn.IFNA(SUM((AZ$3&gt;='Gastos com Pessoal'!$E$513:$E$522)*(AZ$3&lt;='Gastos com Pessoal'!$F$513:$F$522)*(IF('Gastos com Pessoal'!$M$513:$M$522&lt;=AZ$3,1,0))*OFFSET('Gastos com Pessoal'!$H$512,1,MATCH(2&amp;$B49,'Gastos com Pessoal'!$I$532:$AJ$532&amp;'Gastos com Pessoal'!$I$512:$AJ$512,0),10,1)),0)
+_xlfn.IFNA(SUM((AZ$3&gt;='Gastos com Pessoal'!$E$513:$E$522)*(AZ$3&lt;='Gastos com Pessoal'!$F$513:$F$522)*(IF('Gastos com Pessoal'!$S$513:$S$522&lt;=AZ$3,1,0))*OFFSET('Gastos com Pessoal'!$H$512,1,MATCH(3&amp;$B49,'Gastos com Pessoal'!$I$532:$AJ$532&amp;'Gastos com Pessoal'!$I$512:$AJ$512,0),10,1)),0)
+_xlfn.IFNA(SUM((AZ$3&gt;='Gastos com Pessoal'!$E$513:$E$522)*(AZ$3&lt;='Gastos com Pessoal'!$F$513:$F$522)*(IF('Gastos com Pessoal'!$Y$513:$Y$522&lt;=AZ$3,1,0))*OFFSET('Gastos com Pessoal'!$H$512,1,MATCH(4&amp;$B49,'Gastos com Pessoal'!$I$532:$AJ$532&amp;'Gastos com Pessoal'!$I$512:$AJ$512,0),10,1)),0)
+_xlfn.IFNA(SUM((AZ$3&gt;='Gastos com Pessoal'!$E$513:$E$522)*(AZ$3&lt;='Gastos com Pessoal'!$F$513:$F$522)*(IF('Gastos com Pessoal'!$AE$513:$AE$522&lt;=AZ$3,1,0))*OFFSET('Gastos com Pessoal'!$H$512,1,MATCH(5&amp;$B49,'Gastos com Pessoal'!$I$532:$AJ$532&amp;'Gastos com Pessoal'!$I$512:$AJ$512,0),10,1)),0)</f>
        <v>0</v>
      </c>
      <c r="BA49" s="32">
        <f t="array" aca="1" ref="BA49" ca="1">_xlfn.IFNA(SUM((BA$3&gt;='Gastos com Pessoal'!$E$7:$E$506)*(BA$3&lt;='Gastos com Pessoal'!$F$7:$F$506)*OFFSET('Encargos e Benefícios'!$D$5,1,MATCH($B49,'Encargos e Benefícios'!$E$5:$AB$5,0),500,1)),0)
+_xlfn.IFNA(SUM((BA$3&gt;='Gastos com Pessoal'!$E$513:$E$522)*(BA$3&lt;='Gastos com Pessoal'!$F$513:$F$522)*OFFSET('Encargos e Benefícios'!$D$511,1,MATCH($B49,'Encargos e Benefícios'!$E$511:$AB$511,0),10,1)),0)
+_xlfn.IFNA(SUM((BA$3&gt;='Gastos com Pessoal'!$E$7:$E$506)*(BA$3&lt;='Gastos com Pessoal'!$F$7:$F$506)*(IF('Gastos com Pessoal'!$G$7:$G$506&lt;=BA$3,1,0))*OFFSET('Gastos com Pessoal'!$H$6,1,MATCH(1&amp;$B49,'Gastos com Pessoal'!$I$532:$AJ$532&amp;'Gastos com Pessoal'!$I$6:$AJ$6,0),500,1)),0)
+_xlfn.IFNA(SUM((BA$3&gt;='Gastos com Pessoal'!$E$7:$E$506)*(BA$3&lt;='Gastos com Pessoal'!$F$7:$F$506)*(IF('Gastos com Pessoal'!$M$7:$M$506&lt;=BA$3,1,0))*OFFSET('Gastos com Pessoal'!$H$6,1,MATCH(2&amp;$B49,'Gastos com Pessoal'!$I$532:$AJ$532&amp;'Gastos com Pessoal'!$I$6:$AJ$6,0),500,1)),0)
+_xlfn.IFNA(SUM((BA$3&gt;='Gastos com Pessoal'!$E$7:$E$506)*(BA$3&lt;='Gastos com Pessoal'!$F$7:$F$506)*(IF('Gastos com Pessoal'!$S$7:$S$506&lt;=BA$3,1,0))*OFFSET('Gastos com Pessoal'!$H$6,1,MATCH(3&amp;$B49,'Gastos com Pessoal'!$I$532:$AJ$532&amp;'Gastos com Pessoal'!$I$6:$AJ$6,0),500,1)),0)
+_xlfn.IFNA(SUM((BA$3&gt;='Gastos com Pessoal'!$E$7:$E$506)*(BA$3&lt;='Gastos com Pessoal'!$F$7:$F$506)*(IF('Gastos com Pessoal'!$Y$7:$Y$506&lt;=BA$3,1,0))*OFFSET('Gastos com Pessoal'!$H$6,1,MATCH(4&amp;$B49,'Gastos com Pessoal'!$I$532:$AJ$532&amp;'Gastos com Pessoal'!$I$6:$AJ$6,0),500,1)),0)
+_xlfn.IFNA(SUM((BA$3&gt;='Gastos com Pessoal'!$E$7:$E$506)*(BA$3&lt;='Gastos com Pessoal'!$F$7:$F$506)*(IF('Gastos com Pessoal'!$AE$7:$AE$506&lt;=BA$3,1,0))*OFFSET('Gastos com Pessoal'!$H$6,1,MATCH(5&amp;$B49,'Gastos com Pessoal'!$I$532:$AJ$532&amp;'Gastos com Pessoal'!$I$6:$AJ$6,0),500,1)),0)
+_xlfn.IFNA(SUM((BA$3&gt;='Gastos com Pessoal'!$E$513:$E$522)*(BA$3&lt;='Gastos com Pessoal'!$F$513:$F$522)*(IF('Gastos com Pessoal'!$G$513:$G$522&lt;=BA$3,1,0))*OFFSET('Gastos com Pessoal'!$H$512,1,MATCH(1&amp;$B49,'Gastos com Pessoal'!$I$532:$AJ$532&amp;'Gastos com Pessoal'!$I$512:$AJ$512,0),10,1)),0)
+_xlfn.IFNA(SUM((BA$3&gt;='Gastos com Pessoal'!$E$513:$E$522)*(BA$3&lt;='Gastos com Pessoal'!$F$513:$F$522)*(IF('Gastos com Pessoal'!$M$513:$M$522&lt;=BA$3,1,0))*OFFSET('Gastos com Pessoal'!$H$512,1,MATCH(2&amp;$B49,'Gastos com Pessoal'!$I$532:$AJ$532&amp;'Gastos com Pessoal'!$I$512:$AJ$512,0),10,1)),0)
+_xlfn.IFNA(SUM((BA$3&gt;='Gastos com Pessoal'!$E$513:$E$522)*(BA$3&lt;='Gastos com Pessoal'!$F$513:$F$522)*(IF('Gastos com Pessoal'!$S$513:$S$522&lt;=BA$3,1,0))*OFFSET('Gastos com Pessoal'!$H$512,1,MATCH(3&amp;$B49,'Gastos com Pessoal'!$I$532:$AJ$532&amp;'Gastos com Pessoal'!$I$512:$AJ$512,0),10,1)),0)
+_xlfn.IFNA(SUM((BA$3&gt;='Gastos com Pessoal'!$E$513:$E$522)*(BA$3&lt;='Gastos com Pessoal'!$F$513:$F$522)*(IF('Gastos com Pessoal'!$Y$513:$Y$522&lt;=BA$3,1,0))*OFFSET('Gastos com Pessoal'!$H$512,1,MATCH(4&amp;$B49,'Gastos com Pessoal'!$I$532:$AJ$532&amp;'Gastos com Pessoal'!$I$512:$AJ$512,0),10,1)),0)
+_xlfn.IFNA(SUM((BA$3&gt;='Gastos com Pessoal'!$E$513:$E$522)*(BA$3&lt;='Gastos com Pessoal'!$F$513:$F$522)*(IF('Gastos com Pessoal'!$AE$513:$AE$522&lt;=BA$3,1,0))*OFFSET('Gastos com Pessoal'!$H$512,1,MATCH(5&amp;$B49,'Gastos com Pessoal'!$I$532:$AJ$532&amp;'Gastos com Pessoal'!$I$512:$AJ$512,0),10,1)),0)</f>
        <v>0</v>
      </c>
      <c r="BB49" s="32">
        <f t="array" aca="1" ref="BB49" ca="1">_xlfn.IFNA(SUM((BB$3&gt;='Gastos com Pessoal'!$E$7:$E$506)*(BB$3&lt;='Gastos com Pessoal'!$F$7:$F$506)*OFFSET('Encargos e Benefícios'!$D$5,1,MATCH($B49,'Encargos e Benefícios'!$E$5:$AB$5,0),500,1)),0)
+_xlfn.IFNA(SUM((BB$3&gt;='Gastos com Pessoal'!$E$513:$E$522)*(BB$3&lt;='Gastos com Pessoal'!$F$513:$F$522)*OFFSET('Encargos e Benefícios'!$D$511,1,MATCH($B49,'Encargos e Benefícios'!$E$511:$AB$511,0),10,1)),0)
+_xlfn.IFNA(SUM((BB$3&gt;='Gastos com Pessoal'!$E$7:$E$506)*(BB$3&lt;='Gastos com Pessoal'!$F$7:$F$506)*(IF('Gastos com Pessoal'!$G$7:$G$506&lt;=BB$3,1,0))*OFFSET('Gastos com Pessoal'!$H$6,1,MATCH(1&amp;$B49,'Gastos com Pessoal'!$I$532:$AJ$532&amp;'Gastos com Pessoal'!$I$6:$AJ$6,0),500,1)),0)
+_xlfn.IFNA(SUM((BB$3&gt;='Gastos com Pessoal'!$E$7:$E$506)*(BB$3&lt;='Gastos com Pessoal'!$F$7:$F$506)*(IF('Gastos com Pessoal'!$M$7:$M$506&lt;=BB$3,1,0))*OFFSET('Gastos com Pessoal'!$H$6,1,MATCH(2&amp;$B49,'Gastos com Pessoal'!$I$532:$AJ$532&amp;'Gastos com Pessoal'!$I$6:$AJ$6,0),500,1)),0)
+_xlfn.IFNA(SUM((BB$3&gt;='Gastos com Pessoal'!$E$7:$E$506)*(BB$3&lt;='Gastos com Pessoal'!$F$7:$F$506)*(IF('Gastos com Pessoal'!$S$7:$S$506&lt;=BB$3,1,0))*OFFSET('Gastos com Pessoal'!$H$6,1,MATCH(3&amp;$B49,'Gastos com Pessoal'!$I$532:$AJ$532&amp;'Gastos com Pessoal'!$I$6:$AJ$6,0),500,1)),0)
+_xlfn.IFNA(SUM((BB$3&gt;='Gastos com Pessoal'!$E$7:$E$506)*(BB$3&lt;='Gastos com Pessoal'!$F$7:$F$506)*(IF('Gastos com Pessoal'!$Y$7:$Y$506&lt;=BB$3,1,0))*OFFSET('Gastos com Pessoal'!$H$6,1,MATCH(4&amp;$B49,'Gastos com Pessoal'!$I$532:$AJ$532&amp;'Gastos com Pessoal'!$I$6:$AJ$6,0),500,1)),0)
+_xlfn.IFNA(SUM((BB$3&gt;='Gastos com Pessoal'!$E$7:$E$506)*(BB$3&lt;='Gastos com Pessoal'!$F$7:$F$506)*(IF('Gastos com Pessoal'!$AE$7:$AE$506&lt;=BB$3,1,0))*OFFSET('Gastos com Pessoal'!$H$6,1,MATCH(5&amp;$B49,'Gastos com Pessoal'!$I$532:$AJ$532&amp;'Gastos com Pessoal'!$I$6:$AJ$6,0),500,1)),0)
+_xlfn.IFNA(SUM((BB$3&gt;='Gastos com Pessoal'!$E$513:$E$522)*(BB$3&lt;='Gastos com Pessoal'!$F$513:$F$522)*(IF('Gastos com Pessoal'!$G$513:$G$522&lt;=BB$3,1,0))*OFFSET('Gastos com Pessoal'!$H$512,1,MATCH(1&amp;$B49,'Gastos com Pessoal'!$I$532:$AJ$532&amp;'Gastos com Pessoal'!$I$512:$AJ$512,0),10,1)),0)
+_xlfn.IFNA(SUM((BB$3&gt;='Gastos com Pessoal'!$E$513:$E$522)*(BB$3&lt;='Gastos com Pessoal'!$F$513:$F$522)*(IF('Gastos com Pessoal'!$M$513:$M$522&lt;=BB$3,1,0))*OFFSET('Gastos com Pessoal'!$H$512,1,MATCH(2&amp;$B49,'Gastos com Pessoal'!$I$532:$AJ$532&amp;'Gastos com Pessoal'!$I$512:$AJ$512,0),10,1)),0)
+_xlfn.IFNA(SUM((BB$3&gt;='Gastos com Pessoal'!$E$513:$E$522)*(BB$3&lt;='Gastos com Pessoal'!$F$513:$F$522)*(IF('Gastos com Pessoal'!$S$513:$S$522&lt;=BB$3,1,0))*OFFSET('Gastos com Pessoal'!$H$512,1,MATCH(3&amp;$B49,'Gastos com Pessoal'!$I$532:$AJ$532&amp;'Gastos com Pessoal'!$I$512:$AJ$512,0),10,1)),0)
+_xlfn.IFNA(SUM((BB$3&gt;='Gastos com Pessoal'!$E$513:$E$522)*(BB$3&lt;='Gastos com Pessoal'!$F$513:$F$522)*(IF('Gastos com Pessoal'!$Y$513:$Y$522&lt;=BB$3,1,0))*OFFSET('Gastos com Pessoal'!$H$512,1,MATCH(4&amp;$B49,'Gastos com Pessoal'!$I$532:$AJ$532&amp;'Gastos com Pessoal'!$I$512:$AJ$512,0),10,1)),0)
+_xlfn.IFNA(SUM((BB$3&gt;='Gastos com Pessoal'!$E$513:$E$522)*(BB$3&lt;='Gastos com Pessoal'!$F$513:$F$522)*(IF('Gastos com Pessoal'!$AE$513:$AE$522&lt;=BB$3,1,0))*OFFSET('Gastos com Pessoal'!$H$512,1,MATCH(5&amp;$B49,'Gastos com Pessoal'!$I$532:$AJ$532&amp;'Gastos com Pessoal'!$I$512:$AJ$512,0),10,1)),0)</f>
        <v>0</v>
      </c>
      <c r="BC49" s="32">
        <f t="array" aca="1" ref="BC49" ca="1">_xlfn.IFNA(SUM((BC$3&gt;='Gastos com Pessoal'!$E$7:$E$506)*(BC$3&lt;='Gastos com Pessoal'!$F$7:$F$506)*OFFSET('Encargos e Benefícios'!$D$5,1,MATCH($B49,'Encargos e Benefícios'!$E$5:$AB$5,0),500,1)),0)
+_xlfn.IFNA(SUM((BC$3&gt;='Gastos com Pessoal'!$E$513:$E$522)*(BC$3&lt;='Gastos com Pessoal'!$F$513:$F$522)*OFFSET('Encargos e Benefícios'!$D$511,1,MATCH($B49,'Encargos e Benefícios'!$E$511:$AB$511,0),10,1)),0)
+_xlfn.IFNA(SUM((BC$3&gt;='Gastos com Pessoal'!$E$7:$E$506)*(BC$3&lt;='Gastos com Pessoal'!$F$7:$F$506)*(IF('Gastos com Pessoal'!$G$7:$G$506&lt;=BC$3,1,0))*OFFSET('Gastos com Pessoal'!$H$6,1,MATCH(1&amp;$B49,'Gastos com Pessoal'!$I$532:$AJ$532&amp;'Gastos com Pessoal'!$I$6:$AJ$6,0),500,1)),0)
+_xlfn.IFNA(SUM((BC$3&gt;='Gastos com Pessoal'!$E$7:$E$506)*(BC$3&lt;='Gastos com Pessoal'!$F$7:$F$506)*(IF('Gastos com Pessoal'!$M$7:$M$506&lt;=BC$3,1,0))*OFFSET('Gastos com Pessoal'!$H$6,1,MATCH(2&amp;$B49,'Gastos com Pessoal'!$I$532:$AJ$532&amp;'Gastos com Pessoal'!$I$6:$AJ$6,0),500,1)),0)
+_xlfn.IFNA(SUM((BC$3&gt;='Gastos com Pessoal'!$E$7:$E$506)*(BC$3&lt;='Gastos com Pessoal'!$F$7:$F$506)*(IF('Gastos com Pessoal'!$S$7:$S$506&lt;=BC$3,1,0))*OFFSET('Gastos com Pessoal'!$H$6,1,MATCH(3&amp;$B49,'Gastos com Pessoal'!$I$532:$AJ$532&amp;'Gastos com Pessoal'!$I$6:$AJ$6,0),500,1)),0)
+_xlfn.IFNA(SUM((BC$3&gt;='Gastos com Pessoal'!$E$7:$E$506)*(BC$3&lt;='Gastos com Pessoal'!$F$7:$F$506)*(IF('Gastos com Pessoal'!$Y$7:$Y$506&lt;=BC$3,1,0))*OFFSET('Gastos com Pessoal'!$H$6,1,MATCH(4&amp;$B49,'Gastos com Pessoal'!$I$532:$AJ$532&amp;'Gastos com Pessoal'!$I$6:$AJ$6,0),500,1)),0)
+_xlfn.IFNA(SUM((BC$3&gt;='Gastos com Pessoal'!$E$7:$E$506)*(BC$3&lt;='Gastos com Pessoal'!$F$7:$F$506)*(IF('Gastos com Pessoal'!$AE$7:$AE$506&lt;=BC$3,1,0))*OFFSET('Gastos com Pessoal'!$H$6,1,MATCH(5&amp;$B49,'Gastos com Pessoal'!$I$532:$AJ$532&amp;'Gastos com Pessoal'!$I$6:$AJ$6,0),500,1)),0)
+_xlfn.IFNA(SUM((BC$3&gt;='Gastos com Pessoal'!$E$513:$E$522)*(BC$3&lt;='Gastos com Pessoal'!$F$513:$F$522)*(IF('Gastos com Pessoal'!$G$513:$G$522&lt;=BC$3,1,0))*OFFSET('Gastos com Pessoal'!$H$512,1,MATCH(1&amp;$B49,'Gastos com Pessoal'!$I$532:$AJ$532&amp;'Gastos com Pessoal'!$I$512:$AJ$512,0),10,1)),0)
+_xlfn.IFNA(SUM((BC$3&gt;='Gastos com Pessoal'!$E$513:$E$522)*(BC$3&lt;='Gastos com Pessoal'!$F$513:$F$522)*(IF('Gastos com Pessoal'!$M$513:$M$522&lt;=BC$3,1,0))*OFFSET('Gastos com Pessoal'!$H$512,1,MATCH(2&amp;$B49,'Gastos com Pessoal'!$I$532:$AJ$532&amp;'Gastos com Pessoal'!$I$512:$AJ$512,0),10,1)),0)
+_xlfn.IFNA(SUM((BC$3&gt;='Gastos com Pessoal'!$E$513:$E$522)*(BC$3&lt;='Gastos com Pessoal'!$F$513:$F$522)*(IF('Gastos com Pessoal'!$S$513:$S$522&lt;=BC$3,1,0))*OFFSET('Gastos com Pessoal'!$H$512,1,MATCH(3&amp;$B49,'Gastos com Pessoal'!$I$532:$AJ$532&amp;'Gastos com Pessoal'!$I$512:$AJ$512,0),10,1)),0)
+_xlfn.IFNA(SUM((BC$3&gt;='Gastos com Pessoal'!$E$513:$E$522)*(BC$3&lt;='Gastos com Pessoal'!$F$513:$F$522)*(IF('Gastos com Pessoal'!$Y$513:$Y$522&lt;=BC$3,1,0))*OFFSET('Gastos com Pessoal'!$H$512,1,MATCH(4&amp;$B49,'Gastos com Pessoal'!$I$532:$AJ$532&amp;'Gastos com Pessoal'!$I$512:$AJ$512,0),10,1)),0)
+_xlfn.IFNA(SUM((BC$3&gt;='Gastos com Pessoal'!$E$513:$E$522)*(BC$3&lt;='Gastos com Pessoal'!$F$513:$F$522)*(IF('Gastos com Pessoal'!$AE$513:$AE$522&lt;=BC$3,1,0))*OFFSET('Gastos com Pessoal'!$H$512,1,MATCH(5&amp;$B49,'Gastos com Pessoal'!$I$532:$AJ$532&amp;'Gastos com Pessoal'!$I$512:$AJ$512,0),10,1)),0)</f>
        <v>0</v>
      </c>
      <c r="BD49" s="32">
        <f t="array" aca="1" ref="BD49" ca="1">_xlfn.IFNA(SUM((BD$3&gt;='Gastos com Pessoal'!$E$7:$E$506)*(BD$3&lt;='Gastos com Pessoal'!$F$7:$F$506)*OFFSET('Encargos e Benefícios'!$D$5,1,MATCH($B49,'Encargos e Benefícios'!$E$5:$AB$5,0),500,1)),0)
+_xlfn.IFNA(SUM((BD$3&gt;='Gastos com Pessoal'!$E$513:$E$522)*(BD$3&lt;='Gastos com Pessoal'!$F$513:$F$522)*OFFSET('Encargos e Benefícios'!$D$511,1,MATCH($B49,'Encargos e Benefícios'!$E$511:$AB$511,0),10,1)),0)
+_xlfn.IFNA(SUM((BD$3&gt;='Gastos com Pessoal'!$E$7:$E$506)*(BD$3&lt;='Gastos com Pessoal'!$F$7:$F$506)*(IF('Gastos com Pessoal'!$G$7:$G$506&lt;=BD$3,1,0))*OFFSET('Gastos com Pessoal'!$H$6,1,MATCH(1&amp;$B49,'Gastos com Pessoal'!$I$532:$AJ$532&amp;'Gastos com Pessoal'!$I$6:$AJ$6,0),500,1)),0)
+_xlfn.IFNA(SUM((BD$3&gt;='Gastos com Pessoal'!$E$7:$E$506)*(BD$3&lt;='Gastos com Pessoal'!$F$7:$F$506)*(IF('Gastos com Pessoal'!$M$7:$M$506&lt;=BD$3,1,0))*OFFSET('Gastos com Pessoal'!$H$6,1,MATCH(2&amp;$B49,'Gastos com Pessoal'!$I$532:$AJ$532&amp;'Gastos com Pessoal'!$I$6:$AJ$6,0),500,1)),0)
+_xlfn.IFNA(SUM((BD$3&gt;='Gastos com Pessoal'!$E$7:$E$506)*(BD$3&lt;='Gastos com Pessoal'!$F$7:$F$506)*(IF('Gastos com Pessoal'!$S$7:$S$506&lt;=BD$3,1,0))*OFFSET('Gastos com Pessoal'!$H$6,1,MATCH(3&amp;$B49,'Gastos com Pessoal'!$I$532:$AJ$532&amp;'Gastos com Pessoal'!$I$6:$AJ$6,0),500,1)),0)
+_xlfn.IFNA(SUM((BD$3&gt;='Gastos com Pessoal'!$E$7:$E$506)*(BD$3&lt;='Gastos com Pessoal'!$F$7:$F$506)*(IF('Gastos com Pessoal'!$Y$7:$Y$506&lt;=BD$3,1,0))*OFFSET('Gastos com Pessoal'!$H$6,1,MATCH(4&amp;$B49,'Gastos com Pessoal'!$I$532:$AJ$532&amp;'Gastos com Pessoal'!$I$6:$AJ$6,0),500,1)),0)
+_xlfn.IFNA(SUM((BD$3&gt;='Gastos com Pessoal'!$E$7:$E$506)*(BD$3&lt;='Gastos com Pessoal'!$F$7:$F$506)*(IF('Gastos com Pessoal'!$AE$7:$AE$506&lt;=BD$3,1,0))*OFFSET('Gastos com Pessoal'!$H$6,1,MATCH(5&amp;$B49,'Gastos com Pessoal'!$I$532:$AJ$532&amp;'Gastos com Pessoal'!$I$6:$AJ$6,0),500,1)),0)
+_xlfn.IFNA(SUM((BD$3&gt;='Gastos com Pessoal'!$E$513:$E$522)*(BD$3&lt;='Gastos com Pessoal'!$F$513:$F$522)*(IF('Gastos com Pessoal'!$G$513:$G$522&lt;=BD$3,1,0))*OFFSET('Gastos com Pessoal'!$H$512,1,MATCH(1&amp;$B49,'Gastos com Pessoal'!$I$532:$AJ$532&amp;'Gastos com Pessoal'!$I$512:$AJ$512,0),10,1)),0)
+_xlfn.IFNA(SUM((BD$3&gt;='Gastos com Pessoal'!$E$513:$E$522)*(BD$3&lt;='Gastos com Pessoal'!$F$513:$F$522)*(IF('Gastos com Pessoal'!$M$513:$M$522&lt;=BD$3,1,0))*OFFSET('Gastos com Pessoal'!$H$512,1,MATCH(2&amp;$B49,'Gastos com Pessoal'!$I$532:$AJ$532&amp;'Gastos com Pessoal'!$I$512:$AJ$512,0),10,1)),0)
+_xlfn.IFNA(SUM((BD$3&gt;='Gastos com Pessoal'!$E$513:$E$522)*(BD$3&lt;='Gastos com Pessoal'!$F$513:$F$522)*(IF('Gastos com Pessoal'!$S$513:$S$522&lt;=BD$3,1,0))*OFFSET('Gastos com Pessoal'!$H$512,1,MATCH(3&amp;$B49,'Gastos com Pessoal'!$I$532:$AJ$532&amp;'Gastos com Pessoal'!$I$512:$AJ$512,0),10,1)),0)
+_xlfn.IFNA(SUM((BD$3&gt;='Gastos com Pessoal'!$E$513:$E$522)*(BD$3&lt;='Gastos com Pessoal'!$F$513:$F$522)*(IF('Gastos com Pessoal'!$Y$513:$Y$522&lt;=BD$3,1,0))*OFFSET('Gastos com Pessoal'!$H$512,1,MATCH(4&amp;$B49,'Gastos com Pessoal'!$I$532:$AJ$532&amp;'Gastos com Pessoal'!$I$512:$AJ$512,0),10,1)),0)
+_xlfn.IFNA(SUM((BD$3&gt;='Gastos com Pessoal'!$E$513:$E$522)*(BD$3&lt;='Gastos com Pessoal'!$F$513:$F$522)*(IF('Gastos com Pessoal'!$AE$513:$AE$522&lt;=BD$3,1,0))*OFFSET('Gastos com Pessoal'!$H$512,1,MATCH(5&amp;$B49,'Gastos com Pessoal'!$I$532:$AJ$532&amp;'Gastos com Pessoal'!$I$512:$AJ$512,0),10,1)),0)</f>
        <v>0</v>
      </c>
      <c r="BE49" s="32">
        <f t="array" aca="1" ref="BE49" ca="1">_xlfn.IFNA(SUM((BE$3&gt;='Gastos com Pessoal'!$E$7:$E$506)*(BE$3&lt;='Gastos com Pessoal'!$F$7:$F$506)*OFFSET('Encargos e Benefícios'!$D$5,1,MATCH($B49,'Encargos e Benefícios'!$E$5:$AB$5,0),500,1)),0)
+_xlfn.IFNA(SUM((BE$3&gt;='Gastos com Pessoal'!$E$513:$E$522)*(BE$3&lt;='Gastos com Pessoal'!$F$513:$F$522)*OFFSET('Encargos e Benefícios'!$D$511,1,MATCH($B49,'Encargos e Benefícios'!$E$511:$AB$511,0),10,1)),0)
+_xlfn.IFNA(SUM((BE$3&gt;='Gastos com Pessoal'!$E$7:$E$506)*(BE$3&lt;='Gastos com Pessoal'!$F$7:$F$506)*(IF('Gastos com Pessoal'!$G$7:$G$506&lt;=BE$3,1,0))*OFFSET('Gastos com Pessoal'!$H$6,1,MATCH(1&amp;$B49,'Gastos com Pessoal'!$I$532:$AJ$532&amp;'Gastos com Pessoal'!$I$6:$AJ$6,0),500,1)),0)
+_xlfn.IFNA(SUM((BE$3&gt;='Gastos com Pessoal'!$E$7:$E$506)*(BE$3&lt;='Gastos com Pessoal'!$F$7:$F$506)*(IF('Gastos com Pessoal'!$M$7:$M$506&lt;=BE$3,1,0))*OFFSET('Gastos com Pessoal'!$H$6,1,MATCH(2&amp;$B49,'Gastos com Pessoal'!$I$532:$AJ$532&amp;'Gastos com Pessoal'!$I$6:$AJ$6,0),500,1)),0)
+_xlfn.IFNA(SUM((BE$3&gt;='Gastos com Pessoal'!$E$7:$E$506)*(BE$3&lt;='Gastos com Pessoal'!$F$7:$F$506)*(IF('Gastos com Pessoal'!$S$7:$S$506&lt;=BE$3,1,0))*OFFSET('Gastos com Pessoal'!$H$6,1,MATCH(3&amp;$B49,'Gastos com Pessoal'!$I$532:$AJ$532&amp;'Gastos com Pessoal'!$I$6:$AJ$6,0),500,1)),0)
+_xlfn.IFNA(SUM((BE$3&gt;='Gastos com Pessoal'!$E$7:$E$506)*(BE$3&lt;='Gastos com Pessoal'!$F$7:$F$506)*(IF('Gastos com Pessoal'!$Y$7:$Y$506&lt;=BE$3,1,0))*OFFSET('Gastos com Pessoal'!$H$6,1,MATCH(4&amp;$B49,'Gastos com Pessoal'!$I$532:$AJ$532&amp;'Gastos com Pessoal'!$I$6:$AJ$6,0),500,1)),0)
+_xlfn.IFNA(SUM((BE$3&gt;='Gastos com Pessoal'!$E$7:$E$506)*(BE$3&lt;='Gastos com Pessoal'!$F$7:$F$506)*(IF('Gastos com Pessoal'!$AE$7:$AE$506&lt;=BE$3,1,0))*OFFSET('Gastos com Pessoal'!$H$6,1,MATCH(5&amp;$B49,'Gastos com Pessoal'!$I$532:$AJ$532&amp;'Gastos com Pessoal'!$I$6:$AJ$6,0),500,1)),0)
+_xlfn.IFNA(SUM((BE$3&gt;='Gastos com Pessoal'!$E$513:$E$522)*(BE$3&lt;='Gastos com Pessoal'!$F$513:$F$522)*(IF('Gastos com Pessoal'!$G$513:$G$522&lt;=BE$3,1,0))*OFFSET('Gastos com Pessoal'!$H$512,1,MATCH(1&amp;$B49,'Gastos com Pessoal'!$I$532:$AJ$532&amp;'Gastos com Pessoal'!$I$512:$AJ$512,0),10,1)),0)
+_xlfn.IFNA(SUM((BE$3&gt;='Gastos com Pessoal'!$E$513:$E$522)*(BE$3&lt;='Gastos com Pessoal'!$F$513:$F$522)*(IF('Gastos com Pessoal'!$M$513:$M$522&lt;=BE$3,1,0))*OFFSET('Gastos com Pessoal'!$H$512,1,MATCH(2&amp;$B49,'Gastos com Pessoal'!$I$532:$AJ$532&amp;'Gastos com Pessoal'!$I$512:$AJ$512,0),10,1)),0)
+_xlfn.IFNA(SUM((BE$3&gt;='Gastos com Pessoal'!$E$513:$E$522)*(BE$3&lt;='Gastos com Pessoal'!$F$513:$F$522)*(IF('Gastos com Pessoal'!$S$513:$S$522&lt;=BE$3,1,0))*OFFSET('Gastos com Pessoal'!$H$512,1,MATCH(3&amp;$B49,'Gastos com Pessoal'!$I$532:$AJ$532&amp;'Gastos com Pessoal'!$I$512:$AJ$512,0),10,1)),0)
+_xlfn.IFNA(SUM((BE$3&gt;='Gastos com Pessoal'!$E$513:$E$522)*(BE$3&lt;='Gastos com Pessoal'!$F$513:$F$522)*(IF('Gastos com Pessoal'!$Y$513:$Y$522&lt;=BE$3,1,0))*OFFSET('Gastos com Pessoal'!$H$512,1,MATCH(4&amp;$B49,'Gastos com Pessoal'!$I$532:$AJ$532&amp;'Gastos com Pessoal'!$I$512:$AJ$512,0),10,1)),0)
+_xlfn.IFNA(SUM((BE$3&gt;='Gastos com Pessoal'!$E$513:$E$522)*(BE$3&lt;='Gastos com Pessoal'!$F$513:$F$522)*(IF('Gastos com Pessoal'!$AE$513:$AE$522&lt;=BE$3,1,0))*OFFSET('Gastos com Pessoal'!$H$512,1,MATCH(5&amp;$B49,'Gastos com Pessoal'!$I$532:$AJ$532&amp;'Gastos com Pessoal'!$I$512:$AJ$512,0),10,1)),0)</f>
        <v>0</v>
      </c>
      <c r="BF49" s="32">
        <f t="array" aca="1" ref="BF49" ca="1">_xlfn.IFNA(SUM((BF$3&gt;='Gastos com Pessoal'!$E$7:$E$506)*(BF$3&lt;='Gastos com Pessoal'!$F$7:$F$506)*OFFSET('Encargos e Benefícios'!$D$5,1,MATCH($B49,'Encargos e Benefícios'!$E$5:$AB$5,0),500,1)),0)
+_xlfn.IFNA(SUM((BF$3&gt;='Gastos com Pessoal'!$E$513:$E$522)*(BF$3&lt;='Gastos com Pessoal'!$F$513:$F$522)*OFFSET('Encargos e Benefícios'!$D$511,1,MATCH($B49,'Encargos e Benefícios'!$E$511:$AB$511,0),10,1)),0)
+_xlfn.IFNA(SUM((BF$3&gt;='Gastos com Pessoal'!$E$7:$E$506)*(BF$3&lt;='Gastos com Pessoal'!$F$7:$F$506)*(IF('Gastos com Pessoal'!$G$7:$G$506&lt;=BF$3,1,0))*OFFSET('Gastos com Pessoal'!$H$6,1,MATCH(1&amp;$B49,'Gastos com Pessoal'!$I$532:$AJ$532&amp;'Gastos com Pessoal'!$I$6:$AJ$6,0),500,1)),0)
+_xlfn.IFNA(SUM((BF$3&gt;='Gastos com Pessoal'!$E$7:$E$506)*(BF$3&lt;='Gastos com Pessoal'!$F$7:$F$506)*(IF('Gastos com Pessoal'!$M$7:$M$506&lt;=BF$3,1,0))*OFFSET('Gastos com Pessoal'!$H$6,1,MATCH(2&amp;$B49,'Gastos com Pessoal'!$I$532:$AJ$532&amp;'Gastos com Pessoal'!$I$6:$AJ$6,0),500,1)),0)
+_xlfn.IFNA(SUM((BF$3&gt;='Gastos com Pessoal'!$E$7:$E$506)*(BF$3&lt;='Gastos com Pessoal'!$F$7:$F$506)*(IF('Gastos com Pessoal'!$S$7:$S$506&lt;=BF$3,1,0))*OFFSET('Gastos com Pessoal'!$H$6,1,MATCH(3&amp;$B49,'Gastos com Pessoal'!$I$532:$AJ$532&amp;'Gastos com Pessoal'!$I$6:$AJ$6,0),500,1)),0)
+_xlfn.IFNA(SUM((BF$3&gt;='Gastos com Pessoal'!$E$7:$E$506)*(BF$3&lt;='Gastos com Pessoal'!$F$7:$F$506)*(IF('Gastos com Pessoal'!$Y$7:$Y$506&lt;=BF$3,1,0))*OFFSET('Gastos com Pessoal'!$H$6,1,MATCH(4&amp;$B49,'Gastos com Pessoal'!$I$532:$AJ$532&amp;'Gastos com Pessoal'!$I$6:$AJ$6,0),500,1)),0)
+_xlfn.IFNA(SUM((BF$3&gt;='Gastos com Pessoal'!$E$7:$E$506)*(BF$3&lt;='Gastos com Pessoal'!$F$7:$F$506)*(IF('Gastos com Pessoal'!$AE$7:$AE$506&lt;=BF$3,1,0))*OFFSET('Gastos com Pessoal'!$H$6,1,MATCH(5&amp;$B49,'Gastos com Pessoal'!$I$532:$AJ$532&amp;'Gastos com Pessoal'!$I$6:$AJ$6,0),500,1)),0)
+_xlfn.IFNA(SUM((BF$3&gt;='Gastos com Pessoal'!$E$513:$E$522)*(BF$3&lt;='Gastos com Pessoal'!$F$513:$F$522)*(IF('Gastos com Pessoal'!$G$513:$G$522&lt;=BF$3,1,0))*OFFSET('Gastos com Pessoal'!$H$512,1,MATCH(1&amp;$B49,'Gastos com Pessoal'!$I$532:$AJ$532&amp;'Gastos com Pessoal'!$I$512:$AJ$512,0),10,1)),0)
+_xlfn.IFNA(SUM((BF$3&gt;='Gastos com Pessoal'!$E$513:$E$522)*(BF$3&lt;='Gastos com Pessoal'!$F$513:$F$522)*(IF('Gastos com Pessoal'!$M$513:$M$522&lt;=BF$3,1,0))*OFFSET('Gastos com Pessoal'!$H$512,1,MATCH(2&amp;$B49,'Gastos com Pessoal'!$I$532:$AJ$532&amp;'Gastos com Pessoal'!$I$512:$AJ$512,0),10,1)),0)
+_xlfn.IFNA(SUM((BF$3&gt;='Gastos com Pessoal'!$E$513:$E$522)*(BF$3&lt;='Gastos com Pessoal'!$F$513:$F$522)*(IF('Gastos com Pessoal'!$S$513:$S$522&lt;=BF$3,1,0))*OFFSET('Gastos com Pessoal'!$H$512,1,MATCH(3&amp;$B49,'Gastos com Pessoal'!$I$532:$AJ$532&amp;'Gastos com Pessoal'!$I$512:$AJ$512,0),10,1)),0)
+_xlfn.IFNA(SUM((BF$3&gt;='Gastos com Pessoal'!$E$513:$E$522)*(BF$3&lt;='Gastos com Pessoal'!$F$513:$F$522)*(IF('Gastos com Pessoal'!$Y$513:$Y$522&lt;=BF$3,1,0))*OFFSET('Gastos com Pessoal'!$H$512,1,MATCH(4&amp;$B49,'Gastos com Pessoal'!$I$532:$AJ$532&amp;'Gastos com Pessoal'!$I$512:$AJ$512,0),10,1)),0)
+_xlfn.IFNA(SUM((BF$3&gt;='Gastos com Pessoal'!$E$513:$E$522)*(BF$3&lt;='Gastos com Pessoal'!$F$513:$F$522)*(IF('Gastos com Pessoal'!$AE$513:$AE$522&lt;=BF$3,1,0))*OFFSET('Gastos com Pessoal'!$H$512,1,MATCH(5&amp;$B49,'Gastos com Pessoal'!$I$532:$AJ$532&amp;'Gastos com Pessoal'!$I$512:$AJ$512,0),10,1)),0)</f>
        <v>0</v>
      </c>
      <c r="BG49" s="32">
        <f t="array" aca="1" ref="BG49" ca="1">_xlfn.IFNA(SUM((BG$3&gt;='Gastos com Pessoal'!$E$7:$E$506)*(BG$3&lt;='Gastos com Pessoal'!$F$7:$F$506)*OFFSET('Encargos e Benefícios'!$D$5,1,MATCH($B49,'Encargos e Benefícios'!$E$5:$AB$5,0),500,1)),0)
+_xlfn.IFNA(SUM((BG$3&gt;='Gastos com Pessoal'!$E$513:$E$522)*(BG$3&lt;='Gastos com Pessoal'!$F$513:$F$522)*OFFSET('Encargos e Benefícios'!$D$511,1,MATCH($B49,'Encargos e Benefícios'!$E$511:$AB$511,0),10,1)),0)
+_xlfn.IFNA(SUM((BG$3&gt;='Gastos com Pessoal'!$E$7:$E$506)*(BG$3&lt;='Gastos com Pessoal'!$F$7:$F$506)*(IF('Gastos com Pessoal'!$G$7:$G$506&lt;=BG$3,1,0))*OFFSET('Gastos com Pessoal'!$H$6,1,MATCH(1&amp;$B49,'Gastos com Pessoal'!$I$532:$AJ$532&amp;'Gastos com Pessoal'!$I$6:$AJ$6,0),500,1)),0)
+_xlfn.IFNA(SUM((BG$3&gt;='Gastos com Pessoal'!$E$7:$E$506)*(BG$3&lt;='Gastos com Pessoal'!$F$7:$F$506)*(IF('Gastos com Pessoal'!$M$7:$M$506&lt;=BG$3,1,0))*OFFSET('Gastos com Pessoal'!$H$6,1,MATCH(2&amp;$B49,'Gastos com Pessoal'!$I$532:$AJ$532&amp;'Gastos com Pessoal'!$I$6:$AJ$6,0),500,1)),0)
+_xlfn.IFNA(SUM((BG$3&gt;='Gastos com Pessoal'!$E$7:$E$506)*(BG$3&lt;='Gastos com Pessoal'!$F$7:$F$506)*(IF('Gastos com Pessoal'!$S$7:$S$506&lt;=BG$3,1,0))*OFFSET('Gastos com Pessoal'!$H$6,1,MATCH(3&amp;$B49,'Gastos com Pessoal'!$I$532:$AJ$532&amp;'Gastos com Pessoal'!$I$6:$AJ$6,0),500,1)),0)
+_xlfn.IFNA(SUM((BG$3&gt;='Gastos com Pessoal'!$E$7:$E$506)*(BG$3&lt;='Gastos com Pessoal'!$F$7:$F$506)*(IF('Gastos com Pessoal'!$Y$7:$Y$506&lt;=BG$3,1,0))*OFFSET('Gastos com Pessoal'!$H$6,1,MATCH(4&amp;$B49,'Gastos com Pessoal'!$I$532:$AJ$532&amp;'Gastos com Pessoal'!$I$6:$AJ$6,0),500,1)),0)
+_xlfn.IFNA(SUM((BG$3&gt;='Gastos com Pessoal'!$E$7:$E$506)*(BG$3&lt;='Gastos com Pessoal'!$F$7:$F$506)*(IF('Gastos com Pessoal'!$AE$7:$AE$506&lt;=BG$3,1,0))*OFFSET('Gastos com Pessoal'!$H$6,1,MATCH(5&amp;$B49,'Gastos com Pessoal'!$I$532:$AJ$532&amp;'Gastos com Pessoal'!$I$6:$AJ$6,0),500,1)),0)
+_xlfn.IFNA(SUM((BG$3&gt;='Gastos com Pessoal'!$E$513:$E$522)*(BG$3&lt;='Gastos com Pessoal'!$F$513:$F$522)*(IF('Gastos com Pessoal'!$G$513:$G$522&lt;=BG$3,1,0))*OFFSET('Gastos com Pessoal'!$H$512,1,MATCH(1&amp;$B49,'Gastos com Pessoal'!$I$532:$AJ$532&amp;'Gastos com Pessoal'!$I$512:$AJ$512,0),10,1)),0)
+_xlfn.IFNA(SUM((BG$3&gt;='Gastos com Pessoal'!$E$513:$E$522)*(BG$3&lt;='Gastos com Pessoal'!$F$513:$F$522)*(IF('Gastos com Pessoal'!$M$513:$M$522&lt;=BG$3,1,0))*OFFSET('Gastos com Pessoal'!$H$512,1,MATCH(2&amp;$B49,'Gastos com Pessoal'!$I$532:$AJ$532&amp;'Gastos com Pessoal'!$I$512:$AJ$512,0),10,1)),0)
+_xlfn.IFNA(SUM((BG$3&gt;='Gastos com Pessoal'!$E$513:$E$522)*(BG$3&lt;='Gastos com Pessoal'!$F$513:$F$522)*(IF('Gastos com Pessoal'!$S$513:$S$522&lt;=BG$3,1,0))*OFFSET('Gastos com Pessoal'!$H$512,1,MATCH(3&amp;$B49,'Gastos com Pessoal'!$I$532:$AJ$532&amp;'Gastos com Pessoal'!$I$512:$AJ$512,0),10,1)),0)
+_xlfn.IFNA(SUM((BG$3&gt;='Gastos com Pessoal'!$E$513:$E$522)*(BG$3&lt;='Gastos com Pessoal'!$F$513:$F$522)*(IF('Gastos com Pessoal'!$Y$513:$Y$522&lt;=BG$3,1,0))*OFFSET('Gastos com Pessoal'!$H$512,1,MATCH(4&amp;$B49,'Gastos com Pessoal'!$I$532:$AJ$532&amp;'Gastos com Pessoal'!$I$512:$AJ$512,0),10,1)),0)
+_xlfn.IFNA(SUM((BG$3&gt;='Gastos com Pessoal'!$E$513:$E$522)*(BG$3&lt;='Gastos com Pessoal'!$F$513:$F$522)*(IF('Gastos com Pessoal'!$AE$513:$AE$522&lt;=BG$3,1,0))*OFFSET('Gastos com Pessoal'!$H$512,1,MATCH(5&amp;$B49,'Gastos com Pessoal'!$I$532:$AJ$532&amp;'Gastos com Pessoal'!$I$512:$AJ$512,0),10,1)),0)</f>
        <v>0</v>
      </c>
      <c r="BH49" s="32">
        <f t="array" aca="1" ref="BH49" ca="1">_xlfn.IFNA(SUM((BH$3&gt;='Gastos com Pessoal'!$E$7:$E$506)*(BH$3&lt;='Gastos com Pessoal'!$F$7:$F$506)*OFFSET('Encargos e Benefícios'!$D$5,1,MATCH($B49,'Encargos e Benefícios'!$E$5:$AB$5,0),500,1)),0)
+_xlfn.IFNA(SUM((BH$3&gt;='Gastos com Pessoal'!$E$513:$E$522)*(BH$3&lt;='Gastos com Pessoal'!$F$513:$F$522)*OFFSET('Encargos e Benefícios'!$D$511,1,MATCH($B49,'Encargos e Benefícios'!$E$511:$AB$511,0),10,1)),0)
+_xlfn.IFNA(SUM((BH$3&gt;='Gastos com Pessoal'!$E$7:$E$506)*(BH$3&lt;='Gastos com Pessoal'!$F$7:$F$506)*(IF('Gastos com Pessoal'!$G$7:$G$506&lt;=BH$3,1,0))*OFFSET('Gastos com Pessoal'!$H$6,1,MATCH(1&amp;$B49,'Gastos com Pessoal'!$I$532:$AJ$532&amp;'Gastos com Pessoal'!$I$6:$AJ$6,0),500,1)),0)
+_xlfn.IFNA(SUM((BH$3&gt;='Gastos com Pessoal'!$E$7:$E$506)*(BH$3&lt;='Gastos com Pessoal'!$F$7:$F$506)*(IF('Gastos com Pessoal'!$M$7:$M$506&lt;=BH$3,1,0))*OFFSET('Gastos com Pessoal'!$H$6,1,MATCH(2&amp;$B49,'Gastos com Pessoal'!$I$532:$AJ$532&amp;'Gastos com Pessoal'!$I$6:$AJ$6,0),500,1)),0)
+_xlfn.IFNA(SUM((BH$3&gt;='Gastos com Pessoal'!$E$7:$E$506)*(BH$3&lt;='Gastos com Pessoal'!$F$7:$F$506)*(IF('Gastos com Pessoal'!$S$7:$S$506&lt;=BH$3,1,0))*OFFSET('Gastos com Pessoal'!$H$6,1,MATCH(3&amp;$B49,'Gastos com Pessoal'!$I$532:$AJ$532&amp;'Gastos com Pessoal'!$I$6:$AJ$6,0),500,1)),0)
+_xlfn.IFNA(SUM((BH$3&gt;='Gastos com Pessoal'!$E$7:$E$506)*(BH$3&lt;='Gastos com Pessoal'!$F$7:$F$506)*(IF('Gastos com Pessoal'!$Y$7:$Y$506&lt;=BH$3,1,0))*OFFSET('Gastos com Pessoal'!$H$6,1,MATCH(4&amp;$B49,'Gastos com Pessoal'!$I$532:$AJ$532&amp;'Gastos com Pessoal'!$I$6:$AJ$6,0),500,1)),0)
+_xlfn.IFNA(SUM((BH$3&gt;='Gastos com Pessoal'!$E$7:$E$506)*(BH$3&lt;='Gastos com Pessoal'!$F$7:$F$506)*(IF('Gastos com Pessoal'!$AE$7:$AE$506&lt;=BH$3,1,0))*OFFSET('Gastos com Pessoal'!$H$6,1,MATCH(5&amp;$B49,'Gastos com Pessoal'!$I$532:$AJ$532&amp;'Gastos com Pessoal'!$I$6:$AJ$6,0),500,1)),0)
+_xlfn.IFNA(SUM((BH$3&gt;='Gastos com Pessoal'!$E$513:$E$522)*(BH$3&lt;='Gastos com Pessoal'!$F$513:$F$522)*(IF('Gastos com Pessoal'!$G$513:$G$522&lt;=BH$3,1,0))*OFFSET('Gastos com Pessoal'!$H$512,1,MATCH(1&amp;$B49,'Gastos com Pessoal'!$I$532:$AJ$532&amp;'Gastos com Pessoal'!$I$512:$AJ$512,0),10,1)),0)
+_xlfn.IFNA(SUM((BH$3&gt;='Gastos com Pessoal'!$E$513:$E$522)*(BH$3&lt;='Gastos com Pessoal'!$F$513:$F$522)*(IF('Gastos com Pessoal'!$M$513:$M$522&lt;=BH$3,1,0))*OFFSET('Gastos com Pessoal'!$H$512,1,MATCH(2&amp;$B49,'Gastos com Pessoal'!$I$532:$AJ$532&amp;'Gastos com Pessoal'!$I$512:$AJ$512,0),10,1)),0)
+_xlfn.IFNA(SUM((BH$3&gt;='Gastos com Pessoal'!$E$513:$E$522)*(BH$3&lt;='Gastos com Pessoal'!$F$513:$F$522)*(IF('Gastos com Pessoal'!$S$513:$S$522&lt;=BH$3,1,0))*OFFSET('Gastos com Pessoal'!$H$512,1,MATCH(3&amp;$B49,'Gastos com Pessoal'!$I$532:$AJ$532&amp;'Gastos com Pessoal'!$I$512:$AJ$512,0),10,1)),0)
+_xlfn.IFNA(SUM((BH$3&gt;='Gastos com Pessoal'!$E$513:$E$522)*(BH$3&lt;='Gastos com Pessoal'!$F$513:$F$522)*(IF('Gastos com Pessoal'!$Y$513:$Y$522&lt;=BH$3,1,0))*OFFSET('Gastos com Pessoal'!$H$512,1,MATCH(4&amp;$B49,'Gastos com Pessoal'!$I$532:$AJ$532&amp;'Gastos com Pessoal'!$I$512:$AJ$512,0),10,1)),0)
+_xlfn.IFNA(SUM((BH$3&gt;='Gastos com Pessoal'!$E$513:$E$522)*(BH$3&lt;='Gastos com Pessoal'!$F$513:$F$522)*(IF('Gastos com Pessoal'!$AE$513:$AE$522&lt;=BH$3,1,0))*OFFSET('Gastos com Pessoal'!$H$512,1,MATCH(5&amp;$B49,'Gastos com Pessoal'!$I$532:$AJ$532&amp;'Gastos com Pessoal'!$I$512:$AJ$512,0),10,1)),0)</f>
        <v>0</v>
      </c>
      <c r="BI49" s="32">
        <f t="array" aca="1" ref="BI49" ca="1">_xlfn.IFNA(SUM((BI$3&gt;='Gastos com Pessoal'!$E$7:$E$506)*(BI$3&lt;='Gastos com Pessoal'!$F$7:$F$506)*OFFSET('Encargos e Benefícios'!$D$5,1,MATCH($B49,'Encargos e Benefícios'!$E$5:$AB$5,0),500,1)),0)
+_xlfn.IFNA(SUM((BI$3&gt;='Gastos com Pessoal'!$E$513:$E$522)*(BI$3&lt;='Gastos com Pessoal'!$F$513:$F$522)*OFFSET('Encargos e Benefícios'!$D$511,1,MATCH($B49,'Encargos e Benefícios'!$E$511:$AB$511,0),10,1)),0)
+_xlfn.IFNA(SUM((BI$3&gt;='Gastos com Pessoal'!$E$7:$E$506)*(BI$3&lt;='Gastos com Pessoal'!$F$7:$F$506)*(IF('Gastos com Pessoal'!$G$7:$G$506&lt;=BI$3,1,0))*OFFSET('Gastos com Pessoal'!$H$6,1,MATCH(1&amp;$B49,'Gastos com Pessoal'!$I$532:$AJ$532&amp;'Gastos com Pessoal'!$I$6:$AJ$6,0),500,1)),0)
+_xlfn.IFNA(SUM((BI$3&gt;='Gastos com Pessoal'!$E$7:$E$506)*(BI$3&lt;='Gastos com Pessoal'!$F$7:$F$506)*(IF('Gastos com Pessoal'!$M$7:$M$506&lt;=BI$3,1,0))*OFFSET('Gastos com Pessoal'!$H$6,1,MATCH(2&amp;$B49,'Gastos com Pessoal'!$I$532:$AJ$532&amp;'Gastos com Pessoal'!$I$6:$AJ$6,0),500,1)),0)
+_xlfn.IFNA(SUM((BI$3&gt;='Gastos com Pessoal'!$E$7:$E$506)*(BI$3&lt;='Gastos com Pessoal'!$F$7:$F$506)*(IF('Gastos com Pessoal'!$S$7:$S$506&lt;=BI$3,1,0))*OFFSET('Gastos com Pessoal'!$H$6,1,MATCH(3&amp;$B49,'Gastos com Pessoal'!$I$532:$AJ$532&amp;'Gastos com Pessoal'!$I$6:$AJ$6,0),500,1)),0)
+_xlfn.IFNA(SUM((BI$3&gt;='Gastos com Pessoal'!$E$7:$E$506)*(BI$3&lt;='Gastos com Pessoal'!$F$7:$F$506)*(IF('Gastos com Pessoal'!$Y$7:$Y$506&lt;=BI$3,1,0))*OFFSET('Gastos com Pessoal'!$H$6,1,MATCH(4&amp;$B49,'Gastos com Pessoal'!$I$532:$AJ$532&amp;'Gastos com Pessoal'!$I$6:$AJ$6,0),500,1)),0)
+_xlfn.IFNA(SUM((BI$3&gt;='Gastos com Pessoal'!$E$7:$E$506)*(BI$3&lt;='Gastos com Pessoal'!$F$7:$F$506)*(IF('Gastos com Pessoal'!$AE$7:$AE$506&lt;=BI$3,1,0))*OFFSET('Gastos com Pessoal'!$H$6,1,MATCH(5&amp;$B49,'Gastos com Pessoal'!$I$532:$AJ$532&amp;'Gastos com Pessoal'!$I$6:$AJ$6,0),500,1)),0)
+_xlfn.IFNA(SUM((BI$3&gt;='Gastos com Pessoal'!$E$513:$E$522)*(BI$3&lt;='Gastos com Pessoal'!$F$513:$F$522)*(IF('Gastos com Pessoal'!$G$513:$G$522&lt;=BI$3,1,0))*OFFSET('Gastos com Pessoal'!$H$512,1,MATCH(1&amp;$B49,'Gastos com Pessoal'!$I$532:$AJ$532&amp;'Gastos com Pessoal'!$I$512:$AJ$512,0),10,1)),0)
+_xlfn.IFNA(SUM((BI$3&gt;='Gastos com Pessoal'!$E$513:$E$522)*(BI$3&lt;='Gastos com Pessoal'!$F$513:$F$522)*(IF('Gastos com Pessoal'!$M$513:$M$522&lt;=BI$3,1,0))*OFFSET('Gastos com Pessoal'!$H$512,1,MATCH(2&amp;$B49,'Gastos com Pessoal'!$I$532:$AJ$532&amp;'Gastos com Pessoal'!$I$512:$AJ$512,0),10,1)),0)
+_xlfn.IFNA(SUM((BI$3&gt;='Gastos com Pessoal'!$E$513:$E$522)*(BI$3&lt;='Gastos com Pessoal'!$F$513:$F$522)*(IF('Gastos com Pessoal'!$S$513:$S$522&lt;=BI$3,1,0))*OFFSET('Gastos com Pessoal'!$H$512,1,MATCH(3&amp;$B49,'Gastos com Pessoal'!$I$532:$AJ$532&amp;'Gastos com Pessoal'!$I$512:$AJ$512,0),10,1)),0)
+_xlfn.IFNA(SUM((BI$3&gt;='Gastos com Pessoal'!$E$513:$E$522)*(BI$3&lt;='Gastos com Pessoal'!$F$513:$F$522)*(IF('Gastos com Pessoal'!$Y$513:$Y$522&lt;=BI$3,1,0))*OFFSET('Gastos com Pessoal'!$H$512,1,MATCH(4&amp;$B49,'Gastos com Pessoal'!$I$532:$AJ$532&amp;'Gastos com Pessoal'!$I$512:$AJ$512,0),10,1)),0)
+_xlfn.IFNA(SUM((BI$3&gt;='Gastos com Pessoal'!$E$513:$E$522)*(BI$3&lt;='Gastos com Pessoal'!$F$513:$F$522)*(IF('Gastos com Pessoal'!$AE$513:$AE$522&lt;=BI$3,1,0))*OFFSET('Gastos com Pessoal'!$H$512,1,MATCH(5&amp;$B49,'Gastos com Pessoal'!$I$532:$AJ$532&amp;'Gastos com Pessoal'!$I$512:$AJ$512,0),10,1)),0)</f>
        <v>0</v>
      </c>
      <c r="BJ49" s="32">
        <f t="array" aca="1" ref="BJ49" ca="1">_xlfn.IFNA(SUM((BJ$3&gt;='Gastos com Pessoal'!$E$7:$E$506)*(BJ$3&lt;='Gastos com Pessoal'!$F$7:$F$506)*OFFSET('Encargos e Benefícios'!$D$5,1,MATCH($B49,'Encargos e Benefícios'!$E$5:$AB$5,0),500,1)),0)
+_xlfn.IFNA(SUM((BJ$3&gt;='Gastos com Pessoal'!$E$513:$E$522)*(BJ$3&lt;='Gastos com Pessoal'!$F$513:$F$522)*OFFSET('Encargos e Benefícios'!$D$511,1,MATCH($B49,'Encargos e Benefícios'!$E$511:$AB$511,0),10,1)),0)
+_xlfn.IFNA(SUM((BJ$3&gt;='Gastos com Pessoal'!$E$7:$E$506)*(BJ$3&lt;='Gastos com Pessoal'!$F$7:$F$506)*(IF('Gastos com Pessoal'!$G$7:$G$506&lt;=BJ$3,1,0))*OFFSET('Gastos com Pessoal'!$H$6,1,MATCH(1&amp;$B49,'Gastos com Pessoal'!$I$532:$AJ$532&amp;'Gastos com Pessoal'!$I$6:$AJ$6,0),500,1)),0)
+_xlfn.IFNA(SUM((BJ$3&gt;='Gastos com Pessoal'!$E$7:$E$506)*(BJ$3&lt;='Gastos com Pessoal'!$F$7:$F$506)*(IF('Gastos com Pessoal'!$M$7:$M$506&lt;=BJ$3,1,0))*OFFSET('Gastos com Pessoal'!$H$6,1,MATCH(2&amp;$B49,'Gastos com Pessoal'!$I$532:$AJ$532&amp;'Gastos com Pessoal'!$I$6:$AJ$6,0),500,1)),0)
+_xlfn.IFNA(SUM((BJ$3&gt;='Gastos com Pessoal'!$E$7:$E$506)*(BJ$3&lt;='Gastos com Pessoal'!$F$7:$F$506)*(IF('Gastos com Pessoal'!$S$7:$S$506&lt;=BJ$3,1,0))*OFFSET('Gastos com Pessoal'!$H$6,1,MATCH(3&amp;$B49,'Gastos com Pessoal'!$I$532:$AJ$532&amp;'Gastos com Pessoal'!$I$6:$AJ$6,0),500,1)),0)
+_xlfn.IFNA(SUM((BJ$3&gt;='Gastos com Pessoal'!$E$7:$E$506)*(BJ$3&lt;='Gastos com Pessoal'!$F$7:$F$506)*(IF('Gastos com Pessoal'!$Y$7:$Y$506&lt;=BJ$3,1,0))*OFFSET('Gastos com Pessoal'!$H$6,1,MATCH(4&amp;$B49,'Gastos com Pessoal'!$I$532:$AJ$532&amp;'Gastos com Pessoal'!$I$6:$AJ$6,0),500,1)),0)
+_xlfn.IFNA(SUM((BJ$3&gt;='Gastos com Pessoal'!$E$7:$E$506)*(BJ$3&lt;='Gastos com Pessoal'!$F$7:$F$506)*(IF('Gastos com Pessoal'!$AE$7:$AE$506&lt;=BJ$3,1,0))*OFFSET('Gastos com Pessoal'!$H$6,1,MATCH(5&amp;$B49,'Gastos com Pessoal'!$I$532:$AJ$532&amp;'Gastos com Pessoal'!$I$6:$AJ$6,0),500,1)),0)
+_xlfn.IFNA(SUM((BJ$3&gt;='Gastos com Pessoal'!$E$513:$E$522)*(BJ$3&lt;='Gastos com Pessoal'!$F$513:$F$522)*(IF('Gastos com Pessoal'!$G$513:$G$522&lt;=BJ$3,1,0))*OFFSET('Gastos com Pessoal'!$H$512,1,MATCH(1&amp;$B49,'Gastos com Pessoal'!$I$532:$AJ$532&amp;'Gastos com Pessoal'!$I$512:$AJ$512,0),10,1)),0)
+_xlfn.IFNA(SUM((BJ$3&gt;='Gastos com Pessoal'!$E$513:$E$522)*(BJ$3&lt;='Gastos com Pessoal'!$F$513:$F$522)*(IF('Gastos com Pessoal'!$M$513:$M$522&lt;=BJ$3,1,0))*OFFSET('Gastos com Pessoal'!$H$512,1,MATCH(2&amp;$B49,'Gastos com Pessoal'!$I$532:$AJ$532&amp;'Gastos com Pessoal'!$I$512:$AJ$512,0),10,1)),0)
+_xlfn.IFNA(SUM((BJ$3&gt;='Gastos com Pessoal'!$E$513:$E$522)*(BJ$3&lt;='Gastos com Pessoal'!$F$513:$F$522)*(IF('Gastos com Pessoal'!$S$513:$S$522&lt;=BJ$3,1,0))*OFFSET('Gastos com Pessoal'!$H$512,1,MATCH(3&amp;$B49,'Gastos com Pessoal'!$I$532:$AJ$532&amp;'Gastos com Pessoal'!$I$512:$AJ$512,0),10,1)),0)
+_xlfn.IFNA(SUM((BJ$3&gt;='Gastos com Pessoal'!$E$513:$E$522)*(BJ$3&lt;='Gastos com Pessoal'!$F$513:$F$522)*(IF('Gastos com Pessoal'!$Y$513:$Y$522&lt;=BJ$3,1,0))*OFFSET('Gastos com Pessoal'!$H$512,1,MATCH(4&amp;$B49,'Gastos com Pessoal'!$I$532:$AJ$532&amp;'Gastos com Pessoal'!$I$512:$AJ$512,0),10,1)),0)
+_xlfn.IFNA(SUM((BJ$3&gt;='Gastos com Pessoal'!$E$513:$E$522)*(BJ$3&lt;='Gastos com Pessoal'!$F$513:$F$522)*(IF('Gastos com Pessoal'!$AE$513:$AE$522&lt;=BJ$3,1,0))*OFFSET('Gastos com Pessoal'!$H$512,1,MATCH(5&amp;$B49,'Gastos com Pessoal'!$I$532:$AJ$532&amp;'Gastos com Pessoal'!$I$512:$AJ$512,0),10,1)),0)</f>
        <v>0</v>
      </c>
      <c r="BK49" s="70">
        <f t="shared" ca="1" si="20"/>
        <v>0</v>
      </c>
      <c r="BL49" s="75">
        <f t="shared" ca="1" si="21"/>
        <v>0</v>
      </c>
    </row>
    <row r="50" spans="1:64" s="48" customFormat="1" ht="23.25" customHeight="1" x14ac:dyDescent="0.2">
      <c r="A50" s="18" t="s">
        <v>170</v>
      </c>
      <c r="B50" s="12" t="s">
        <v>171</v>
      </c>
      <c r="C50" s="32">
        <f t="array" aca="1" ref="C50" ca="1">_xlfn.IFNA(SUM((C$3&gt;='Gastos com Pessoal'!$E$7:$E$506)*(C$3&lt;='Gastos com Pessoal'!$F$7:$F$506)*OFFSET('Encargos e Benefícios'!$D$5,1,MATCH($B50,'Encargos e Benefícios'!$E$5:$AB$5,0),500,1)),0)
+_xlfn.IFNA(SUM((C$3&gt;='Gastos com Pessoal'!$E$513:$E$522)*(C$3&lt;='Gastos com Pessoal'!$F$513:$F$522)*OFFSET('Encargos e Benefícios'!$D$511,1,MATCH($B50,'Encargos e Benefícios'!$E$511:$AB$511,0),10,1)),0)
+_xlfn.IFNA(SUM((C$3&gt;='Gastos com Pessoal'!$E$7:$E$506)*(C$3&lt;='Gastos com Pessoal'!$F$7:$F$506)*(IF('Gastos com Pessoal'!$G$7:$G$506&lt;=C$3,1,0))*OFFSET('Gastos com Pessoal'!$H$6,1,MATCH(1&amp;$B50,'Gastos com Pessoal'!$I$532:$AJ$532&amp;'Gastos com Pessoal'!$I$6:$AJ$6,0),500,1)),0)
+_xlfn.IFNA(SUM((C$3&gt;='Gastos com Pessoal'!$E$7:$E$506)*(C$3&lt;='Gastos com Pessoal'!$F$7:$F$506)*(IF('Gastos com Pessoal'!$M$7:$M$506&lt;=C$3,1,0))*OFFSET('Gastos com Pessoal'!$H$6,1,MATCH(2&amp;$B50,'Gastos com Pessoal'!$I$532:$AJ$532&amp;'Gastos com Pessoal'!$I$6:$AJ$6,0),500,1)),0)
+_xlfn.IFNA(SUM((C$3&gt;='Gastos com Pessoal'!$E$7:$E$506)*(C$3&lt;='Gastos com Pessoal'!$F$7:$F$506)*(IF('Gastos com Pessoal'!$S$7:$S$506&lt;=C$3,1,0))*OFFSET('Gastos com Pessoal'!$H$6,1,MATCH(3&amp;$B50,'Gastos com Pessoal'!$I$532:$AJ$532&amp;'Gastos com Pessoal'!$I$6:$AJ$6,0),500,1)),0)
+_xlfn.IFNA(SUM((C$3&gt;='Gastos com Pessoal'!$E$7:$E$506)*(C$3&lt;='Gastos com Pessoal'!$F$7:$F$506)*(IF('Gastos com Pessoal'!$Y$7:$Y$506&lt;=C$3,1,0))*OFFSET('Gastos com Pessoal'!$H$6,1,MATCH(4&amp;$B50,'Gastos com Pessoal'!$I$532:$AJ$532&amp;'Gastos com Pessoal'!$I$6:$AJ$6,0),500,1)),0)
+_xlfn.IFNA(SUM((C$3&gt;='Gastos com Pessoal'!$E$7:$E$506)*(C$3&lt;='Gastos com Pessoal'!$F$7:$F$506)*(IF('Gastos com Pessoal'!$AE$7:$AE$506&lt;=C$3,1,0))*OFFSET('Gastos com Pessoal'!$H$6,1,MATCH(5&amp;$B50,'Gastos com Pessoal'!$I$532:$AJ$532&amp;'Gastos com Pessoal'!$I$6:$AJ$6,0),500,1)),0)
+_xlfn.IFNA(SUM((C$3&gt;='Gastos com Pessoal'!$E$513:$E$522)*(C$3&lt;='Gastos com Pessoal'!$F$513:$F$522)*(IF('Gastos com Pessoal'!$G$513:$G$522&lt;=C$3,1,0))*OFFSET('Gastos com Pessoal'!$H$512,1,MATCH(1&amp;$B50,'Gastos com Pessoal'!$I$532:$AJ$532&amp;'Gastos com Pessoal'!$I$512:$AJ$512,0),10,1)),0)
+_xlfn.IFNA(SUM((C$3&gt;='Gastos com Pessoal'!$E$513:$E$522)*(C$3&lt;='Gastos com Pessoal'!$F$513:$F$522)*(IF('Gastos com Pessoal'!$M$513:$M$522&lt;=C$3,1,0))*OFFSET('Gastos com Pessoal'!$H$512,1,MATCH(2&amp;$B50,'Gastos com Pessoal'!$I$532:$AJ$532&amp;'Gastos com Pessoal'!$I$512:$AJ$512,0),10,1)),0)
+_xlfn.IFNA(SUM((C$3&gt;='Gastos com Pessoal'!$E$513:$E$522)*(C$3&lt;='Gastos com Pessoal'!$F$513:$F$522)*(IF('Gastos com Pessoal'!$S$513:$S$522&lt;=C$3,1,0))*OFFSET('Gastos com Pessoal'!$H$512,1,MATCH(3&amp;$B50,'Gastos com Pessoal'!$I$532:$AJ$532&amp;'Gastos com Pessoal'!$I$512:$AJ$512,0),10,1)),0)
+_xlfn.IFNA(SUM((C$3&gt;='Gastos com Pessoal'!$E$513:$E$522)*(C$3&lt;='Gastos com Pessoal'!$F$513:$F$522)*(IF('Gastos com Pessoal'!$Y$513:$Y$522&lt;=C$3,1,0))*OFFSET('Gastos com Pessoal'!$H$512,1,MATCH(4&amp;$B50,'Gastos com Pessoal'!$I$532:$AJ$532&amp;'Gastos com Pessoal'!$I$512:$AJ$512,0),10,1)),0)
+_xlfn.IFNA(SUM((C$3&gt;='Gastos com Pessoal'!$E$513:$E$522)*(C$3&lt;='Gastos com Pessoal'!$F$513:$F$522)*(IF('Gastos com Pessoal'!$AE$513:$AE$522&lt;=C$3,1,0))*OFFSET('Gastos com Pessoal'!$H$512,1,MATCH(5&amp;$B50,'Gastos com Pessoal'!$I$532:$AJ$532&amp;'Gastos com Pessoal'!$I$512:$AJ$512,0),10,1)),0)</f>
        <v>308</v>
      </c>
      <c r="D50" s="32">
        <f t="array" aca="1" ref="D50" ca="1">_xlfn.IFNA(SUM((D$3&gt;='Gastos com Pessoal'!$E$7:$E$506)*(D$3&lt;='Gastos com Pessoal'!$F$7:$F$506)*OFFSET('Encargos e Benefícios'!$D$5,1,MATCH($B50,'Encargos e Benefícios'!$E$5:$AB$5,0),500,1)),0)
+_xlfn.IFNA(SUM((D$3&gt;='Gastos com Pessoal'!$E$513:$E$522)*(D$3&lt;='Gastos com Pessoal'!$F$513:$F$522)*OFFSET('Encargos e Benefícios'!$D$511,1,MATCH($B50,'Encargos e Benefícios'!$E$511:$AB$511,0),10,1)),0)
+_xlfn.IFNA(SUM((D$3&gt;='Gastos com Pessoal'!$E$7:$E$506)*(D$3&lt;='Gastos com Pessoal'!$F$7:$F$506)*(IF('Gastos com Pessoal'!$G$7:$G$506&lt;=D$3,1,0))*OFFSET('Gastos com Pessoal'!$H$6,1,MATCH(1&amp;$B50,'Gastos com Pessoal'!$I$532:$AJ$532&amp;'Gastos com Pessoal'!$I$6:$AJ$6,0),500,1)),0)
+_xlfn.IFNA(SUM((D$3&gt;='Gastos com Pessoal'!$E$7:$E$506)*(D$3&lt;='Gastos com Pessoal'!$F$7:$F$506)*(IF('Gastos com Pessoal'!$M$7:$M$506&lt;=D$3,1,0))*OFFSET('Gastos com Pessoal'!$H$6,1,MATCH(2&amp;$B50,'Gastos com Pessoal'!$I$532:$AJ$532&amp;'Gastos com Pessoal'!$I$6:$AJ$6,0),500,1)),0)
+_xlfn.IFNA(SUM((D$3&gt;='Gastos com Pessoal'!$E$7:$E$506)*(D$3&lt;='Gastos com Pessoal'!$F$7:$F$506)*(IF('Gastos com Pessoal'!$S$7:$S$506&lt;=D$3,1,0))*OFFSET('Gastos com Pessoal'!$H$6,1,MATCH(3&amp;$B50,'Gastos com Pessoal'!$I$532:$AJ$532&amp;'Gastos com Pessoal'!$I$6:$AJ$6,0),500,1)),0)
+_xlfn.IFNA(SUM((D$3&gt;='Gastos com Pessoal'!$E$7:$E$506)*(D$3&lt;='Gastos com Pessoal'!$F$7:$F$506)*(IF('Gastos com Pessoal'!$Y$7:$Y$506&lt;=D$3,1,0))*OFFSET('Gastos com Pessoal'!$H$6,1,MATCH(4&amp;$B50,'Gastos com Pessoal'!$I$532:$AJ$532&amp;'Gastos com Pessoal'!$I$6:$AJ$6,0),500,1)),0)
+_xlfn.IFNA(SUM((D$3&gt;='Gastos com Pessoal'!$E$7:$E$506)*(D$3&lt;='Gastos com Pessoal'!$F$7:$F$506)*(IF('Gastos com Pessoal'!$AE$7:$AE$506&lt;=D$3,1,0))*OFFSET('Gastos com Pessoal'!$H$6,1,MATCH(5&amp;$B50,'Gastos com Pessoal'!$I$532:$AJ$532&amp;'Gastos com Pessoal'!$I$6:$AJ$6,0),500,1)),0)
+_xlfn.IFNA(SUM((D$3&gt;='Gastos com Pessoal'!$E$513:$E$522)*(D$3&lt;='Gastos com Pessoal'!$F$513:$F$522)*(IF('Gastos com Pessoal'!$G$513:$G$522&lt;=D$3,1,0))*OFFSET('Gastos com Pessoal'!$H$512,1,MATCH(1&amp;$B50,'Gastos com Pessoal'!$I$532:$AJ$532&amp;'Gastos com Pessoal'!$I$512:$AJ$512,0),10,1)),0)
+_xlfn.IFNA(SUM((D$3&gt;='Gastos com Pessoal'!$E$513:$E$522)*(D$3&lt;='Gastos com Pessoal'!$F$513:$F$522)*(IF('Gastos com Pessoal'!$M$513:$M$522&lt;=D$3,1,0))*OFFSET('Gastos com Pessoal'!$H$512,1,MATCH(2&amp;$B50,'Gastos com Pessoal'!$I$532:$AJ$532&amp;'Gastos com Pessoal'!$I$512:$AJ$512,0),10,1)),0)
+_xlfn.IFNA(SUM((D$3&gt;='Gastos com Pessoal'!$E$513:$E$522)*(D$3&lt;='Gastos com Pessoal'!$F$513:$F$522)*(IF('Gastos com Pessoal'!$S$513:$S$522&lt;=D$3,1,0))*OFFSET('Gastos com Pessoal'!$H$512,1,MATCH(3&amp;$B50,'Gastos com Pessoal'!$I$532:$AJ$532&amp;'Gastos com Pessoal'!$I$512:$AJ$512,0),10,1)),0)
+_xlfn.IFNA(SUM((D$3&gt;='Gastos com Pessoal'!$E$513:$E$522)*(D$3&lt;='Gastos com Pessoal'!$F$513:$F$522)*(IF('Gastos com Pessoal'!$Y$513:$Y$522&lt;=D$3,1,0))*OFFSET('Gastos com Pessoal'!$H$512,1,MATCH(4&amp;$B50,'Gastos com Pessoal'!$I$532:$AJ$532&amp;'Gastos com Pessoal'!$I$512:$AJ$512,0),10,1)),0)
+_xlfn.IFNA(SUM((D$3&gt;='Gastos com Pessoal'!$E$513:$E$522)*(D$3&lt;='Gastos com Pessoal'!$F$513:$F$522)*(IF('Gastos com Pessoal'!$AE$513:$AE$522&lt;=D$3,1,0))*OFFSET('Gastos com Pessoal'!$H$512,1,MATCH(5&amp;$B50,'Gastos com Pessoal'!$I$532:$AJ$532&amp;'Gastos com Pessoal'!$I$512:$AJ$512,0),10,1)),0)</f>
        <v>280</v>
      </c>
      <c r="E50" s="32">
        <f t="array" aca="1" ref="E50" ca="1">_xlfn.IFNA(SUM((E$3&gt;='Gastos com Pessoal'!$E$7:$E$506)*(E$3&lt;='Gastos com Pessoal'!$F$7:$F$506)*OFFSET('Encargos e Benefícios'!$D$5,1,MATCH($B50,'Encargos e Benefícios'!$E$5:$AB$5,0),500,1)),0)
+_xlfn.IFNA(SUM((E$3&gt;='Gastos com Pessoal'!$E$513:$E$522)*(E$3&lt;='Gastos com Pessoal'!$F$513:$F$522)*OFFSET('Encargos e Benefícios'!$D$511,1,MATCH($B50,'Encargos e Benefícios'!$E$511:$AB$511,0),10,1)),0)
+_xlfn.IFNA(SUM((E$3&gt;='Gastos com Pessoal'!$E$7:$E$506)*(E$3&lt;='Gastos com Pessoal'!$F$7:$F$506)*(IF('Gastos com Pessoal'!$G$7:$G$506&lt;=E$3,1,0))*OFFSET('Gastos com Pessoal'!$H$6,1,MATCH(1&amp;$B50,'Gastos com Pessoal'!$I$532:$AJ$532&amp;'Gastos com Pessoal'!$I$6:$AJ$6,0),500,1)),0)
+_xlfn.IFNA(SUM((E$3&gt;='Gastos com Pessoal'!$E$7:$E$506)*(E$3&lt;='Gastos com Pessoal'!$F$7:$F$506)*(IF('Gastos com Pessoal'!$M$7:$M$506&lt;=E$3,1,0))*OFFSET('Gastos com Pessoal'!$H$6,1,MATCH(2&amp;$B50,'Gastos com Pessoal'!$I$532:$AJ$532&amp;'Gastos com Pessoal'!$I$6:$AJ$6,0),500,1)),0)
+_xlfn.IFNA(SUM((E$3&gt;='Gastos com Pessoal'!$E$7:$E$506)*(E$3&lt;='Gastos com Pessoal'!$F$7:$F$506)*(IF('Gastos com Pessoal'!$S$7:$S$506&lt;=E$3,1,0))*OFFSET('Gastos com Pessoal'!$H$6,1,MATCH(3&amp;$B50,'Gastos com Pessoal'!$I$532:$AJ$532&amp;'Gastos com Pessoal'!$I$6:$AJ$6,0),500,1)),0)
+_xlfn.IFNA(SUM((E$3&gt;='Gastos com Pessoal'!$E$7:$E$506)*(E$3&lt;='Gastos com Pessoal'!$F$7:$F$506)*(IF('Gastos com Pessoal'!$Y$7:$Y$506&lt;=E$3,1,0))*OFFSET('Gastos com Pessoal'!$H$6,1,MATCH(4&amp;$B50,'Gastos com Pessoal'!$I$532:$AJ$532&amp;'Gastos com Pessoal'!$I$6:$AJ$6,0),500,1)),0)
+_xlfn.IFNA(SUM((E$3&gt;='Gastos com Pessoal'!$E$7:$E$506)*(E$3&lt;='Gastos com Pessoal'!$F$7:$F$506)*(IF('Gastos com Pessoal'!$AE$7:$AE$506&lt;=E$3,1,0))*OFFSET('Gastos com Pessoal'!$H$6,1,MATCH(5&amp;$B50,'Gastos com Pessoal'!$I$532:$AJ$532&amp;'Gastos com Pessoal'!$I$6:$AJ$6,0),500,1)),0)
+_xlfn.IFNA(SUM((E$3&gt;='Gastos com Pessoal'!$E$513:$E$522)*(E$3&lt;='Gastos com Pessoal'!$F$513:$F$522)*(IF('Gastos com Pessoal'!$G$513:$G$522&lt;=E$3,1,0))*OFFSET('Gastos com Pessoal'!$H$512,1,MATCH(1&amp;$B50,'Gastos com Pessoal'!$I$532:$AJ$532&amp;'Gastos com Pessoal'!$I$512:$AJ$512,0),10,1)),0)
+_xlfn.IFNA(SUM((E$3&gt;='Gastos com Pessoal'!$E$513:$E$522)*(E$3&lt;='Gastos com Pessoal'!$F$513:$F$522)*(IF('Gastos com Pessoal'!$M$513:$M$522&lt;=E$3,1,0))*OFFSET('Gastos com Pessoal'!$H$512,1,MATCH(2&amp;$B50,'Gastos com Pessoal'!$I$532:$AJ$532&amp;'Gastos com Pessoal'!$I$512:$AJ$512,0),10,1)),0)
+_xlfn.IFNA(SUM((E$3&gt;='Gastos com Pessoal'!$E$513:$E$522)*(E$3&lt;='Gastos com Pessoal'!$F$513:$F$522)*(IF('Gastos com Pessoal'!$S$513:$S$522&lt;=E$3,1,0))*OFFSET('Gastos com Pessoal'!$H$512,1,MATCH(3&amp;$B50,'Gastos com Pessoal'!$I$532:$AJ$532&amp;'Gastos com Pessoal'!$I$512:$AJ$512,0),10,1)),0)
+_xlfn.IFNA(SUM((E$3&gt;='Gastos com Pessoal'!$E$513:$E$522)*(E$3&lt;='Gastos com Pessoal'!$F$513:$F$522)*(IF('Gastos com Pessoal'!$Y$513:$Y$522&lt;=E$3,1,0))*OFFSET('Gastos com Pessoal'!$H$512,1,MATCH(4&amp;$B50,'Gastos com Pessoal'!$I$532:$AJ$532&amp;'Gastos com Pessoal'!$I$512:$AJ$512,0),10,1)),0)
+_xlfn.IFNA(SUM((E$3&gt;='Gastos com Pessoal'!$E$513:$E$522)*(E$3&lt;='Gastos com Pessoal'!$F$513:$F$522)*(IF('Gastos com Pessoal'!$AE$513:$AE$522&lt;=E$3,1,0))*OFFSET('Gastos com Pessoal'!$H$512,1,MATCH(5&amp;$B50,'Gastos com Pessoal'!$I$532:$AJ$532&amp;'Gastos com Pessoal'!$I$512:$AJ$512,0),10,1)),0)</f>
        <v>280</v>
      </c>
      <c r="F50" s="32">
        <f t="array" aca="1" ref="F50" ca="1">_xlfn.IFNA(SUM((F$3&gt;='Gastos com Pessoal'!$E$7:$E$506)*(F$3&lt;='Gastos com Pessoal'!$F$7:$F$506)*OFFSET('Encargos e Benefícios'!$D$5,1,MATCH($B50,'Encargos e Benefícios'!$E$5:$AB$5,0),500,1)),0)
+_xlfn.IFNA(SUM((F$3&gt;='Gastos com Pessoal'!$E$513:$E$522)*(F$3&lt;='Gastos com Pessoal'!$F$513:$F$522)*OFFSET('Encargos e Benefícios'!$D$511,1,MATCH($B50,'Encargos e Benefícios'!$E$511:$AB$511,0),10,1)),0)
+_xlfn.IFNA(SUM((F$3&gt;='Gastos com Pessoal'!$E$7:$E$506)*(F$3&lt;='Gastos com Pessoal'!$F$7:$F$506)*(IF('Gastos com Pessoal'!$G$7:$G$506&lt;=F$3,1,0))*OFFSET('Gastos com Pessoal'!$H$6,1,MATCH(1&amp;$B50,'Gastos com Pessoal'!$I$532:$AJ$532&amp;'Gastos com Pessoal'!$I$6:$AJ$6,0),500,1)),0)
+_xlfn.IFNA(SUM((F$3&gt;='Gastos com Pessoal'!$E$7:$E$506)*(F$3&lt;='Gastos com Pessoal'!$F$7:$F$506)*(IF('Gastos com Pessoal'!$M$7:$M$506&lt;=F$3,1,0))*OFFSET('Gastos com Pessoal'!$H$6,1,MATCH(2&amp;$B50,'Gastos com Pessoal'!$I$532:$AJ$532&amp;'Gastos com Pessoal'!$I$6:$AJ$6,0),500,1)),0)
+_xlfn.IFNA(SUM((F$3&gt;='Gastos com Pessoal'!$E$7:$E$506)*(F$3&lt;='Gastos com Pessoal'!$F$7:$F$506)*(IF('Gastos com Pessoal'!$S$7:$S$506&lt;=F$3,1,0))*OFFSET('Gastos com Pessoal'!$H$6,1,MATCH(3&amp;$B50,'Gastos com Pessoal'!$I$532:$AJ$532&amp;'Gastos com Pessoal'!$I$6:$AJ$6,0),500,1)),0)
+_xlfn.IFNA(SUM((F$3&gt;='Gastos com Pessoal'!$E$7:$E$506)*(F$3&lt;='Gastos com Pessoal'!$F$7:$F$506)*(IF('Gastos com Pessoal'!$Y$7:$Y$506&lt;=F$3,1,0))*OFFSET('Gastos com Pessoal'!$H$6,1,MATCH(4&amp;$B50,'Gastos com Pessoal'!$I$532:$AJ$532&amp;'Gastos com Pessoal'!$I$6:$AJ$6,0),500,1)),0)
+_xlfn.IFNA(SUM((F$3&gt;='Gastos com Pessoal'!$E$7:$E$506)*(F$3&lt;='Gastos com Pessoal'!$F$7:$F$506)*(IF('Gastos com Pessoal'!$AE$7:$AE$506&lt;=F$3,1,0))*OFFSET('Gastos com Pessoal'!$H$6,1,MATCH(5&amp;$B50,'Gastos com Pessoal'!$I$532:$AJ$532&amp;'Gastos com Pessoal'!$I$6:$AJ$6,0),500,1)),0)
+_xlfn.IFNA(SUM((F$3&gt;='Gastos com Pessoal'!$E$513:$E$522)*(F$3&lt;='Gastos com Pessoal'!$F$513:$F$522)*(IF('Gastos com Pessoal'!$G$513:$G$522&lt;=F$3,1,0))*OFFSET('Gastos com Pessoal'!$H$512,1,MATCH(1&amp;$B50,'Gastos com Pessoal'!$I$532:$AJ$532&amp;'Gastos com Pessoal'!$I$512:$AJ$512,0),10,1)),0)
+_xlfn.IFNA(SUM((F$3&gt;='Gastos com Pessoal'!$E$513:$E$522)*(F$3&lt;='Gastos com Pessoal'!$F$513:$F$522)*(IF('Gastos com Pessoal'!$M$513:$M$522&lt;=F$3,1,0))*OFFSET('Gastos com Pessoal'!$H$512,1,MATCH(2&amp;$B50,'Gastos com Pessoal'!$I$532:$AJ$532&amp;'Gastos com Pessoal'!$I$512:$AJ$512,0),10,1)),0)
+_xlfn.IFNA(SUM((F$3&gt;='Gastos com Pessoal'!$E$513:$E$522)*(F$3&lt;='Gastos com Pessoal'!$F$513:$F$522)*(IF('Gastos com Pessoal'!$S$513:$S$522&lt;=F$3,1,0))*OFFSET('Gastos com Pessoal'!$H$512,1,MATCH(3&amp;$B50,'Gastos com Pessoal'!$I$532:$AJ$532&amp;'Gastos com Pessoal'!$I$512:$AJ$512,0),10,1)),0)
+_xlfn.IFNA(SUM((F$3&gt;='Gastos com Pessoal'!$E$513:$E$522)*(F$3&lt;='Gastos com Pessoal'!$F$513:$F$522)*(IF('Gastos com Pessoal'!$Y$513:$Y$522&lt;=F$3,1,0))*OFFSET('Gastos com Pessoal'!$H$512,1,MATCH(4&amp;$B50,'Gastos com Pessoal'!$I$532:$AJ$532&amp;'Gastos com Pessoal'!$I$512:$AJ$512,0),10,1)),0)
+_xlfn.IFNA(SUM((F$3&gt;='Gastos com Pessoal'!$E$513:$E$522)*(F$3&lt;='Gastos com Pessoal'!$F$513:$F$522)*(IF('Gastos com Pessoal'!$AE$513:$AE$522&lt;=F$3,1,0))*OFFSET('Gastos com Pessoal'!$H$512,1,MATCH(5&amp;$B50,'Gastos com Pessoal'!$I$532:$AJ$532&amp;'Gastos com Pessoal'!$I$512:$AJ$512,0),10,1)),0)</f>
        <v>280</v>
      </c>
      <c r="G50" s="32">
        <f t="array" aca="1" ref="G50" ca="1">_xlfn.IFNA(SUM((G$3&gt;='Gastos com Pessoal'!$E$7:$E$506)*(G$3&lt;='Gastos com Pessoal'!$F$7:$F$506)*OFFSET('Encargos e Benefícios'!$D$5,1,MATCH($B50,'Encargos e Benefícios'!$E$5:$AB$5,0),500,1)),0)
+_xlfn.IFNA(SUM((G$3&gt;='Gastos com Pessoal'!$E$513:$E$522)*(G$3&lt;='Gastos com Pessoal'!$F$513:$F$522)*OFFSET('Encargos e Benefícios'!$D$511,1,MATCH($B50,'Encargos e Benefícios'!$E$511:$AB$511,0),10,1)),0)
+_xlfn.IFNA(SUM((G$3&gt;='Gastos com Pessoal'!$E$7:$E$506)*(G$3&lt;='Gastos com Pessoal'!$F$7:$F$506)*(IF('Gastos com Pessoal'!$G$7:$G$506&lt;=G$3,1,0))*OFFSET('Gastos com Pessoal'!$H$6,1,MATCH(1&amp;$B50,'Gastos com Pessoal'!$I$532:$AJ$532&amp;'Gastos com Pessoal'!$I$6:$AJ$6,0),500,1)),0)
+_xlfn.IFNA(SUM((G$3&gt;='Gastos com Pessoal'!$E$7:$E$506)*(G$3&lt;='Gastos com Pessoal'!$F$7:$F$506)*(IF('Gastos com Pessoal'!$M$7:$M$506&lt;=G$3,1,0))*OFFSET('Gastos com Pessoal'!$H$6,1,MATCH(2&amp;$B50,'Gastos com Pessoal'!$I$532:$AJ$532&amp;'Gastos com Pessoal'!$I$6:$AJ$6,0),500,1)),0)
+_xlfn.IFNA(SUM((G$3&gt;='Gastos com Pessoal'!$E$7:$E$506)*(G$3&lt;='Gastos com Pessoal'!$F$7:$F$506)*(IF('Gastos com Pessoal'!$S$7:$S$506&lt;=G$3,1,0))*OFFSET('Gastos com Pessoal'!$H$6,1,MATCH(3&amp;$B50,'Gastos com Pessoal'!$I$532:$AJ$532&amp;'Gastos com Pessoal'!$I$6:$AJ$6,0),500,1)),0)
+_xlfn.IFNA(SUM((G$3&gt;='Gastos com Pessoal'!$E$7:$E$506)*(G$3&lt;='Gastos com Pessoal'!$F$7:$F$506)*(IF('Gastos com Pessoal'!$Y$7:$Y$506&lt;=G$3,1,0))*OFFSET('Gastos com Pessoal'!$H$6,1,MATCH(4&amp;$B50,'Gastos com Pessoal'!$I$532:$AJ$532&amp;'Gastos com Pessoal'!$I$6:$AJ$6,0),500,1)),0)
+_xlfn.IFNA(SUM((G$3&gt;='Gastos com Pessoal'!$E$7:$E$506)*(G$3&lt;='Gastos com Pessoal'!$F$7:$F$506)*(IF('Gastos com Pessoal'!$AE$7:$AE$506&lt;=G$3,1,0))*OFFSET('Gastos com Pessoal'!$H$6,1,MATCH(5&amp;$B50,'Gastos com Pessoal'!$I$532:$AJ$532&amp;'Gastos com Pessoal'!$I$6:$AJ$6,0),500,1)),0)
+_xlfn.IFNA(SUM((G$3&gt;='Gastos com Pessoal'!$E$513:$E$522)*(G$3&lt;='Gastos com Pessoal'!$F$513:$F$522)*(IF('Gastos com Pessoal'!$G$513:$G$522&lt;=G$3,1,0))*OFFSET('Gastos com Pessoal'!$H$512,1,MATCH(1&amp;$B50,'Gastos com Pessoal'!$I$532:$AJ$532&amp;'Gastos com Pessoal'!$I$512:$AJ$512,0),10,1)),0)
+_xlfn.IFNA(SUM((G$3&gt;='Gastos com Pessoal'!$E$513:$E$522)*(G$3&lt;='Gastos com Pessoal'!$F$513:$F$522)*(IF('Gastos com Pessoal'!$M$513:$M$522&lt;=G$3,1,0))*OFFSET('Gastos com Pessoal'!$H$512,1,MATCH(2&amp;$B50,'Gastos com Pessoal'!$I$532:$AJ$532&amp;'Gastos com Pessoal'!$I$512:$AJ$512,0),10,1)),0)
+_xlfn.IFNA(SUM((G$3&gt;='Gastos com Pessoal'!$E$513:$E$522)*(G$3&lt;='Gastos com Pessoal'!$F$513:$F$522)*(IF('Gastos com Pessoal'!$S$513:$S$522&lt;=G$3,1,0))*OFFSET('Gastos com Pessoal'!$H$512,1,MATCH(3&amp;$B50,'Gastos com Pessoal'!$I$532:$AJ$532&amp;'Gastos com Pessoal'!$I$512:$AJ$512,0),10,1)),0)
+_xlfn.IFNA(SUM((G$3&gt;='Gastos com Pessoal'!$E$513:$E$522)*(G$3&lt;='Gastos com Pessoal'!$F$513:$F$522)*(IF('Gastos com Pessoal'!$Y$513:$Y$522&lt;=G$3,1,0))*OFFSET('Gastos com Pessoal'!$H$512,1,MATCH(4&amp;$B50,'Gastos com Pessoal'!$I$532:$AJ$532&amp;'Gastos com Pessoal'!$I$512:$AJ$512,0),10,1)),0)
+_xlfn.IFNA(SUM((G$3&gt;='Gastos com Pessoal'!$E$513:$E$522)*(G$3&lt;='Gastos com Pessoal'!$F$513:$F$522)*(IF('Gastos com Pessoal'!$AE$513:$AE$522&lt;=G$3,1,0))*OFFSET('Gastos com Pessoal'!$H$512,1,MATCH(5&amp;$B50,'Gastos com Pessoal'!$I$532:$AJ$532&amp;'Gastos com Pessoal'!$I$512:$AJ$512,0),10,1)),0)</f>
        <v>280</v>
      </c>
      <c r="H50" s="32">
        <f t="array" aca="1" ref="H50" ca="1">_xlfn.IFNA(SUM((H$3&gt;='Gastos com Pessoal'!$E$7:$E$506)*(H$3&lt;='Gastos com Pessoal'!$F$7:$F$506)*OFFSET('Encargos e Benefícios'!$D$5,1,MATCH($B50,'Encargos e Benefícios'!$E$5:$AB$5,0),500,1)),0)
+_xlfn.IFNA(SUM((H$3&gt;='Gastos com Pessoal'!$E$513:$E$522)*(H$3&lt;='Gastos com Pessoal'!$F$513:$F$522)*OFFSET('Encargos e Benefícios'!$D$511,1,MATCH($B50,'Encargos e Benefícios'!$E$511:$AB$511,0),10,1)),0)
+_xlfn.IFNA(SUM((H$3&gt;='Gastos com Pessoal'!$E$7:$E$506)*(H$3&lt;='Gastos com Pessoal'!$F$7:$F$506)*(IF('Gastos com Pessoal'!$G$7:$G$506&lt;=H$3,1,0))*OFFSET('Gastos com Pessoal'!$H$6,1,MATCH(1&amp;$B50,'Gastos com Pessoal'!$I$532:$AJ$532&amp;'Gastos com Pessoal'!$I$6:$AJ$6,0),500,1)),0)
+_xlfn.IFNA(SUM((H$3&gt;='Gastos com Pessoal'!$E$7:$E$506)*(H$3&lt;='Gastos com Pessoal'!$F$7:$F$506)*(IF('Gastos com Pessoal'!$M$7:$M$506&lt;=H$3,1,0))*OFFSET('Gastos com Pessoal'!$H$6,1,MATCH(2&amp;$B50,'Gastos com Pessoal'!$I$532:$AJ$532&amp;'Gastos com Pessoal'!$I$6:$AJ$6,0),500,1)),0)
+_xlfn.IFNA(SUM((H$3&gt;='Gastos com Pessoal'!$E$7:$E$506)*(H$3&lt;='Gastos com Pessoal'!$F$7:$F$506)*(IF('Gastos com Pessoal'!$S$7:$S$506&lt;=H$3,1,0))*OFFSET('Gastos com Pessoal'!$H$6,1,MATCH(3&amp;$B50,'Gastos com Pessoal'!$I$532:$AJ$532&amp;'Gastos com Pessoal'!$I$6:$AJ$6,0),500,1)),0)
+_xlfn.IFNA(SUM((H$3&gt;='Gastos com Pessoal'!$E$7:$E$506)*(H$3&lt;='Gastos com Pessoal'!$F$7:$F$506)*(IF('Gastos com Pessoal'!$Y$7:$Y$506&lt;=H$3,1,0))*OFFSET('Gastos com Pessoal'!$H$6,1,MATCH(4&amp;$B50,'Gastos com Pessoal'!$I$532:$AJ$532&amp;'Gastos com Pessoal'!$I$6:$AJ$6,0),500,1)),0)
+_xlfn.IFNA(SUM((H$3&gt;='Gastos com Pessoal'!$E$7:$E$506)*(H$3&lt;='Gastos com Pessoal'!$F$7:$F$506)*(IF('Gastos com Pessoal'!$AE$7:$AE$506&lt;=H$3,1,0))*OFFSET('Gastos com Pessoal'!$H$6,1,MATCH(5&amp;$B50,'Gastos com Pessoal'!$I$532:$AJ$532&amp;'Gastos com Pessoal'!$I$6:$AJ$6,0),500,1)),0)
+_xlfn.IFNA(SUM((H$3&gt;='Gastos com Pessoal'!$E$513:$E$522)*(H$3&lt;='Gastos com Pessoal'!$F$513:$F$522)*(IF('Gastos com Pessoal'!$G$513:$G$522&lt;=H$3,1,0))*OFFSET('Gastos com Pessoal'!$H$512,1,MATCH(1&amp;$B50,'Gastos com Pessoal'!$I$532:$AJ$532&amp;'Gastos com Pessoal'!$I$512:$AJ$512,0),10,1)),0)
+_xlfn.IFNA(SUM((H$3&gt;='Gastos com Pessoal'!$E$513:$E$522)*(H$3&lt;='Gastos com Pessoal'!$F$513:$F$522)*(IF('Gastos com Pessoal'!$M$513:$M$522&lt;=H$3,1,0))*OFFSET('Gastos com Pessoal'!$H$512,1,MATCH(2&amp;$B50,'Gastos com Pessoal'!$I$532:$AJ$532&amp;'Gastos com Pessoal'!$I$512:$AJ$512,0),10,1)),0)
+_xlfn.IFNA(SUM((H$3&gt;='Gastos com Pessoal'!$E$513:$E$522)*(H$3&lt;='Gastos com Pessoal'!$F$513:$F$522)*(IF('Gastos com Pessoal'!$S$513:$S$522&lt;=H$3,1,0))*OFFSET('Gastos com Pessoal'!$H$512,1,MATCH(3&amp;$B50,'Gastos com Pessoal'!$I$532:$AJ$532&amp;'Gastos com Pessoal'!$I$512:$AJ$512,0),10,1)),0)
+_xlfn.IFNA(SUM((H$3&gt;='Gastos com Pessoal'!$E$513:$E$522)*(H$3&lt;='Gastos com Pessoal'!$F$513:$F$522)*(IF('Gastos com Pessoal'!$Y$513:$Y$522&lt;=H$3,1,0))*OFFSET('Gastos com Pessoal'!$H$512,1,MATCH(4&amp;$B50,'Gastos com Pessoal'!$I$532:$AJ$532&amp;'Gastos com Pessoal'!$I$512:$AJ$512,0),10,1)),0)
+_xlfn.IFNA(SUM((H$3&gt;='Gastos com Pessoal'!$E$513:$E$522)*(H$3&lt;='Gastos com Pessoal'!$F$513:$F$522)*(IF('Gastos com Pessoal'!$AE$513:$AE$522&lt;=H$3,1,0))*OFFSET('Gastos com Pessoal'!$H$512,1,MATCH(5&amp;$B50,'Gastos com Pessoal'!$I$532:$AJ$532&amp;'Gastos com Pessoal'!$I$512:$AJ$512,0),10,1)),0)</f>
        <v>299.60000000000002</v>
      </c>
      <c r="I50" s="32">
        <f t="array" aca="1" ref="I50" ca="1">_xlfn.IFNA(SUM((I$3&gt;='Gastos com Pessoal'!$E$7:$E$506)*(I$3&lt;='Gastos com Pessoal'!$F$7:$F$506)*OFFSET('Encargos e Benefícios'!$D$5,1,MATCH($B50,'Encargos e Benefícios'!$E$5:$AB$5,0),500,1)),0)
+_xlfn.IFNA(SUM((I$3&gt;='Gastos com Pessoal'!$E$513:$E$522)*(I$3&lt;='Gastos com Pessoal'!$F$513:$F$522)*OFFSET('Encargos e Benefícios'!$D$511,1,MATCH($B50,'Encargos e Benefícios'!$E$511:$AB$511,0),10,1)),0)
+_xlfn.IFNA(SUM((I$3&gt;='Gastos com Pessoal'!$E$7:$E$506)*(I$3&lt;='Gastos com Pessoal'!$F$7:$F$506)*(IF('Gastos com Pessoal'!$G$7:$G$506&lt;=I$3,1,0))*OFFSET('Gastos com Pessoal'!$H$6,1,MATCH(1&amp;$B50,'Gastos com Pessoal'!$I$532:$AJ$532&amp;'Gastos com Pessoal'!$I$6:$AJ$6,0),500,1)),0)
+_xlfn.IFNA(SUM((I$3&gt;='Gastos com Pessoal'!$E$7:$E$506)*(I$3&lt;='Gastos com Pessoal'!$F$7:$F$506)*(IF('Gastos com Pessoal'!$M$7:$M$506&lt;=I$3,1,0))*OFFSET('Gastos com Pessoal'!$H$6,1,MATCH(2&amp;$B50,'Gastos com Pessoal'!$I$532:$AJ$532&amp;'Gastos com Pessoal'!$I$6:$AJ$6,0),500,1)),0)
+_xlfn.IFNA(SUM((I$3&gt;='Gastos com Pessoal'!$E$7:$E$506)*(I$3&lt;='Gastos com Pessoal'!$F$7:$F$506)*(IF('Gastos com Pessoal'!$S$7:$S$506&lt;=I$3,1,0))*OFFSET('Gastos com Pessoal'!$H$6,1,MATCH(3&amp;$B50,'Gastos com Pessoal'!$I$532:$AJ$532&amp;'Gastos com Pessoal'!$I$6:$AJ$6,0),500,1)),0)
+_xlfn.IFNA(SUM((I$3&gt;='Gastos com Pessoal'!$E$7:$E$506)*(I$3&lt;='Gastos com Pessoal'!$F$7:$F$506)*(IF('Gastos com Pessoal'!$Y$7:$Y$506&lt;=I$3,1,0))*OFFSET('Gastos com Pessoal'!$H$6,1,MATCH(4&amp;$B50,'Gastos com Pessoal'!$I$532:$AJ$532&amp;'Gastos com Pessoal'!$I$6:$AJ$6,0),500,1)),0)
+_xlfn.IFNA(SUM((I$3&gt;='Gastos com Pessoal'!$E$7:$E$506)*(I$3&lt;='Gastos com Pessoal'!$F$7:$F$506)*(IF('Gastos com Pessoal'!$AE$7:$AE$506&lt;=I$3,1,0))*OFFSET('Gastos com Pessoal'!$H$6,1,MATCH(5&amp;$B50,'Gastos com Pessoal'!$I$532:$AJ$532&amp;'Gastos com Pessoal'!$I$6:$AJ$6,0),500,1)),0)
+_xlfn.IFNA(SUM((I$3&gt;='Gastos com Pessoal'!$E$513:$E$522)*(I$3&lt;='Gastos com Pessoal'!$F$513:$F$522)*(IF('Gastos com Pessoal'!$G$513:$G$522&lt;=I$3,1,0))*OFFSET('Gastos com Pessoal'!$H$512,1,MATCH(1&amp;$B50,'Gastos com Pessoal'!$I$532:$AJ$532&amp;'Gastos com Pessoal'!$I$512:$AJ$512,0),10,1)),0)
+_xlfn.IFNA(SUM((I$3&gt;='Gastos com Pessoal'!$E$513:$E$522)*(I$3&lt;='Gastos com Pessoal'!$F$513:$F$522)*(IF('Gastos com Pessoal'!$M$513:$M$522&lt;=I$3,1,0))*OFFSET('Gastos com Pessoal'!$H$512,1,MATCH(2&amp;$B50,'Gastos com Pessoal'!$I$532:$AJ$532&amp;'Gastos com Pessoal'!$I$512:$AJ$512,0),10,1)),0)
+_xlfn.IFNA(SUM((I$3&gt;='Gastos com Pessoal'!$E$513:$E$522)*(I$3&lt;='Gastos com Pessoal'!$F$513:$F$522)*(IF('Gastos com Pessoal'!$S$513:$S$522&lt;=I$3,1,0))*OFFSET('Gastos com Pessoal'!$H$512,1,MATCH(3&amp;$B50,'Gastos com Pessoal'!$I$532:$AJ$532&amp;'Gastos com Pessoal'!$I$512:$AJ$512,0),10,1)),0)
+_xlfn.IFNA(SUM((I$3&gt;='Gastos com Pessoal'!$E$513:$E$522)*(I$3&lt;='Gastos com Pessoal'!$F$513:$F$522)*(IF('Gastos com Pessoal'!$Y$513:$Y$522&lt;=I$3,1,0))*OFFSET('Gastos com Pessoal'!$H$512,1,MATCH(4&amp;$B50,'Gastos com Pessoal'!$I$532:$AJ$532&amp;'Gastos com Pessoal'!$I$512:$AJ$512,0),10,1)),0)
+_xlfn.IFNA(SUM((I$3&gt;='Gastos com Pessoal'!$E$513:$E$522)*(I$3&lt;='Gastos com Pessoal'!$F$513:$F$522)*(IF('Gastos com Pessoal'!$AE$513:$AE$522&lt;=I$3,1,0))*OFFSET('Gastos com Pessoal'!$H$512,1,MATCH(5&amp;$B50,'Gastos com Pessoal'!$I$532:$AJ$532&amp;'Gastos com Pessoal'!$I$512:$AJ$512,0),10,1)),0)</f>
        <v>0</v>
      </c>
      <c r="J50" s="32">
        <f t="array" aca="1" ref="J50" ca="1">_xlfn.IFNA(SUM((J$3&gt;='Gastos com Pessoal'!$E$7:$E$506)*(J$3&lt;='Gastos com Pessoal'!$F$7:$F$506)*OFFSET('Encargos e Benefícios'!$D$5,1,MATCH($B50,'Encargos e Benefícios'!$E$5:$AB$5,0),500,1)),0)
+_xlfn.IFNA(SUM((J$3&gt;='Gastos com Pessoal'!$E$513:$E$522)*(J$3&lt;='Gastos com Pessoal'!$F$513:$F$522)*OFFSET('Encargos e Benefícios'!$D$511,1,MATCH($B50,'Encargos e Benefícios'!$E$511:$AB$511,0),10,1)),0)
+_xlfn.IFNA(SUM((J$3&gt;='Gastos com Pessoal'!$E$7:$E$506)*(J$3&lt;='Gastos com Pessoal'!$F$7:$F$506)*(IF('Gastos com Pessoal'!$G$7:$G$506&lt;=J$3,1,0))*OFFSET('Gastos com Pessoal'!$H$6,1,MATCH(1&amp;$B50,'Gastos com Pessoal'!$I$532:$AJ$532&amp;'Gastos com Pessoal'!$I$6:$AJ$6,0),500,1)),0)
+_xlfn.IFNA(SUM((J$3&gt;='Gastos com Pessoal'!$E$7:$E$506)*(J$3&lt;='Gastos com Pessoal'!$F$7:$F$506)*(IF('Gastos com Pessoal'!$M$7:$M$506&lt;=J$3,1,0))*OFFSET('Gastos com Pessoal'!$H$6,1,MATCH(2&amp;$B50,'Gastos com Pessoal'!$I$532:$AJ$532&amp;'Gastos com Pessoal'!$I$6:$AJ$6,0),500,1)),0)
+_xlfn.IFNA(SUM((J$3&gt;='Gastos com Pessoal'!$E$7:$E$506)*(J$3&lt;='Gastos com Pessoal'!$F$7:$F$506)*(IF('Gastos com Pessoal'!$S$7:$S$506&lt;=J$3,1,0))*OFFSET('Gastos com Pessoal'!$H$6,1,MATCH(3&amp;$B50,'Gastos com Pessoal'!$I$532:$AJ$532&amp;'Gastos com Pessoal'!$I$6:$AJ$6,0),500,1)),0)
+_xlfn.IFNA(SUM((J$3&gt;='Gastos com Pessoal'!$E$7:$E$506)*(J$3&lt;='Gastos com Pessoal'!$F$7:$F$506)*(IF('Gastos com Pessoal'!$Y$7:$Y$506&lt;=J$3,1,0))*OFFSET('Gastos com Pessoal'!$H$6,1,MATCH(4&amp;$B50,'Gastos com Pessoal'!$I$532:$AJ$532&amp;'Gastos com Pessoal'!$I$6:$AJ$6,0),500,1)),0)
+_xlfn.IFNA(SUM((J$3&gt;='Gastos com Pessoal'!$E$7:$E$506)*(J$3&lt;='Gastos com Pessoal'!$F$7:$F$506)*(IF('Gastos com Pessoal'!$AE$7:$AE$506&lt;=J$3,1,0))*OFFSET('Gastos com Pessoal'!$H$6,1,MATCH(5&amp;$B50,'Gastos com Pessoal'!$I$532:$AJ$532&amp;'Gastos com Pessoal'!$I$6:$AJ$6,0),500,1)),0)
+_xlfn.IFNA(SUM((J$3&gt;='Gastos com Pessoal'!$E$513:$E$522)*(J$3&lt;='Gastos com Pessoal'!$F$513:$F$522)*(IF('Gastos com Pessoal'!$G$513:$G$522&lt;=J$3,1,0))*OFFSET('Gastos com Pessoal'!$H$512,1,MATCH(1&amp;$B50,'Gastos com Pessoal'!$I$532:$AJ$532&amp;'Gastos com Pessoal'!$I$512:$AJ$512,0),10,1)),0)
+_xlfn.IFNA(SUM((J$3&gt;='Gastos com Pessoal'!$E$513:$E$522)*(J$3&lt;='Gastos com Pessoal'!$F$513:$F$522)*(IF('Gastos com Pessoal'!$M$513:$M$522&lt;=J$3,1,0))*OFFSET('Gastos com Pessoal'!$H$512,1,MATCH(2&amp;$B50,'Gastos com Pessoal'!$I$532:$AJ$532&amp;'Gastos com Pessoal'!$I$512:$AJ$512,0),10,1)),0)
+_xlfn.IFNA(SUM((J$3&gt;='Gastos com Pessoal'!$E$513:$E$522)*(J$3&lt;='Gastos com Pessoal'!$F$513:$F$522)*(IF('Gastos com Pessoal'!$S$513:$S$522&lt;=J$3,1,0))*OFFSET('Gastos com Pessoal'!$H$512,1,MATCH(3&amp;$B50,'Gastos com Pessoal'!$I$532:$AJ$532&amp;'Gastos com Pessoal'!$I$512:$AJ$512,0),10,1)),0)
+_xlfn.IFNA(SUM((J$3&gt;='Gastos com Pessoal'!$E$513:$E$522)*(J$3&lt;='Gastos com Pessoal'!$F$513:$F$522)*(IF('Gastos com Pessoal'!$Y$513:$Y$522&lt;=J$3,1,0))*OFFSET('Gastos com Pessoal'!$H$512,1,MATCH(4&amp;$B50,'Gastos com Pessoal'!$I$532:$AJ$532&amp;'Gastos com Pessoal'!$I$512:$AJ$512,0),10,1)),0)
+_xlfn.IFNA(SUM((J$3&gt;='Gastos com Pessoal'!$E$513:$E$522)*(J$3&lt;='Gastos com Pessoal'!$F$513:$F$522)*(IF('Gastos com Pessoal'!$AE$513:$AE$522&lt;=J$3,1,0))*OFFSET('Gastos com Pessoal'!$H$512,1,MATCH(5&amp;$B50,'Gastos com Pessoal'!$I$532:$AJ$532&amp;'Gastos com Pessoal'!$I$512:$AJ$512,0),10,1)),0)</f>
        <v>0</v>
      </c>
      <c r="K50" s="32">
        <f t="array" aca="1" ref="K50" ca="1">_xlfn.IFNA(SUM((K$3&gt;='Gastos com Pessoal'!$E$7:$E$506)*(K$3&lt;='Gastos com Pessoal'!$F$7:$F$506)*OFFSET('Encargos e Benefícios'!$D$5,1,MATCH($B50,'Encargos e Benefícios'!$E$5:$AB$5,0),500,1)),0)
+_xlfn.IFNA(SUM((K$3&gt;='Gastos com Pessoal'!$E$513:$E$522)*(K$3&lt;='Gastos com Pessoal'!$F$513:$F$522)*OFFSET('Encargos e Benefícios'!$D$511,1,MATCH($B50,'Encargos e Benefícios'!$E$511:$AB$511,0),10,1)),0)
+_xlfn.IFNA(SUM((K$3&gt;='Gastos com Pessoal'!$E$7:$E$506)*(K$3&lt;='Gastos com Pessoal'!$F$7:$F$506)*(IF('Gastos com Pessoal'!$G$7:$G$506&lt;=K$3,1,0))*OFFSET('Gastos com Pessoal'!$H$6,1,MATCH(1&amp;$B50,'Gastos com Pessoal'!$I$532:$AJ$532&amp;'Gastos com Pessoal'!$I$6:$AJ$6,0),500,1)),0)
+_xlfn.IFNA(SUM((K$3&gt;='Gastos com Pessoal'!$E$7:$E$506)*(K$3&lt;='Gastos com Pessoal'!$F$7:$F$506)*(IF('Gastos com Pessoal'!$M$7:$M$506&lt;=K$3,1,0))*OFFSET('Gastos com Pessoal'!$H$6,1,MATCH(2&amp;$B50,'Gastos com Pessoal'!$I$532:$AJ$532&amp;'Gastos com Pessoal'!$I$6:$AJ$6,0),500,1)),0)
+_xlfn.IFNA(SUM((K$3&gt;='Gastos com Pessoal'!$E$7:$E$506)*(K$3&lt;='Gastos com Pessoal'!$F$7:$F$506)*(IF('Gastos com Pessoal'!$S$7:$S$506&lt;=K$3,1,0))*OFFSET('Gastos com Pessoal'!$H$6,1,MATCH(3&amp;$B50,'Gastos com Pessoal'!$I$532:$AJ$532&amp;'Gastos com Pessoal'!$I$6:$AJ$6,0),500,1)),0)
+_xlfn.IFNA(SUM((K$3&gt;='Gastos com Pessoal'!$E$7:$E$506)*(K$3&lt;='Gastos com Pessoal'!$F$7:$F$506)*(IF('Gastos com Pessoal'!$Y$7:$Y$506&lt;=K$3,1,0))*OFFSET('Gastos com Pessoal'!$H$6,1,MATCH(4&amp;$B50,'Gastos com Pessoal'!$I$532:$AJ$532&amp;'Gastos com Pessoal'!$I$6:$AJ$6,0),500,1)),0)
+_xlfn.IFNA(SUM((K$3&gt;='Gastos com Pessoal'!$E$7:$E$506)*(K$3&lt;='Gastos com Pessoal'!$F$7:$F$506)*(IF('Gastos com Pessoal'!$AE$7:$AE$506&lt;=K$3,1,0))*OFFSET('Gastos com Pessoal'!$H$6,1,MATCH(5&amp;$B50,'Gastos com Pessoal'!$I$532:$AJ$532&amp;'Gastos com Pessoal'!$I$6:$AJ$6,0),500,1)),0)
+_xlfn.IFNA(SUM((K$3&gt;='Gastos com Pessoal'!$E$513:$E$522)*(K$3&lt;='Gastos com Pessoal'!$F$513:$F$522)*(IF('Gastos com Pessoal'!$G$513:$G$522&lt;=K$3,1,0))*OFFSET('Gastos com Pessoal'!$H$512,1,MATCH(1&amp;$B50,'Gastos com Pessoal'!$I$532:$AJ$532&amp;'Gastos com Pessoal'!$I$512:$AJ$512,0),10,1)),0)
+_xlfn.IFNA(SUM((K$3&gt;='Gastos com Pessoal'!$E$513:$E$522)*(K$3&lt;='Gastos com Pessoal'!$F$513:$F$522)*(IF('Gastos com Pessoal'!$M$513:$M$522&lt;=K$3,1,0))*OFFSET('Gastos com Pessoal'!$H$512,1,MATCH(2&amp;$B50,'Gastos com Pessoal'!$I$532:$AJ$532&amp;'Gastos com Pessoal'!$I$512:$AJ$512,0),10,1)),0)
+_xlfn.IFNA(SUM((K$3&gt;='Gastos com Pessoal'!$E$513:$E$522)*(K$3&lt;='Gastos com Pessoal'!$F$513:$F$522)*(IF('Gastos com Pessoal'!$S$513:$S$522&lt;=K$3,1,0))*OFFSET('Gastos com Pessoal'!$H$512,1,MATCH(3&amp;$B50,'Gastos com Pessoal'!$I$532:$AJ$532&amp;'Gastos com Pessoal'!$I$512:$AJ$512,0),10,1)),0)
+_xlfn.IFNA(SUM((K$3&gt;='Gastos com Pessoal'!$E$513:$E$522)*(K$3&lt;='Gastos com Pessoal'!$F$513:$F$522)*(IF('Gastos com Pessoal'!$Y$513:$Y$522&lt;=K$3,1,0))*OFFSET('Gastos com Pessoal'!$H$512,1,MATCH(4&amp;$B50,'Gastos com Pessoal'!$I$532:$AJ$532&amp;'Gastos com Pessoal'!$I$512:$AJ$512,0),10,1)),0)
+_xlfn.IFNA(SUM((K$3&gt;='Gastos com Pessoal'!$E$513:$E$522)*(K$3&lt;='Gastos com Pessoal'!$F$513:$F$522)*(IF('Gastos com Pessoal'!$AE$513:$AE$522&lt;=K$3,1,0))*OFFSET('Gastos com Pessoal'!$H$512,1,MATCH(5&amp;$B50,'Gastos com Pessoal'!$I$532:$AJ$532&amp;'Gastos com Pessoal'!$I$512:$AJ$512,0),10,1)),0)</f>
        <v>0</v>
      </c>
      <c r="L50" s="32">
        <f t="array" aca="1" ref="L50" ca="1">_xlfn.IFNA(SUM((L$3&gt;='Gastos com Pessoal'!$E$7:$E$506)*(L$3&lt;='Gastos com Pessoal'!$F$7:$F$506)*OFFSET('Encargos e Benefícios'!$D$5,1,MATCH($B50,'Encargos e Benefícios'!$E$5:$AB$5,0),500,1)),0)
+_xlfn.IFNA(SUM((L$3&gt;='Gastos com Pessoal'!$E$513:$E$522)*(L$3&lt;='Gastos com Pessoal'!$F$513:$F$522)*OFFSET('Encargos e Benefícios'!$D$511,1,MATCH($B50,'Encargos e Benefícios'!$E$511:$AB$511,0),10,1)),0)
+_xlfn.IFNA(SUM((L$3&gt;='Gastos com Pessoal'!$E$7:$E$506)*(L$3&lt;='Gastos com Pessoal'!$F$7:$F$506)*(IF('Gastos com Pessoal'!$G$7:$G$506&lt;=L$3,1,0))*OFFSET('Gastos com Pessoal'!$H$6,1,MATCH(1&amp;$B50,'Gastos com Pessoal'!$I$532:$AJ$532&amp;'Gastos com Pessoal'!$I$6:$AJ$6,0),500,1)),0)
+_xlfn.IFNA(SUM((L$3&gt;='Gastos com Pessoal'!$E$7:$E$506)*(L$3&lt;='Gastos com Pessoal'!$F$7:$F$506)*(IF('Gastos com Pessoal'!$M$7:$M$506&lt;=L$3,1,0))*OFFSET('Gastos com Pessoal'!$H$6,1,MATCH(2&amp;$B50,'Gastos com Pessoal'!$I$532:$AJ$532&amp;'Gastos com Pessoal'!$I$6:$AJ$6,0),500,1)),0)
+_xlfn.IFNA(SUM((L$3&gt;='Gastos com Pessoal'!$E$7:$E$506)*(L$3&lt;='Gastos com Pessoal'!$F$7:$F$506)*(IF('Gastos com Pessoal'!$S$7:$S$506&lt;=L$3,1,0))*OFFSET('Gastos com Pessoal'!$H$6,1,MATCH(3&amp;$B50,'Gastos com Pessoal'!$I$532:$AJ$532&amp;'Gastos com Pessoal'!$I$6:$AJ$6,0),500,1)),0)
+_xlfn.IFNA(SUM((L$3&gt;='Gastos com Pessoal'!$E$7:$E$506)*(L$3&lt;='Gastos com Pessoal'!$F$7:$F$506)*(IF('Gastos com Pessoal'!$Y$7:$Y$506&lt;=L$3,1,0))*OFFSET('Gastos com Pessoal'!$H$6,1,MATCH(4&amp;$B50,'Gastos com Pessoal'!$I$532:$AJ$532&amp;'Gastos com Pessoal'!$I$6:$AJ$6,0),500,1)),0)
+_xlfn.IFNA(SUM((L$3&gt;='Gastos com Pessoal'!$E$7:$E$506)*(L$3&lt;='Gastos com Pessoal'!$F$7:$F$506)*(IF('Gastos com Pessoal'!$AE$7:$AE$506&lt;=L$3,1,0))*OFFSET('Gastos com Pessoal'!$H$6,1,MATCH(5&amp;$B50,'Gastos com Pessoal'!$I$532:$AJ$532&amp;'Gastos com Pessoal'!$I$6:$AJ$6,0),500,1)),0)
+_xlfn.IFNA(SUM((L$3&gt;='Gastos com Pessoal'!$E$513:$E$522)*(L$3&lt;='Gastos com Pessoal'!$F$513:$F$522)*(IF('Gastos com Pessoal'!$G$513:$G$522&lt;=L$3,1,0))*OFFSET('Gastos com Pessoal'!$H$512,1,MATCH(1&amp;$B50,'Gastos com Pessoal'!$I$532:$AJ$532&amp;'Gastos com Pessoal'!$I$512:$AJ$512,0),10,1)),0)
+_xlfn.IFNA(SUM((L$3&gt;='Gastos com Pessoal'!$E$513:$E$522)*(L$3&lt;='Gastos com Pessoal'!$F$513:$F$522)*(IF('Gastos com Pessoal'!$M$513:$M$522&lt;=L$3,1,0))*OFFSET('Gastos com Pessoal'!$H$512,1,MATCH(2&amp;$B50,'Gastos com Pessoal'!$I$532:$AJ$532&amp;'Gastos com Pessoal'!$I$512:$AJ$512,0),10,1)),0)
+_xlfn.IFNA(SUM((L$3&gt;='Gastos com Pessoal'!$E$513:$E$522)*(L$3&lt;='Gastos com Pessoal'!$F$513:$F$522)*(IF('Gastos com Pessoal'!$S$513:$S$522&lt;=L$3,1,0))*OFFSET('Gastos com Pessoal'!$H$512,1,MATCH(3&amp;$B50,'Gastos com Pessoal'!$I$532:$AJ$532&amp;'Gastos com Pessoal'!$I$512:$AJ$512,0),10,1)),0)
+_xlfn.IFNA(SUM((L$3&gt;='Gastos com Pessoal'!$E$513:$E$522)*(L$3&lt;='Gastos com Pessoal'!$F$513:$F$522)*(IF('Gastos com Pessoal'!$Y$513:$Y$522&lt;=L$3,1,0))*OFFSET('Gastos com Pessoal'!$H$512,1,MATCH(4&amp;$B50,'Gastos com Pessoal'!$I$532:$AJ$532&amp;'Gastos com Pessoal'!$I$512:$AJ$512,0),10,1)),0)
+_xlfn.IFNA(SUM((L$3&gt;='Gastos com Pessoal'!$E$513:$E$522)*(L$3&lt;='Gastos com Pessoal'!$F$513:$F$522)*(IF('Gastos com Pessoal'!$AE$513:$AE$522&lt;=L$3,1,0))*OFFSET('Gastos com Pessoal'!$H$512,1,MATCH(5&amp;$B50,'Gastos com Pessoal'!$I$532:$AJ$532&amp;'Gastos com Pessoal'!$I$512:$AJ$512,0),10,1)),0)</f>
        <v>0</v>
      </c>
      <c r="M50" s="32">
        <f t="array" aca="1" ref="M50" ca="1">_xlfn.IFNA(SUM((M$3&gt;='Gastos com Pessoal'!$E$7:$E$506)*(M$3&lt;='Gastos com Pessoal'!$F$7:$F$506)*OFFSET('Encargos e Benefícios'!$D$5,1,MATCH($B50,'Encargos e Benefícios'!$E$5:$AB$5,0),500,1)),0)
+_xlfn.IFNA(SUM((M$3&gt;='Gastos com Pessoal'!$E$513:$E$522)*(M$3&lt;='Gastos com Pessoal'!$F$513:$F$522)*OFFSET('Encargos e Benefícios'!$D$511,1,MATCH($B50,'Encargos e Benefícios'!$E$511:$AB$511,0),10,1)),0)
+_xlfn.IFNA(SUM((M$3&gt;='Gastos com Pessoal'!$E$7:$E$506)*(M$3&lt;='Gastos com Pessoal'!$F$7:$F$506)*(IF('Gastos com Pessoal'!$G$7:$G$506&lt;=M$3,1,0))*OFFSET('Gastos com Pessoal'!$H$6,1,MATCH(1&amp;$B50,'Gastos com Pessoal'!$I$532:$AJ$532&amp;'Gastos com Pessoal'!$I$6:$AJ$6,0),500,1)),0)
+_xlfn.IFNA(SUM((M$3&gt;='Gastos com Pessoal'!$E$7:$E$506)*(M$3&lt;='Gastos com Pessoal'!$F$7:$F$506)*(IF('Gastos com Pessoal'!$M$7:$M$506&lt;=M$3,1,0))*OFFSET('Gastos com Pessoal'!$H$6,1,MATCH(2&amp;$B50,'Gastos com Pessoal'!$I$532:$AJ$532&amp;'Gastos com Pessoal'!$I$6:$AJ$6,0),500,1)),0)
+_xlfn.IFNA(SUM((M$3&gt;='Gastos com Pessoal'!$E$7:$E$506)*(M$3&lt;='Gastos com Pessoal'!$F$7:$F$506)*(IF('Gastos com Pessoal'!$S$7:$S$506&lt;=M$3,1,0))*OFFSET('Gastos com Pessoal'!$H$6,1,MATCH(3&amp;$B50,'Gastos com Pessoal'!$I$532:$AJ$532&amp;'Gastos com Pessoal'!$I$6:$AJ$6,0),500,1)),0)
+_xlfn.IFNA(SUM((M$3&gt;='Gastos com Pessoal'!$E$7:$E$506)*(M$3&lt;='Gastos com Pessoal'!$F$7:$F$506)*(IF('Gastos com Pessoal'!$Y$7:$Y$506&lt;=M$3,1,0))*OFFSET('Gastos com Pessoal'!$H$6,1,MATCH(4&amp;$B50,'Gastos com Pessoal'!$I$532:$AJ$532&amp;'Gastos com Pessoal'!$I$6:$AJ$6,0),500,1)),0)
+_xlfn.IFNA(SUM((M$3&gt;='Gastos com Pessoal'!$E$7:$E$506)*(M$3&lt;='Gastos com Pessoal'!$F$7:$F$506)*(IF('Gastos com Pessoal'!$AE$7:$AE$506&lt;=M$3,1,0))*OFFSET('Gastos com Pessoal'!$H$6,1,MATCH(5&amp;$B50,'Gastos com Pessoal'!$I$532:$AJ$532&amp;'Gastos com Pessoal'!$I$6:$AJ$6,0),500,1)),0)
+_xlfn.IFNA(SUM((M$3&gt;='Gastos com Pessoal'!$E$513:$E$522)*(M$3&lt;='Gastos com Pessoal'!$F$513:$F$522)*(IF('Gastos com Pessoal'!$G$513:$G$522&lt;=M$3,1,0))*OFFSET('Gastos com Pessoal'!$H$512,1,MATCH(1&amp;$B50,'Gastos com Pessoal'!$I$532:$AJ$532&amp;'Gastos com Pessoal'!$I$512:$AJ$512,0),10,1)),0)
+_xlfn.IFNA(SUM((M$3&gt;='Gastos com Pessoal'!$E$513:$E$522)*(M$3&lt;='Gastos com Pessoal'!$F$513:$F$522)*(IF('Gastos com Pessoal'!$M$513:$M$522&lt;=M$3,1,0))*OFFSET('Gastos com Pessoal'!$H$512,1,MATCH(2&amp;$B50,'Gastos com Pessoal'!$I$532:$AJ$532&amp;'Gastos com Pessoal'!$I$512:$AJ$512,0),10,1)),0)
+_xlfn.IFNA(SUM((M$3&gt;='Gastos com Pessoal'!$E$513:$E$522)*(M$3&lt;='Gastos com Pessoal'!$F$513:$F$522)*(IF('Gastos com Pessoal'!$S$513:$S$522&lt;=M$3,1,0))*OFFSET('Gastos com Pessoal'!$H$512,1,MATCH(3&amp;$B50,'Gastos com Pessoal'!$I$532:$AJ$532&amp;'Gastos com Pessoal'!$I$512:$AJ$512,0),10,1)),0)
+_xlfn.IFNA(SUM((M$3&gt;='Gastos com Pessoal'!$E$513:$E$522)*(M$3&lt;='Gastos com Pessoal'!$F$513:$F$522)*(IF('Gastos com Pessoal'!$Y$513:$Y$522&lt;=M$3,1,0))*OFFSET('Gastos com Pessoal'!$H$512,1,MATCH(4&amp;$B50,'Gastos com Pessoal'!$I$532:$AJ$532&amp;'Gastos com Pessoal'!$I$512:$AJ$512,0),10,1)),0)
+_xlfn.IFNA(SUM((M$3&gt;='Gastos com Pessoal'!$E$513:$E$522)*(M$3&lt;='Gastos com Pessoal'!$F$513:$F$522)*(IF('Gastos com Pessoal'!$AE$513:$AE$522&lt;=M$3,1,0))*OFFSET('Gastos com Pessoal'!$H$512,1,MATCH(5&amp;$B50,'Gastos com Pessoal'!$I$532:$AJ$532&amp;'Gastos com Pessoal'!$I$512:$AJ$512,0),10,1)),0)</f>
        <v>0</v>
      </c>
      <c r="N50" s="32">
        <f t="array" aca="1" ref="N50" ca="1">_xlfn.IFNA(SUM((N$3&gt;='Gastos com Pessoal'!$E$7:$E$506)*(N$3&lt;='Gastos com Pessoal'!$F$7:$F$506)*OFFSET('Encargos e Benefícios'!$D$5,1,MATCH($B50,'Encargos e Benefícios'!$E$5:$AB$5,0),500,1)),0)
+_xlfn.IFNA(SUM((N$3&gt;='Gastos com Pessoal'!$E$513:$E$522)*(N$3&lt;='Gastos com Pessoal'!$F$513:$F$522)*OFFSET('Encargos e Benefícios'!$D$511,1,MATCH($B50,'Encargos e Benefícios'!$E$511:$AB$511,0),10,1)),0)
+_xlfn.IFNA(SUM((N$3&gt;='Gastos com Pessoal'!$E$7:$E$506)*(N$3&lt;='Gastos com Pessoal'!$F$7:$F$506)*(IF('Gastos com Pessoal'!$G$7:$G$506&lt;=N$3,1,0))*OFFSET('Gastos com Pessoal'!$H$6,1,MATCH(1&amp;$B50,'Gastos com Pessoal'!$I$532:$AJ$532&amp;'Gastos com Pessoal'!$I$6:$AJ$6,0),500,1)),0)
+_xlfn.IFNA(SUM((N$3&gt;='Gastos com Pessoal'!$E$7:$E$506)*(N$3&lt;='Gastos com Pessoal'!$F$7:$F$506)*(IF('Gastos com Pessoal'!$M$7:$M$506&lt;=N$3,1,0))*OFFSET('Gastos com Pessoal'!$H$6,1,MATCH(2&amp;$B50,'Gastos com Pessoal'!$I$532:$AJ$532&amp;'Gastos com Pessoal'!$I$6:$AJ$6,0),500,1)),0)
+_xlfn.IFNA(SUM((N$3&gt;='Gastos com Pessoal'!$E$7:$E$506)*(N$3&lt;='Gastos com Pessoal'!$F$7:$F$506)*(IF('Gastos com Pessoal'!$S$7:$S$506&lt;=N$3,1,0))*OFFSET('Gastos com Pessoal'!$H$6,1,MATCH(3&amp;$B50,'Gastos com Pessoal'!$I$532:$AJ$532&amp;'Gastos com Pessoal'!$I$6:$AJ$6,0),500,1)),0)
+_xlfn.IFNA(SUM((N$3&gt;='Gastos com Pessoal'!$E$7:$E$506)*(N$3&lt;='Gastos com Pessoal'!$F$7:$F$506)*(IF('Gastos com Pessoal'!$Y$7:$Y$506&lt;=N$3,1,0))*OFFSET('Gastos com Pessoal'!$H$6,1,MATCH(4&amp;$B50,'Gastos com Pessoal'!$I$532:$AJ$532&amp;'Gastos com Pessoal'!$I$6:$AJ$6,0),500,1)),0)
+_xlfn.IFNA(SUM((N$3&gt;='Gastos com Pessoal'!$E$7:$E$506)*(N$3&lt;='Gastos com Pessoal'!$F$7:$F$506)*(IF('Gastos com Pessoal'!$AE$7:$AE$506&lt;=N$3,1,0))*OFFSET('Gastos com Pessoal'!$H$6,1,MATCH(5&amp;$B50,'Gastos com Pessoal'!$I$532:$AJ$532&amp;'Gastos com Pessoal'!$I$6:$AJ$6,0),500,1)),0)
+_xlfn.IFNA(SUM((N$3&gt;='Gastos com Pessoal'!$E$513:$E$522)*(N$3&lt;='Gastos com Pessoal'!$F$513:$F$522)*(IF('Gastos com Pessoal'!$G$513:$G$522&lt;=N$3,1,0))*OFFSET('Gastos com Pessoal'!$H$512,1,MATCH(1&amp;$B50,'Gastos com Pessoal'!$I$532:$AJ$532&amp;'Gastos com Pessoal'!$I$512:$AJ$512,0),10,1)),0)
+_xlfn.IFNA(SUM((N$3&gt;='Gastos com Pessoal'!$E$513:$E$522)*(N$3&lt;='Gastos com Pessoal'!$F$513:$F$522)*(IF('Gastos com Pessoal'!$M$513:$M$522&lt;=N$3,1,0))*OFFSET('Gastos com Pessoal'!$H$512,1,MATCH(2&amp;$B50,'Gastos com Pessoal'!$I$532:$AJ$532&amp;'Gastos com Pessoal'!$I$512:$AJ$512,0),10,1)),0)
+_xlfn.IFNA(SUM((N$3&gt;='Gastos com Pessoal'!$E$513:$E$522)*(N$3&lt;='Gastos com Pessoal'!$F$513:$F$522)*(IF('Gastos com Pessoal'!$S$513:$S$522&lt;=N$3,1,0))*OFFSET('Gastos com Pessoal'!$H$512,1,MATCH(3&amp;$B50,'Gastos com Pessoal'!$I$532:$AJ$532&amp;'Gastos com Pessoal'!$I$512:$AJ$512,0),10,1)),0)
+_xlfn.IFNA(SUM((N$3&gt;='Gastos com Pessoal'!$E$513:$E$522)*(N$3&lt;='Gastos com Pessoal'!$F$513:$F$522)*(IF('Gastos com Pessoal'!$Y$513:$Y$522&lt;=N$3,1,0))*OFFSET('Gastos com Pessoal'!$H$512,1,MATCH(4&amp;$B50,'Gastos com Pessoal'!$I$532:$AJ$532&amp;'Gastos com Pessoal'!$I$512:$AJ$512,0),10,1)),0)
+_xlfn.IFNA(SUM((N$3&gt;='Gastos com Pessoal'!$E$513:$E$522)*(N$3&lt;='Gastos com Pessoal'!$F$513:$F$522)*(IF('Gastos com Pessoal'!$AE$513:$AE$522&lt;=N$3,1,0))*OFFSET('Gastos com Pessoal'!$H$512,1,MATCH(5&amp;$B50,'Gastos com Pessoal'!$I$532:$AJ$532&amp;'Gastos com Pessoal'!$I$512:$AJ$512,0),10,1)),0)</f>
        <v>0</v>
      </c>
      <c r="O50" s="32">
        <f t="array" aca="1" ref="O50" ca="1">_xlfn.IFNA(SUM((O$3&gt;='Gastos com Pessoal'!$E$7:$E$506)*(O$3&lt;='Gastos com Pessoal'!$F$7:$F$506)*OFFSET('Encargos e Benefícios'!$D$5,1,MATCH($B50,'Encargos e Benefícios'!$E$5:$AB$5,0),500,1)),0)
+_xlfn.IFNA(SUM((O$3&gt;='Gastos com Pessoal'!$E$513:$E$522)*(O$3&lt;='Gastos com Pessoal'!$F$513:$F$522)*OFFSET('Encargos e Benefícios'!$D$511,1,MATCH($B50,'Encargos e Benefícios'!$E$511:$AB$511,0),10,1)),0)
+_xlfn.IFNA(SUM((O$3&gt;='Gastos com Pessoal'!$E$7:$E$506)*(O$3&lt;='Gastos com Pessoal'!$F$7:$F$506)*(IF('Gastos com Pessoal'!$G$7:$G$506&lt;=O$3,1,0))*OFFSET('Gastos com Pessoal'!$H$6,1,MATCH(1&amp;$B50,'Gastos com Pessoal'!$I$532:$AJ$532&amp;'Gastos com Pessoal'!$I$6:$AJ$6,0),500,1)),0)
+_xlfn.IFNA(SUM((O$3&gt;='Gastos com Pessoal'!$E$7:$E$506)*(O$3&lt;='Gastos com Pessoal'!$F$7:$F$506)*(IF('Gastos com Pessoal'!$M$7:$M$506&lt;=O$3,1,0))*OFFSET('Gastos com Pessoal'!$H$6,1,MATCH(2&amp;$B50,'Gastos com Pessoal'!$I$532:$AJ$532&amp;'Gastos com Pessoal'!$I$6:$AJ$6,0),500,1)),0)
+_xlfn.IFNA(SUM((O$3&gt;='Gastos com Pessoal'!$E$7:$E$506)*(O$3&lt;='Gastos com Pessoal'!$F$7:$F$506)*(IF('Gastos com Pessoal'!$S$7:$S$506&lt;=O$3,1,0))*OFFSET('Gastos com Pessoal'!$H$6,1,MATCH(3&amp;$B50,'Gastos com Pessoal'!$I$532:$AJ$532&amp;'Gastos com Pessoal'!$I$6:$AJ$6,0),500,1)),0)
+_xlfn.IFNA(SUM((O$3&gt;='Gastos com Pessoal'!$E$7:$E$506)*(O$3&lt;='Gastos com Pessoal'!$F$7:$F$506)*(IF('Gastos com Pessoal'!$Y$7:$Y$506&lt;=O$3,1,0))*OFFSET('Gastos com Pessoal'!$H$6,1,MATCH(4&amp;$B50,'Gastos com Pessoal'!$I$532:$AJ$532&amp;'Gastos com Pessoal'!$I$6:$AJ$6,0),500,1)),0)
+_xlfn.IFNA(SUM((O$3&gt;='Gastos com Pessoal'!$E$7:$E$506)*(O$3&lt;='Gastos com Pessoal'!$F$7:$F$506)*(IF('Gastos com Pessoal'!$AE$7:$AE$506&lt;=O$3,1,0))*OFFSET('Gastos com Pessoal'!$H$6,1,MATCH(5&amp;$B50,'Gastos com Pessoal'!$I$532:$AJ$532&amp;'Gastos com Pessoal'!$I$6:$AJ$6,0),500,1)),0)
+_xlfn.IFNA(SUM((O$3&gt;='Gastos com Pessoal'!$E$513:$E$522)*(O$3&lt;='Gastos com Pessoal'!$F$513:$F$522)*(IF('Gastos com Pessoal'!$G$513:$G$522&lt;=O$3,1,0))*OFFSET('Gastos com Pessoal'!$H$512,1,MATCH(1&amp;$B50,'Gastos com Pessoal'!$I$532:$AJ$532&amp;'Gastos com Pessoal'!$I$512:$AJ$512,0),10,1)),0)
+_xlfn.IFNA(SUM((O$3&gt;='Gastos com Pessoal'!$E$513:$E$522)*(O$3&lt;='Gastos com Pessoal'!$F$513:$F$522)*(IF('Gastos com Pessoal'!$M$513:$M$522&lt;=O$3,1,0))*OFFSET('Gastos com Pessoal'!$H$512,1,MATCH(2&amp;$B50,'Gastos com Pessoal'!$I$532:$AJ$532&amp;'Gastos com Pessoal'!$I$512:$AJ$512,0),10,1)),0)
+_xlfn.IFNA(SUM((O$3&gt;='Gastos com Pessoal'!$E$513:$E$522)*(O$3&lt;='Gastos com Pessoal'!$F$513:$F$522)*(IF('Gastos com Pessoal'!$S$513:$S$522&lt;=O$3,1,0))*OFFSET('Gastos com Pessoal'!$H$512,1,MATCH(3&amp;$B50,'Gastos com Pessoal'!$I$532:$AJ$532&amp;'Gastos com Pessoal'!$I$512:$AJ$512,0),10,1)),0)
+_xlfn.IFNA(SUM((O$3&gt;='Gastos com Pessoal'!$E$513:$E$522)*(O$3&lt;='Gastos com Pessoal'!$F$513:$F$522)*(IF('Gastos com Pessoal'!$Y$513:$Y$522&lt;=O$3,1,0))*OFFSET('Gastos com Pessoal'!$H$512,1,MATCH(4&amp;$B50,'Gastos com Pessoal'!$I$532:$AJ$532&amp;'Gastos com Pessoal'!$I$512:$AJ$512,0),10,1)),0)
+_xlfn.IFNA(SUM((O$3&gt;='Gastos com Pessoal'!$E$513:$E$522)*(O$3&lt;='Gastos com Pessoal'!$F$513:$F$522)*(IF('Gastos com Pessoal'!$AE$513:$AE$522&lt;=O$3,1,0))*OFFSET('Gastos com Pessoal'!$H$512,1,MATCH(5&amp;$B50,'Gastos com Pessoal'!$I$532:$AJ$532&amp;'Gastos com Pessoal'!$I$512:$AJ$512,0),10,1)),0)</f>
        <v>0</v>
      </c>
      <c r="P50" s="32">
        <f t="array" aca="1" ref="P50" ca="1">_xlfn.IFNA(SUM((P$3&gt;='Gastos com Pessoal'!$E$7:$E$506)*(P$3&lt;='Gastos com Pessoal'!$F$7:$F$506)*OFFSET('Encargos e Benefícios'!$D$5,1,MATCH($B50,'Encargos e Benefícios'!$E$5:$AB$5,0),500,1)),0)
+_xlfn.IFNA(SUM((P$3&gt;='Gastos com Pessoal'!$E$513:$E$522)*(P$3&lt;='Gastos com Pessoal'!$F$513:$F$522)*OFFSET('Encargos e Benefícios'!$D$511,1,MATCH($B50,'Encargos e Benefícios'!$E$511:$AB$511,0),10,1)),0)
+_xlfn.IFNA(SUM((P$3&gt;='Gastos com Pessoal'!$E$7:$E$506)*(P$3&lt;='Gastos com Pessoal'!$F$7:$F$506)*(IF('Gastos com Pessoal'!$G$7:$G$506&lt;=P$3,1,0))*OFFSET('Gastos com Pessoal'!$H$6,1,MATCH(1&amp;$B50,'Gastos com Pessoal'!$I$532:$AJ$532&amp;'Gastos com Pessoal'!$I$6:$AJ$6,0),500,1)),0)
+_xlfn.IFNA(SUM((P$3&gt;='Gastos com Pessoal'!$E$7:$E$506)*(P$3&lt;='Gastos com Pessoal'!$F$7:$F$506)*(IF('Gastos com Pessoal'!$M$7:$M$506&lt;=P$3,1,0))*OFFSET('Gastos com Pessoal'!$H$6,1,MATCH(2&amp;$B50,'Gastos com Pessoal'!$I$532:$AJ$532&amp;'Gastos com Pessoal'!$I$6:$AJ$6,0),500,1)),0)
+_xlfn.IFNA(SUM((P$3&gt;='Gastos com Pessoal'!$E$7:$E$506)*(P$3&lt;='Gastos com Pessoal'!$F$7:$F$506)*(IF('Gastos com Pessoal'!$S$7:$S$506&lt;=P$3,1,0))*OFFSET('Gastos com Pessoal'!$H$6,1,MATCH(3&amp;$B50,'Gastos com Pessoal'!$I$532:$AJ$532&amp;'Gastos com Pessoal'!$I$6:$AJ$6,0),500,1)),0)
+_xlfn.IFNA(SUM((P$3&gt;='Gastos com Pessoal'!$E$7:$E$506)*(P$3&lt;='Gastos com Pessoal'!$F$7:$F$506)*(IF('Gastos com Pessoal'!$Y$7:$Y$506&lt;=P$3,1,0))*OFFSET('Gastos com Pessoal'!$H$6,1,MATCH(4&amp;$B50,'Gastos com Pessoal'!$I$532:$AJ$532&amp;'Gastos com Pessoal'!$I$6:$AJ$6,0),500,1)),0)
+_xlfn.IFNA(SUM((P$3&gt;='Gastos com Pessoal'!$E$7:$E$506)*(P$3&lt;='Gastos com Pessoal'!$F$7:$F$506)*(IF('Gastos com Pessoal'!$AE$7:$AE$506&lt;=P$3,1,0))*OFFSET('Gastos com Pessoal'!$H$6,1,MATCH(5&amp;$B50,'Gastos com Pessoal'!$I$532:$AJ$532&amp;'Gastos com Pessoal'!$I$6:$AJ$6,0),500,1)),0)
+_xlfn.IFNA(SUM((P$3&gt;='Gastos com Pessoal'!$E$513:$E$522)*(P$3&lt;='Gastos com Pessoal'!$F$513:$F$522)*(IF('Gastos com Pessoal'!$G$513:$G$522&lt;=P$3,1,0))*OFFSET('Gastos com Pessoal'!$H$512,1,MATCH(1&amp;$B50,'Gastos com Pessoal'!$I$532:$AJ$532&amp;'Gastos com Pessoal'!$I$512:$AJ$512,0),10,1)),0)
+_xlfn.IFNA(SUM((P$3&gt;='Gastos com Pessoal'!$E$513:$E$522)*(P$3&lt;='Gastos com Pessoal'!$F$513:$F$522)*(IF('Gastos com Pessoal'!$M$513:$M$522&lt;=P$3,1,0))*OFFSET('Gastos com Pessoal'!$H$512,1,MATCH(2&amp;$B50,'Gastos com Pessoal'!$I$532:$AJ$532&amp;'Gastos com Pessoal'!$I$512:$AJ$512,0),10,1)),0)
+_xlfn.IFNA(SUM((P$3&gt;='Gastos com Pessoal'!$E$513:$E$522)*(P$3&lt;='Gastos com Pessoal'!$F$513:$F$522)*(IF('Gastos com Pessoal'!$S$513:$S$522&lt;=P$3,1,0))*OFFSET('Gastos com Pessoal'!$H$512,1,MATCH(3&amp;$B50,'Gastos com Pessoal'!$I$532:$AJ$532&amp;'Gastos com Pessoal'!$I$512:$AJ$512,0),10,1)),0)
+_xlfn.IFNA(SUM((P$3&gt;='Gastos com Pessoal'!$E$513:$E$522)*(P$3&lt;='Gastos com Pessoal'!$F$513:$F$522)*(IF('Gastos com Pessoal'!$Y$513:$Y$522&lt;=P$3,1,0))*OFFSET('Gastos com Pessoal'!$H$512,1,MATCH(4&amp;$B50,'Gastos com Pessoal'!$I$532:$AJ$532&amp;'Gastos com Pessoal'!$I$512:$AJ$512,0),10,1)),0)
+_xlfn.IFNA(SUM((P$3&gt;='Gastos com Pessoal'!$E$513:$E$522)*(P$3&lt;='Gastos com Pessoal'!$F$513:$F$522)*(IF('Gastos com Pessoal'!$AE$513:$AE$522&lt;=P$3,1,0))*OFFSET('Gastos com Pessoal'!$H$512,1,MATCH(5&amp;$B50,'Gastos com Pessoal'!$I$532:$AJ$532&amp;'Gastos com Pessoal'!$I$512:$AJ$512,0),10,1)),0)</f>
        <v>0</v>
      </c>
      <c r="Q50" s="32">
        <f t="array" aca="1" ref="Q50" ca="1">_xlfn.IFNA(SUM((Q$3&gt;='Gastos com Pessoal'!$E$7:$E$506)*(Q$3&lt;='Gastos com Pessoal'!$F$7:$F$506)*OFFSET('Encargos e Benefícios'!$D$5,1,MATCH($B50,'Encargos e Benefícios'!$E$5:$AB$5,0),500,1)),0)
+_xlfn.IFNA(SUM((Q$3&gt;='Gastos com Pessoal'!$E$513:$E$522)*(Q$3&lt;='Gastos com Pessoal'!$F$513:$F$522)*OFFSET('Encargos e Benefícios'!$D$511,1,MATCH($B50,'Encargos e Benefícios'!$E$511:$AB$511,0),10,1)),0)
+_xlfn.IFNA(SUM((Q$3&gt;='Gastos com Pessoal'!$E$7:$E$506)*(Q$3&lt;='Gastos com Pessoal'!$F$7:$F$506)*(IF('Gastos com Pessoal'!$G$7:$G$506&lt;=Q$3,1,0))*OFFSET('Gastos com Pessoal'!$H$6,1,MATCH(1&amp;$B50,'Gastos com Pessoal'!$I$532:$AJ$532&amp;'Gastos com Pessoal'!$I$6:$AJ$6,0),500,1)),0)
+_xlfn.IFNA(SUM((Q$3&gt;='Gastos com Pessoal'!$E$7:$E$506)*(Q$3&lt;='Gastos com Pessoal'!$F$7:$F$506)*(IF('Gastos com Pessoal'!$M$7:$M$506&lt;=Q$3,1,0))*OFFSET('Gastos com Pessoal'!$H$6,1,MATCH(2&amp;$B50,'Gastos com Pessoal'!$I$532:$AJ$532&amp;'Gastos com Pessoal'!$I$6:$AJ$6,0),500,1)),0)
+_xlfn.IFNA(SUM((Q$3&gt;='Gastos com Pessoal'!$E$7:$E$506)*(Q$3&lt;='Gastos com Pessoal'!$F$7:$F$506)*(IF('Gastos com Pessoal'!$S$7:$S$506&lt;=Q$3,1,0))*OFFSET('Gastos com Pessoal'!$H$6,1,MATCH(3&amp;$B50,'Gastos com Pessoal'!$I$532:$AJ$532&amp;'Gastos com Pessoal'!$I$6:$AJ$6,0),500,1)),0)
+_xlfn.IFNA(SUM((Q$3&gt;='Gastos com Pessoal'!$E$7:$E$506)*(Q$3&lt;='Gastos com Pessoal'!$F$7:$F$506)*(IF('Gastos com Pessoal'!$Y$7:$Y$506&lt;=Q$3,1,0))*OFFSET('Gastos com Pessoal'!$H$6,1,MATCH(4&amp;$B50,'Gastos com Pessoal'!$I$532:$AJ$532&amp;'Gastos com Pessoal'!$I$6:$AJ$6,0),500,1)),0)
+_xlfn.IFNA(SUM((Q$3&gt;='Gastos com Pessoal'!$E$7:$E$506)*(Q$3&lt;='Gastos com Pessoal'!$F$7:$F$506)*(IF('Gastos com Pessoal'!$AE$7:$AE$506&lt;=Q$3,1,0))*OFFSET('Gastos com Pessoal'!$H$6,1,MATCH(5&amp;$B50,'Gastos com Pessoal'!$I$532:$AJ$532&amp;'Gastos com Pessoal'!$I$6:$AJ$6,0),500,1)),0)
+_xlfn.IFNA(SUM((Q$3&gt;='Gastos com Pessoal'!$E$513:$E$522)*(Q$3&lt;='Gastos com Pessoal'!$F$513:$F$522)*(IF('Gastos com Pessoal'!$G$513:$G$522&lt;=Q$3,1,0))*OFFSET('Gastos com Pessoal'!$H$512,1,MATCH(1&amp;$B50,'Gastos com Pessoal'!$I$532:$AJ$532&amp;'Gastos com Pessoal'!$I$512:$AJ$512,0),10,1)),0)
+_xlfn.IFNA(SUM((Q$3&gt;='Gastos com Pessoal'!$E$513:$E$522)*(Q$3&lt;='Gastos com Pessoal'!$F$513:$F$522)*(IF('Gastos com Pessoal'!$M$513:$M$522&lt;=Q$3,1,0))*OFFSET('Gastos com Pessoal'!$H$512,1,MATCH(2&amp;$B50,'Gastos com Pessoal'!$I$532:$AJ$532&amp;'Gastos com Pessoal'!$I$512:$AJ$512,0),10,1)),0)
+_xlfn.IFNA(SUM((Q$3&gt;='Gastos com Pessoal'!$E$513:$E$522)*(Q$3&lt;='Gastos com Pessoal'!$F$513:$F$522)*(IF('Gastos com Pessoal'!$S$513:$S$522&lt;=Q$3,1,0))*OFFSET('Gastos com Pessoal'!$H$512,1,MATCH(3&amp;$B50,'Gastos com Pessoal'!$I$532:$AJ$532&amp;'Gastos com Pessoal'!$I$512:$AJ$512,0),10,1)),0)
+_xlfn.IFNA(SUM((Q$3&gt;='Gastos com Pessoal'!$E$513:$E$522)*(Q$3&lt;='Gastos com Pessoal'!$F$513:$F$522)*(IF('Gastos com Pessoal'!$Y$513:$Y$522&lt;=Q$3,1,0))*OFFSET('Gastos com Pessoal'!$H$512,1,MATCH(4&amp;$B50,'Gastos com Pessoal'!$I$532:$AJ$532&amp;'Gastos com Pessoal'!$I$512:$AJ$512,0),10,1)),0)
+_xlfn.IFNA(SUM((Q$3&gt;='Gastos com Pessoal'!$E$513:$E$522)*(Q$3&lt;='Gastos com Pessoal'!$F$513:$F$522)*(IF('Gastos com Pessoal'!$AE$513:$AE$522&lt;=Q$3,1,0))*OFFSET('Gastos com Pessoal'!$H$512,1,MATCH(5&amp;$B50,'Gastos com Pessoal'!$I$532:$AJ$532&amp;'Gastos com Pessoal'!$I$512:$AJ$512,0),10,1)),0)</f>
        <v>0</v>
      </c>
      <c r="R50" s="32">
        <f t="array" aca="1" ref="R50" ca="1">_xlfn.IFNA(SUM((R$3&gt;='Gastos com Pessoal'!$E$7:$E$506)*(R$3&lt;='Gastos com Pessoal'!$F$7:$F$506)*OFFSET('Encargos e Benefícios'!$D$5,1,MATCH($B50,'Encargos e Benefícios'!$E$5:$AB$5,0),500,1)),0)
+_xlfn.IFNA(SUM((R$3&gt;='Gastos com Pessoal'!$E$513:$E$522)*(R$3&lt;='Gastos com Pessoal'!$F$513:$F$522)*OFFSET('Encargos e Benefícios'!$D$511,1,MATCH($B50,'Encargos e Benefícios'!$E$511:$AB$511,0),10,1)),0)
+_xlfn.IFNA(SUM((R$3&gt;='Gastos com Pessoal'!$E$7:$E$506)*(R$3&lt;='Gastos com Pessoal'!$F$7:$F$506)*(IF('Gastos com Pessoal'!$G$7:$G$506&lt;=R$3,1,0))*OFFSET('Gastos com Pessoal'!$H$6,1,MATCH(1&amp;$B50,'Gastos com Pessoal'!$I$532:$AJ$532&amp;'Gastos com Pessoal'!$I$6:$AJ$6,0),500,1)),0)
+_xlfn.IFNA(SUM((R$3&gt;='Gastos com Pessoal'!$E$7:$E$506)*(R$3&lt;='Gastos com Pessoal'!$F$7:$F$506)*(IF('Gastos com Pessoal'!$M$7:$M$506&lt;=R$3,1,0))*OFFSET('Gastos com Pessoal'!$H$6,1,MATCH(2&amp;$B50,'Gastos com Pessoal'!$I$532:$AJ$532&amp;'Gastos com Pessoal'!$I$6:$AJ$6,0),500,1)),0)
+_xlfn.IFNA(SUM((R$3&gt;='Gastos com Pessoal'!$E$7:$E$506)*(R$3&lt;='Gastos com Pessoal'!$F$7:$F$506)*(IF('Gastos com Pessoal'!$S$7:$S$506&lt;=R$3,1,0))*OFFSET('Gastos com Pessoal'!$H$6,1,MATCH(3&amp;$B50,'Gastos com Pessoal'!$I$532:$AJ$532&amp;'Gastos com Pessoal'!$I$6:$AJ$6,0),500,1)),0)
+_xlfn.IFNA(SUM((R$3&gt;='Gastos com Pessoal'!$E$7:$E$506)*(R$3&lt;='Gastos com Pessoal'!$F$7:$F$506)*(IF('Gastos com Pessoal'!$Y$7:$Y$506&lt;=R$3,1,0))*OFFSET('Gastos com Pessoal'!$H$6,1,MATCH(4&amp;$B50,'Gastos com Pessoal'!$I$532:$AJ$532&amp;'Gastos com Pessoal'!$I$6:$AJ$6,0),500,1)),0)
+_xlfn.IFNA(SUM((R$3&gt;='Gastos com Pessoal'!$E$7:$E$506)*(R$3&lt;='Gastos com Pessoal'!$F$7:$F$506)*(IF('Gastos com Pessoal'!$AE$7:$AE$506&lt;=R$3,1,0))*OFFSET('Gastos com Pessoal'!$H$6,1,MATCH(5&amp;$B50,'Gastos com Pessoal'!$I$532:$AJ$532&amp;'Gastos com Pessoal'!$I$6:$AJ$6,0),500,1)),0)
+_xlfn.IFNA(SUM((R$3&gt;='Gastos com Pessoal'!$E$513:$E$522)*(R$3&lt;='Gastos com Pessoal'!$F$513:$F$522)*(IF('Gastos com Pessoal'!$G$513:$G$522&lt;=R$3,1,0))*OFFSET('Gastos com Pessoal'!$H$512,1,MATCH(1&amp;$B50,'Gastos com Pessoal'!$I$532:$AJ$532&amp;'Gastos com Pessoal'!$I$512:$AJ$512,0),10,1)),0)
+_xlfn.IFNA(SUM((R$3&gt;='Gastos com Pessoal'!$E$513:$E$522)*(R$3&lt;='Gastos com Pessoal'!$F$513:$F$522)*(IF('Gastos com Pessoal'!$M$513:$M$522&lt;=R$3,1,0))*OFFSET('Gastos com Pessoal'!$H$512,1,MATCH(2&amp;$B50,'Gastos com Pessoal'!$I$532:$AJ$532&amp;'Gastos com Pessoal'!$I$512:$AJ$512,0),10,1)),0)
+_xlfn.IFNA(SUM((R$3&gt;='Gastos com Pessoal'!$E$513:$E$522)*(R$3&lt;='Gastos com Pessoal'!$F$513:$F$522)*(IF('Gastos com Pessoal'!$S$513:$S$522&lt;=R$3,1,0))*OFFSET('Gastos com Pessoal'!$H$512,1,MATCH(3&amp;$B50,'Gastos com Pessoal'!$I$532:$AJ$532&amp;'Gastos com Pessoal'!$I$512:$AJ$512,0),10,1)),0)
+_xlfn.IFNA(SUM((R$3&gt;='Gastos com Pessoal'!$E$513:$E$522)*(R$3&lt;='Gastos com Pessoal'!$F$513:$F$522)*(IF('Gastos com Pessoal'!$Y$513:$Y$522&lt;=R$3,1,0))*OFFSET('Gastos com Pessoal'!$H$512,1,MATCH(4&amp;$B50,'Gastos com Pessoal'!$I$532:$AJ$532&amp;'Gastos com Pessoal'!$I$512:$AJ$512,0),10,1)),0)
+_xlfn.IFNA(SUM((R$3&gt;='Gastos com Pessoal'!$E$513:$E$522)*(R$3&lt;='Gastos com Pessoal'!$F$513:$F$522)*(IF('Gastos com Pessoal'!$AE$513:$AE$522&lt;=R$3,1,0))*OFFSET('Gastos com Pessoal'!$H$512,1,MATCH(5&amp;$B50,'Gastos com Pessoal'!$I$532:$AJ$532&amp;'Gastos com Pessoal'!$I$512:$AJ$512,0),10,1)),0)</f>
        <v>0</v>
      </c>
      <c r="S50" s="32">
        <f t="array" aca="1" ref="S50" ca="1">_xlfn.IFNA(SUM((S$3&gt;='Gastos com Pessoal'!$E$7:$E$506)*(S$3&lt;='Gastos com Pessoal'!$F$7:$F$506)*OFFSET('Encargos e Benefícios'!$D$5,1,MATCH($B50,'Encargos e Benefícios'!$E$5:$AB$5,0),500,1)),0)
+_xlfn.IFNA(SUM((S$3&gt;='Gastos com Pessoal'!$E$513:$E$522)*(S$3&lt;='Gastos com Pessoal'!$F$513:$F$522)*OFFSET('Encargos e Benefícios'!$D$511,1,MATCH($B50,'Encargos e Benefícios'!$E$511:$AB$511,0),10,1)),0)
+_xlfn.IFNA(SUM((S$3&gt;='Gastos com Pessoal'!$E$7:$E$506)*(S$3&lt;='Gastos com Pessoal'!$F$7:$F$506)*(IF('Gastos com Pessoal'!$G$7:$G$506&lt;=S$3,1,0))*OFFSET('Gastos com Pessoal'!$H$6,1,MATCH(1&amp;$B50,'Gastos com Pessoal'!$I$532:$AJ$532&amp;'Gastos com Pessoal'!$I$6:$AJ$6,0),500,1)),0)
+_xlfn.IFNA(SUM((S$3&gt;='Gastos com Pessoal'!$E$7:$E$506)*(S$3&lt;='Gastos com Pessoal'!$F$7:$F$506)*(IF('Gastos com Pessoal'!$M$7:$M$506&lt;=S$3,1,0))*OFFSET('Gastos com Pessoal'!$H$6,1,MATCH(2&amp;$B50,'Gastos com Pessoal'!$I$532:$AJ$532&amp;'Gastos com Pessoal'!$I$6:$AJ$6,0),500,1)),0)
+_xlfn.IFNA(SUM((S$3&gt;='Gastos com Pessoal'!$E$7:$E$506)*(S$3&lt;='Gastos com Pessoal'!$F$7:$F$506)*(IF('Gastos com Pessoal'!$S$7:$S$506&lt;=S$3,1,0))*OFFSET('Gastos com Pessoal'!$H$6,1,MATCH(3&amp;$B50,'Gastos com Pessoal'!$I$532:$AJ$532&amp;'Gastos com Pessoal'!$I$6:$AJ$6,0),500,1)),0)
+_xlfn.IFNA(SUM((S$3&gt;='Gastos com Pessoal'!$E$7:$E$506)*(S$3&lt;='Gastos com Pessoal'!$F$7:$F$506)*(IF('Gastos com Pessoal'!$Y$7:$Y$506&lt;=S$3,1,0))*OFFSET('Gastos com Pessoal'!$H$6,1,MATCH(4&amp;$B50,'Gastos com Pessoal'!$I$532:$AJ$532&amp;'Gastos com Pessoal'!$I$6:$AJ$6,0),500,1)),0)
+_xlfn.IFNA(SUM((S$3&gt;='Gastos com Pessoal'!$E$7:$E$506)*(S$3&lt;='Gastos com Pessoal'!$F$7:$F$506)*(IF('Gastos com Pessoal'!$AE$7:$AE$506&lt;=S$3,1,0))*OFFSET('Gastos com Pessoal'!$H$6,1,MATCH(5&amp;$B50,'Gastos com Pessoal'!$I$532:$AJ$532&amp;'Gastos com Pessoal'!$I$6:$AJ$6,0),500,1)),0)
+_xlfn.IFNA(SUM((S$3&gt;='Gastos com Pessoal'!$E$513:$E$522)*(S$3&lt;='Gastos com Pessoal'!$F$513:$F$522)*(IF('Gastos com Pessoal'!$G$513:$G$522&lt;=S$3,1,0))*OFFSET('Gastos com Pessoal'!$H$512,1,MATCH(1&amp;$B50,'Gastos com Pessoal'!$I$532:$AJ$532&amp;'Gastos com Pessoal'!$I$512:$AJ$512,0),10,1)),0)
+_xlfn.IFNA(SUM((S$3&gt;='Gastos com Pessoal'!$E$513:$E$522)*(S$3&lt;='Gastos com Pessoal'!$F$513:$F$522)*(IF('Gastos com Pessoal'!$M$513:$M$522&lt;=S$3,1,0))*OFFSET('Gastos com Pessoal'!$H$512,1,MATCH(2&amp;$B50,'Gastos com Pessoal'!$I$532:$AJ$532&amp;'Gastos com Pessoal'!$I$512:$AJ$512,0),10,1)),0)
+_xlfn.IFNA(SUM((S$3&gt;='Gastos com Pessoal'!$E$513:$E$522)*(S$3&lt;='Gastos com Pessoal'!$F$513:$F$522)*(IF('Gastos com Pessoal'!$S$513:$S$522&lt;=S$3,1,0))*OFFSET('Gastos com Pessoal'!$H$512,1,MATCH(3&amp;$B50,'Gastos com Pessoal'!$I$532:$AJ$532&amp;'Gastos com Pessoal'!$I$512:$AJ$512,0),10,1)),0)
+_xlfn.IFNA(SUM((S$3&gt;='Gastos com Pessoal'!$E$513:$E$522)*(S$3&lt;='Gastos com Pessoal'!$F$513:$F$522)*(IF('Gastos com Pessoal'!$Y$513:$Y$522&lt;=S$3,1,0))*OFFSET('Gastos com Pessoal'!$H$512,1,MATCH(4&amp;$B50,'Gastos com Pessoal'!$I$532:$AJ$532&amp;'Gastos com Pessoal'!$I$512:$AJ$512,0),10,1)),0)
+_xlfn.IFNA(SUM((S$3&gt;='Gastos com Pessoal'!$E$513:$E$522)*(S$3&lt;='Gastos com Pessoal'!$F$513:$F$522)*(IF('Gastos com Pessoal'!$AE$513:$AE$522&lt;=S$3,1,0))*OFFSET('Gastos com Pessoal'!$H$512,1,MATCH(5&amp;$B50,'Gastos com Pessoal'!$I$532:$AJ$532&amp;'Gastos com Pessoal'!$I$512:$AJ$512,0),10,1)),0)</f>
        <v>0</v>
      </c>
      <c r="T50" s="32">
        <f t="array" aca="1" ref="T50" ca="1">_xlfn.IFNA(SUM((T$3&gt;='Gastos com Pessoal'!$E$7:$E$506)*(T$3&lt;='Gastos com Pessoal'!$F$7:$F$506)*OFFSET('Encargos e Benefícios'!$D$5,1,MATCH($B50,'Encargos e Benefícios'!$E$5:$AB$5,0),500,1)),0)
+_xlfn.IFNA(SUM((T$3&gt;='Gastos com Pessoal'!$E$513:$E$522)*(T$3&lt;='Gastos com Pessoal'!$F$513:$F$522)*OFFSET('Encargos e Benefícios'!$D$511,1,MATCH($B50,'Encargos e Benefícios'!$E$511:$AB$511,0),10,1)),0)
+_xlfn.IFNA(SUM((T$3&gt;='Gastos com Pessoal'!$E$7:$E$506)*(T$3&lt;='Gastos com Pessoal'!$F$7:$F$506)*(IF('Gastos com Pessoal'!$G$7:$G$506&lt;=T$3,1,0))*OFFSET('Gastos com Pessoal'!$H$6,1,MATCH(1&amp;$B50,'Gastos com Pessoal'!$I$532:$AJ$532&amp;'Gastos com Pessoal'!$I$6:$AJ$6,0),500,1)),0)
+_xlfn.IFNA(SUM((T$3&gt;='Gastos com Pessoal'!$E$7:$E$506)*(T$3&lt;='Gastos com Pessoal'!$F$7:$F$506)*(IF('Gastos com Pessoal'!$M$7:$M$506&lt;=T$3,1,0))*OFFSET('Gastos com Pessoal'!$H$6,1,MATCH(2&amp;$B50,'Gastos com Pessoal'!$I$532:$AJ$532&amp;'Gastos com Pessoal'!$I$6:$AJ$6,0),500,1)),0)
+_xlfn.IFNA(SUM((T$3&gt;='Gastos com Pessoal'!$E$7:$E$506)*(T$3&lt;='Gastos com Pessoal'!$F$7:$F$506)*(IF('Gastos com Pessoal'!$S$7:$S$506&lt;=T$3,1,0))*OFFSET('Gastos com Pessoal'!$H$6,1,MATCH(3&amp;$B50,'Gastos com Pessoal'!$I$532:$AJ$532&amp;'Gastos com Pessoal'!$I$6:$AJ$6,0),500,1)),0)
+_xlfn.IFNA(SUM((T$3&gt;='Gastos com Pessoal'!$E$7:$E$506)*(T$3&lt;='Gastos com Pessoal'!$F$7:$F$506)*(IF('Gastos com Pessoal'!$Y$7:$Y$506&lt;=T$3,1,0))*OFFSET('Gastos com Pessoal'!$H$6,1,MATCH(4&amp;$B50,'Gastos com Pessoal'!$I$532:$AJ$532&amp;'Gastos com Pessoal'!$I$6:$AJ$6,0),500,1)),0)
+_xlfn.IFNA(SUM((T$3&gt;='Gastos com Pessoal'!$E$7:$E$506)*(T$3&lt;='Gastos com Pessoal'!$F$7:$F$506)*(IF('Gastos com Pessoal'!$AE$7:$AE$506&lt;=T$3,1,0))*OFFSET('Gastos com Pessoal'!$H$6,1,MATCH(5&amp;$B50,'Gastos com Pessoal'!$I$532:$AJ$532&amp;'Gastos com Pessoal'!$I$6:$AJ$6,0),500,1)),0)
+_xlfn.IFNA(SUM((T$3&gt;='Gastos com Pessoal'!$E$513:$E$522)*(T$3&lt;='Gastos com Pessoal'!$F$513:$F$522)*(IF('Gastos com Pessoal'!$G$513:$G$522&lt;=T$3,1,0))*OFFSET('Gastos com Pessoal'!$H$512,1,MATCH(1&amp;$B50,'Gastos com Pessoal'!$I$532:$AJ$532&amp;'Gastos com Pessoal'!$I$512:$AJ$512,0),10,1)),0)
+_xlfn.IFNA(SUM((T$3&gt;='Gastos com Pessoal'!$E$513:$E$522)*(T$3&lt;='Gastos com Pessoal'!$F$513:$F$522)*(IF('Gastos com Pessoal'!$M$513:$M$522&lt;=T$3,1,0))*OFFSET('Gastos com Pessoal'!$H$512,1,MATCH(2&amp;$B50,'Gastos com Pessoal'!$I$532:$AJ$532&amp;'Gastos com Pessoal'!$I$512:$AJ$512,0),10,1)),0)
+_xlfn.IFNA(SUM((T$3&gt;='Gastos com Pessoal'!$E$513:$E$522)*(T$3&lt;='Gastos com Pessoal'!$F$513:$F$522)*(IF('Gastos com Pessoal'!$S$513:$S$522&lt;=T$3,1,0))*OFFSET('Gastos com Pessoal'!$H$512,1,MATCH(3&amp;$B50,'Gastos com Pessoal'!$I$532:$AJ$532&amp;'Gastos com Pessoal'!$I$512:$AJ$512,0),10,1)),0)
+_xlfn.IFNA(SUM((T$3&gt;='Gastos com Pessoal'!$E$513:$E$522)*(T$3&lt;='Gastos com Pessoal'!$F$513:$F$522)*(IF('Gastos com Pessoal'!$Y$513:$Y$522&lt;=T$3,1,0))*OFFSET('Gastos com Pessoal'!$H$512,1,MATCH(4&amp;$B50,'Gastos com Pessoal'!$I$532:$AJ$532&amp;'Gastos com Pessoal'!$I$512:$AJ$512,0),10,1)),0)
+_xlfn.IFNA(SUM((T$3&gt;='Gastos com Pessoal'!$E$513:$E$522)*(T$3&lt;='Gastos com Pessoal'!$F$513:$F$522)*(IF('Gastos com Pessoal'!$AE$513:$AE$522&lt;=T$3,1,0))*OFFSET('Gastos com Pessoal'!$H$512,1,MATCH(5&amp;$B50,'Gastos com Pessoal'!$I$532:$AJ$532&amp;'Gastos com Pessoal'!$I$512:$AJ$512,0),10,1)),0)</f>
        <v>0</v>
      </c>
      <c r="U50" s="32">
        <f t="array" aca="1" ref="U50" ca="1">_xlfn.IFNA(SUM((U$3&gt;='Gastos com Pessoal'!$E$7:$E$506)*(U$3&lt;='Gastos com Pessoal'!$F$7:$F$506)*OFFSET('Encargos e Benefícios'!$D$5,1,MATCH($B50,'Encargos e Benefícios'!$E$5:$AB$5,0),500,1)),0)
+_xlfn.IFNA(SUM((U$3&gt;='Gastos com Pessoal'!$E$513:$E$522)*(U$3&lt;='Gastos com Pessoal'!$F$513:$F$522)*OFFSET('Encargos e Benefícios'!$D$511,1,MATCH($B50,'Encargos e Benefícios'!$E$511:$AB$511,0),10,1)),0)
+_xlfn.IFNA(SUM((U$3&gt;='Gastos com Pessoal'!$E$7:$E$506)*(U$3&lt;='Gastos com Pessoal'!$F$7:$F$506)*(IF('Gastos com Pessoal'!$G$7:$G$506&lt;=U$3,1,0))*OFFSET('Gastos com Pessoal'!$H$6,1,MATCH(1&amp;$B50,'Gastos com Pessoal'!$I$532:$AJ$532&amp;'Gastos com Pessoal'!$I$6:$AJ$6,0),500,1)),0)
+_xlfn.IFNA(SUM((U$3&gt;='Gastos com Pessoal'!$E$7:$E$506)*(U$3&lt;='Gastos com Pessoal'!$F$7:$F$506)*(IF('Gastos com Pessoal'!$M$7:$M$506&lt;=U$3,1,0))*OFFSET('Gastos com Pessoal'!$H$6,1,MATCH(2&amp;$B50,'Gastos com Pessoal'!$I$532:$AJ$532&amp;'Gastos com Pessoal'!$I$6:$AJ$6,0),500,1)),0)
+_xlfn.IFNA(SUM((U$3&gt;='Gastos com Pessoal'!$E$7:$E$506)*(U$3&lt;='Gastos com Pessoal'!$F$7:$F$506)*(IF('Gastos com Pessoal'!$S$7:$S$506&lt;=U$3,1,0))*OFFSET('Gastos com Pessoal'!$H$6,1,MATCH(3&amp;$B50,'Gastos com Pessoal'!$I$532:$AJ$532&amp;'Gastos com Pessoal'!$I$6:$AJ$6,0),500,1)),0)
+_xlfn.IFNA(SUM((U$3&gt;='Gastos com Pessoal'!$E$7:$E$506)*(U$3&lt;='Gastos com Pessoal'!$F$7:$F$506)*(IF('Gastos com Pessoal'!$Y$7:$Y$506&lt;=U$3,1,0))*OFFSET('Gastos com Pessoal'!$H$6,1,MATCH(4&amp;$B50,'Gastos com Pessoal'!$I$532:$AJ$532&amp;'Gastos com Pessoal'!$I$6:$AJ$6,0),500,1)),0)
+_xlfn.IFNA(SUM((U$3&gt;='Gastos com Pessoal'!$E$7:$E$506)*(U$3&lt;='Gastos com Pessoal'!$F$7:$F$506)*(IF('Gastos com Pessoal'!$AE$7:$AE$506&lt;=U$3,1,0))*OFFSET('Gastos com Pessoal'!$H$6,1,MATCH(5&amp;$B50,'Gastos com Pessoal'!$I$532:$AJ$532&amp;'Gastos com Pessoal'!$I$6:$AJ$6,0),500,1)),0)
+_xlfn.IFNA(SUM((U$3&gt;='Gastos com Pessoal'!$E$513:$E$522)*(U$3&lt;='Gastos com Pessoal'!$F$513:$F$522)*(IF('Gastos com Pessoal'!$G$513:$G$522&lt;=U$3,1,0))*OFFSET('Gastos com Pessoal'!$H$512,1,MATCH(1&amp;$B50,'Gastos com Pessoal'!$I$532:$AJ$532&amp;'Gastos com Pessoal'!$I$512:$AJ$512,0),10,1)),0)
+_xlfn.IFNA(SUM((U$3&gt;='Gastos com Pessoal'!$E$513:$E$522)*(U$3&lt;='Gastos com Pessoal'!$F$513:$F$522)*(IF('Gastos com Pessoal'!$M$513:$M$522&lt;=U$3,1,0))*OFFSET('Gastos com Pessoal'!$H$512,1,MATCH(2&amp;$B50,'Gastos com Pessoal'!$I$532:$AJ$532&amp;'Gastos com Pessoal'!$I$512:$AJ$512,0),10,1)),0)
+_xlfn.IFNA(SUM((U$3&gt;='Gastos com Pessoal'!$E$513:$E$522)*(U$3&lt;='Gastos com Pessoal'!$F$513:$F$522)*(IF('Gastos com Pessoal'!$S$513:$S$522&lt;=U$3,1,0))*OFFSET('Gastos com Pessoal'!$H$512,1,MATCH(3&amp;$B50,'Gastos com Pessoal'!$I$532:$AJ$532&amp;'Gastos com Pessoal'!$I$512:$AJ$512,0),10,1)),0)
+_xlfn.IFNA(SUM((U$3&gt;='Gastos com Pessoal'!$E$513:$E$522)*(U$3&lt;='Gastos com Pessoal'!$F$513:$F$522)*(IF('Gastos com Pessoal'!$Y$513:$Y$522&lt;=U$3,1,0))*OFFSET('Gastos com Pessoal'!$H$512,1,MATCH(4&amp;$B50,'Gastos com Pessoal'!$I$532:$AJ$532&amp;'Gastos com Pessoal'!$I$512:$AJ$512,0),10,1)),0)
+_xlfn.IFNA(SUM((U$3&gt;='Gastos com Pessoal'!$E$513:$E$522)*(U$3&lt;='Gastos com Pessoal'!$F$513:$F$522)*(IF('Gastos com Pessoal'!$AE$513:$AE$522&lt;=U$3,1,0))*OFFSET('Gastos com Pessoal'!$H$512,1,MATCH(5&amp;$B50,'Gastos com Pessoal'!$I$532:$AJ$532&amp;'Gastos com Pessoal'!$I$512:$AJ$512,0),10,1)),0)</f>
        <v>0</v>
      </c>
      <c r="V50" s="32">
        <f t="array" aca="1" ref="V50" ca="1">_xlfn.IFNA(SUM((V$3&gt;='Gastos com Pessoal'!$E$7:$E$506)*(V$3&lt;='Gastos com Pessoal'!$F$7:$F$506)*OFFSET('Encargos e Benefícios'!$D$5,1,MATCH($B50,'Encargos e Benefícios'!$E$5:$AB$5,0),500,1)),0)
+_xlfn.IFNA(SUM((V$3&gt;='Gastos com Pessoal'!$E$513:$E$522)*(V$3&lt;='Gastos com Pessoal'!$F$513:$F$522)*OFFSET('Encargos e Benefícios'!$D$511,1,MATCH($B50,'Encargos e Benefícios'!$E$511:$AB$511,0),10,1)),0)
+_xlfn.IFNA(SUM((V$3&gt;='Gastos com Pessoal'!$E$7:$E$506)*(V$3&lt;='Gastos com Pessoal'!$F$7:$F$506)*(IF('Gastos com Pessoal'!$G$7:$G$506&lt;=V$3,1,0))*OFFSET('Gastos com Pessoal'!$H$6,1,MATCH(1&amp;$B50,'Gastos com Pessoal'!$I$532:$AJ$532&amp;'Gastos com Pessoal'!$I$6:$AJ$6,0),500,1)),0)
+_xlfn.IFNA(SUM((V$3&gt;='Gastos com Pessoal'!$E$7:$E$506)*(V$3&lt;='Gastos com Pessoal'!$F$7:$F$506)*(IF('Gastos com Pessoal'!$M$7:$M$506&lt;=V$3,1,0))*OFFSET('Gastos com Pessoal'!$H$6,1,MATCH(2&amp;$B50,'Gastos com Pessoal'!$I$532:$AJ$532&amp;'Gastos com Pessoal'!$I$6:$AJ$6,0),500,1)),0)
+_xlfn.IFNA(SUM((V$3&gt;='Gastos com Pessoal'!$E$7:$E$506)*(V$3&lt;='Gastos com Pessoal'!$F$7:$F$506)*(IF('Gastos com Pessoal'!$S$7:$S$506&lt;=V$3,1,0))*OFFSET('Gastos com Pessoal'!$H$6,1,MATCH(3&amp;$B50,'Gastos com Pessoal'!$I$532:$AJ$532&amp;'Gastos com Pessoal'!$I$6:$AJ$6,0),500,1)),0)
+_xlfn.IFNA(SUM((V$3&gt;='Gastos com Pessoal'!$E$7:$E$506)*(V$3&lt;='Gastos com Pessoal'!$F$7:$F$506)*(IF('Gastos com Pessoal'!$Y$7:$Y$506&lt;=V$3,1,0))*OFFSET('Gastos com Pessoal'!$H$6,1,MATCH(4&amp;$B50,'Gastos com Pessoal'!$I$532:$AJ$532&amp;'Gastos com Pessoal'!$I$6:$AJ$6,0),500,1)),0)
+_xlfn.IFNA(SUM((V$3&gt;='Gastos com Pessoal'!$E$7:$E$506)*(V$3&lt;='Gastos com Pessoal'!$F$7:$F$506)*(IF('Gastos com Pessoal'!$AE$7:$AE$506&lt;=V$3,1,0))*OFFSET('Gastos com Pessoal'!$H$6,1,MATCH(5&amp;$B50,'Gastos com Pessoal'!$I$532:$AJ$532&amp;'Gastos com Pessoal'!$I$6:$AJ$6,0),500,1)),0)
+_xlfn.IFNA(SUM((V$3&gt;='Gastos com Pessoal'!$E$513:$E$522)*(V$3&lt;='Gastos com Pessoal'!$F$513:$F$522)*(IF('Gastos com Pessoal'!$G$513:$G$522&lt;=V$3,1,0))*OFFSET('Gastos com Pessoal'!$H$512,1,MATCH(1&amp;$B50,'Gastos com Pessoal'!$I$532:$AJ$532&amp;'Gastos com Pessoal'!$I$512:$AJ$512,0),10,1)),0)
+_xlfn.IFNA(SUM((V$3&gt;='Gastos com Pessoal'!$E$513:$E$522)*(V$3&lt;='Gastos com Pessoal'!$F$513:$F$522)*(IF('Gastos com Pessoal'!$M$513:$M$522&lt;=V$3,1,0))*OFFSET('Gastos com Pessoal'!$H$512,1,MATCH(2&amp;$B50,'Gastos com Pessoal'!$I$532:$AJ$532&amp;'Gastos com Pessoal'!$I$512:$AJ$512,0),10,1)),0)
+_xlfn.IFNA(SUM((V$3&gt;='Gastos com Pessoal'!$E$513:$E$522)*(V$3&lt;='Gastos com Pessoal'!$F$513:$F$522)*(IF('Gastos com Pessoal'!$S$513:$S$522&lt;=V$3,1,0))*OFFSET('Gastos com Pessoal'!$H$512,1,MATCH(3&amp;$B50,'Gastos com Pessoal'!$I$532:$AJ$532&amp;'Gastos com Pessoal'!$I$512:$AJ$512,0),10,1)),0)
+_xlfn.IFNA(SUM((V$3&gt;='Gastos com Pessoal'!$E$513:$E$522)*(V$3&lt;='Gastos com Pessoal'!$F$513:$F$522)*(IF('Gastos com Pessoal'!$Y$513:$Y$522&lt;=V$3,1,0))*OFFSET('Gastos com Pessoal'!$H$512,1,MATCH(4&amp;$B50,'Gastos com Pessoal'!$I$532:$AJ$532&amp;'Gastos com Pessoal'!$I$512:$AJ$512,0),10,1)),0)
+_xlfn.IFNA(SUM((V$3&gt;='Gastos com Pessoal'!$E$513:$E$522)*(V$3&lt;='Gastos com Pessoal'!$F$513:$F$522)*(IF('Gastos com Pessoal'!$AE$513:$AE$522&lt;=V$3,1,0))*OFFSET('Gastos com Pessoal'!$H$512,1,MATCH(5&amp;$B50,'Gastos com Pessoal'!$I$532:$AJ$532&amp;'Gastos com Pessoal'!$I$512:$AJ$512,0),10,1)),0)</f>
        <v>0</v>
      </c>
      <c r="W50" s="32">
        <f t="array" aca="1" ref="W50" ca="1">_xlfn.IFNA(SUM((W$3&gt;='Gastos com Pessoal'!$E$7:$E$506)*(W$3&lt;='Gastos com Pessoal'!$F$7:$F$506)*OFFSET('Encargos e Benefícios'!$D$5,1,MATCH($B50,'Encargos e Benefícios'!$E$5:$AB$5,0),500,1)),0)
+_xlfn.IFNA(SUM((W$3&gt;='Gastos com Pessoal'!$E$513:$E$522)*(W$3&lt;='Gastos com Pessoal'!$F$513:$F$522)*OFFSET('Encargos e Benefícios'!$D$511,1,MATCH($B50,'Encargos e Benefícios'!$E$511:$AB$511,0),10,1)),0)
+_xlfn.IFNA(SUM((W$3&gt;='Gastos com Pessoal'!$E$7:$E$506)*(W$3&lt;='Gastos com Pessoal'!$F$7:$F$506)*(IF('Gastos com Pessoal'!$G$7:$G$506&lt;=W$3,1,0))*OFFSET('Gastos com Pessoal'!$H$6,1,MATCH(1&amp;$B50,'Gastos com Pessoal'!$I$532:$AJ$532&amp;'Gastos com Pessoal'!$I$6:$AJ$6,0),500,1)),0)
+_xlfn.IFNA(SUM((W$3&gt;='Gastos com Pessoal'!$E$7:$E$506)*(W$3&lt;='Gastos com Pessoal'!$F$7:$F$506)*(IF('Gastos com Pessoal'!$M$7:$M$506&lt;=W$3,1,0))*OFFSET('Gastos com Pessoal'!$H$6,1,MATCH(2&amp;$B50,'Gastos com Pessoal'!$I$532:$AJ$532&amp;'Gastos com Pessoal'!$I$6:$AJ$6,0),500,1)),0)
+_xlfn.IFNA(SUM((W$3&gt;='Gastos com Pessoal'!$E$7:$E$506)*(W$3&lt;='Gastos com Pessoal'!$F$7:$F$506)*(IF('Gastos com Pessoal'!$S$7:$S$506&lt;=W$3,1,0))*OFFSET('Gastos com Pessoal'!$H$6,1,MATCH(3&amp;$B50,'Gastos com Pessoal'!$I$532:$AJ$532&amp;'Gastos com Pessoal'!$I$6:$AJ$6,0),500,1)),0)
+_xlfn.IFNA(SUM((W$3&gt;='Gastos com Pessoal'!$E$7:$E$506)*(W$3&lt;='Gastos com Pessoal'!$F$7:$F$506)*(IF('Gastos com Pessoal'!$Y$7:$Y$506&lt;=W$3,1,0))*OFFSET('Gastos com Pessoal'!$H$6,1,MATCH(4&amp;$B50,'Gastos com Pessoal'!$I$532:$AJ$532&amp;'Gastos com Pessoal'!$I$6:$AJ$6,0),500,1)),0)
+_xlfn.IFNA(SUM((W$3&gt;='Gastos com Pessoal'!$E$7:$E$506)*(W$3&lt;='Gastos com Pessoal'!$F$7:$F$506)*(IF('Gastos com Pessoal'!$AE$7:$AE$506&lt;=W$3,1,0))*OFFSET('Gastos com Pessoal'!$H$6,1,MATCH(5&amp;$B50,'Gastos com Pessoal'!$I$532:$AJ$532&amp;'Gastos com Pessoal'!$I$6:$AJ$6,0),500,1)),0)
+_xlfn.IFNA(SUM((W$3&gt;='Gastos com Pessoal'!$E$513:$E$522)*(W$3&lt;='Gastos com Pessoal'!$F$513:$F$522)*(IF('Gastos com Pessoal'!$G$513:$G$522&lt;=W$3,1,0))*OFFSET('Gastos com Pessoal'!$H$512,1,MATCH(1&amp;$B50,'Gastos com Pessoal'!$I$532:$AJ$532&amp;'Gastos com Pessoal'!$I$512:$AJ$512,0),10,1)),0)
+_xlfn.IFNA(SUM((W$3&gt;='Gastos com Pessoal'!$E$513:$E$522)*(W$3&lt;='Gastos com Pessoal'!$F$513:$F$522)*(IF('Gastos com Pessoal'!$M$513:$M$522&lt;=W$3,1,0))*OFFSET('Gastos com Pessoal'!$H$512,1,MATCH(2&amp;$B50,'Gastos com Pessoal'!$I$532:$AJ$532&amp;'Gastos com Pessoal'!$I$512:$AJ$512,0),10,1)),0)
+_xlfn.IFNA(SUM((W$3&gt;='Gastos com Pessoal'!$E$513:$E$522)*(W$3&lt;='Gastos com Pessoal'!$F$513:$F$522)*(IF('Gastos com Pessoal'!$S$513:$S$522&lt;=W$3,1,0))*OFFSET('Gastos com Pessoal'!$H$512,1,MATCH(3&amp;$B50,'Gastos com Pessoal'!$I$532:$AJ$532&amp;'Gastos com Pessoal'!$I$512:$AJ$512,0),10,1)),0)
+_xlfn.IFNA(SUM((W$3&gt;='Gastos com Pessoal'!$E$513:$E$522)*(W$3&lt;='Gastos com Pessoal'!$F$513:$F$522)*(IF('Gastos com Pessoal'!$Y$513:$Y$522&lt;=W$3,1,0))*OFFSET('Gastos com Pessoal'!$H$512,1,MATCH(4&amp;$B50,'Gastos com Pessoal'!$I$532:$AJ$532&amp;'Gastos com Pessoal'!$I$512:$AJ$512,0),10,1)),0)
+_xlfn.IFNA(SUM((W$3&gt;='Gastos com Pessoal'!$E$513:$E$522)*(W$3&lt;='Gastos com Pessoal'!$F$513:$F$522)*(IF('Gastos com Pessoal'!$AE$513:$AE$522&lt;=W$3,1,0))*OFFSET('Gastos com Pessoal'!$H$512,1,MATCH(5&amp;$B50,'Gastos com Pessoal'!$I$532:$AJ$532&amp;'Gastos com Pessoal'!$I$512:$AJ$512,0),10,1)),0)</f>
        <v>0</v>
      </c>
      <c r="X50" s="32">
        <f t="array" aca="1" ref="X50" ca="1">_xlfn.IFNA(SUM((X$3&gt;='Gastos com Pessoal'!$E$7:$E$506)*(X$3&lt;='Gastos com Pessoal'!$F$7:$F$506)*OFFSET('Encargos e Benefícios'!$D$5,1,MATCH($B50,'Encargos e Benefícios'!$E$5:$AB$5,0),500,1)),0)
+_xlfn.IFNA(SUM((X$3&gt;='Gastos com Pessoal'!$E$513:$E$522)*(X$3&lt;='Gastos com Pessoal'!$F$513:$F$522)*OFFSET('Encargos e Benefícios'!$D$511,1,MATCH($B50,'Encargos e Benefícios'!$E$511:$AB$511,0),10,1)),0)
+_xlfn.IFNA(SUM((X$3&gt;='Gastos com Pessoal'!$E$7:$E$506)*(X$3&lt;='Gastos com Pessoal'!$F$7:$F$506)*(IF('Gastos com Pessoal'!$G$7:$G$506&lt;=X$3,1,0))*OFFSET('Gastos com Pessoal'!$H$6,1,MATCH(1&amp;$B50,'Gastos com Pessoal'!$I$532:$AJ$532&amp;'Gastos com Pessoal'!$I$6:$AJ$6,0),500,1)),0)
+_xlfn.IFNA(SUM((X$3&gt;='Gastos com Pessoal'!$E$7:$E$506)*(X$3&lt;='Gastos com Pessoal'!$F$7:$F$506)*(IF('Gastos com Pessoal'!$M$7:$M$506&lt;=X$3,1,0))*OFFSET('Gastos com Pessoal'!$H$6,1,MATCH(2&amp;$B50,'Gastos com Pessoal'!$I$532:$AJ$532&amp;'Gastos com Pessoal'!$I$6:$AJ$6,0),500,1)),0)
+_xlfn.IFNA(SUM((X$3&gt;='Gastos com Pessoal'!$E$7:$E$506)*(X$3&lt;='Gastos com Pessoal'!$F$7:$F$506)*(IF('Gastos com Pessoal'!$S$7:$S$506&lt;=X$3,1,0))*OFFSET('Gastos com Pessoal'!$H$6,1,MATCH(3&amp;$B50,'Gastos com Pessoal'!$I$532:$AJ$532&amp;'Gastos com Pessoal'!$I$6:$AJ$6,0),500,1)),0)
+_xlfn.IFNA(SUM((X$3&gt;='Gastos com Pessoal'!$E$7:$E$506)*(X$3&lt;='Gastos com Pessoal'!$F$7:$F$506)*(IF('Gastos com Pessoal'!$Y$7:$Y$506&lt;=X$3,1,0))*OFFSET('Gastos com Pessoal'!$H$6,1,MATCH(4&amp;$B50,'Gastos com Pessoal'!$I$532:$AJ$532&amp;'Gastos com Pessoal'!$I$6:$AJ$6,0),500,1)),0)
+_xlfn.IFNA(SUM((X$3&gt;='Gastos com Pessoal'!$E$7:$E$506)*(X$3&lt;='Gastos com Pessoal'!$F$7:$F$506)*(IF('Gastos com Pessoal'!$AE$7:$AE$506&lt;=X$3,1,0))*OFFSET('Gastos com Pessoal'!$H$6,1,MATCH(5&amp;$B50,'Gastos com Pessoal'!$I$532:$AJ$532&amp;'Gastos com Pessoal'!$I$6:$AJ$6,0),500,1)),0)
+_xlfn.IFNA(SUM((X$3&gt;='Gastos com Pessoal'!$E$513:$E$522)*(X$3&lt;='Gastos com Pessoal'!$F$513:$F$522)*(IF('Gastos com Pessoal'!$G$513:$G$522&lt;=X$3,1,0))*OFFSET('Gastos com Pessoal'!$H$512,1,MATCH(1&amp;$B50,'Gastos com Pessoal'!$I$532:$AJ$532&amp;'Gastos com Pessoal'!$I$512:$AJ$512,0),10,1)),0)
+_xlfn.IFNA(SUM((X$3&gt;='Gastos com Pessoal'!$E$513:$E$522)*(X$3&lt;='Gastos com Pessoal'!$F$513:$F$522)*(IF('Gastos com Pessoal'!$M$513:$M$522&lt;=X$3,1,0))*OFFSET('Gastos com Pessoal'!$H$512,1,MATCH(2&amp;$B50,'Gastos com Pessoal'!$I$532:$AJ$532&amp;'Gastos com Pessoal'!$I$512:$AJ$512,0),10,1)),0)
+_xlfn.IFNA(SUM((X$3&gt;='Gastos com Pessoal'!$E$513:$E$522)*(X$3&lt;='Gastos com Pessoal'!$F$513:$F$522)*(IF('Gastos com Pessoal'!$S$513:$S$522&lt;=X$3,1,0))*OFFSET('Gastos com Pessoal'!$H$512,1,MATCH(3&amp;$B50,'Gastos com Pessoal'!$I$532:$AJ$532&amp;'Gastos com Pessoal'!$I$512:$AJ$512,0),10,1)),0)
+_xlfn.IFNA(SUM((X$3&gt;='Gastos com Pessoal'!$E$513:$E$522)*(X$3&lt;='Gastos com Pessoal'!$F$513:$F$522)*(IF('Gastos com Pessoal'!$Y$513:$Y$522&lt;=X$3,1,0))*OFFSET('Gastos com Pessoal'!$H$512,1,MATCH(4&amp;$B50,'Gastos com Pessoal'!$I$532:$AJ$532&amp;'Gastos com Pessoal'!$I$512:$AJ$512,0),10,1)),0)
+_xlfn.IFNA(SUM((X$3&gt;='Gastos com Pessoal'!$E$513:$E$522)*(X$3&lt;='Gastos com Pessoal'!$F$513:$F$522)*(IF('Gastos com Pessoal'!$AE$513:$AE$522&lt;=X$3,1,0))*OFFSET('Gastos com Pessoal'!$H$512,1,MATCH(5&amp;$B50,'Gastos com Pessoal'!$I$532:$AJ$532&amp;'Gastos com Pessoal'!$I$512:$AJ$512,0),10,1)),0)</f>
        <v>0</v>
      </c>
      <c r="Y50" s="32">
        <f t="array" aca="1" ref="Y50" ca="1">_xlfn.IFNA(SUM((Y$3&gt;='Gastos com Pessoal'!$E$7:$E$506)*(Y$3&lt;='Gastos com Pessoal'!$F$7:$F$506)*OFFSET('Encargos e Benefícios'!$D$5,1,MATCH($B50,'Encargos e Benefícios'!$E$5:$AB$5,0),500,1)),0)
+_xlfn.IFNA(SUM((Y$3&gt;='Gastos com Pessoal'!$E$513:$E$522)*(Y$3&lt;='Gastos com Pessoal'!$F$513:$F$522)*OFFSET('Encargos e Benefícios'!$D$511,1,MATCH($B50,'Encargos e Benefícios'!$E$511:$AB$511,0),10,1)),0)
+_xlfn.IFNA(SUM((Y$3&gt;='Gastos com Pessoal'!$E$7:$E$506)*(Y$3&lt;='Gastos com Pessoal'!$F$7:$F$506)*(IF('Gastos com Pessoal'!$G$7:$G$506&lt;=Y$3,1,0))*OFFSET('Gastos com Pessoal'!$H$6,1,MATCH(1&amp;$B50,'Gastos com Pessoal'!$I$532:$AJ$532&amp;'Gastos com Pessoal'!$I$6:$AJ$6,0),500,1)),0)
+_xlfn.IFNA(SUM((Y$3&gt;='Gastos com Pessoal'!$E$7:$E$506)*(Y$3&lt;='Gastos com Pessoal'!$F$7:$F$506)*(IF('Gastos com Pessoal'!$M$7:$M$506&lt;=Y$3,1,0))*OFFSET('Gastos com Pessoal'!$H$6,1,MATCH(2&amp;$B50,'Gastos com Pessoal'!$I$532:$AJ$532&amp;'Gastos com Pessoal'!$I$6:$AJ$6,0),500,1)),0)
+_xlfn.IFNA(SUM((Y$3&gt;='Gastos com Pessoal'!$E$7:$E$506)*(Y$3&lt;='Gastos com Pessoal'!$F$7:$F$506)*(IF('Gastos com Pessoal'!$S$7:$S$506&lt;=Y$3,1,0))*OFFSET('Gastos com Pessoal'!$H$6,1,MATCH(3&amp;$B50,'Gastos com Pessoal'!$I$532:$AJ$532&amp;'Gastos com Pessoal'!$I$6:$AJ$6,0),500,1)),0)
+_xlfn.IFNA(SUM((Y$3&gt;='Gastos com Pessoal'!$E$7:$E$506)*(Y$3&lt;='Gastos com Pessoal'!$F$7:$F$506)*(IF('Gastos com Pessoal'!$Y$7:$Y$506&lt;=Y$3,1,0))*OFFSET('Gastos com Pessoal'!$H$6,1,MATCH(4&amp;$B50,'Gastos com Pessoal'!$I$532:$AJ$532&amp;'Gastos com Pessoal'!$I$6:$AJ$6,0),500,1)),0)
+_xlfn.IFNA(SUM((Y$3&gt;='Gastos com Pessoal'!$E$7:$E$506)*(Y$3&lt;='Gastos com Pessoal'!$F$7:$F$506)*(IF('Gastos com Pessoal'!$AE$7:$AE$506&lt;=Y$3,1,0))*OFFSET('Gastos com Pessoal'!$H$6,1,MATCH(5&amp;$B50,'Gastos com Pessoal'!$I$532:$AJ$532&amp;'Gastos com Pessoal'!$I$6:$AJ$6,0),500,1)),0)
+_xlfn.IFNA(SUM((Y$3&gt;='Gastos com Pessoal'!$E$513:$E$522)*(Y$3&lt;='Gastos com Pessoal'!$F$513:$F$522)*(IF('Gastos com Pessoal'!$G$513:$G$522&lt;=Y$3,1,0))*OFFSET('Gastos com Pessoal'!$H$512,1,MATCH(1&amp;$B50,'Gastos com Pessoal'!$I$532:$AJ$532&amp;'Gastos com Pessoal'!$I$512:$AJ$512,0),10,1)),0)
+_xlfn.IFNA(SUM((Y$3&gt;='Gastos com Pessoal'!$E$513:$E$522)*(Y$3&lt;='Gastos com Pessoal'!$F$513:$F$522)*(IF('Gastos com Pessoal'!$M$513:$M$522&lt;=Y$3,1,0))*OFFSET('Gastos com Pessoal'!$H$512,1,MATCH(2&amp;$B50,'Gastos com Pessoal'!$I$532:$AJ$532&amp;'Gastos com Pessoal'!$I$512:$AJ$512,0),10,1)),0)
+_xlfn.IFNA(SUM((Y$3&gt;='Gastos com Pessoal'!$E$513:$E$522)*(Y$3&lt;='Gastos com Pessoal'!$F$513:$F$522)*(IF('Gastos com Pessoal'!$S$513:$S$522&lt;=Y$3,1,0))*OFFSET('Gastos com Pessoal'!$H$512,1,MATCH(3&amp;$B50,'Gastos com Pessoal'!$I$532:$AJ$532&amp;'Gastos com Pessoal'!$I$512:$AJ$512,0),10,1)),0)
+_xlfn.IFNA(SUM((Y$3&gt;='Gastos com Pessoal'!$E$513:$E$522)*(Y$3&lt;='Gastos com Pessoal'!$F$513:$F$522)*(IF('Gastos com Pessoal'!$Y$513:$Y$522&lt;=Y$3,1,0))*OFFSET('Gastos com Pessoal'!$H$512,1,MATCH(4&amp;$B50,'Gastos com Pessoal'!$I$532:$AJ$532&amp;'Gastos com Pessoal'!$I$512:$AJ$512,0),10,1)),0)
+_xlfn.IFNA(SUM((Y$3&gt;='Gastos com Pessoal'!$E$513:$E$522)*(Y$3&lt;='Gastos com Pessoal'!$F$513:$F$522)*(IF('Gastos com Pessoal'!$AE$513:$AE$522&lt;=Y$3,1,0))*OFFSET('Gastos com Pessoal'!$H$512,1,MATCH(5&amp;$B50,'Gastos com Pessoal'!$I$532:$AJ$532&amp;'Gastos com Pessoal'!$I$512:$AJ$512,0),10,1)),0)</f>
        <v>0</v>
      </c>
      <c r="Z50" s="32">
        <f t="array" aca="1" ref="Z50" ca="1">_xlfn.IFNA(SUM((Z$3&gt;='Gastos com Pessoal'!$E$7:$E$506)*(Z$3&lt;='Gastos com Pessoal'!$F$7:$F$506)*OFFSET('Encargos e Benefícios'!$D$5,1,MATCH($B50,'Encargos e Benefícios'!$E$5:$AB$5,0),500,1)),0)
+_xlfn.IFNA(SUM((Z$3&gt;='Gastos com Pessoal'!$E$513:$E$522)*(Z$3&lt;='Gastos com Pessoal'!$F$513:$F$522)*OFFSET('Encargos e Benefícios'!$D$511,1,MATCH($B50,'Encargos e Benefícios'!$E$511:$AB$511,0),10,1)),0)
+_xlfn.IFNA(SUM((Z$3&gt;='Gastos com Pessoal'!$E$7:$E$506)*(Z$3&lt;='Gastos com Pessoal'!$F$7:$F$506)*(IF('Gastos com Pessoal'!$G$7:$G$506&lt;=Z$3,1,0))*OFFSET('Gastos com Pessoal'!$H$6,1,MATCH(1&amp;$B50,'Gastos com Pessoal'!$I$532:$AJ$532&amp;'Gastos com Pessoal'!$I$6:$AJ$6,0),500,1)),0)
+_xlfn.IFNA(SUM((Z$3&gt;='Gastos com Pessoal'!$E$7:$E$506)*(Z$3&lt;='Gastos com Pessoal'!$F$7:$F$506)*(IF('Gastos com Pessoal'!$M$7:$M$506&lt;=Z$3,1,0))*OFFSET('Gastos com Pessoal'!$H$6,1,MATCH(2&amp;$B50,'Gastos com Pessoal'!$I$532:$AJ$532&amp;'Gastos com Pessoal'!$I$6:$AJ$6,0),500,1)),0)
+_xlfn.IFNA(SUM((Z$3&gt;='Gastos com Pessoal'!$E$7:$E$506)*(Z$3&lt;='Gastos com Pessoal'!$F$7:$F$506)*(IF('Gastos com Pessoal'!$S$7:$S$506&lt;=Z$3,1,0))*OFFSET('Gastos com Pessoal'!$H$6,1,MATCH(3&amp;$B50,'Gastos com Pessoal'!$I$532:$AJ$532&amp;'Gastos com Pessoal'!$I$6:$AJ$6,0),500,1)),0)
+_xlfn.IFNA(SUM((Z$3&gt;='Gastos com Pessoal'!$E$7:$E$506)*(Z$3&lt;='Gastos com Pessoal'!$F$7:$F$506)*(IF('Gastos com Pessoal'!$Y$7:$Y$506&lt;=Z$3,1,0))*OFFSET('Gastos com Pessoal'!$H$6,1,MATCH(4&amp;$B50,'Gastos com Pessoal'!$I$532:$AJ$532&amp;'Gastos com Pessoal'!$I$6:$AJ$6,0),500,1)),0)
+_xlfn.IFNA(SUM((Z$3&gt;='Gastos com Pessoal'!$E$7:$E$506)*(Z$3&lt;='Gastos com Pessoal'!$F$7:$F$506)*(IF('Gastos com Pessoal'!$AE$7:$AE$506&lt;=Z$3,1,0))*OFFSET('Gastos com Pessoal'!$H$6,1,MATCH(5&amp;$B50,'Gastos com Pessoal'!$I$532:$AJ$532&amp;'Gastos com Pessoal'!$I$6:$AJ$6,0),500,1)),0)
+_xlfn.IFNA(SUM((Z$3&gt;='Gastos com Pessoal'!$E$513:$E$522)*(Z$3&lt;='Gastos com Pessoal'!$F$513:$F$522)*(IF('Gastos com Pessoal'!$G$513:$G$522&lt;=Z$3,1,0))*OFFSET('Gastos com Pessoal'!$H$512,1,MATCH(1&amp;$B50,'Gastos com Pessoal'!$I$532:$AJ$532&amp;'Gastos com Pessoal'!$I$512:$AJ$512,0),10,1)),0)
+_xlfn.IFNA(SUM((Z$3&gt;='Gastos com Pessoal'!$E$513:$E$522)*(Z$3&lt;='Gastos com Pessoal'!$F$513:$F$522)*(IF('Gastos com Pessoal'!$M$513:$M$522&lt;=Z$3,1,0))*OFFSET('Gastos com Pessoal'!$H$512,1,MATCH(2&amp;$B50,'Gastos com Pessoal'!$I$532:$AJ$532&amp;'Gastos com Pessoal'!$I$512:$AJ$512,0),10,1)),0)
+_xlfn.IFNA(SUM((Z$3&gt;='Gastos com Pessoal'!$E$513:$E$522)*(Z$3&lt;='Gastos com Pessoal'!$F$513:$F$522)*(IF('Gastos com Pessoal'!$S$513:$S$522&lt;=Z$3,1,0))*OFFSET('Gastos com Pessoal'!$H$512,1,MATCH(3&amp;$B50,'Gastos com Pessoal'!$I$532:$AJ$532&amp;'Gastos com Pessoal'!$I$512:$AJ$512,0),10,1)),0)
+_xlfn.IFNA(SUM((Z$3&gt;='Gastos com Pessoal'!$E$513:$E$522)*(Z$3&lt;='Gastos com Pessoal'!$F$513:$F$522)*(IF('Gastos com Pessoal'!$Y$513:$Y$522&lt;=Z$3,1,0))*OFFSET('Gastos com Pessoal'!$H$512,1,MATCH(4&amp;$B50,'Gastos com Pessoal'!$I$532:$AJ$532&amp;'Gastos com Pessoal'!$I$512:$AJ$512,0),10,1)),0)
+_xlfn.IFNA(SUM((Z$3&gt;='Gastos com Pessoal'!$E$513:$E$522)*(Z$3&lt;='Gastos com Pessoal'!$F$513:$F$522)*(IF('Gastos com Pessoal'!$AE$513:$AE$522&lt;=Z$3,1,0))*OFFSET('Gastos com Pessoal'!$H$512,1,MATCH(5&amp;$B50,'Gastos com Pessoal'!$I$532:$AJ$532&amp;'Gastos com Pessoal'!$I$512:$AJ$512,0),10,1)),0)</f>
        <v>0</v>
      </c>
      <c r="AA50" s="32">
        <f t="array" aca="1" ref="AA50" ca="1">_xlfn.IFNA(SUM((AA$3&gt;='Gastos com Pessoal'!$E$7:$E$506)*(AA$3&lt;='Gastos com Pessoal'!$F$7:$F$506)*OFFSET('Encargos e Benefícios'!$D$5,1,MATCH($B50,'Encargos e Benefícios'!$E$5:$AB$5,0),500,1)),0)
+_xlfn.IFNA(SUM((AA$3&gt;='Gastos com Pessoal'!$E$513:$E$522)*(AA$3&lt;='Gastos com Pessoal'!$F$513:$F$522)*OFFSET('Encargos e Benefícios'!$D$511,1,MATCH($B50,'Encargos e Benefícios'!$E$511:$AB$511,0),10,1)),0)
+_xlfn.IFNA(SUM((AA$3&gt;='Gastos com Pessoal'!$E$7:$E$506)*(AA$3&lt;='Gastos com Pessoal'!$F$7:$F$506)*(IF('Gastos com Pessoal'!$G$7:$G$506&lt;=AA$3,1,0))*OFFSET('Gastos com Pessoal'!$H$6,1,MATCH(1&amp;$B50,'Gastos com Pessoal'!$I$532:$AJ$532&amp;'Gastos com Pessoal'!$I$6:$AJ$6,0),500,1)),0)
+_xlfn.IFNA(SUM((AA$3&gt;='Gastos com Pessoal'!$E$7:$E$506)*(AA$3&lt;='Gastos com Pessoal'!$F$7:$F$506)*(IF('Gastos com Pessoal'!$M$7:$M$506&lt;=AA$3,1,0))*OFFSET('Gastos com Pessoal'!$H$6,1,MATCH(2&amp;$B50,'Gastos com Pessoal'!$I$532:$AJ$532&amp;'Gastos com Pessoal'!$I$6:$AJ$6,0),500,1)),0)
+_xlfn.IFNA(SUM((AA$3&gt;='Gastos com Pessoal'!$E$7:$E$506)*(AA$3&lt;='Gastos com Pessoal'!$F$7:$F$506)*(IF('Gastos com Pessoal'!$S$7:$S$506&lt;=AA$3,1,0))*OFFSET('Gastos com Pessoal'!$H$6,1,MATCH(3&amp;$B50,'Gastos com Pessoal'!$I$532:$AJ$532&amp;'Gastos com Pessoal'!$I$6:$AJ$6,0),500,1)),0)
+_xlfn.IFNA(SUM((AA$3&gt;='Gastos com Pessoal'!$E$7:$E$506)*(AA$3&lt;='Gastos com Pessoal'!$F$7:$F$506)*(IF('Gastos com Pessoal'!$Y$7:$Y$506&lt;=AA$3,1,0))*OFFSET('Gastos com Pessoal'!$H$6,1,MATCH(4&amp;$B50,'Gastos com Pessoal'!$I$532:$AJ$532&amp;'Gastos com Pessoal'!$I$6:$AJ$6,0),500,1)),0)
+_xlfn.IFNA(SUM((AA$3&gt;='Gastos com Pessoal'!$E$7:$E$506)*(AA$3&lt;='Gastos com Pessoal'!$F$7:$F$506)*(IF('Gastos com Pessoal'!$AE$7:$AE$506&lt;=AA$3,1,0))*OFFSET('Gastos com Pessoal'!$H$6,1,MATCH(5&amp;$B50,'Gastos com Pessoal'!$I$532:$AJ$532&amp;'Gastos com Pessoal'!$I$6:$AJ$6,0),500,1)),0)
+_xlfn.IFNA(SUM((AA$3&gt;='Gastos com Pessoal'!$E$513:$E$522)*(AA$3&lt;='Gastos com Pessoal'!$F$513:$F$522)*(IF('Gastos com Pessoal'!$G$513:$G$522&lt;=AA$3,1,0))*OFFSET('Gastos com Pessoal'!$H$512,1,MATCH(1&amp;$B50,'Gastos com Pessoal'!$I$532:$AJ$532&amp;'Gastos com Pessoal'!$I$512:$AJ$512,0),10,1)),0)
+_xlfn.IFNA(SUM((AA$3&gt;='Gastos com Pessoal'!$E$513:$E$522)*(AA$3&lt;='Gastos com Pessoal'!$F$513:$F$522)*(IF('Gastos com Pessoal'!$M$513:$M$522&lt;=AA$3,1,0))*OFFSET('Gastos com Pessoal'!$H$512,1,MATCH(2&amp;$B50,'Gastos com Pessoal'!$I$532:$AJ$532&amp;'Gastos com Pessoal'!$I$512:$AJ$512,0),10,1)),0)
+_xlfn.IFNA(SUM((AA$3&gt;='Gastos com Pessoal'!$E$513:$E$522)*(AA$3&lt;='Gastos com Pessoal'!$F$513:$F$522)*(IF('Gastos com Pessoal'!$S$513:$S$522&lt;=AA$3,1,0))*OFFSET('Gastos com Pessoal'!$H$512,1,MATCH(3&amp;$B50,'Gastos com Pessoal'!$I$532:$AJ$532&amp;'Gastos com Pessoal'!$I$512:$AJ$512,0),10,1)),0)
+_xlfn.IFNA(SUM((AA$3&gt;='Gastos com Pessoal'!$E$513:$E$522)*(AA$3&lt;='Gastos com Pessoal'!$F$513:$F$522)*(IF('Gastos com Pessoal'!$Y$513:$Y$522&lt;=AA$3,1,0))*OFFSET('Gastos com Pessoal'!$H$512,1,MATCH(4&amp;$B50,'Gastos com Pessoal'!$I$532:$AJ$532&amp;'Gastos com Pessoal'!$I$512:$AJ$512,0),10,1)),0)
+_xlfn.IFNA(SUM((AA$3&gt;='Gastos com Pessoal'!$E$513:$E$522)*(AA$3&lt;='Gastos com Pessoal'!$F$513:$F$522)*(IF('Gastos com Pessoal'!$AE$513:$AE$522&lt;=AA$3,1,0))*OFFSET('Gastos com Pessoal'!$H$512,1,MATCH(5&amp;$B50,'Gastos com Pessoal'!$I$532:$AJ$532&amp;'Gastos com Pessoal'!$I$512:$AJ$512,0),10,1)),0)</f>
        <v>0</v>
      </c>
      <c r="AB50" s="32">
        <f t="array" aca="1" ref="AB50" ca="1">_xlfn.IFNA(SUM((AB$3&gt;='Gastos com Pessoal'!$E$7:$E$506)*(AB$3&lt;='Gastos com Pessoal'!$F$7:$F$506)*OFFSET('Encargos e Benefícios'!$D$5,1,MATCH($B50,'Encargos e Benefícios'!$E$5:$AB$5,0),500,1)),0)
+_xlfn.IFNA(SUM((AB$3&gt;='Gastos com Pessoal'!$E$513:$E$522)*(AB$3&lt;='Gastos com Pessoal'!$F$513:$F$522)*OFFSET('Encargos e Benefícios'!$D$511,1,MATCH($B50,'Encargos e Benefícios'!$E$511:$AB$511,0),10,1)),0)
+_xlfn.IFNA(SUM((AB$3&gt;='Gastos com Pessoal'!$E$7:$E$506)*(AB$3&lt;='Gastos com Pessoal'!$F$7:$F$506)*(IF('Gastos com Pessoal'!$G$7:$G$506&lt;=AB$3,1,0))*OFFSET('Gastos com Pessoal'!$H$6,1,MATCH(1&amp;$B50,'Gastos com Pessoal'!$I$532:$AJ$532&amp;'Gastos com Pessoal'!$I$6:$AJ$6,0),500,1)),0)
+_xlfn.IFNA(SUM((AB$3&gt;='Gastos com Pessoal'!$E$7:$E$506)*(AB$3&lt;='Gastos com Pessoal'!$F$7:$F$506)*(IF('Gastos com Pessoal'!$M$7:$M$506&lt;=AB$3,1,0))*OFFSET('Gastos com Pessoal'!$H$6,1,MATCH(2&amp;$B50,'Gastos com Pessoal'!$I$532:$AJ$532&amp;'Gastos com Pessoal'!$I$6:$AJ$6,0),500,1)),0)
+_xlfn.IFNA(SUM((AB$3&gt;='Gastos com Pessoal'!$E$7:$E$506)*(AB$3&lt;='Gastos com Pessoal'!$F$7:$F$506)*(IF('Gastos com Pessoal'!$S$7:$S$506&lt;=AB$3,1,0))*OFFSET('Gastos com Pessoal'!$H$6,1,MATCH(3&amp;$B50,'Gastos com Pessoal'!$I$532:$AJ$532&amp;'Gastos com Pessoal'!$I$6:$AJ$6,0),500,1)),0)
+_xlfn.IFNA(SUM((AB$3&gt;='Gastos com Pessoal'!$E$7:$E$506)*(AB$3&lt;='Gastos com Pessoal'!$F$7:$F$506)*(IF('Gastos com Pessoal'!$Y$7:$Y$506&lt;=AB$3,1,0))*OFFSET('Gastos com Pessoal'!$H$6,1,MATCH(4&amp;$B50,'Gastos com Pessoal'!$I$532:$AJ$532&amp;'Gastos com Pessoal'!$I$6:$AJ$6,0),500,1)),0)
+_xlfn.IFNA(SUM((AB$3&gt;='Gastos com Pessoal'!$E$7:$E$506)*(AB$3&lt;='Gastos com Pessoal'!$F$7:$F$506)*(IF('Gastos com Pessoal'!$AE$7:$AE$506&lt;=AB$3,1,0))*OFFSET('Gastos com Pessoal'!$H$6,1,MATCH(5&amp;$B50,'Gastos com Pessoal'!$I$532:$AJ$532&amp;'Gastos com Pessoal'!$I$6:$AJ$6,0),500,1)),0)
+_xlfn.IFNA(SUM((AB$3&gt;='Gastos com Pessoal'!$E$513:$E$522)*(AB$3&lt;='Gastos com Pessoal'!$F$513:$F$522)*(IF('Gastos com Pessoal'!$G$513:$G$522&lt;=AB$3,1,0))*OFFSET('Gastos com Pessoal'!$H$512,1,MATCH(1&amp;$B50,'Gastos com Pessoal'!$I$532:$AJ$532&amp;'Gastos com Pessoal'!$I$512:$AJ$512,0),10,1)),0)
+_xlfn.IFNA(SUM((AB$3&gt;='Gastos com Pessoal'!$E$513:$E$522)*(AB$3&lt;='Gastos com Pessoal'!$F$513:$F$522)*(IF('Gastos com Pessoal'!$M$513:$M$522&lt;=AB$3,1,0))*OFFSET('Gastos com Pessoal'!$H$512,1,MATCH(2&amp;$B50,'Gastos com Pessoal'!$I$532:$AJ$532&amp;'Gastos com Pessoal'!$I$512:$AJ$512,0),10,1)),0)
+_xlfn.IFNA(SUM((AB$3&gt;='Gastos com Pessoal'!$E$513:$E$522)*(AB$3&lt;='Gastos com Pessoal'!$F$513:$F$522)*(IF('Gastos com Pessoal'!$S$513:$S$522&lt;=AB$3,1,0))*OFFSET('Gastos com Pessoal'!$H$512,1,MATCH(3&amp;$B50,'Gastos com Pessoal'!$I$532:$AJ$532&amp;'Gastos com Pessoal'!$I$512:$AJ$512,0),10,1)),0)
+_xlfn.IFNA(SUM((AB$3&gt;='Gastos com Pessoal'!$E$513:$E$522)*(AB$3&lt;='Gastos com Pessoal'!$F$513:$F$522)*(IF('Gastos com Pessoal'!$Y$513:$Y$522&lt;=AB$3,1,0))*OFFSET('Gastos com Pessoal'!$H$512,1,MATCH(4&amp;$B50,'Gastos com Pessoal'!$I$532:$AJ$532&amp;'Gastos com Pessoal'!$I$512:$AJ$512,0),10,1)),0)
+_xlfn.IFNA(SUM((AB$3&gt;='Gastos com Pessoal'!$E$513:$E$522)*(AB$3&lt;='Gastos com Pessoal'!$F$513:$F$522)*(IF('Gastos com Pessoal'!$AE$513:$AE$522&lt;=AB$3,1,0))*OFFSET('Gastos com Pessoal'!$H$512,1,MATCH(5&amp;$B50,'Gastos com Pessoal'!$I$532:$AJ$532&amp;'Gastos com Pessoal'!$I$512:$AJ$512,0),10,1)),0)</f>
        <v>0</v>
      </c>
      <c r="AC50" s="32">
        <f t="array" aca="1" ref="AC50" ca="1">_xlfn.IFNA(SUM((AC$3&gt;='Gastos com Pessoal'!$E$7:$E$506)*(AC$3&lt;='Gastos com Pessoal'!$F$7:$F$506)*OFFSET('Encargos e Benefícios'!$D$5,1,MATCH($B50,'Encargos e Benefícios'!$E$5:$AB$5,0),500,1)),0)
+_xlfn.IFNA(SUM((AC$3&gt;='Gastos com Pessoal'!$E$513:$E$522)*(AC$3&lt;='Gastos com Pessoal'!$F$513:$F$522)*OFFSET('Encargos e Benefícios'!$D$511,1,MATCH($B50,'Encargos e Benefícios'!$E$511:$AB$511,0),10,1)),0)
+_xlfn.IFNA(SUM((AC$3&gt;='Gastos com Pessoal'!$E$7:$E$506)*(AC$3&lt;='Gastos com Pessoal'!$F$7:$F$506)*(IF('Gastos com Pessoal'!$G$7:$G$506&lt;=AC$3,1,0))*OFFSET('Gastos com Pessoal'!$H$6,1,MATCH(1&amp;$B50,'Gastos com Pessoal'!$I$532:$AJ$532&amp;'Gastos com Pessoal'!$I$6:$AJ$6,0),500,1)),0)
+_xlfn.IFNA(SUM((AC$3&gt;='Gastos com Pessoal'!$E$7:$E$506)*(AC$3&lt;='Gastos com Pessoal'!$F$7:$F$506)*(IF('Gastos com Pessoal'!$M$7:$M$506&lt;=AC$3,1,0))*OFFSET('Gastos com Pessoal'!$H$6,1,MATCH(2&amp;$B50,'Gastos com Pessoal'!$I$532:$AJ$532&amp;'Gastos com Pessoal'!$I$6:$AJ$6,0),500,1)),0)
+_xlfn.IFNA(SUM((AC$3&gt;='Gastos com Pessoal'!$E$7:$E$506)*(AC$3&lt;='Gastos com Pessoal'!$F$7:$F$506)*(IF('Gastos com Pessoal'!$S$7:$S$506&lt;=AC$3,1,0))*OFFSET('Gastos com Pessoal'!$H$6,1,MATCH(3&amp;$B50,'Gastos com Pessoal'!$I$532:$AJ$532&amp;'Gastos com Pessoal'!$I$6:$AJ$6,0),500,1)),0)
+_xlfn.IFNA(SUM((AC$3&gt;='Gastos com Pessoal'!$E$7:$E$506)*(AC$3&lt;='Gastos com Pessoal'!$F$7:$F$506)*(IF('Gastos com Pessoal'!$Y$7:$Y$506&lt;=AC$3,1,0))*OFFSET('Gastos com Pessoal'!$H$6,1,MATCH(4&amp;$B50,'Gastos com Pessoal'!$I$532:$AJ$532&amp;'Gastos com Pessoal'!$I$6:$AJ$6,0),500,1)),0)
+_xlfn.IFNA(SUM((AC$3&gt;='Gastos com Pessoal'!$E$7:$E$506)*(AC$3&lt;='Gastos com Pessoal'!$F$7:$F$506)*(IF('Gastos com Pessoal'!$AE$7:$AE$506&lt;=AC$3,1,0))*OFFSET('Gastos com Pessoal'!$H$6,1,MATCH(5&amp;$B50,'Gastos com Pessoal'!$I$532:$AJ$532&amp;'Gastos com Pessoal'!$I$6:$AJ$6,0),500,1)),0)
+_xlfn.IFNA(SUM((AC$3&gt;='Gastos com Pessoal'!$E$513:$E$522)*(AC$3&lt;='Gastos com Pessoal'!$F$513:$F$522)*(IF('Gastos com Pessoal'!$G$513:$G$522&lt;=AC$3,1,0))*OFFSET('Gastos com Pessoal'!$H$512,1,MATCH(1&amp;$B50,'Gastos com Pessoal'!$I$532:$AJ$532&amp;'Gastos com Pessoal'!$I$512:$AJ$512,0),10,1)),0)
+_xlfn.IFNA(SUM((AC$3&gt;='Gastos com Pessoal'!$E$513:$E$522)*(AC$3&lt;='Gastos com Pessoal'!$F$513:$F$522)*(IF('Gastos com Pessoal'!$M$513:$M$522&lt;=AC$3,1,0))*OFFSET('Gastos com Pessoal'!$H$512,1,MATCH(2&amp;$B50,'Gastos com Pessoal'!$I$532:$AJ$532&amp;'Gastos com Pessoal'!$I$512:$AJ$512,0),10,1)),0)
+_xlfn.IFNA(SUM((AC$3&gt;='Gastos com Pessoal'!$E$513:$E$522)*(AC$3&lt;='Gastos com Pessoal'!$F$513:$F$522)*(IF('Gastos com Pessoal'!$S$513:$S$522&lt;=AC$3,1,0))*OFFSET('Gastos com Pessoal'!$H$512,1,MATCH(3&amp;$B50,'Gastos com Pessoal'!$I$532:$AJ$532&amp;'Gastos com Pessoal'!$I$512:$AJ$512,0),10,1)),0)
+_xlfn.IFNA(SUM((AC$3&gt;='Gastos com Pessoal'!$E$513:$E$522)*(AC$3&lt;='Gastos com Pessoal'!$F$513:$F$522)*(IF('Gastos com Pessoal'!$Y$513:$Y$522&lt;=AC$3,1,0))*OFFSET('Gastos com Pessoal'!$H$512,1,MATCH(4&amp;$B50,'Gastos com Pessoal'!$I$532:$AJ$532&amp;'Gastos com Pessoal'!$I$512:$AJ$512,0),10,1)),0)
+_xlfn.IFNA(SUM((AC$3&gt;='Gastos com Pessoal'!$E$513:$E$522)*(AC$3&lt;='Gastos com Pessoal'!$F$513:$F$522)*(IF('Gastos com Pessoal'!$AE$513:$AE$522&lt;=AC$3,1,0))*OFFSET('Gastos com Pessoal'!$H$512,1,MATCH(5&amp;$B50,'Gastos com Pessoal'!$I$532:$AJ$532&amp;'Gastos com Pessoal'!$I$512:$AJ$512,0),10,1)),0)</f>
        <v>0</v>
      </c>
      <c r="AD50" s="32">
        <f t="array" aca="1" ref="AD50" ca="1">_xlfn.IFNA(SUM((AD$3&gt;='Gastos com Pessoal'!$E$7:$E$506)*(AD$3&lt;='Gastos com Pessoal'!$F$7:$F$506)*OFFSET('Encargos e Benefícios'!$D$5,1,MATCH($B50,'Encargos e Benefícios'!$E$5:$AB$5,0),500,1)),0)
+_xlfn.IFNA(SUM((AD$3&gt;='Gastos com Pessoal'!$E$513:$E$522)*(AD$3&lt;='Gastos com Pessoal'!$F$513:$F$522)*OFFSET('Encargos e Benefícios'!$D$511,1,MATCH($B50,'Encargos e Benefícios'!$E$511:$AB$511,0),10,1)),0)
+_xlfn.IFNA(SUM((AD$3&gt;='Gastos com Pessoal'!$E$7:$E$506)*(AD$3&lt;='Gastos com Pessoal'!$F$7:$F$506)*(IF('Gastos com Pessoal'!$G$7:$G$506&lt;=AD$3,1,0))*OFFSET('Gastos com Pessoal'!$H$6,1,MATCH(1&amp;$B50,'Gastos com Pessoal'!$I$532:$AJ$532&amp;'Gastos com Pessoal'!$I$6:$AJ$6,0),500,1)),0)
+_xlfn.IFNA(SUM((AD$3&gt;='Gastos com Pessoal'!$E$7:$E$506)*(AD$3&lt;='Gastos com Pessoal'!$F$7:$F$506)*(IF('Gastos com Pessoal'!$M$7:$M$506&lt;=AD$3,1,0))*OFFSET('Gastos com Pessoal'!$H$6,1,MATCH(2&amp;$B50,'Gastos com Pessoal'!$I$532:$AJ$532&amp;'Gastos com Pessoal'!$I$6:$AJ$6,0),500,1)),0)
+_xlfn.IFNA(SUM((AD$3&gt;='Gastos com Pessoal'!$E$7:$E$506)*(AD$3&lt;='Gastos com Pessoal'!$F$7:$F$506)*(IF('Gastos com Pessoal'!$S$7:$S$506&lt;=AD$3,1,0))*OFFSET('Gastos com Pessoal'!$H$6,1,MATCH(3&amp;$B50,'Gastos com Pessoal'!$I$532:$AJ$532&amp;'Gastos com Pessoal'!$I$6:$AJ$6,0),500,1)),0)
+_xlfn.IFNA(SUM((AD$3&gt;='Gastos com Pessoal'!$E$7:$E$506)*(AD$3&lt;='Gastos com Pessoal'!$F$7:$F$506)*(IF('Gastos com Pessoal'!$Y$7:$Y$506&lt;=AD$3,1,0))*OFFSET('Gastos com Pessoal'!$H$6,1,MATCH(4&amp;$B50,'Gastos com Pessoal'!$I$532:$AJ$532&amp;'Gastos com Pessoal'!$I$6:$AJ$6,0),500,1)),0)
+_xlfn.IFNA(SUM((AD$3&gt;='Gastos com Pessoal'!$E$7:$E$506)*(AD$3&lt;='Gastos com Pessoal'!$F$7:$F$506)*(IF('Gastos com Pessoal'!$AE$7:$AE$506&lt;=AD$3,1,0))*OFFSET('Gastos com Pessoal'!$H$6,1,MATCH(5&amp;$B50,'Gastos com Pessoal'!$I$532:$AJ$532&amp;'Gastos com Pessoal'!$I$6:$AJ$6,0),500,1)),0)
+_xlfn.IFNA(SUM((AD$3&gt;='Gastos com Pessoal'!$E$513:$E$522)*(AD$3&lt;='Gastos com Pessoal'!$F$513:$F$522)*(IF('Gastos com Pessoal'!$G$513:$G$522&lt;=AD$3,1,0))*OFFSET('Gastos com Pessoal'!$H$512,1,MATCH(1&amp;$B50,'Gastos com Pessoal'!$I$532:$AJ$532&amp;'Gastos com Pessoal'!$I$512:$AJ$512,0),10,1)),0)
+_xlfn.IFNA(SUM((AD$3&gt;='Gastos com Pessoal'!$E$513:$E$522)*(AD$3&lt;='Gastos com Pessoal'!$F$513:$F$522)*(IF('Gastos com Pessoal'!$M$513:$M$522&lt;=AD$3,1,0))*OFFSET('Gastos com Pessoal'!$H$512,1,MATCH(2&amp;$B50,'Gastos com Pessoal'!$I$532:$AJ$532&amp;'Gastos com Pessoal'!$I$512:$AJ$512,0),10,1)),0)
+_xlfn.IFNA(SUM((AD$3&gt;='Gastos com Pessoal'!$E$513:$E$522)*(AD$3&lt;='Gastos com Pessoal'!$F$513:$F$522)*(IF('Gastos com Pessoal'!$S$513:$S$522&lt;=AD$3,1,0))*OFFSET('Gastos com Pessoal'!$H$512,1,MATCH(3&amp;$B50,'Gastos com Pessoal'!$I$532:$AJ$532&amp;'Gastos com Pessoal'!$I$512:$AJ$512,0),10,1)),0)
+_xlfn.IFNA(SUM((AD$3&gt;='Gastos com Pessoal'!$E$513:$E$522)*(AD$3&lt;='Gastos com Pessoal'!$F$513:$F$522)*(IF('Gastos com Pessoal'!$Y$513:$Y$522&lt;=AD$3,1,0))*OFFSET('Gastos com Pessoal'!$H$512,1,MATCH(4&amp;$B50,'Gastos com Pessoal'!$I$532:$AJ$532&amp;'Gastos com Pessoal'!$I$512:$AJ$512,0),10,1)),0)
+_xlfn.IFNA(SUM((AD$3&gt;='Gastos com Pessoal'!$E$513:$E$522)*(AD$3&lt;='Gastos com Pessoal'!$F$513:$F$522)*(IF('Gastos com Pessoal'!$AE$513:$AE$522&lt;=AD$3,1,0))*OFFSET('Gastos com Pessoal'!$H$512,1,MATCH(5&amp;$B50,'Gastos com Pessoal'!$I$532:$AJ$532&amp;'Gastos com Pessoal'!$I$512:$AJ$512,0),10,1)),0)</f>
        <v>0</v>
      </c>
      <c r="AE50" s="32">
        <f t="array" aca="1" ref="AE50" ca="1">_xlfn.IFNA(SUM((AE$3&gt;='Gastos com Pessoal'!$E$7:$E$506)*(AE$3&lt;='Gastos com Pessoal'!$F$7:$F$506)*OFFSET('Encargos e Benefícios'!$D$5,1,MATCH($B50,'Encargos e Benefícios'!$E$5:$AB$5,0),500,1)),0)
+_xlfn.IFNA(SUM((AE$3&gt;='Gastos com Pessoal'!$E$513:$E$522)*(AE$3&lt;='Gastos com Pessoal'!$F$513:$F$522)*OFFSET('Encargos e Benefícios'!$D$511,1,MATCH($B50,'Encargos e Benefícios'!$E$511:$AB$511,0),10,1)),0)
+_xlfn.IFNA(SUM((AE$3&gt;='Gastos com Pessoal'!$E$7:$E$506)*(AE$3&lt;='Gastos com Pessoal'!$F$7:$F$506)*(IF('Gastos com Pessoal'!$G$7:$G$506&lt;=AE$3,1,0))*OFFSET('Gastos com Pessoal'!$H$6,1,MATCH(1&amp;$B50,'Gastos com Pessoal'!$I$532:$AJ$532&amp;'Gastos com Pessoal'!$I$6:$AJ$6,0),500,1)),0)
+_xlfn.IFNA(SUM((AE$3&gt;='Gastos com Pessoal'!$E$7:$E$506)*(AE$3&lt;='Gastos com Pessoal'!$F$7:$F$506)*(IF('Gastos com Pessoal'!$M$7:$M$506&lt;=AE$3,1,0))*OFFSET('Gastos com Pessoal'!$H$6,1,MATCH(2&amp;$B50,'Gastos com Pessoal'!$I$532:$AJ$532&amp;'Gastos com Pessoal'!$I$6:$AJ$6,0),500,1)),0)
+_xlfn.IFNA(SUM((AE$3&gt;='Gastos com Pessoal'!$E$7:$E$506)*(AE$3&lt;='Gastos com Pessoal'!$F$7:$F$506)*(IF('Gastos com Pessoal'!$S$7:$S$506&lt;=AE$3,1,0))*OFFSET('Gastos com Pessoal'!$H$6,1,MATCH(3&amp;$B50,'Gastos com Pessoal'!$I$532:$AJ$532&amp;'Gastos com Pessoal'!$I$6:$AJ$6,0),500,1)),0)
+_xlfn.IFNA(SUM((AE$3&gt;='Gastos com Pessoal'!$E$7:$E$506)*(AE$3&lt;='Gastos com Pessoal'!$F$7:$F$506)*(IF('Gastos com Pessoal'!$Y$7:$Y$506&lt;=AE$3,1,0))*OFFSET('Gastos com Pessoal'!$H$6,1,MATCH(4&amp;$B50,'Gastos com Pessoal'!$I$532:$AJ$532&amp;'Gastos com Pessoal'!$I$6:$AJ$6,0),500,1)),0)
+_xlfn.IFNA(SUM((AE$3&gt;='Gastos com Pessoal'!$E$7:$E$506)*(AE$3&lt;='Gastos com Pessoal'!$F$7:$F$506)*(IF('Gastos com Pessoal'!$AE$7:$AE$506&lt;=AE$3,1,0))*OFFSET('Gastos com Pessoal'!$H$6,1,MATCH(5&amp;$B50,'Gastos com Pessoal'!$I$532:$AJ$532&amp;'Gastos com Pessoal'!$I$6:$AJ$6,0),500,1)),0)
+_xlfn.IFNA(SUM((AE$3&gt;='Gastos com Pessoal'!$E$513:$E$522)*(AE$3&lt;='Gastos com Pessoal'!$F$513:$F$522)*(IF('Gastos com Pessoal'!$G$513:$G$522&lt;=AE$3,1,0))*OFFSET('Gastos com Pessoal'!$H$512,1,MATCH(1&amp;$B50,'Gastos com Pessoal'!$I$532:$AJ$532&amp;'Gastos com Pessoal'!$I$512:$AJ$512,0),10,1)),0)
+_xlfn.IFNA(SUM((AE$3&gt;='Gastos com Pessoal'!$E$513:$E$522)*(AE$3&lt;='Gastos com Pessoal'!$F$513:$F$522)*(IF('Gastos com Pessoal'!$M$513:$M$522&lt;=AE$3,1,0))*OFFSET('Gastos com Pessoal'!$H$512,1,MATCH(2&amp;$B50,'Gastos com Pessoal'!$I$532:$AJ$532&amp;'Gastos com Pessoal'!$I$512:$AJ$512,0),10,1)),0)
+_xlfn.IFNA(SUM((AE$3&gt;='Gastos com Pessoal'!$E$513:$E$522)*(AE$3&lt;='Gastos com Pessoal'!$F$513:$F$522)*(IF('Gastos com Pessoal'!$S$513:$S$522&lt;=AE$3,1,0))*OFFSET('Gastos com Pessoal'!$H$512,1,MATCH(3&amp;$B50,'Gastos com Pessoal'!$I$532:$AJ$532&amp;'Gastos com Pessoal'!$I$512:$AJ$512,0),10,1)),0)
+_xlfn.IFNA(SUM((AE$3&gt;='Gastos com Pessoal'!$E$513:$E$522)*(AE$3&lt;='Gastos com Pessoal'!$F$513:$F$522)*(IF('Gastos com Pessoal'!$Y$513:$Y$522&lt;=AE$3,1,0))*OFFSET('Gastos com Pessoal'!$H$512,1,MATCH(4&amp;$B50,'Gastos com Pessoal'!$I$532:$AJ$532&amp;'Gastos com Pessoal'!$I$512:$AJ$512,0),10,1)),0)
+_xlfn.IFNA(SUM((AE$3&gt;='Gastos com Pessoal'!$E$513:$E$522)*(AE$3&lt;='Gastos com Pessoal'!$F$513:$F$522)*(IF('Gastos com Pessoal'!$AE$513:$AE$522&lt;=AE$3,1,0))*OFFSET('Gastos com Pessoal'!$H$512,1,MATCH(5&amp;$B50,'Gastos com Pessoal'!$I$532:$AJ$532&amp;'Gastos com Pessoal'!$I$512:$AJ$512,0),10,1)),0)</f>
        <v>0</v>
      </c>
      <c r="AF50" s="32">
        <f t="array" aca="1" ref="AF50" ca="1">_xlfn.IFNA(SUM((AF$3&gt;='Gastos com Pessoal'!$E$7:$E$506)*(AF$3&lt;='Gastos com Pessoal'!$F$7:$F$506)*OFFSET('Encargos e Benefícios'!$D$5,1,MATCH($B50,'Encargos e Benefícios'!$E$5:$AB$5,0),500,1)),0)
+_xlfn.IFNA(SUM((AF$3&gt;='Gastos com Pessoal'!$E$513:$E$522)*(AF$3&lt;='Gastos com Pessoal'!$F$513:$F$522)*OFFSET('Encargos e Benefícios'!$D$511,1,MATCH($B50,'Encargos e Benefícios'!$E$511:$AB$511,0),10,1)),0)
+_xlfn.IFNA(SUM((AF$3&gt;='Gastos com Pessoal'!$E$7:$E$506)*(AF$3&lt;='Gastos com Pessoal'!$F$7:$F$506)*(IF('Gastos com Pessoal'!$G$7:$G$506&lt;=AF$3,1,0))*OFFSET('Gastos com Pessoal'!$H$6,1,MATCH(1&amp;$B50,'Gastos com Pessoal'!$I$532:$AJ$532&amp;'Gastos com Pessoal'!$I$6:$AJ$6,0),500,1)),0)
+_xlfn.IFNA(SUM((AF$3&gt;='Gastos com Pessoal'!$E$7:$E$506)*(AF$3&lt;='Gastos com Pessoal'!$F$7:$F$506)*(IF('Gastos com Pessoal'!$M$7:$M$506&lt;=AF$3,1,0))*OFFSET('Gastos com Pessoal'!$H$6,1,MATCH(2&amp;$B50,'Gastos com Pessoal'!$I$532:$AJ$532&amp;'Gastos com Pessoal'!$I$6:$AJ$6,0),500,1)),0)
+_xlfn.IFNA(SUM((AF$3&gt;='Gastos com Pessoal'!$E$7:$E$506)*(AF$3&lt;='Gastos com Pessoal'!$F$7:$F$506)*(IF('Gastos com Pessoal'!$S$7:$S$506&lt;=AF$3,1,0))*OFFSET('Gastos com Pessoal'!$H$6,1,MATCH(3&amp;$B50,'Gastos com Pessoal'!$I$532:$AJ$532&amp;'Gastos com Pessoal'!$I$6:$AJ$6,0),500,1)),0)
+_xlfn.IFNA(SUM((AF$3&gt;='Gastos com Pessoal'!$E$7:$E$506)*(AF$3&lt;='Gastos com Pessoal'!$F$7:$F$506)*(IF('Gastos com Pessoal'!$Y$7:$Y$506&lt;=AF$3,1,0))*OFFSET('Gastos com Pessoal'!$H$6,1,MATCH(4&amp;$B50,'Gastos com Pessoal'!$I$532:$AJ$532&amp;'Gastos com Pessoal'!$I$6:$AJ$6,0),500,1)),0)
+_xlfn.IFNA(SUM((AF$3&gt;='Gastos com Pessoal'!$E$7:$E$506)*(AF$3&lt;='Gastos com Pessoal'!$F$7:$F$506)*(IF('Gastos com Pessoal'!$AE$7:$AE$506&lt;=AF$3,1,0))*OFFSET('Gastos com Pessoal'!$H$6,1,MATCH(5&amp;$B50,'Gastos com Pessoal'!$I$532:$AJ$532&amp;'Gastos com Pessoal'!$I$6:$AJ$6,0),500,1)),0)
+_xlfn.IFNA(SUM((AF$3&gt;='Gastos com Pessoal'!$E$513:$E$522)*(AF$3&lt;='Gastos com Pessoal'!$F$513:$F$522)*(IF('Gastos com Pessoal'!$G$513:$G$522&lt;=AF$3,1,0))*OFFSET('Gastos com Pessoal'!$H$512,1,MATCH(1&amp;$B50,'Gastos com Pessoal'!$I$532:$AJ$532&amp;'Gastos com Pessoal'!$I$512:$AJ$512,0),10,1)),0)
+_xlfn.IFNA(SUM((AF$3&gt;='Gastos com Pessoal'!$E$513:$E$522)*(AF$3&lt;='Gastos com Pessoal'!$F$513:$F$522)*(IF('Gastos com Pessoal'!$M$513:$M$522&lt;=AF$3,1,0))*OFFSET('Gastos com Pessoal'!$H$512,1,MATCH(2&amp;$B50,'Gastos com Pessoal'!$I$532:$AJ$532&amp;'Gastos com Pessoal'!$I$512:$AJ$512,0),10,1)),0)
+_xlfn.IFNA(SUM((AF$3&gt;='Gastos com Pessoal'!$E$513:$E$522)*(AF$3&lt;='Gastos com Pessoal'!$F$513:$F$522)*(IF('Gastos com Pessoal'!$S$513:$S$522&lt;=AF$3,1,0))*OFFSET('Gastos com Pessoal'!$H$512,1,MATCH(3&amp;$B50,'Gastos com Pessoal'!$I$532:$AJ$532&amp;'Gastos com Pessoal'!$I$512:$AJ$512,0),10,1)),0)
+_xlfn.IFNA(SUM((AF$3&gt;='Gastos com Pessoal'!$E$513:$E$522)*(AF$3&lt;='Gastos com Pessoal'!$F$513:$F$522)*(IF('Gastos com Pessoal'!$Y$513:$Y$522&lt;=AF$3,1,0))*OFFSET('Gastos com Pessoal'!$H$512,1,MATCH(4&amp;$B50,'Gastos com Pessoal'!$I$532:$AJ$532&amp;'Gastos com Pessoal'!$I$512:$AJ$512,0),10,1)),0)
+_xlfn.IFNA(SUM((AF$3&gt;='Gastos com Pessoal'!$E$513:$E$522)*(AF$3&lt;='Gastos com Pessoal'!$F$513:$F$522)*(IF('Gastos com Pessoal'!$AE$513:$AE$522&lt;=AF$3,1,0))*OFFSET('Gastos com Pessoal'!$H$512,1,MATCH(5&amp;$B50,'Gastos com Pessoal'!$I$532:$AJ$532&amp;'Gastos com Pessoal'!$I$512:$AJ$512,0),10,1)),0)</f>
        <v>0</v>
      </c>
      <c r="AG50" s="32">
        <f t="array" aca="1" ref="AG50" ca="1">_xlfn.IFNA(SUM((AG$3&gt;='Gastos com Pessoal'!$E$7:$E$506)*(AG$3&lt;='Gastos com Pessoal'!$F$7:$F$506)*OFFSET('Encargos e Benefícios'!$D$5,1,MATCH($B50,'Encargos e Benefícios'!$E$5:$AB$5,0),500,1)),0)
+_xlfn.IFNA(SUM((AG$3&gt;='Gastos com Pessoal'!$E$513:$E$522)*(AG$3&lt;='Gastos com Pessoal'!$F$513:$F$522)*OFFSET('Encargos e Benefícios'!$D$511,1,MATCH($B50,'Encargos e Benefícios'!$E$511:$AB$511,0),10,1)),0)
+_xlfn.IFNA(SUM((AG$3&gt;='Gastos com Pessoal'!$E$7:$E$506)*(AG$3&lt;='Gastos com Pessoal'!$F$7:$F$506)*(IF('Gastos com Pessoal'!$G$7:$G$506&lt;=AG$3,1,0))*OFFSET('Gastos com Pessoal'!$H$6,1,MATCH(1&amp;$B50,'Gastos com Pessoal'!$I$532:$AJ$532&amp;'Gastos com Pessoal'!$I$6:$AJ$6,0),500,1)),0)
+_xlfn.IFNA(SUM((AG$3&gt;='Gastos com Pessoal'!$E$7:$E$506)*(AG$3&lt;='Gastos com Pessoal'!$F$7:$F$506)*(IF('Gastos com Pessoal'!$M$7:$M$506&lt;=AG$3,1,0))*OFFSET('Gastos com Pessoal'!$H$6,1,MATCH(2&amp;$B50,'Gastos com Pessoal'!$I$532:$AJ$532&amp;'Gastos com Pessoal'!$I$6:$AJ$6,0),500,1)),0)
+_xlfn.IFNA(SUM((AG$3&gt;='Gastos com Pessoal'!$E$7:$E$506)*(AG$3&lt;='Gastos com Pessoal'!$F$7:$F$506)*(IF('Gastos com Pessoal'!$S$7:$S$506&lt;=AG$3,1,0))*OFFSET('Gastos com Pessoal'!$H$6,1,MATCH(3&amp;$B50,'Gastos com Pessoal'!$I$532:$AJ$532&amp;'Gastos com Pessoal'!$I$6:$AJ$6,0),500,1)),0)
+_xlfn.IFNA(SUM((AG$3&gt;='Gastos com Pessoal'!$E$7:$E$506)*(AG$3&lt;='Gastos com Pessoal'!$F$7:$F$506)*(IF('Gastos com Pessoal'!$Y$7:$Y$506&lt;=AG$3,1,0))*OFFSET('Gastos com Pessoal'!$H$6,1,MATCH(4&amp;$B50,'Gastos com Pessoal'!$I$532:$AJ$532&amp;'Gastos com Pessoal'!$I$6:$AJ$6,0),500,1)),0)
+_xlfn.IFNA(SUM((AG$3&gt;='Gastos com Pessoal'!$E$7:$E$506)*(AG$3&lt;='Gastos com Pessoal'!$F$7:$F$506)*(IF('Gastos com Pessoal'!$AE$7:$AE$506&lt;=AG$3,1,0))*OFFSET('Gastos com Pessoal'!$H$6,1,MATCH(5&amp;$B50,'Gastos com Pessoal'!$I$532:$AJ$532&amp;'Gastos com Pessoal'!$I$6:$AJ$6,0),500,1)),0)
+_xlfn.IFNA(SUM((AG$3&gt;='Gastos com Pessoal'!$E$513:$E$522)*(AG$3&lt;='Gastos com Pessoal'!$F$513:$F$522)*(IF('Gastos com Pessoal'!$G$513:$G$522&lt;=AG$3,1,0))*OFFSET('Gastos com Pessoal'!$H$512,1,MATCH(1&amp;$B50,'Gastos com Pessoal'!$I$532:$AJ$532&amp;'Gastos com Pessoal'!$I$512:$AJ$512,0),10,1)),0)
+_xlfn.IFNA(SUM((AG$3&gt;='Gastos com Pessoal'!$E$513:$E$522)*(AG$3&lt;='Gastos com Pessoal'!$F$513:$F$522)*(IF('Gastos com Pessoal'!$M$513:$M$522&lt;=AG$3,1,0))*OFFSET('Gastos com Pessoal'!$H$512,1,MATCH(2&amp;$B50,'Gastos com Pessoal'!$I$532:$AJ$532&amp;'Gastos com Pessoal'!$I$512:$AJ$512,0),10,1)),0)
+_xlfn.IFNA(SUM((AG$3&gt;='Gastos com Pessoal'!$E$513:$E$522)*(AG$3&lt;='Gastos com Pessoal'!$F$513:$F$522)*(IF('Gastos com Pessoal'!$S$513:$S$522&lt;=AG$3,1,0))*OFFSET('Gastos com Pessoal'!$H$512,1,MATCH(3&amp;$B50,'Gastos com Pessoal'!$I$532:$AJ$532&amp;'Gastos com Pessoal'!$I$512:$AJ$512,0),10,1)),0)
+_xlfn.IFNA(SUM((AG$3&gt;='Gastos com Pessoal'!$E$513:$E$522)*(AG$3&lt;='Gastos com Pessoal'!$F$513:$F$522)*(IF('Gastos com Pessoal'!$Y$513:$Y$522&lt;=AG$3,1,0))*OFFSET('Gastos com Pessoal'!$H$512,1,MATCH(4&amp;$B50,'Gastos com Pessoal'!$I$532:$AJ$532&amp;'Gastos com Pessoal'!$I$512:$AJ$512,0),10,1)),0)
+_xlfn.IFNA(SUM((AG$3&gt;='Gastos com Pessoal'!$E$513:$E$522)*(AG$3&lt;='Gastos com Pessoal'!$F$513:$F$522)*(IF('Gastos com Pessoal'!$AE$513:$AE$522&lt;=AG$3,1,0))*OFFSET('Gastos com Pessoal'!$H$512,1,MATCH(5&amp;$B50,'Gastos com Pessoal'!$I$532:$AJ$532&amp;'Gastos com Pessoal'!$I$512:$AJ$512,0),10,1)),0)</f>
        <v>0</v>
      </c>
      <c r="AH50" s="32">
        <f t="array" aca="1" ref="AH50" ca="1">_xlfn.IFNA(SUM((AH$3&gt;='Gastos com Pessoal'!$E$7:$E$506)*(AH$3&lt;='Gastos com Pessoal'!$F$7:$F$506)*OFFSET('Encargos e Benefícios'!$D$5,1,MATCH($B50,'Encargos e Benefícios'!$E$5:$AB$5,0),500,1)),0)
+_xlfn.IFNA(SUM((AH$3&gt;='Gastos com Pessoal'!$E$513:$E$522)*(AH$3&lt;='Gastos com Pessoal'!$F$513:$F$522)*OFFSET('Encargos e Benefícios'!$D$511,1,MATCH($B50,'Encargos e Benefícios'!$E$511:$AB$511,0),10,1)),0)
+_xlfn.IFNA(SUM((AH$3&gt;='Gastos com Pessoal'!$E$7:$E$506)*(AH$3&lt;='Gastos com Pessoal'!$F$7:$F$506)*(IF('Gastos com Pessoal'!$G$7:$G$506&lt;=AH$3,1,0))*OFFSET('Gastos com Pessoal'!$H$6,1,MATCH(1&amp;$B50,'Gastos com Pessoal'!$I$532:$AJ$532&amp;'Gastos com Pessoal'!$I$6:$AJ$6,0),500,1)),0)
+_xlfn.IFNA(SUM((AH$3&gt;='Gastos com Pessoal'!$E$7:$E$506)*(AH$3&lt;='Gastos com Pessoal'!$F$7:$F$506)*(IF('Gastos com Pessoal'!$M$7:$M$506&lt;=AH$3,1,0))*OFFSET('Gastos com Pessoal'!$H$6,1,MATCH(2&amp;$B50,'Gastos com Pessoal'!$I$532:$AJ$532&amp;'Gastos com Pessoal'!$I$6:$AJ$6,0),500,1)),0)
+_xlfn.IFNA(SUM((AH$3&gt;='Gastos com Pessoal'!$E$7:$E$506)*(AH$3&lt;='Gastos com Pessoal'!$F$7:$F$506)*(IF('Gastos com Pessoal'!$S$7:$S$506&lt;=AH$3,1,0))*OFFSET('Gastos com Pessoal'!$H$6,1,MATCH(3&amp;$B50,'Gastos com Pessoal'!$I$532:$AJ$532&amp;'Gastos com Pessoal'!$I$6:$AJ$6,0),500,1)),0)
+_xlfn.IFNA(SUM((AH$3&gt;='Gastos com Pessoal'!$E$7:$E$506)*(AH$3&lt;='Gastos com Pessoal'!$F$7:$F$506)*(IF('Gastos com Pessoal'!$Y$7:$Y$506&lt;=AH$3,1,0))*OFFSET('Gastos com Pessoal'!$H$6,1,MATCH(4&amp;$B50,'Gastos com Pessoal'!$I$532:$AJ$532&amp;'Gastos com Pessoal'!$I$6:$AJ$6,0),500,1)),0)
+_xlfn.IFNA(SUM((AH$3&gt;='Gastos com Pessoal'!$E$7:$E$506)*(AH$3&lt;='Gastos com Pessoal'!$F$7:$F$506)*(IF('Gastos com Pessoal'!$AE$7:$AE$506&lt;=AH$3,1,0))*OFFSET('Gastos com Pessoal'!$H$6,1,MATCH(5&amp;$B50,'Gastos com Pessoal'!$I$532:$AJ$532&amp;'Gastos com Pessoal'!$I$6:$AJ$6,0),500,1)),0)
+_xlfn.IFNA(SUM((AH$3&gt;='Gastos com Pessoal'!$E$513:$E$522)*(AH$3&lt;='Gastos com Pessoal'!$F$513:$F$522)*(IF('Gastos com Pessoal'!$G$513:$G$522&lt;=AH$3,1,0))*OFFSET('Gastos com Pessoal'!$H$512,1,MATCH(1&amp;$B50,'Gastos com Pessoal'!$I$532:$AJ$532&amp;'Gastos com Pessoal'!$I$512:$AJ$512,0),10,1)),0)
+_xlfn.IFNA(SUM((AH$3&gt;='Gastos com Pessoal'!$E$513:$E$522)*(AH$3&lt;='Gastos com Pessoal'!$F$513:$F$522)*(IF('Gastos com Pessoal'!$M$513:$M$522&lt;=AH$3,1,0))*OFFSET('Gastos com Pessoal'!$H$512,1,MATCH(2&amp;$B50,'Gastos com Pessoal'!$I$532:$AJ$532&amp;'Gastos com Pessoal'!$I$512:$AJ$512,0),10,1)),0)
+_xlfn.IFNA(SUM((AH$3&gt;='Gastos com Pessoal'!$E$513:$E$522)*(AH$3&lt;='Gastos com Pessoal'!$F$513:$F$522)*(IF('Gastos com Pessoal'!$S$513:$S$522&lt;=AH$3,1,0))*OFFSET('Gastos com Pessoal'!$H$512,1,MATCH(3&amp;$B50,'Gastos com Pessoal'!$I$532:$AJ$532&amp;'Gastos com Pessoal'!$I$512:$AJ$512,0),10,1)),0)
+_xlfn.IFNA(SUM((AH$3&gt;='Gastos com Pessoal'!$E$513:$E$522)*(AH$3&lt;='Gastos com Pessoal'!$F$513:$F$522)*(IF('Gastos com Pessoal'!$Y$513:$Y$522&lt;=AH$3,1,0))*OFFSET('Gastos com Pessoal'!$H$512,1,MATCH(4&amp;$B50,'Gastos com Pessoal'!$I$532:$AJ$532&amp;'Gastos com Pessoal'!$I$512:$AJ$512,0),10,1)),0)
+_xlfn.IFNA(SUM((AH$3&gt;='Gastos com Pessoal'!$E$513:$E$522)*(AH$3&lt;='Gastos com Pessoal'!$F$513:$F$522)*(IF('Gastos com Pessoal'!$AE$513:$AE$522&lt;=AH$3,1,0))*OFFSET('Gastos com Pessoal'!$H$512,1,MATCH(5&amp;$B50,'Gastos com Pessoal'!$I$532:$AJ$532&amp;'Gastos com Pessoal'!$I$512:$AJ$512,0),10,1)),0)</f>
        <v>0</v>
      </c>
      <c r="AI50" s="32">
        <f t="array" aca="1" ref="AI50" ca="1">_xlfn.IFNA(SUM((AI$3&gt;='Gastos com Pessoal'!$E$7:$E$506)*(AI$3&lt;='Gastos com Pessoal'!$F$7:$F$506)*OFFSET('Encargos e Benefícios'!$D$5,1,MATCH($B50,'Encargos e Benefícios'!$E$5:$AB$5,0),500,1)),0)
+_xlfn.IFNA(SUM((AI$3&gt;='Gastos com Pessoal'!$E$513:$E$522)*(AI$3&lt;='Gastos com Pessoal'!$F$513:$F$522)*OFFSET('Encargos e Benefícios'!$D$511,1,MATCH($B50,'Encargos e Benefícios'!$E$511:$AB$511,0),10,1)),0)
+_xlfn.IFNA(SUM((AI$3&gt;='Gastos com Pessoal'!$E$7:$E$506)*(AI$3&lt;='Gastos com Pessoal'!$F$7:$F$506)*(IF('Gastos com Pessoal'!$G$7:$G$506&lt;=AI$3,1,0))*OFFSET('Gastos com Pessoal'!$H$6,1,MATCH(1&amp;$B50,'Gastos com Pessoal'!$I$532:$AJ$532&amp;'Gastos com Pessoal'!$I$6:$AJ$6,0),500,1)),0)
+_xlfn.IFNA(SUM((AI$3&gt;='Gastos com Pessoal'!$E$7:$E$506)*(AI$3&lt;='Gastos com Pessoal'!$F$7:$F$506)*(IF('Gastos com Pessoal'!$M$7:$M$506&lt;=AI$3,1,0))*OFFSET('Gastos com Pessoal'!$H$6,1,MATCH(2&amp;$B50,'Gastos com Pessoal'!$I$532:$AJ$532&amp;'Gastos com Pessoal'!$I$6:$AJ$6,0),500,1)),0)
+_xlfn.IFNA(SUM((AI$3&gt;='Gastos com Pessoal'!$E$7:$E$506)*(AI$3&lt;='Gastos com Pessoal'!$F$7:$F$506)*(IF('Gastos com Pessoal'!$S$7:$S$506&lt;=AI$3,1,0))*OFFSET('Gastos com Pessoal'!$H$6,1,MATCH(3&amp;$B50,'Gastos com Pessoal'!$I$532:$AJ$532&amp;'Gastos com Pessoal'!$I$6:$AJ$6,0),500,1)),0)
+_xlfn.IFNA(SUM((AI$3&gt;='Gastos com Pessoal'!$E$7:$E$506)*(AI$3&lt;='Gastos com Pessoal'!$F$7:$F$506)*(IF('Gastos com Pessoal'!$Y$7:$Y$506&lt;=AI$3,1,0))*OFFSET('Gastos com Pessoal'!$H$6,1,MATCH(4&amp;$B50,'Gastos com Pessoal'!$I$532:$AJ$532&amp;'Gastos com Pessoal'!$I$6:$AJ$6,0),500,1)),0)
+_xlfn.IFNA(SUM((AI$3&gt;='Gastos com Pessoal'!$E$7:$E$506)*(AI$3&lt;='Gastos com Pessoal'!$F$7:$F$506)*(IF('Gastos com Pessoal'!$AE$7:$AE$506&lt;=AI$3,1,0))*OFFSET('Gastos com Pessoal'!$H$6,1,MATCH(5&amp;$B50,'Gastos com Pessoal'!$I$532:$AJ$532&amp;'Gastos com Pessoal'!$I$6:$AJ$6,0),500,1)),0)
+_xlfn.IFNA(SUM((AI$3&gt;='Gastos com Pessoal'!$E$513:$E$522)*(AI$3&lt;='Gastos com Pessoal'!$F$513:$F$522)*(IF('Gastos com Pessoal'!$G$513:$G$522&lt;=AI$3,1,0))*OFFSET('Gastos com Pessoal'!$H$512,1,MATCH(1&amp;$B50,'Gastos com Pessoal'!$I$532:$AJ$532&amp;'Gastos com Pessoal'!$I$512:$AJ$512,0),10,1)),0)
+_xlfn.IFNA(SUM((AI$3&gt;='Gastos com Pessoal'!$E$513:$E$522)*(AI$3&lt;='Gastos com Pessoal'!$F$513:$F$522)*(IF('Gastos com Pessoal'!$M$513:$M$522&lt;=AI$3,1,0))*OFFSET('Gastos com Pessoal'!$H$512,1,MATCH(2&amp;$B50,'Gastos com Pessoal'!$I$532:$AJ$532&amp;'Gastos com Pessoal'!$I$512:$AJ$512,0),10,1)),0)
+_xlfn.IFNA(SUM((AI$3&gt;='Gastos com Pessoal'!$E$513:$E$522)*(AI$3&lt;='Gastos com Pessoal'!$F$513:$F$522)*(IF('Gastos com Pessoal'!$S$513:$S$522&lt;=AI$3,1,0))*OFFSET('Gastos com Pessoal'!$H$512,1,MATCH(3&amp;$B50,'Gastos com Pessoal'!$I$532:$AJ$532&amp;'Gastos com Pessoal'!$I$512:$AJ$512,0),10,1)),0)
+_xlfn.IFNA(SUM((AI$3&gt;='Gastos com Pessoal'!$E$513:$E$522)*(AI$3&lt;='Gastos com Pessoal'!$F$513:$F$522)*(IF('Gastos com Pessoal'!$Y$513:$Y$522&lt;=AI$3,1,0))*OFFSET('Gastos com Pessoal'!$H$512,1,MATCH(4&amp;$B50,'Gastos com Pessoal'!$I$532:$AJ$532&amp;'Gastos com Pessoal'!$I$512:$AJ$512,0),10,1)),0)
+_xlfn.IFNA(SUM((AI$3&gt;='Gastos com Pessoal'!$E$513:$E$522)*(AI$3&lt;='Gastos com Pessoal'!$F$513:$F$522)*(IF('Gastos com Pessoal'!$AE$513:$AE$522&lt;=AI$3,1,0))*OFFSET('Gastos com Pessoal'!$H$512,1,MATCH(5&amp;$B50,'Gastos com Pessoal'!$I$532:$AJ$532&amp;'Gastos com Pessoal'!$I$512:$AJ$512,0),10,1)),0)</f>
        <v>0</v>
      </c>
      <c r="AJ50" s="32">
        <f t="array" aca="1" ref="AJ50" ca="1">_xlfn.IFNA(SUM((AJ$3&gt;='Gastos com Pessoal'!$E$7:$E$506)*(AJ$3&lt;='Gastos com Pessoal'!$F$7:$F$506)*OFFSET('Encargos e Benefícios'!$D$5,1,MATCH($B50,'Encargos e Benefícios'!$E$5:$AB$5,0),500,1)),0)
+_xlfn.IFNA(SUM((AJ$3&gt;='Gastos com Pessoal'!$E$513:$E$522)*(AJ$3&lt;='Gastos com Pessoal'!$F$513:$F$522)*OFFSET('Encargos e Benefícios'!$D$511,1,MATCH($B50,'Encargos e Benefícios'!$E$511:$AB$511,0),10,1)),0)
+_xlfn.IFNA(SUM((AJ$3&gt;='Gastos com Pessoal'!$E$7:$E$506)*(AJ$3&lt;='Gastos com Pessoal'!$F$7:$F$506)*(IF('Gastos com Pessoal'!$G$7:$G$506&lt;=AJ$3,1,0))*OFFSET('Gastos com Pessoal'!$H$6,1,MATCH(1&amp;$B50,'Gastos com Pessoal'!$I$532:$AJ$532&amp;'Gastos com Pessoal'!$I$6:$AJ$6,0),500,1)),0)
+_xlfn.IFNA(SUM((AJ$3&gt;='Gastos com Pessoal'!$E$7:$E$506)*(AJ$3&lt;='Gastos com Pessoal'!$F$7:$F$506)*(IF('Gastos com Pessoal'!$M$7:$M$506&lt;=AJ$3,1,0))*OFFSET('Gastos com Pessoal'!$H$6,1,MATCH(2&amp;$B50,'Gastos com Pessoal'!$I$532:$AJ$532&amp;'Gastos com Pessoal'!$I$6:$AJ$6,0),500,1)),0)
+_xlfn.IFNA(SUM((AJ$3&gt;='Gastos com Pessoal'!$E$7:$E$506)*(AJ$3&lt;='Gastos com Pessoal'!$F$7:$F$506)*(IF('Gastos com Pessoal'!$S$7:$S$506&lt;=AJ$3,1,0))*OFFSET('Gastos com Pessoal'!$H$6,1,MATCH(3&amp;$B50,'Gastos com Pessoal'!$I$532:$AJ$532&amp;'Gastos com Pessoal'!$I$6:$AJ$6,0),500,1)),0)
+_xlfn.IFNA(SUM((AJ$3&gt;='Gastos com Pessoal'!$E$7:$E$506)*(AJ$3&lt;='Gastos com Pessoal'!$F$7:$F$506)*(IF('Gastos com Pessoal'!$Y$7:$Y$506&lt;=AJ$3,1,0))*OFFSET('Gastos com Pessoal'!$H$6,1,MATCH(4&amp;$B50,'Gastos com Pessoal'!$I$532:$AJ$532&amp;'Gastos com Pessoal'!$I$6:$AJ$6,0),500,1)),0)
+_xlfn.IFNA(SUM((AJ$3&gt;='Gastos com Pessoal'!$E$7:$E$506)*(AJ$3&lt;='Gastos com Pessoal'!$F$7:$F$506)*(IF('Gastos com Pessoal'!$AE$7:$AE$506&lt;=AJ$3,1,0))*OFFSET('Gastos com Pessoal'!$H$6,1,MATCH(5&amp;$B50,'Gastos com Pessoal'!$I$532:$AJ$532&amp;'Gastos com Pessoal'!$I$6:$AJ$6,0),500,1)),0)
+_xlfn.IFNA(SUM((AJ$3&gt;='Gastos com Pessoal'!$E$513:$E$522)*(AJ$3&lt;='Gastos com Pessoal'!$F$513:$F$522)*(IF('Gastos com Pessoal'!$G$513:$G$522&lt;=AJ$3,1,0))*OFFSET('Gastos com Pessoal'!$H$512,1,MATCH(1&amp;$B50,'Gastos com Pessoal'!$I$532:$AJ$532&amp;'Gastos com Pessoal'!$I$512:$AJ$512,0),10,1)),0)
+_xlfn.IFNA(SUM((AJ$3&gt;='Gastos com Pessoal'!$E$513:$E$522)*(AJ$3&lt;='Gastos com Pessoal'!$F$513:$F$522)*(IF('Gastos com Pessoal'!$M$513:$M$522&lt;=AJ$3,1,0))*OFFSET('Gastos com Pessoal'!$H$512,1,MATCH(2&amp;$B50,'Gastos com Pessoal'!$I$532:$AJ$532&amp;'Gastos com Pessoal'!$I$512:$AJ$512,0),10,1)),0)
+_xlfn.IFNA(SUM((AJ$3&gt;='Gastos com Pessoal'!$E$513:$E$522)*(AJ$3&lt;='Gastos com Pessoal'!$F$513:$F$522)*(IF('Gastos com Pessoal'!$S$513:$S$522&lt;=AJ$3,1,0))*OFFSET('Gastos com Pessoal'!$H$512,1,MATCH(3&amp;$B50,'Gastos com Pessoal'!$I$532:$AJ$532&amp;'Gastos com Pessoal'!$I$512:$AJ$512,0),10,1)),0)
+_xlfn.IFNA(SUM((AJ$3&gt;='Gastos com Pessoal'!$E$513:$E$522)*(AJ$3&lt;='Gastos com Pessoal'!$F$513:$F$522)*(IF('Gastos com Pessoal'!$Y$513:$Y$522&lt;=AJ$3,1,0))*OFFSET('Gastos com Pessoal'!$H$512,1,MATCH(4&amp;$B50,'Gastos com Pessoal'!$I$532:$AJ$532&amp;'Gastos com Pessoal'!$I$512:$AJ$512,0),10,1)),0)
+_xlfn.IFNA(SUM((AJ$3&gt;='Gastos com Pessoal'!$E$513:$E$522)*(AJ$3&lt;='Gastos com Pessoal'!$F$513:$F$522)*(IF('Gastos com Pessoal'!$AE$513:$AE$522&lt;=AJ$3,1,0))*OFFSET('Gastos com Pessoal'!$H$512,1,MATCH(5&amp;$B50,'Gastos com Pessoal'!$I$532:$AJ$532&amp;'Gastos com Pessoal'!$I$512:$AJ$512,0),10,1)),0)</f>
        <v>0</v>
      </c>
      <c r="AK50" s="32">
        <f t="array" aca="1" ref="AK50" ca="1">_xlfn.IFNA(SUM((AK$3&gt;='Gastos com Pessoal'!$E$7:$E$506)*(AK$3&lt;='Gastos com Pessoal'!$F$7:$F$506)*OFFSET('Encargos e Benefícios'!$D$5,1,MATCH($B50,'Encargos e Benefícios'!$E$5:$AB$5,0),500,1)),0)
+_xlfn.IFNA(SUM((AK$3&gt;='Gastos com Pessoal'!$E$513:$E$522)*(AK$3&lt;='Gastos com Pessoal'!$F$513:$F$522)*OFFSET('Encargos e Benefícios'!$D$511,1,MATCH($B50,'Encargos e Benefícios'!$E$511:$AB$511,0),10,1)),0)
+_xlfn.IFNA(SUM((AK$3&gt;='Gastos com Pessoal'!$E$7:$E$506)*(AK$3&lt;='Gastos com Pessoal'!$F$7:$F$506)*(IF('Gastos com Pessoal'!$G$7:$G$506&lt;=AK$3,1,0))*OFFSET('Gastos com Pessoal'!$H$6,1,MATCH(1&amp;$B50,'Gastos com Pessoal'!$I$532:$AJ$532&amp;'Gastos com Pessoal'!$I$6:$AJ$6,0),500,1)),0)
+_xlfn.IFNA(SUM((AK$3&gt;='Gastos com Pessoal'!$E$7:$E$506)*(AK$3&lt;='Gastos com Pessoal'!$F$7:$F$506)*(IF('Gastos com Pessoal'!$M$7:$M$506&lt;=AK$3,1,0))*OFFSET('Gastos com Pessoal'!$H$6,1,MATCH(2&amp;$B50,'Gastos com Pessoal'!$I$532:$AJ$532&amp;'Gastos com Pessoal'!$I$6:$AJ$6,0),500,1)),0)
+_xlfn.IFNA(SUM((AK$3&gt;='Gastos com Pessoal'!$E$7:$E$506)*(AK$3&lt;='Gastos com Pessoal'!$F$7:$F$506)*(IF('Gastos com Pessoal'!$S$7:$S$506&lt;=AK$3,1,0))*OFFSET('Gastos com Pessoal'!$H$6,1,MATCH(3&amp;$B50,'Gastos com Pessoal'!$I$532:$AJ$532&amp;'Gastos com Pessoal'!$I$6:$AJ$6,0),500,1)),0)
+_xlfn.IFNA(SUM((AK$3&gt;='Gastos com Pessoal'!$E$7:$E$506)*(AK$3&lt;='Gastos com Pessoal'!$F$7:$F$506)*(IF('Gastos com Pessoal'!$Y$7:$Y$506&lt;=AK$3,1,0))*OFFSET('Gastos com Pessoal'!$H$6,1,MATCH(4&amp;$B50,'Gastos com Pessoal'!$I$532:$AJ$532&amp;'Gastos com Pessoal'!$I$6:$AJ$6,0),500,1)),0)
+_xlfn.IFNA(SUM((AK$3&gt;='Gastos com Pessoal'!$E$7:$E$506)*(AK$3&lt;='Gastos com Pessoal'!$F$7:$F$506)*(IF('Gastos com Pessoal'!$AE$7:$AE$506&lt;=AK$3,1,0))*OFFSET('Gastos com Pessoal'!$H$6,1,MATCH(5&amp;$B50,'Gastos com Pessoal'!$I$532:$AJ$532&amp;'Gastos com Pessoal'!$I$6:$AJ$6,0),500,1)),0)
+_xlfn.IFNA(SUM((AK$3&gt;='Gastos com Pessoal'!$E$513:$E$522)*(AK$3&lt;='Gastos com Pessoal'!$F$513:$F$522)*(IF('Gastos com Pessoal'!$G$513:$G$522&lt;=AK$3,1,0))*OFFSET('Gastos com Pessoal'!$H$512,1,MATCH(1&amp;$B50,'Gastos com Pessoal'!$I$532:$AJ$532&amp;'Gastos com Pessoal'!$I$512:$AJ$512,0),10,1)),0)
+_xlfn.IFNA(SUM((AK$3&gt;='Gastos com Pessoal'!$E$513:$E$522)*(AK$3&lt;='Gastos com Pessoal'!$F$513:$F$522)*(IF('Gastos com Pessoal'!$M$513:$M$522&lt;=AK$3,1,0))*OFFSET('Gastos com Pessoal'!$H$512,1,MATCH(2&amp;$B50,'Gastos com Pessoal'!$I$532:$AJ$532&amp;'Gastos com Pessoal'!$I$512:$AJ$512,0),10,1)),0)
+_xlfn.IFNA(SUM((AK$3&gt;='Gastos com Pessoal'!$E$513:$E$522)*(AK$3&lt;='Gastos com Pessoal'!$F$513:$F$522)*(IF('Gastos com Pessoal'!$S$513:$S$522&lt;=AK$3,1,0))*OFFSET('Gastos com Pessoal'!$H$512,1,MATCH(3&amp;$B50,'Gastos com Pessoal'!$I$532:$AJ$532&amp;'Gastos com Pessoal'!$I$512:$AJ$512,0),10,1)),0)
+_xlfn.IFNA(SUM((AK$3&gt;='Gastos com Pessoal'!$E$513:$E$522)*(AK$3&lt;='Gastos com Pessoal'!$F$513:$F$522)*(IF('Gastos com Pessoal'!$Y$513:$Y$522&lt;=AK$3,1,0))*OFFSET('Gastos com Pessoal'!$H$512,1,MATCH(4&amp;$B50,'Gastos com Pessoal'!$I$532:$AJ$532&amp;'Gastos com Pessoal'!$I$512:$AJ$512,0),10,1)),0)
+_xlfn.IFNA(SUM((AK$3&gt;='Gastos com Pessoal'!$E$513:$E$522)*(AK$3&lt;='Gastos com Pessoal'!$F$513:$F$522)*(IF('Gastos com Pessoal'!$AE$513:$AE$522&lt;=AK$3,1,0))*OFFSET('Gastos com Pessoal'!$H$512,1,MATCH(5&amp;$B50,'Gastos com Pessoal'!$I$532:$AJ$532&amp;'Gastos com Pessoal'!$I$512:$AJ$512,0),10,1)),0)</f>
        <v>0</v>
      </c>
      <c r="AL50" s="32">
        <f t="array" aca="1" ref="AL50" ca="1">_xlfn.IFNA(SUM((AL$3&gt;='Gastos com Pessoal'!$E$7:$E$506)*(AL$3&lt;='Gastos com Pessoal'!$F$7:$F$506)*OFFSET('Encargos e Benefícios'!$D$5,1,MATCH($B50,'Encargos e Benefícios'!$E$5:$AB$5,0),500,1)),0)
+_xlfn.IFNA(SUM((AL$3&gt;='Gastos com Pessoal'!$E$513:$E$522)*(AL$3&lt;='Gastos com Pessoal'!$F$513:$F$522)*OFFSET('Encargos e Benefícios'!$D$511,1,MATCH($B50,'Encargos e Benefícios'!$E$511:$AB$511,0),10,1)),0)
+_xlfn.IFNA(SUM((AL$3&gt;='Gastos com Pessoal'!$E$7:$E$506)*(AL$3&lt;='Gastos com Pessoal'!$F$7:$F$506)*(IF('Gastos com Pessoal'!$G$7:$G$506&lt;=AL$3,1,0))*OFFSET('Gastos com Pessoal'!$H$6,1,MATCH(1&amp;$B50,'Gastos com Pessoal'!$I$532:$AJ$532&amp;'Gastos com Pessoal'!$I$6:$AJ$6,0),500,1)),0)
+_xlfn.IFNA(SUM((AL$3&gt;='Gastos com Pessoal'!$E$7:$E$506)*(AL$3&lt;='Gastos com Pessoal'!$F$7:$F$506)*(IF('Gastos com Pessoal'!$M$7:$M$506&lt;=AL$3,1,0))*OFFSET('Gastos com Pessoal'!$H$6,1,MATCH(2&amp;$B50,'Gastos com Pessoal'!$I$532:$AJ$532&amp;'Gastos com Pessoal'!$I$6:$AJ$6,0),500,1)),0)
+_xlfn.IFNA(SUM((AL$3&gt;='Gastos com Pessoal'!$E$7:$E$506)*(AL$3&lt;='Gastos com Pessoal'!$F$7:$F$506)*(IF('Gastos com Pessoal'!$S$7:$S$506&lt;=AL$3,1,0))*OFFSET('Gastos com Pessoal'!$H$6,1,MATCH(3&amp;$B50,'Gastos com Pessoal'!$I$532:$AJ$532&amp;'Gastos com Pessoal'!$I$6:$AJ$6,0),500,1)),0)
+_xlfn.IFNA(SUM((AL$3&gt;='Gastos com Pessoal'!$E$7:$E$506)*(AL$3&lt;='Gastos com Pessoal'!$F$7:$F$506)*(IF('Gastos com Pessoal'!$Y$7:$Y$506&lt;=AL$3,1,0))*OFFSET('Gastos com Pessoal'!$H$6,1,MATCH(4&amp;$B50,'Gastos com Pessoal'!$I$532:$AJ$532&amp;'Gastos com Pessoal'!$I$6:$AJ$6,0),500,1)),0)
+_xlfn.IFNA(SUM((AL$3&gt;='Gastos com Pessoal'!$E$7:$E$506)*(AL$3&lt;='Gastos com Pessoal'!$F$7:$F$506)*(IF('Gastos com Pessoal'!$AE$7:$AE$506&lt;=AL$3,1,0))*OFFSET('Gastos com Pessoal'!$H$6,1,MATCH(5&amp;$B50,'Gastos com Pessoal'!$I$532:$AJ$532&amp;'Gastos com Pessoal'!$I$6:$AJ$6,0),500,1)),0)
+_xlfn.IFNA(SUM((AL$3&gt;='Gastos com Pessoal'!$E$513:$E$522)*(AL$3&lt;='Gastos com Pessoal'!$F$513:$F$522)*(IF('Gastos com Pessoal'!$G$513:$G$522&lt;=AL$3,1,0))*OFFSET('Gastos com Pessoal'!$H$512,1,MATCH(1&amp;$B50,'Gastos com Pessoal'!$I$532:$AJ$532&amp;'Gastos com Pessoal'!$I$512:$AJ$512,0),10,1)),0)
+_xlfn.IFNA(SUM((AL$3&gt;='Gastos com Pessoal'!$E$513:$E$522)*(AL$3&lt;='Gastos com Pessoal'!$F$513:$F$522)*(IF('Gastos com Pessoal'!$M$513:$M$522&lt;=AL$3,1,0))*OFFSET('Gastos com Pessoal'!$H$512,1,MATCH(2&amp;$B50,'Gastos com Pessoal'!$I$532:$AJ$532&amp;'Gastos com Pessoal'!$I$512:$AJ$512,0),10,1)),0)
+_xlfn.IFNA(SUM((AL$3&gt;='Gastos com Pessoal'!$E$513:$E$522)*(AL$3&lt;='Gastos com Pessoal'!$F$513:$F$522)*(IF('Gastos com Pessoal'!$S$513:$S$522&lt;=AL$3,1,0))*OFFSET('Gastos com Pessoal'!$H$512,1,MATCH(3&amp;$B50,'Gastos com Pessoal'!$I$532:$AJ$532&amp;'Gastos com Pessoal'!$I$512:$AJ$512,0),10,1)),0)
+_xlfn.IFNA(SUM((AL$3&gt;='Gastos com Pessoal'!$E$513:$E$522)*(AL$3&lt;='Gastos com Pessoal'!$F$513:$F$522)*(IF('Gastos com Pessoal'!$Y$513:$Y$522&lt;=AL$3,1,0))*OFFSET('Gastos com Pessoal'!$H$512,1,MATCH(4&amp;$B50,'Gastos com Pessoal'!$I$532:$AJ$532&amp;'Gastos com Pessoal'!$I$512:$AJ$512,0),10,1)),0)
+_xlfn.IFNA(SUM((AL$3&gt;='Gastos com Pessoal'!$E$513:$E$522)*(AL$3&lt;='Gastos com Pessoal'!$F$513:$F$522)*(IF('Gastos com Pessoal'!$AE$513:$AE$522&lt;=AL$3,1,0))*OFFSET('Gastos com Pessoal'!$H$512,1,MATCH(5&amp;$B50,'Gastos com Pessoal'!$I$532:$AJ$532&amp;'Gastos com Pessoal'!$I$512:$AJ$512,0),10,1)),0)</f>
        <v>0</v>
      </c>
      <c r="AM50" s="32">
        <f t="array" aca="1" ref="AM50" ca="1">_xlfn.IFNA(SUM((AM$3&gt;='Gastos com Pessoal'!$E$7:$E$506)*(AM$3&lt;='Gastos com Pessoal'!$F$7:$F$506)*OFFSET('Encargos e Benefícios'!$D$5,1,MATCH($B50,'Encargos e Benefícios'!$E$5:$AB$5,0),500,1)),0)
+_xlfn.IFNA(SUM((AM$3&gt;='Gastos com Pessoal'!$E$513:$E$522)*(AM$3&lt;='Gastos com Pessoal'!$F$513:$F$522)*OFFSET('Encargos e Benefícios'!$D$511,1,MATCH($B50,'Encargos e Benefícios'!$E$511:$AB$511,0),10,1)),0)
+_xlfn.IFNA(SUM((AM$3&gt;='Gastos com Pessoal'!$E$7:$E$506)*(AM$3&lt;='Gastos com Pessoal'!$F$7:$F$506)*(IF('Gastos com Pessoal'!$G$7:$G$506&lt;=AM$3,1,0))*OFFSET('Gastos com Pessoal'!$H$6,1,MATCH(1&amp;$B50,'Gastos com Pessoal'!$I$532:$AJ$532&amp;'Gastos com Pessoal'!$I$6:$AJ$6,0),500,1)),0)
+_xlfn.IFNA(SUM((AM$3&gt;='Gastos com Pessoal'!$E$7:$E$506)*(AM$3&lt;='Gastos com Pessoal'!$F$7:$F$506)*(IF('Gastos com Pessoal'!$M$7:$M$506&lt;=AM$3,1,0))*OFFSET('Gastos com Pessoal'!$H$6,1,MATCH(2&amp;$B50,'Gastos com Pessoal'!$I$532:$AJ$532&amp;'Gastos com Pessoal'!$I$6:$AJ$6,0),500,1)),0)
+_xlfn.IFNA(SUM((AM$3&gt;='Gastos com Pessoal'!$E$7:$E$506)*(AM$3&lt;='Gastos com Pessoal'!$F$7:$F$506)*(IF('Gastos com Pessoal'!$S$7:$S$506&lt;=AM$3,1,0))*OFFSET('Gastos com Pessoal'!$H$6,1,MATCH(3&amp;$B50,'Gastos com Pessoal'!$I$532:$AJ$532&amp;'Gastos com Pessoal'!$I$6:$AJ$6,0),500,1)),0)
+_xlfn.IFNA(SUM((AM$3&gt;='Gastos com Pessoal'!$E$7:$E$506)*(AM$3&lt;='Gastos com Pessoal'!$F$7:$F$506)*(IF('Gastos com Pessoal'!$Y$7:$Y$506&lt;=AM$3,1,0))*OFFSET('Gastos com Pessoal'!$H$6,1,MATCH(4&amp;$B50,'Gastos com Pessoal'!$I$532:$AJ$532&amp;'Gastos com Pessoal'!$I$6:$AJ$6,0),500,1)),0)
+_xlfn.IFNA(SUM((AM$3&gt;='Gastos com Pessoal'!$E$7:$E$506)*(AM$3&lt;='Gastos com Pessoal'!$F$7:$F$506)*(IF('Gastos com Pessoal'!$AE$7:$AE$506&lt;=AM$3,1,0))*OFFSET('Gastos com Pessoal'!$H$6,1,MATCH(5&amp;$B50,'Gastos com Pessoal'!$I$532:$AJ$532&amp;'Gastos com Pessoal'!$I$6:$AJ$6,0),500,1)),0)
+_xlfn.IFNA(SUM((AM$3&gt;='Gastos com Pessoal'!$E$513:$E$522)*(AM$3&lt;='Gastos com Pessoal'!$F$513:$F$522)*(IF('Gastos com Pessoal'!$G$513:$G$522&lt;=AM$3,1,0))*OFFSET('Gastos com Pessoal'!$H$512,1,MATCH(1&amp;$B50,'Gastos com Pessoal'!$I$532:$AJ$532&amp;'Gastos com Pessoal'!$I$512:$AJ$512,0),10,1)),0)
+_xlfn.IFNA(SUM((AM$3&gt;='Gastos com Pessoal'!$E$513:$E$522)*(AM$3&lt;='Gastos com Pessoal'!$F$513:$F$522)*(IF('Gastos com Pessoal'!$M$513:$M$522&lt;=AM$3,1,0))*OFFSET('Gastos com Pessoal'!$H$512,1,MATCH(2&amp;$B50,'Gastos com Pessoal'!$I$532:$AJ$532&amp;'Gastos com Pessoal'!$I$512:$AJ$512,0),10,1)),0)
+_xlfn.IFNA(SUM((AM$3&gt;='Gastos com Pessoal'!$E$513:$E$522)*(AM$3&lt;='Gastos com Pessoal'!$F$513:$F$522)*(IF('Gastos com Pessoal'!$S$513:$S$522&lt;=AM$3,1,0))*OFFSET('Gastos com Pessoal'!$H$512,1,MATCH(3&amp;$B50,'Gastos com Pessoal'!$I$532:$AJ$532&amp;'Gastos com Pessoal'!$I$512:$AJ$512,0),10,1)),0)
+_xlfn.IFNA(SUM((AM$3&gt;='Gastos com Pessoal'!$E$513:$E$522)*(AM$3&lt;='Gastos com Pessoal'!$F$513:$F$522)*(IF('Gastos com Pessoal'!$Y$513:$Y$522&lt;=AM$3,1,0))*OFFSET('Gastos com Pessoal'!$H$512,1,MATCH(4&amp;$B50,'Gastos com Pessoal'!$I$532:$AJ$532&amp;'Gastos com Pessoal'!$I$512:$AJ$512,0),10,1)),0)
+_xlfn.IFNA(SUM((AM$3&gt;='Gastos com Pessoal'!$E$513:$E$522)*(AM$3&lt;='Gastos com Pessoal'!$F$513:$F$522)*(IF('Gastos com Pessoal'!$AE$513:$AE$522&lt;=AM$3,1,0))*OFFSET('Gastos com Pessoal'!$H$512,1,MATCH(5&amp;$B50,'Gastos com Pessoal'!$I$532:$AJ$532&amp;'Gastos com Pessoal'!$I$512:$AJ$512,0),10,1)),0)</f>
        <v>0</v>
      </c>
      <c r="AN50" s="32">
        <f t="array" aca="1" ref="AN50" ca="1">_xlfn.IFNA(SUM((AN$3&gt;='Gastos com Pessoal'!$E$7:$E$506)*(AN$3&lt;='Gastos com Pessoal'!$F$7:$F$506)*OFFSET('Encargos e Benefícios'!$D$5,1,MATCH($B50,'Encargos e Benefícios'!$E$5:$AB$5,0),500,1)),0)
+_xlfn.IFNA(SUM((AN$3&gt;='Gastos com Pessoal'!$E$513:$E$522)*(AN$3&lt;='Gastos com Pessoal'!$F$513:$F$522)*OFFSET('Encargos e Benefícios'!$D$511,1,MATCH($B50,'Encargos e Benefícios'!$E$511:$AB$511,0),10,1)),0)
+_xlfn.IFNA(SUM((AN$3&gt;='Gastos com Pessoal'!$E$7:$E$506)*(AN$3&lt;='Gastos com Pessoal'!$F$7:$F$506)*(IF('Gastos com Pessoal'!$G$7:$G$506&lt;=AN$3,1,0))*OFFSET('Gastos com Pessoal'!$H$6,1,MATCH(1&amp;$B50,'Gastos com Pessoal'!$I$532:$AJ$532&amp;'Gastos com Pessoal'!$I$6:$AJ$6,0),500,1)),0)
+_xlfn.IFNA(SUM((AN$3&gt;='Gastos com Pessoal'!$E$7:$E$506)*(AN$3&lt;='Gastos com Pessoal'!$F$7:$F$506)*(IF('Gastos com Pessoal'!$M$7:$M$506&lt;=AN$3,1,0))*OFFSET('Gastos com Pessoal'!$H$6,1,MATCH(2&amp;$B50,'Gastos com Pessoal'!$I$532:$AJ$532&amp;'Gastos com Pessoal'!$I$6:$AJ$6,0),500,1)),0)
+_xlfn.IFNA(SUM((AN$3&gt;='Gastos com Pessoal'!$E$7:$E$506)*(AN$3&lt;='Gastos com Pessoal'!$F$7:$F$506)*(IF('Gastos com Pessoal'!$S$7:$S$506&lt;=AN$3,1,0))*OFFSET('Gastos com Pessoal'!$H$6,1,MATCH(3&amp;$B50,'Gastos com Pessoal'!$I$532:$AJ$532&amp;'Gastos com Pessoal'!$I$6:$AJ$6,0),500,1)),0)
+_xlfn.IFNA(SUM((AN$3&gt;='Gastos com Pessoal'!$E$7:$E$506)*(AN$3&lt;='Gastos com Pessoal'!$F$7:$F$506)*(IF('Gastos com Pessoal'!$Y$7:$Y$506&lt;=AN$3,1,0))*OFFSET('Gastos com Pessoal'!$H$6,1,MATCH(4&amp;$B50,'Gastos com Pessoal'!$I$532:$AJ$532&amp;'Gastos com Pessoal'!$I$6:$AJ$6,0),500,1)),0)
+_xlfn.IFNA(SUM((AN$3&gt;='Gastos com Pessoal'!$E$7:$E$506)*(AN$3&lt;='Gastos com Pessoal'!$F$7:$F$506)*(IF('Gastos com Pessoal'!$AE$7:$AE$506&lt;=AN$3,1,0))*OFFSET('Gastos com Pessoal'!$H$6,1,MATCH(5&amp;$B50,'Gastos com Pessoal'!$I$532:$AJ$532&amp;'Gastos com Pessoal'!$I$6:$AJ$6,0),500,1)),0)
+_xlfn.IFNA(SUM((AN$3&gt;='Gastos com Pessoal'!$E$513:$E$522)*(AN$3&lt;='Gastos com Pessoal'!$F$513:$F$522)*(IF('Gastos com Pessoal'!$G$513:$G$522&lt;=AN$3,1,0))*OFFSET('Gastos com Pessoal'!$H$512,1,MATCH(1&amp;$B50,'Gastos com Pessoal'!$I$532:$AJ$532&amp;'Gastos com Pessoal'!$I$512:$AJ$512,0),10,1)),0)
+_xlfn.IFNA(SUM((AN$3&gt;='Gastos com Pessoal'!$E$513:$E$522)*(AN$3&lt;='Gastos com Pessoal'!$F$513:$F$522)*(IF('Gastos com Pessoal'!$M$513:$M$522&lt;=AN$3,1,0))*OFFSET('Gastos com Pessoal'!$H$512,1,MATCH(2&amp;$B50,'Gastos com Pessoal'!$I$532:$AJ$532&amp;'Gastos com Pessoal'!$I$512:$AJ$512,0),10,1)),0)
+_xlfn.IFNA(SUM((AN$3&gt;='Gastos com Pessoal'!$E$513:$E$522)*(AN$3&lt;='Gastos com Pessoal'!$F$513:$F$522)*(IF('Gastos com Pessoal'!$S$513:$S$522&lt;=AN$3,1,0))*OFFSET('Gastos com Pessoal'!$H$512,1,MATCH(3&amp;$B50,'Gastos com Pessoal'!$I$532:$AJ$532&amp;'Gastos com Pessoal'!$I$512:$AJ$512,0),10,1)),0)
+_xlfn.IFNA(SUM((AN$3&gt;='Gastos com Pessoal'!$E$513:$E$522)*(AN$3&lt;='Gastos com Pessoal'!$F$513:$F$522)*(IF('Gastos com Pessoal'!$Y$513:$Y$522&lt;=AN$3,1,0))*OFFSET('Gastos com Pessoal'!$H$512,1,MATCH(4&amp;$B50,'Gastos com Pessoal'!$I$532:$AJ$532&amp;'Gastos com Pessoal'!$I$512:$AJ$512,0),10,1)),0)
+_xlfn.IFNA(SUM((AN$3&gt;='Gastos com Pessoal'!$E$513:$E$522)*(AN$3&lt;='Gastos com Pessoal'!$F$513:$F$522)*(IF('Gastos com Pessoal'!$AE$513:$AE$522&lt;=AN$3,1,0))*OFFSET('Gastos com Pessoal'!$H$512,1,MATCH(5&amp;$B50,'Gastos com Pessoal'!$I$532:$AJ$532&amp;'Gastos com Pessoal'!$I$512:$AJ$512,0),10,1)),0)</f>
        <v>0</v>
      </c>
      <c r="AO50" s="32">
        <f t="array" aca="1" ref="AO50" ca="1">_xlfn.IFNA(SUM((AO$3&gt;='Gastos com Pessoal'!$E$7:$E$506)*(AO$3&lt;='Gastos com Pessoal'!$F$7:$F$506)*OFFSET('Encargos e Benefícios'!$D$5,1,MATCH($B50,'Encargos e Benefícios'!$E$5:$AB$5,0),500,1)),0)
+_xlfn.IFNA(SUM((AO$3&gt;='Gastos com Pessoal'!$E$513:$E$522)*(AO$3&lt;='Gastos com Pessoal'!$F$513:$F$522)*OFFSET('Encargos e Benefícios'!$D$511,1,MATCH($B50,'Encargos e Benefícios'!$E$511:$AB$511,0),10,1)),0)
+_xlfn.IFNA(SUM((AO$3&gt;='Gastos com Pessoal'!$E$7:$E$506)*(AO$3&lt;='Gastos com Pessoal'!$F$7:$F$506)*(IF('Gastos com Pessoal'!$G$7:$G$506&lt;=AO$3,1,0))*OFFSET('Gastos com Pessoal'!$H$6,1,MATCH(1&amp;$B50,'Gastos com Pessoal'!$I$532:$AJ$532&amp;'Gastos com Pessoal'!$I$6:$AJ$6,0),500,1)),0)
+_xlfn.IFNA(SUM((AO$3&gt;='Gastos com Pessoal'!$E$7:$E$506)*(AO$3&lt;='Gastos com Pessoal'!$F$7:$F$506)*(IF('Gastos com Pessoal'!$M$7:$M$506&lt;=AO$3,1,0))*OFFSET('Gastos com Pessoal'!$H$6,1,MATCH(2&amp;$B50,'Gastos com Pessoal'!$I$532:$AJ$532&amp;'Gastos com Pessoal'!$I$6:$AJ$6,0),500,1)),0)
+_xlfn.IFNA(SUM((AO$3&gt;='Gastos com Pessoal'!$E$7:$E$506)*(AO$3&lt;='Gastos com Pessoal'!$F$7:$F$506)*(IF('Gastos com Pessoal'!$S$7:$S$506&lt;=AO$3,1,0))*OFFSET('Gastos com Pessoal'!$H$6,1,MATCH(3&amp;$B50,'Gastos com Pessoal'!$I$532:$AJ$532&amp;'Gastos com Pessoal'!$I$6:$AJ$6,0),500,1)),0)
+_xlfn.IFNA(SUM((AO$3&gt;='Gastos com Pessoal'!$E$7:$E$506)*(AO$3&lt;='Gastos com Pessoal'!$F$7:$F$506)*(IF('Gastos com Pessoal'!$Y$7:$Y$506&lt;=AO$3,1,0))*OFFSET('Gastos com Pessoal'!$H$6,1,MATCH(4&amp;$B50,'Gastos com Pessoal'!$I$532:$AJ$532&amp;'Gastos com Pessoal'!$I$6:$AJ$6,0),500,1)),0)
+_xlfn.IFNA(SUM((AO$3&gt;='Gastos com Pessoal'!$E$7:$E$506)*(AO$3&lt;='Gastos com Pessoal'!$F$7:$F$506)*(IF('Gastos com Pessoal'!$AE$7:$AE$506&lt;=AO$3,1,0))*OFFSET('Gastos com Pessoal'!$H$6,1,MATCH(5&amp;$B50,'Gastos com Pessoal'!$I$532:$AJ$532&amp;'Gastos com Pessoal'!$I$6:$AJ$6,0),500,1)),0)
+_xlfn.IFNA(SUM((AO$3&gt;='Gastos com Pessoal'!$E$513:$E$522)*(AO$3&lt;='Gastos com Pessoal'!$F$513:$F$522)*(IF('Gastos com Pessoal'!$G$513:$G$522&lt;=AO$3,1,0))*OFFSET('Gastos com Pessoal'!$H$512,1,MATCH(1&amp;$B50,'Gastos com Pessoal'!$I$532:$AJ$532&amp;'Gastos com Pessoal'!$I$512:$AJ$512,0),10,1)),0)
+_xlfn.IFNA(SUM((AO$3&gt;='Gastos com Pessoal'!$E$513:$E$522)*(AO$3&lt;='Gastos com Pessoal'!$F$513:$F$522)*(IF('Gastos com Pessoal'!$M$513:$M$522&lt;=AO$3,1,0))*OFFSET('Gastos com Pessoal'!$H$512,1,MATCH(2&amp;$B50,'Gastos com Pessoal'!$I$532:$AJ$532&amp;'Gastos com Pessoal'!$I$512:$AJ$512,0),10,1)),0)
+_xlfn.IFNA(SUM((AO$3&gt;='Gastos com Pessoal'!$E$513:$E$522)*(AO$3&lt;='Gastos com Pessoal'!$F$513:$F$522)*(IF('Gastos com Pessoal'!$S$513:$S$522&lt;=AO$3,1,0))*OFFSET('Gastos com Pessoal'!$H$512,1,MATCH(3&amp;$B50,'Gastos com Pessoal'!$I$532:$AJ$532&amp;'Gastos com Pessoal'!$I$512:$AJ$512,0),10,1)),0)
+_xlfn.IFNA(SUM((AO$3&gt;='Gastos com Pessoal'!$E$513:$E$522)*(AO$3&lt;='Gastos com Pessoal'!$F$513:$F$522)*(IF('Gastos com Pessoal'!$Y$513:$Y$522&lt;=AO$3,1,0))*OFFSET('Gastos com Pessoal'!$H$512,1,MATCH(4&amp;$B50,'Gastos com Pessoal'!$I$532:$AJ$532&amp;'Gastos com Pessoal'!$I$512:$AJ$512,0),10,1)),0)
+_xlfn.IFNA(SUM((AO$3&gt;='Gastos com Pessoal'!$E$513:$E$522)*(AO$3&lt;='Gastos com Pessoal'!$F$513:$F$522)*(IF('Gastos com Pessoal'!$AE$513:$AE$522&lt;=AO$3,1,0))*OFFSET('Gastos com Pessoal'!$H$512,1,MATCH(5&amp;$B50,'Gastos com Pessoal'!$I$532:$AJ$532&amp;'Gastos com Pessoal'!$I$512:$AJ$512,0),10,1)),0)</f>
        <v>0</v>
      </c>
      <c r="AP50" s="32">
        <f t="array" aca="1" ref="AP50" ca="1">_xlfn.IFNA(SUM((AP$3&gt;='Gastos com Pessoal'!$E$7:$E$506)*(AP$3&lt;='Gastos com Pessoal'!$F$7:$F$506)*OFFSET('Encargos e Benefícios'!$D$5,1,MATCH($B50,'Encargos e Benefícios'!$E$5:$AB$5,0),500,1)),0)
+_xlfn.IFNA(SUM((AP$3&gt;='Gastos com Pessoal'!$E$513:$E$522)*(AP$3&lt;='Gastos com Pessoal'!$F$513:$F$522)*OFFSET('Encargos e Benefícios'!$D$511,1,MATCH($B50,'Encargos e Benefícios'!$E$511:$AB$511,0),10,1)),0)
+_xlfn.IFNA(SUM((AP$3&gt;='Gastos com Pessoal'!$E$7:$E$506)*(AP$3&lt;='Gastos com Pessoal'!$F$7:$F$506)*(IF('Gastos com Pessoal'!$G$7:$G$506&lt;=AP$3,1,0))*OFFSET('Gastos com Pessoal'!$H$6,1,MATCH(1&amp;$B50,'Gastos com Pessoal'!$I$532:$AJ$532&amp;'Gastos com Pessoal'!$I$6:$AJ$6,0),500,1)),0)
+_xlfn.IFNA(SUM((AP$3&gt;='Gastos com Pessoal'!$E$7:$E$506)*(AP$3&lt;='Gastos com Pessoal'!$F$7:$F$506)*(IF('Gastos com Pessoal'!$M$7:$M$506&lt;=AP$3,1,0))*OFFSET('Gastos com Pessoal'!$H$6,1,MATCH(2&amp;$B50,'Gastos com Pessoal'!$I$532:$AJ$532&amp;'Gastos com Pessoal'!$I$6:$AJ$6,0),500,1)),0)
+_xlfn.IFNA(SUM((AP$3&gt;='Gastos com Pessoal'!$E$7:$E$506)*(AP$3&lt;='Gastos com Pessoal'!$F$7:$F$506)*(IF('Gastos com Pessoal'!$S$7:$S$506&lt;=AP$3,1,0))*OFFSET('Gastos com Pessoal'!$H$6,1,MATCH(3&amp;$B50,'Gastos com Pessoal'!$I$532:$AJ$532&amp;'Gastos com Pessoal'!$I$6:$AJ$6,0),500,1)),0)
+_xlfn.IFNA(SUM((AP$3&gt;='Gastos com Pessoal'!$E$7:$E$506)*(AP$3&lt;='Gastos com Pessoal'!$F$7:$F$506)*(IF('Gastos com Pessoal'!$Y$7:$Y$506&lt;=AP$3,1,0))*OFFSET('Gastos com Pessoal'!$H$6,1,MATCH(4&amp;$B50,'Gastos com Pessoal'!$I$532:$AJ$532&amp;'Gastos com Pessoal'!$I$6:$AJ$6,0),500,1)),0)
+_xlfn.IFNA(SUM((AP$3&gt;='Gastos com Pessoal'!$E$7:$E$506)*(AP$3&lt;='Gastos com Pessoal'!$F$7:$F$506)*(IF('Gastos com Pessoal'!$AE$7:$AE$506&lt;=AP$3,1,0))*OFFSET('Gastos com Pessoal'!$H$6,1,MATCH(5&amp;$B50,'Gastos com Pessoal'!$I$532:$AJ$532&amp;'Gastos com Pessoal'!$I$6:$AJ$6,0),500,1)),0)
+_xlfn.IFNA(SUM((AP$3&gt;='Gastos com Pessoal'!$E$513:$E$522)*(AP$3&lt;='Gastos com Pessoal'!$F$513:$F$522)*(IF('Gastos com Pessoal'!$G$513:$G$522&lt;=AP$3,1,0))*OFFSET('Gastos com Pessoal'!$H$512,1,MATCH(1&amp;$B50,'Gastos com Pessoal'!$I$532:$AJ$532&amp;'Gastos com Pessoal'!$I$512:$AJ$512,0),10,1)),0)
+_xlfn.IFNA(SUM((AP$3&gt;='Gastos com Pessoal'!$E$513:$E$522)*(AP$3&lt;='Gastos com Pessoal'!$F$513:$F$522)*(IF('Gastos com Pessoal'!$M$513:$M$522&lt;=AP$3,1,0))*OFFSET('Gastos com Pessoal'!$H$512,1,MATCH(2&amp;$B50,'Gastos com Pessoal'!$I$532:$AJ$532&amp;'Gastos com Pessoal'!$I$512:$AJ$512,0),10,1)),0)
+_xlfn.IFNA(SUM((AP$3&gt;='Gastos com Pessoal'!$E$513:$E$522)*(AP$3&lt;='Gastos com Pessoal'!$F$513:$F$522)*(IF('Gastos com Pessoal'!$S$513:$S$522&lt;=AP$3,1,0))*OFFSET('Gastos com Pessoal'!$H$512,1,MATCH(3&amp;$B50,'Gastos com Pessoal'!$I$532:$AJ$532&amp;'Gastos com Pessoal'!$I$512:$AJ$512,0),10,1)),0)
+_xlfn.IFNA(SUM((AP$3&gt;='Gastos com Pessoal'!$E$513:$E$522)*(AP$3&lt;='Gastos com Pessoal'!$F$513:$F$522)*(IF('Gastos com Pessoal'!$Y$513:$Y$522&lt;=AP$3,1,0))*OFFSET('Gastos com Pessoal'!$H$512,1,MATCH(4&amp;$B50,'Gastos com Pessoal'!$I$532:$AJ$532&amp;'Gastos com Pessoal'!$I$512:$AJ$512,0),10,1)),0)
+_xlfn.IFNA(SUM((AP$3&gt;='Gastos com Pessoal'!$E$513:$E$522)*(AP$3&lt;='Gastos com Pessoal'!$F$513:$F$522)*(IF('Gastos com Pessoal'!$AE$513:$AE$522&lt;=AP$3,1,0))*OFFSET('Gastos com Pessoal'!$H$512,1,MATCH(5&amp;$B50,'Gastos com Pessoal'!$I$532:$AJ$532&amp;'Gastos com Pessoal'!$I$512:$AJ$512,0),10,1)),0)</f>
        <v>0</v>
      </c>
      <c r="AQ50" s="32">
        <f t="array" aca="1" ref="AQ50" ca="1">_xlfn.IFNA(SUM((AQ$3&gt;='Gastos com Pessoal'!$E$7:$E$506)*(AQ$3&lt;='Gastos com Pessoal'!$F$7:$F$506)*OFFSET('Encargos e Benefícios'!$D$5,1,MATCH($B50,'Encargos e Benefícios'!$E$5:$AB$5,0),500,1)),0)
+_xlfn.IFNA(SUM((AQ$3&gt;='Gastos com Pessoal'!$E$513:$E$522)*(AQ$3&lt;='Gastos com Pessoal'!$F$513:$F$522)*OFFSET('Encargos e Benefícios'!$D$511,1,MATCH($B50,'Encargos e Benefícios'!$E$511:$AB$511,0),10,1)),0)
+_xlfn.IFNA(SUM((AQ$3&gt;='Gastos com Pessoal'!$E$7:$E$506)*(AQ$3&lt;='Gastos com Pessoal'!$F$7:$F$506)*(IF('Gastos com Pessoal'!$G$7:$G$506&lt;=AQ$3,1,0))*OFFSET('Gastos com Pessoal'!$H$6,1,MATCH(1&amp;$B50,'Gastos com Pessoal'!$I$532:$AJ$532&amp;'Gastos com Pessoal'!$I$6:$AJ$6,0),500,1)),0)
+_xlfn.IFNA(SUM((AQ$3&gt;='Gastos com Pessoal'!$E$7:$E$506)*(AQ$3&lt;='Gastos com Pessoal'!$F$7:$F$506)*(IF('Gastos com Pessoal'!$M$7:$M$506&lt;=AQ$3,1,0))*OFFSET('Gastos com Pessoal'!$H$6,1,MATCH(2&amp;$B50,'Gastos com Pessoal'!$I$532:$AJ$532&amp;'Gastos com Pessoal'!$I$6:$AJ$6,0),500,1)),0)
+_xlfn.IFNA(SUM((AQ$3&gt;='Gastos com Pessoal'!$E$7:$E$506)*(AQ$3&lt;='Gastos com Pessoal'!$F$7:$F$506)*(IF('Gastos com Pessoal'!$S$7:$S$506&lt;=AQ$3,1,0))*OFFSET('Gastos com Pessoal'!$H$6,1,MATCH(3&amp;$B50,'Gastos com Pessoal'!$I$532:$AJ$532&amp;'Gastos com Pessoal'!$I$6:$AJ$6,0),500,1)),0)
+_xlfn.IFNA(SUM((AQ$3&gt;='Gastos com Pessoal'!$E$7:$E$506)*(AQ$3&lt;='Gastos com Pessoal'!$F$7:$F$506)*(IF('Gastos com Pessoal'!$Y$7:$Y$506&lt;=AQ$3,1,0))*OFFSET('Gastos com Pessoal'!$H$6,1,MATCH(4&amp;$B50,'Gastos com Pessoal'!$I$532:$AJ$532&amp;'Gastos com Pessoal'!$I$6:$AJ$6,0),500,1)),0)
+_xlfn.IFNA(SUM((AQ$3&gt;='Gastos com Pessoal'!$E$7:$E$506)*(AQ$3&lt;='Gastos com Pessoal'!$F$7:$F$506)*(IF('Gastos com Pessoal'!$AE$7:$AE$506&lt;=AQ$3,1,0))*OFFSET('Gastos com Pessoal'!$H$6,1,MATCH(5&amp;$B50,'Gastos com Pessoal'!$I$532:$AJ$532&amp;'Gastos com Pessoal'!$I$6:$AJ$6,0),500,1)),0)
+_xlfn.IFNA(SUM((AQ$3&gt;='Gastos com Pessoal'!$E$513:$E$522)*(AQ$3&lt;='Gastos com Pessoal'!$F$513:$F$522)*(IF('Gastos com Pessoal'!$G$513:$G$522&lt;=AQ$3,1,0))*OFFSET('Gastos com Pessoal'!$H$512,1,MATCH(1&amp;$B50,'Gastos com Pessoal'!$I$532:$AJ$532&amp;'Gastos com Pessoal'!$I$512:$AJ$512,0),10,1)),0)
+_xlfn.IFNA(SUM((AQ$3&gt;='Gastos com Pessoal'!$E$513:$E$522)*(AQ$3&lt;='Gastos com Pessoal'!$F$513:$F$522)*(IF('Gastos com Pessoal'!$M$513:$M$522&lt;=AQ$3,1,0))*OFFSET('Gastos com Pessoal'!$H$512,1,MATCH(2&amp;$B50,'Gastos com Pessoal'!$I$532:$AJ$532&amp;'Gastos com Pessoal'!$I$512:$AJ$512,0),10,1)),0)
+_xlfn.IFNA(SUM((AQ$3&gt;='Gastos com Pessoal'!$E$513:$E$522)*(AQ$3&lt;='Gastos com Pessoal'!$F$513:$F$522)*(IF('Gastos com Pessoal'!$S$513:$S$522&lt;=AQ$3,1,0))*OFFSET('Gastos com Pessoal'!$H$512,1,MATCH(3&amp;$B50,'Gastos com Pessoal'!$I$532:$AJ$532&amp;'Gastos com Pessoal'!$I$512:$AJ$512,0),10,1)),0)
+_xlfn.IFNA(SUM((AQ$3&gt;='Gastos com Pessoal'!$E$513:$E$522)*(AQ$3&lt;='Gastos com Pessoal'!$F$513:$F$522)*(IF('Gastos com Pessoal'!$Y$513:$Y$522&lt;=AQ$3,1,0))*OFFSET('Gastos com Pessoal'!$H$512,1,MATCH(4&amp;$B50,'Gastos com Pessoal'!$I$532:$AJ$532&amp;'Gastos com Pessoal'!$I$512:$AJ$512,0),10,1)),0)
+_xlfn.IFNA(SUM((AQ$3&gt;='Gastos com Pessoal'!$E$513:$E$522)*(AQ$3&lt;='Gastos com Pessoal'!$F$513:$F$522)*(IF('Gastos com Pessoal'!$AE$513:$AE$522&lt;=AQ$3,1,0))*OFFSET('Gastos com Pessoal'!$H$512,1,MATCH(5&amp;$B50,'Gastos com Pessoal'!$I$532:$AJ$532&amp;'Gastos com Pessoal'!$I$512:$AJ$512,0),10,1)),0)</f>
        <v>0</v>
      </c>
      <c r="AR50" s="32">
        <f t="array" aca="1" ref="AR50" ca="1">_xlfn.IFNA(SUM((AR$3&gt;='Gastos com Pessoal'!$E$7:$E$506)*(AR$3&lt;='Gastos com Pessoal'!$F$7:$F$506)*OFFSET('Encargos e Benefícios'!$D$5,1,MATCH($B50,'Encargos e Benefícios'!$E$5:$AB$5,0),500,1)),0)
+_xlfn.IFNA(SUM((AR$3&gt;='Gastos com Pessoal'!$E$513:$E$522)*(AR$3&lt;='Gastos com Pessoal'!$F$513:$F$522)*OFFSET('Encargos e Benefícios'!$D$511,1,MATCH($B50,'Encargos e Benefícios'!$E$511:$AB$511,0),10,1)),0)
+_xlfn.IFNA(SUM((AR$3&gt;='Gastos com Pessoal'!$E$7:$E$506)*(AR$3&lt;='Gastos com Pessoal'!$F$7:$F$506)*(IF('Gastos com Pessoal'!$G$7:$G$506&lt;=AR$3,1,0))*OFFSET('Gastos com Pessoal'!$H$6,1,MATCH(1&amp;$B50,'Gastos com Pessoal'!$I$532:$AJ$532&amp;'Gastos com Pessoal'!$I$6:$AJ$6,0),500,1)),0)
+_xlfn.IFNA(SUM((AR$3&gt;='Gastos com Pessoal'!$E$7:$E$506)*(AR$3&lt;='Gastos com Pessoal'!$F$7:$F$506)*(IF('Gastos com Pessoal'!$M$7:$M$506&lt;=AR$3,1,0))*OFFSET('Gastos com Pessoal'!$H$6,1,MATCH(2&amp;$B50,'Gastos com Pessoal'!$I$532:$AJ$532&amp;'Gastos com Pessoal'!$I$6:$AJ$6,0),500,1)),0)
+_xlfn.IFNA(SUM((AR$3&gt;='Gastos com Pessoal'!$E$7:$E$506)*(AR$3&lt;='Gastos com Pessoal'!$F$7:$F$506)*(IF('Gastos com Pessoal'!$S$7:$S$506&lt;=AR$3,1,0))*OFFSET('Gastos com Pessoal'!$H$6,1,MATCH(3&amp;$B50,'Gastos com Pessoal'!$I$532:$AJ$532&amp;'Gastos com Pessoal'!$I$6:$AJ$6,0),500,1)),0)
+_xlfn.IFNA(SUM((AR$3&gt;='Gastos com Pessoal'!$E$7:$E$506)*(AR$3&lt;='Gastos com Pessoal'!$F$7:$F$506)*(IF('Gastos com Pessoal'!$Y$7:$Y$506&lt;=AR$3,1,0))*OFFSET('Gastos com Pessoal'!$H$6,1,MATCH(4&amp;$B50,'Gastos com Pessoal'!$I$532:$AJ$532&amp;'Gastos com Pessoal'!$I$6:$AJ$6,0),500,1)),0)
+_xlfn.IFNA(SUM((AR$3&gt;='Gastos com Pessoal'!$E$7:$E$506)*(AR$3&lt;='Gastos com Pessoal'!$F$7:$F$506)*(IF('Gastos com Pessoal'!$AE$7:$AE$506&lt;=AR$3,1,0))*OFFSET('Gastos com Pessoal'!$H$6,1,MATCH(5&amp;$B50,'Gastos com Pessoal'!$I$532:$AJ$532&amp;'Gastos com Pessoal'!$I$6:$AJ$6,0),500,1)),0)
+_xlfn.IFNA(SUM((AR$3&gt;='Gastos com Pessoal'!$E$513:$E$522)*(AR$3&lt;='Gastos com Pessoal'!$F$513:$F$522)*(IF('Gastos com Pessoal'!$G$513:$G$522&lt;=AR$3,1,0))*OFFSET('Gastos com Pessoal'!$H$512,1,MATCH(1&amp;$B50,'Gastos com Pessoal'!$I$532:$AJ$532&amp;'Gastos com Pessoal'!$I$512:$AJ$512,0),10,1)),0)
+_xlfn.IFNA(SUM((AR$3&gt;='Gastos com Pessoal'!$E$513:$E$522)*(AR$3&lt;='Gastos com Pessoal'!$F$513:$F$522)*(IF('Gastos com Pessoal'!$M$513:$M$522&lt;=AR$3,1,0))*OFFSET('Gastos com Pessoal'!$H$512,1,MATCH(2&amp;$B50,'Gastos com Pessoal'!$I$532:$AJ$532&amp;'Gastos com Pessoal'!$I$512:$AJ$512,0),10,1)),0)
+_xlfn.IFNA(SUM((AR$3&gt;='Gastos com Pessoal'!$E$513:$E$522)*(AR$3&lt;='Gastos com Pessoal'!$F$513:$F$522)*(IF('Gastos com Pessoal'!$S$513:$S$522&lt;=AR$3,1,0))*OFFSET('Gastos com Pessoal'!$H$512,1,MATCH(3&amp;$B50,'Gastos com Pessoal'!$I$532:$AJ$532&amp;'Gastos com Pessoal'!$I$512:$AJ$512,0),10,1)),0)
+_xlfn.IFNA(SUM((AR$3&gt;='Gastos com Pessoal'!$E$513:$E$522)*(AR$3&lt;='Gastos com Pessoal'!$F$513:$F$522)*(IF('Gastos com Pessoal'!$Y$513:$Y$522&lt;=AR$3,1,0))*OFFSET('Gastos com Pessoal'!$H$512,1,MATCH(4&amp;$B50,'Gastos com Pessoal'!$I$532:$AJ$532&amp;'Gastos com Pessoal'!$I$512:$AJ$512,0),10,1)),0)
+_xlfn.IFNA(SUM((AR$3&gt;='Gastos com Pessoal'!$E$513:$E$522)*(AR$3&lt;='Gastos com Pessoal'!$F$513:$F$522)*(IF('Gastos com Pessoal'!$AE$513:$AE$522&lt;=AR$3,1,0))*OFFSET('Gastos com Pessoal'!$H$512,1,MATCH(5&amp;$B50,'Gastos com Pessoal'!$I$532:$AJ$532&amp;'Gastos com Pessoal'!$I$512:$AJ$512,0),10,1)),0)</f>
        <v>0</v>
      </c>
      <c r="AS50" s="32">
        <f t="array" aca="1" ref="AS50" ca="1">_xlfn.IFNA(SUM((AS$3&gt;='Gastos com Pessoal'!$E$7:$E$506)*(AS$3&lt;='Gastos com Pessoal'!$F$7:$F$506)*OFFSET('Encargos e Benefícios'!$D$5,1,MATCH($B50,'Encargos e Benefícios'!$E$5:$AB$5,0),500,1)),0)
+_xlfn.IFNA(SUM((AS$3&gt;='Gastos com Pessoal'!$E$513:$E$522)*(AS$3&lt;='Gastos com Pessoal'!$F$513:$F$522)*OFFSET('Encargos e Benefícios'!$D$511,1,MATCH($B50,'Encargos e Benefícios'!$E$511:$AB$511,0),10,1)),0)
+_xlfn.IFNA(SUM((AS$3&gt;='Gastos com Pessoal'!$E$7:$E$506)*(AS$3&lt;='Gastos com Pessoal'!$F$7:$F$506)*(IF('Gastos com Pessoal'!$G$7:$G$506&lt;=AS$3,1,0))*OFFSET('Gastos com Pessoal'!$H$6,1,MATCH(1&amp;$B50,'Gastos com Pessoal'!$I$532:$AJ$532&amp;'Gastos com Pessoal'!$I$6:$AJ$6,0),500,1)),0)
+_xlfn.IFNA(SUM((AS$3&gt;='Gastos com Pessoal'!$E$7:$E$506)*(AS$3&lt;='Gastos com Pessoal'!$F$7:$F$506)*(IF('Gastos com Pessoal'!$M$7:$M$506&lt;=AS$3,1,0))*OFFSET('Gastos com Pessoal'!$H$6,1,MATCH(2&amp;$B50,'Gastos com Pessoal'!$I$532:$AJ$532&amp;'Gastos com Pessoal'!$I$6:$AJ$6,0),500,1)),0)
+_xlfn.IFNA(SUM((AS$3&gt;='Gastos com Pessoal'!$E$7:$E$506)*(AS$3&lt;='Gastos com Pessoal'!$F$7:$F$506)*(IF('Gastos com Pessoal'!$S$7:$S$506&lt;=AS$3,1,0))*OFFSET('Gastos com Pessoal'!$H$6,1,MATCH(3&amp;$B50,'Gastos com Pessoal'!$I$532:$AJ$532&amp;'Gastos com Pessoal'!$I$6:$AJ$6,0),500,1)),0)
+_xlfn.IFNA(SUM((AS$3&gt;='Gastos com Pessoal'!$E$7:$E$506)*(AS$3&lt;='Gastos com Pessoal'!$F$7:$F$506)*(IF('Gastos com Pessoal'!$Y$7:$Y$506&lt;=AS$3,1,0))*OFFSET('Gastos com Pessoal'!$H$6,1,MATCH(4&amp;$B50,'Gastos com Pessoal'!$I$532:$AJ$532&amp;'Gastos com Pessoal'!$I$6:$AJ$6,0),500,1)),0)
+_xlfn.IFNA(SUM((AS$3&gt;='Gastos com Pessoal'!$E$7:$E$506)*(AS$3&lt;='Gastos com Pessoal'!$F$7:$F$506)*(IF('Gastos com Pessoal'!$AE$7:$AE$506&lt;=AS$3,1,0))*OFFSET('Gastos com Pessoal'!$H$6,1,MATCH(5&amp;$B50,'Gastos com Pessoal'!$I$532:$AJ$532&amp;'Gastos com Pessoal'!$I$6:$AJ$6,0),500,1)),0)
+_xlfn.IFNA(SUM((AS$3&gt;='Gastos com Pessoal'!$E$513:$E$522)*(AS$3&lt;='Gastos com Pessoal'!$F$513:$F$522)*(IF('Gastos com Pessoal'!$G$513:$G$522&lt;=AS$3,1,0))*OFFSET('Gastos com Pessoal'!$H$512,1,MATCH(1&amp;$B50,'Gastos com Pessoal'!$I$532:$AJ$532&amp;'Gastos com Pessoal'!$I$512:$AJ$512,0),10,1)),0)
+_xlfn.IFNA(SUM((AS$3&gt;='Gastos com Pessoal'!$E$513:$E$522)*(AS$3&lt;='Gastos com Pessoal'!$F$513:$F$522)*(IF('Gastos com Pessoal'!$M$513:$M$522&lt;=AS$3,1,0))*OFFSET('Gastos com Pessoal'!$H$512,1,MATCH(2&amp;$B50,'Gastos com Pessoal'!$I$532:$AJ$532&amp;'Gastos com Pessoal'!$I$512:$AJ$512,0),10,1)),0)
+_xlfn.IFNA(SUM((AS$3&gt;='Gastos com Pessoal'!$E$513:$E$522)*(AS$3&lt;='Gastos com Pessoal'!$F$513:$F$522)*(IF('Gastos com Pessoal'!$S$513:$S$522&lt;=AS$3,1,0))*OFFSET('Gastos com Pessoal'!$H$512,1,MATCH(3&amp;$B50,'Gastos com Pessoal'!$I$532:$AJ$532&amp;'Gastos com Pessoal'!$I$512:$AJ$512,0),10,1)),0)
+_xlfn.IFNA(SUM((AS$3&gt;='Gastos com Pessoal'!$E$513:$E$522)*(AS$3&lt;='Gastos com Pessoal'!$F$513:$F$522)*(IF('Gastos com Pessoal'!$Y$513:$Y$522&lt;=AS$3,1,0))*OFFSET('Gastos com Pessoal'!$H$512,1,MATCH(4&amp;$B50,'Gastos com Pessoal'!$I$532:$AJ$532&amp;'Gastos com Pessoal'!$I$512:$AJ$512,0),10,1)),0)
+_xlfn.IFNA(SUM((AS$3&gt;='Gastos com Pessoal'!$E$513:$E$522)*(AS$3&lt;='Gastos com Pessoal'!$F$513:$F$522)*(IF('Gastos com Pessoal'!$AE$513:$AE$522&lt;=AS$3,1,0))*OFFSET('Gastos com Pessoal'!$H$512,1,MATCH(5&amp;$B50,'Gastos com Pessoal'!$I$532:$AJ$532&amp;'Gastos com Pessoal'!$I$512:$AJ$512,0),10,1)),0)</f>
        <v>0</v>
      </c>
      <c r="AT50" s="32">
        <f t="array" aca="1" ref="AT50" ca="1">_xlfn.IFNA(SUM((AT$3&gt;='Gastos com Pessoal'!$E$7:$E$506)*(AT$3&lt;='Gastos com Pessoal'!$F$7:$F$506)*OFFSET('Encargos e Benefícios'!$D$5,1,MATCH($B50,'Encargos e Benefícios'!$E$5:$AB$5,0),500,1)),0)
+_xlfn.IFNA(SUM((AT$3&gt;='Gastos com Pessoal'!$E$513:$E$522)*(AT$3&lt;='Gastos com Pessoal'!$F$513:$F$522)*OFFSET('Encargos e Benefícios'!$D$511,1,MATCH($B50,'Encargos e Benefícios'!$E$511:$AB$511,0),10,1)),0)
+_xlfn.IFNA(SUM((AT$3&gt;='Gastos com Pessoal'!$E$7:$E$506)*(AT$3&lt;='Gastos com Pessoal'!$F$7:$F$506)*(IF('Gastos com Pessoal'!$G$7:$G$506&lt;=AT$3,1,0))*OFFSET('Gastos com Pessoal'!$H$6,1,MATCH(1&amp;$B50,'Gastos com Pessoal'!$I$532:$AJ$532&amp;'Gastos com Pessoal'!$I$6:$AJ$6,0),500,1)),0)
+_xlfn.IFNA(SUM((AT$3&gt;='Gastos com Pessoal'!$E$7:$E$506)*(AT$3&lt;='Gastos com Pessoal'!$F$7:$F$506)*(IF('Gastos com Pessoal'!$M$7:$M$506&lt;=AT$3,1,0))*OFFSET('Gastos com Pessoal'!$H$6,1,MATCH(2&amp;$B50,'Gastos com Pessoal'!$I$532:$AJ$532&amp;'Gastos com Pessoal'!$I$6:$AJ$6,0),500,1)),0)
+_xlfn.IFNA(SUM((AT$3&gt;='Gastos com Pessoal'!$E$7:$E$506)*(AT$3&lt;='Gastos com Pessoal'!$F$7:$F$506)*(IF('Gastos com Pessoal'!$S$7:$S$506&lt;=AT$3,1,0))*OFFSET('Gastos com Pessoal'!$H$6,1,MATCH(3&amp;$B50,'Gastos com Pessoal'!$I$532:$AJ$532&amp;'Gastos com Pessoal'!$I$6:$AJ$6,0),500,1)),0)
+_xlfn.IFNA(SUM((AT$3&gt;='Gastos com Pessoal'!$E$7:$E$506)*(AT$3&lt;='Gastos com Pessoal'!$F$7:$F$506)*(IF('Gastos com Pessoal'!$Y$7:$Y$506&lt;=AT$3,1,0))*OFFSET('Gastos com Pessoal'!$H$6,1,MATCH(4&amp;$B50,'Gastos com Pessoal'!$I$532:$AJ$532&amp;'Gastos com Pessoal'!$I$6:$AJ$6,0),500,1)),0)
+_xlfn.IFNA(SUM((AT$3&gt;='Gastos com Pessoal'!$E$7:$E$506)*(AT$3&lt;='Gastos com Pessoal'!$F$7:$F$506)*(IF('Gastos com Pessoal'!$AE$7:$AE$506&lt;=AT$3,1,0))*OFFSET('Gastos com Pessoal'!$H$6,1,MATCH(5&amp;$B50,'Gastos com Pessoal'!$I$532:$AJ$532&amp;'Gastos com Pessoal'!$I$6:$AJ$6,0),500,1)),0)
+_xlfn.IFNA(SUM((AT$3&gt;='Gastos com Pessoal'!$E$513:$E$522)*(AT$3&lt;='Gastos com Pessoal'!$F$513:$F$522)*(IF('Gastos com Pessoal'!$G$513:$G$522&lt;=AT$3,1,0))*OFFSET('Gastos com Pessoal'!$H$512,1,MATCH(1&amp;$B50,'Gastos com Pessoal'!$I$532:$AJ$532&amp;'Gastos com Pessoal'!$I$512:$AJ$512,0),10,1)),0)
+_xlfn.IFNA(SUM((AT$3&gt;='Gastos com Pessoal'!$E$513:$E$522)*(AT$3&lt;='Gastos com Pessoal'!$F$513:$F$522)*(IF('Gastos com Pessoal'!$M$513:$M$522&lt;=AT$3,1,0))*OFFSET('Gastos com Pessoal'!$H$512,1,MATCH(2&amp;$B50,'Gastos com Pessoal'!$I$532:$AJ$532&amp;'Gastos com Pessoal'!$I$512:$AJ$512,0),10,1)),0)
+_xlfn.IFNA(SUM((AT$3&gt;='Gastos com Pessoal'!$E$513:$E$522)*(AT$3&lt;='Gastos com Pessoal'!$F$513:$F$522)*(IF('Gastos com Pessoal'!$S$513:$S$522&lt;=AT$3,1,0))*OFFSET('Gastos com Pessoal'!$H$512,1,MATCH(3&amp;$B50,'Gastos com Pessoal'!$I$532:$AJ$532&amp;'Gastos com Pessoal'!$I$512:$AJ$512,0),10,1)),0)
+_xlfn.IFNA(SUM((AT$3&gt;='Gastos com Pessoal'!$E$513:$E$522)*(AT$3&lt;='Gastos com Pessoal'!$F$513:$F$522)*(IF('Gastos com Pessoal'!$Y$513:$Y$522&lt;=AT$3,1,0))*OFFSET('Gastos com Pessoal'!$H$512,1,MATCH(4&amp;$B50,'Gastos com Pessoal'!$I$532:$AJ$532&amp;'Gastos com Pessoal'!$I$512:$AJ$512,0),10,1)),0)
+_xlfn.IFNA(SUM((AT$3&gt;='Gastos com Pessoal'!$E$513:$E$522)*(AT$3&lt;='Gastos com Pessoal'!$F$513:$F$522)*(IF('Gastos com Pessoal'!$AE$513:$AE$522&lt;=AT$3,1,0))*OFFSET('Gastos com Pessoal'!$H$512,1,MATCH(5&amp;$B50,'Gastos com Pessoal'!$I$532:$AJ$532&amp;'Gastos com Pessoal'!$I$512:$AJ$512,0),10,1)),0)</f>
        <v>0</v>
      </c>
      <c r="AU50" s="32">
        <f t="array" aca="1" ref="AU50" ca="1">_xlfn.IFNA(SUM((AU$3&gt;='Gastos com Pessoal'!$E$7:$E$506)*(AU$3&lt;='Gastos com Pessoal'!$F$7:$F$506)*OFFSET('Encargos e Benefícios'!$D$5,1,MATCH($B50,'Encargos e Benefícios'!$E$5:$AB$5,0),500,1)),0)
+_xlfn.IFNA(SUM((AU$3&gt;='Gastos com Pessoal'!$E$513:$E$522)*(AU$3&lt;='Gastos com Pessoal'!$F$513:$F$522)*OFFSET('Encargos e Benefícios'!$D$511,1,MATCH($B50,'Encargos e Benefícios'!$E$511:$AB$511,0),10,1)),0)
+_xlfn.IFNA(SUM((AU$3&gt;='Gastos com Pessoal'!$E$7:$E$506)*(AU$3&lt;='Gastos com Pessoal'!$F$7:$F$506)*(IF('Gastos com Pessoal'!$G$7:$G$506&lt;=AU$3,1,0))*OFFSET('Gastos com Pessoal'!$H$6,1,MATCH(1&amp;$B50,'Gastos com Pessoal'!$I$532:$AJ$532&amp;'Gastos com Pessoal'!$I$6:$AJ$6,0),500,1)),0)
+_xlfn.IFNA(SUM((AU$3&gt;='Gastos com Pessoal'!$E$7:$E$506)*(AU$3&lt;='Gastos com Pessoal'!$F$7:$F$506)*(IF('Gastos com Pessoal'!$M$7:$M$506&lt;=AU$3,1,0))*OFFSET('Gastos com Pessoal'!$H$6,1,MATCH(2&amp;$B50,'Gastos com Pessoal'!$I$532:$AJ$532&amp;'Gastos com Pessoal'!$I$6:$AJ$6,0),500,1)),0)
+_xlfn.IFNA(SUM((AU$3&gt;='Gastos com Pessoal'!$E$7:$E$506)*(AU$3&lt;='Gastos com Pessoal'!$F$7:$F$506)*(IF('Gastos com Pessoal'!$S$7:$S$506&lt;=AU$3,1,0))*OFFSET('Gastos com Pessoal'!$H$6,1,MATCH(3&amp;$B50,'Gastos com Pessoal'!$I$532:$AJ$532&amp;'Gastos com Pessoal'!$I$6:$AJ$6,0),500,1)),0)
+_xlfn.IFNA(SUM((AU$3&gt;='Gastos com Pessoal'!$E$7:$E$506)*(AU$3&lt;='Gastos com Pessoal'!$F$7:$F$506)*(IF('Gastos com Pessoal'!$Y$7:$Y$506&lt;=AU$3,1,0))*OFFSET('Gastos com Pessoal'!$H$6,1,MATCH(4&amp;$B50,'Gastos com Pessoal'!$I$532:$AJ$532&amp;'Gastos com Pessoal'!$I$6:$AJ$6,0),500,1)),0)
+_xlfn.IFNA(SUM((AU$3&gt;='Gastos com Pessoal'!$E$7:$E$506)*(AU$3&lt;='Gastos com Pessoal'!$F$7:$F$506)*(IF('Gastos com Pessoal'!$AE$7:$AE$506&lt;=AU$3,1,0))*OFFSET('Gastos com Pessoal'!$H$6,1,MATCH(5&amp;$B50,'Gastos com Pessoal'!$I$532:$AJ$532&amp;'Gastos com Pessoal'!$I$6:$AJ$6,0),500,1)),0)
+_xlfn.IFNA(SUM((AU$3&gt;='Gastos com Pessoal'!$E$513:$E$522)*(AU$3&lt;='Gastos com Pessoal'!$F$513:$F$522)*(IF('Gastos com Pessoal'!$G$513:$G$522&lt;=AU$3,1,0))*OFFSET('Gastos com Pessoal'!$H$512,1,MATCH(1&amp;$B50,'Gastos com Pessoal'!$I$532:$AJ$532&amp;'Gastos com Pessoal'!$I$512:$AJ$512,0),10,1)),0)
+_xlfn.IFNA(SUM((AU$3&gt;='Gastos com Pessoal'!$E$513:$E$522)*(AU$3&lt;='Gastos com Pessoal'!$F$513:$F$522)*(IF('Gastos com Pessoal'!$M$513:$M$522&lt;=AU$3,1,0))*OFFSET('Gastos com Pessoal'!$H$512,1,MATCH(2&amp;$B50,'Gastos com Pessoal'!$I$532:$AJ$532&amp;'Gastos com Pessoal'!$I$512:$AJ$512,0),10,1)),0)
+_xlfn.IFNA(SUM((AU$3&gt;='Gastos com Pessoal'!$E$513:$E$522)*(AU$3&lt;='Gastos com Pessoal'!$F$513:$F$522)*(IF('Gastos com Pessoal'!$S$513:$S$522&lt;=AU$3,1,0))*OFFSET('Gastos com Pessoal'!$H$512,1,MATCH(3&amp;$B50,'Gastos com Pessoal'!$I$532:$AJ$532&amp;'Gastos com Pessoal'!$I$512:$AJ$512,0),10,1)),0)
+_xlfn.IFNA(SUM((AU$3&gt;='Gastos com Pessoal'!$E$513:$E$522)*(AU$3&lt;='Gastos com Pessoal'!$F$513:$F$522)*(IF('Gastos com Pessoal'!$Y$513:$Y$522&lt;=AU$3,1,0))*OFFSET('Gastos com Pessoal'!$H$512,1,MATCH(4&amp;$B50,'Gastos com Pessoal'!$I$532:$AJ$532&amp;'Gastos com Pessoal'!$I$512:$AJ$512,0),10,1)),0)
+_xlfn.IFNA(SUM((AU$3&gt;='Gastos com Pessoal'!$E$513:$E$522)*(AU$3&lt;='Gastos com Pessoal'!$F$513:$F$522)*(IF('Gastos com Pessoal'!$AE$513:$AE$522&lt;=AU$3,1,0))*OFFSET('Gastos com Pessoal'!$H$512,1,MATCH(5&amp;$B50,'Gastos com Pessoal'!$I$532:$AJ$532&amp;'Gastos com Pessoal'!$I$512:$AJ$512,0),10,1)),0)</f>
        <v>0</v>
      </c>
      <c r="AV50" s="32">
        <f t="array" aca="1" ref="AV50" ca="1">_xlfn.IFNA(SUM((AV$3&gt;='Gastos com Pessoal'!$E$7:$E$506)*(AV$3&lt;='Gastos com Pessoal'!$F$7:$F$506)*OFFSET('Encargos e Benefícios'!$D$5,1,MATCH($B50,'Encargos e Benefícios'!$E$5:$AB$5,0),500,1)),0)
+_xlfn.IFNA(SUM((AV$3&gt;='Gastos com Pessoal'!$E$513:$E$522)*(AV$3&lt;='Gastos com Pessoal'!$F$513:$F$522)*OFFSET('Encargos e Benefícios'!$D$511,1,MATCH($B50,'Encargos e Benefícios'!$E$511:$AB$511,0),10,1)),0)
+_xlfn.IFNA(SUM((AV$3&gt;='Gastos com Pessoal'!$E$7:$E$506)*(AV$3&lt;='Gastos com Pessoal'!$F$7:$F$506)*(IF('Gastos com Pessoal'!$G$7:$G$506&lt;=AV$3,1,0))*OFFSET('Gastos com Pessoal'!$H$6,1,MATCH(1&amp;$B50,'Gastos com Pessoal'!$I$532:$AJ$532&amp;'Gastos com Pessoal'!$I$6:$AJ$6,0),500,1)),0)
+_xlfn.IFNA(SUM((AV$3&gt;='Gastos com Pessoal'!$E$7:$E$506)*(AV$3&lt;='Gastos com Pessoal'!$F$7:$F$506)*(IF('Gastos com Pessoal'!$M$7:$M$506&lt;=AV$3,1,0))*OFFSET('Gastos com Pessoal'!$H$6,1,MATCH(2&amp;$B50,'Gastos com Pessoal'!$I$532:$AJ$532&amp;'Gastos com Pessoal'!$I$6:$AJ$6,0),500,1)),0)
+_xlfn.IFNA(SUM((AV$3&gt;='Gastos com Pessoal'!$E$7:$E$506)*(AV$3&lt;='Gastos com Pessoal'!$F$7:$F$506)*(IF('Gastos com Pessoal'!$S$7:$S$506&lt;=AV$3,1,0))*OFFSET('Gastos com Pessoal'!$H$6,1,MATCH(3&amp;$B50,'Gastos com Pessoal'!$I$532:$AJ$532&amp;'Gastos com Pessoal'!$I$6:$AJ$6,0),500,1)),0)
+_xlfn.IFNA(SUM((AV$3&gt;='Gastos com Pessoal'!$E$7:$E$506)*(AV$3&lt;='Gastos com Pessoal'!$F$7:$F$506)*(IF('Gastos com Pessoal'!$Y$7:$Y$506&lt;=AV$3,1,0))*OFFSET('Gastos com Pessoal'!$H$6,1,MATCH(4&amp;$B50,'Gastos com Pessoal'!$I$532:$AJ$532&amp;'Gastos com Pessoal'!$I$6:$AJ$6,0),500,1)),0)
+_xlfn.IFNA(SUM((AV$3&gt;='Gastos com Pessoal'!$E$7:$E$506)*(AV$3&lt;='Gastos com Pessoal'!$F$7:$F$506)*(IF('Gastos com Pessoal'!$AE$7:$AE$506&lt;=AV$3,1,0))*OFFSET('Gastos com Pessoal'!$H$6,1,MATCH(5&amp;$B50,'Gastos com Pessoal'!$I$532:$AJ$532&amp;'Gastos com Pessoal'!$I$6:$AJ$6,0),500,1)),0)
+_xlfn.IFNA(SUM((AV$3&gt;='Gastos com Pessoal'!$E$513:$E$522)*(AV$3&lt;='Gastos com Pessoal'!$F$513:$F$522)*(IF('Gastos com Pessoal'!$G$513:$G$522&lt;=AV$3,1,0))*OFFSET('Gastos com Pessoal'!$H$512,1,MATCH(1&amp;$B50,'Gastos com Pessoal'!$I$532:$AJ$532&amp;'Gastos com Pessoal'!$I$512:$AJ$512,0),10,1)),0)
+_xlfn.IFNA(SUM((AV$3&gt;='Gastos com Pessoal'!$E$513:$E$522)*(AV$3&lt;='Gastos com Pessoal'!$F$513:$F$522)*(IF('Gastos com Pessoal'!$M$513:$M$522&lt;=AV$3,1,0))*OFFSET('Gastos com Pessoal'!$H$512,1,MATCH(2&amp;$B50,'Gastos com Pessoal'!$I$532:$AJ$532&amp;'Gastos com Pessoal'!$I$512:$AJ$512,0),10,1)),0)
+_xlfn.IFNA(SUM((AV$3&gt;='Gastos com Pessoal'!$E$513:$E$522)*(AV$3&lt;='Gastos com Pessoal'!$F$513:$F$522)*(IF('Gastos com Pessoal'!$S$513:$S$522&lt;=AV$3,1,0))*OFFSET('Gastos com Pessoal'!$H$512,1,MATCH(3&amp;$B50,'Gastos com Pessoal'!$I$532:$AJ$532&amp;'Gastos com Pessoal'!$I$512:$AJ$512,0),10,1)),0)
+_xlfn.IFNA(SUM((AV$3&gt;='Gastos com Pessoal'!$E$513:$E$522)*(AV$3&lt;='Gastos com Pessoal'!$F$513:$F$522)*(IF('Gastos com Pessoal'!$Y$513:$Y$522&lt;=AV$3,1,0))*OFFSET('Gastos com Pessoal'!$H$512,1,MATCH(4&amp;$B50,'Gastos com Pessoal'!$I$532:$AJ$532&amp;'Gastos com Pessoal'!$I$512:$AJ$512,0),10,1)),0)
+_xlfn.IFNA(SUM((AV$3&gt;='Gastos com Pessoal'!$E$513:$E$522)*(AV$3&lt;='Gastos com Pessoal'!$F$513:$F$522)*(IF('Gastos com Pessoal'!$AE$513:$AE$522&lt;=AV$3,1,0))*OFFSET('Gastos com Pessoal'!$H$512,1,MATCH(5&amp;$B50,'Gastos com Pessoal'!$I$532:$AJ$532&amp;'Gastos com Pessoal'!$I$512:$AJ$512,0),10,1)),0)</f>
        <v>0</v>
      </c>
      <c r="AW50" s="32">
        <f t="array" aca="1" ref="AW50" ca="1">_xlfn.IFNA(SUM((AW$3&gt;='Gastos com Pessoal'!$E$7:$E$506)*(AW$3&lt;='Gastos com Pessoal'!$F$7:$F$506)*OFFSET('Encargos e Benefícios'!$D$5,1,MATCH($B50,'Encargos e Benefícios'!$E$5:$AB$5,0),500,1)),0)
+_xlfn.IFNA(SUM((AW$3&gt;='Gastos com Pessoal'!$E$513:$E$522)*(AW$3&lt;='Gastos com Pessoal'!$F$513:$F$522)*OFFSET('Encargos e Benefícios'!$D$511,1,MATCH($B50,'Encargos e Benefícios'!$E$511:$AB$511,0),10,1)),0)
+_xlfn.IFNA(SUM((AW$3&gt;='Gastos com Pessoal'!$E$7:$E$506)*(AW$3&lt;='Gastos com Pessoal'!$F$7:$F$506)*(IF('Gastos com Pessoal'!$G$7:$G$506&lt;=AW$3,1,0))*OFFSET('Gastos com Pessoal'!$H$6,1,MATCH(1&amp;$B50,'Gastos com Pessoal'!$I$532:$AJ$532&amp;'Gastos com Pessoal'!$I$6:$AJ$6,0),500,1)),0)
+_xlfn.IFNA(SUM((AW$3&gt;='Gastos com Pessoal'!$E$7:$E$506)*(AW$3&lt;='Gastos com Pessoal'!$F$7:$F$506)*(IF('Gastos com Pessoal'!$M$7:$M$506&lt;=AW$3,1,0))*OFFSET('Gastos com Pessoal'!$H$6,1,MATCH(2&amp;$B50,'Gastos com Pessoal'!$I$532:$AJ$532&amp;'Gastos com Pessoal'!$I$6:$AJ$6,0),500,1)),0)
+_xlfn.IFNA(SUM((AW$3&gt;='Gastos com Pessoal'!$E$7:$E$506)*(AW$3&lt;='Gastos com Pessoal'!$F$7:$F$506)*(IF('Gastos com Pessoal'!$S$7:$S$506&lt;=AW$3,1,0))*OFFSET('Gastos com Pessoal'!$H$6,1,MATCH(3&amp;$B50,'Gastos com Pessoal'!$I$532:$AJ$532&amp;'Gastos com Pessoal'!$I$6:$AJ$6,0),500,1)),0)
+_xlfn.IFNA(SUM((AW$3&gt;='Gastos com Pessoal'!$E$7:$E$506)*(AW$3&lt;='Gastos com Pessoal'!$F$7:$F$506)*(IF('Gastos com Pessoal'!$Y$7:$Y$506&lt;=AW$3,1,0))*OFFSET('Gastos com Pessoal'!$H$6,1,MATCH(4&amp;$B50,'Gastos com Pessoal'!$I$532:$AJ$532&amp;'Gastos com Pessoal'!$I$6:$AJ$6,0),500,1)),0)
+_xlfn.IFNA(SUM((AW$3&gt;='Gastos com Pessoal'!$E$7:$E$506)*(AW$3&lt;='Gastos com Pessoal'!$F$7:$F$506)*(IF('Gastos com Pessoal'!$AE$7:$AE$506&lt;=AW$3,1,0))*OFFSET('Gastos com Pessoal'!$H$6,1,MATCH(5&amp;$B50,'Gastos com Pessoal'!$I$532:$AJ$532&amp;'Gastos com Pessoal'!$I$6:$AJ$6,0),500,1)),0)
+_xlfn.IFNA(SUM((AW$3&gt;='Gastos com Pessoal'!$E$513:$E$522)*(AW$3&lt;='Gastos com Pessoal'!$F$513:$F$522)*(IF('Gastos com Pessoal'!$G$513:$G$522&lt;=AW$3,1,0))*OFFSET('Gastos com Pessoal'!$H$512,1,MATCH(1&amp;$B50,'Gastos com Pessoal'!$I$532:$AJ$532&amp;'Gastos com Pessoal'!$I$512:$AJ$512,0),10,1)),0)
+_xlfn.IFNA(SUM((AW$3&gt;='Gastos com Pessoal'!$E$513:$E$522)*(AW$3&lt;='Gastos com Pessoal'!$F$513:$F$522)*(IF('Gastos com Pessoal'!$M$513:$M$522&lt;=AW$3,1,0))*OFFSET('Gastos com Pessoal'!$H$512,1,MATCH(2&amp;$B50,'Gastos com Pessoal'!$I$532:$AJ$532&amp;'Gastos com Pessoal'!$I$512:$AJ$512,0),10,1)),0)
+_xlfn.IFNA(SUM((AW$3&gt;='Gastos com Pessoal'!$E$513:$E$522)*(AW$3&lt;='Gastos com Pessoal'!$F$513:$F$522)*(IF('Gastos com Pessoal'!$S$513:$S$522&lt;=AW$3,1,0))*OFFSET('Gastos com Pessoal'!$H$512,1,MATCH(3&amp;$B50,'Gastos com Pessoal'!$I$532:$AJ$532&amp;'Gastos com Pessoal'!$I$512:$AJ$512,0),10,1)),0)
+_xlfn.IFNA(SUM((AW$3&gt;='Gastos com Pessoal'!$E$513:$E$522)*(AW$3&lt;='Gastos com Pessoal'!$F$513:$F$522)*(IF('Gastos com Pessoal'!$Y$513:$Y$522&lt;=AW$3,1,0))*OFFSET('Gastos com Pessoal'!$H$512,1,MATCH(4&amp;$B50,'Gastos com Pessoal'!$I$532:$AJ$532&amp;'Gastos com Pessoal'!$I$512:$AJ$512,0),10,1)),0)
+_xlfn.IFNA(SUM((AW$3&gt;='Gastos com Pessoal'!$E$513:$E$522)*(AW$3&lt;='Gastos com Pessoal'!$F$513:$F$522)*(IF('Gastos com Pessoal'!$AE$513:$AE$522&lt;=AW$3,1,0))*OFFSET('Gastos com Pessoal'!$H$512,1,MATCH(5&amp;$B50,'Gastos com Pessoal'!$I$532:$AJ$532&amp;'Gastos com Pessoal'!$I$512:$AJ$512,0),10,1)),0)</f>
        <v>0</v>
      </c>
      <c r="AX50" s="32">
        <f t="array" aca="1" ref="AX50" ca="1">_xlfn.IFNA(SUM((AX$3&gt;='Gastos com Pessoal'!$E$7:$E$506)*(AX$3&lt;='Gastos com Pessoal'!$F$7:$F$506)*OFFSET('Encargos e Benefícios'!$D$5,1,MATCH($B50,'Encargos e Benefícios'!$E$5:$AB$5,0),500,1)),0)
+_xlfn.IFNA(SUM((AX$3&gt;='Gastos com Pessoal'!$E$513:$E$522)*(AX$3&lt;='Gastos com Pessoal'!$F$513:$F$522)*OFFSET('Encargos e Benefícios'!$D$511,1,MATCH($B50,'Encargos e Benefícios'!$E$511:$AB$511,0),10,1)),0)
+_xlfn.IFNA(SUM((AX$3&gt;='Gastos com Pessoal'!$E$7:$E$506)*(AX$3&lt;='Gastos com Pessoal'!$F$7:$F$506)*(IF('Gastos com Pessoal'!$G$7:$G$506&lt;=AX$3,1,0))*OFFSET('Gastos com Pessoal'!$H$6,1,MATCH(1&amp;$B50,'Gastos com Pessoal'!$I$532:$AJ$532&amp;'Gastos com Pessoal'!$I$6:$AJ$6,0),500,1)),0)
+_xlfn.IFNA(SUM((AX$3&gt;='Gastos com Pessoal'!$E$7:$E$506)*(AX$3&lt;='Gastos com Pessoal'!$F$7:$F$506)*(IF('Gastos com Pessoal'!$M$7:$M$506&lt;=AX$3,1,0))*OFFSET('Gastos com Pessoal'!$H$6,1,MATCH(2&amp;$B50,'Gastos com Pessoal'!$I$532:$AJ$532&amp;'Gastos com Pessoal'!$I$6:$AJ$6,0),500,1)),0)
+_xlfn.IFNA(SUM((AX$3&gt;='Gastos com Pessoal'!$E$7:$E$506)*(AX$3&lt;='Gastos com Pessoal'!$F$7:$F$506)*(IF('Gastos com Pessoal'!$S$7:$S$506&lt;=AX$3,1,0))*OFFSET('Gastos com Pessoal'!$H$6,1,MATCH(3&amp;$B50,'Gastos com Pessoal'!$I$532:$AJ$532&amp;'Gastos com Pessoal'!$I$6:$AJ$6,0),500,1)),0)
+_xlfn.IFNA(SUM((AX$3&gt;='Gastos com Pessoal'!$E$7:$E$506)*(AX$3&lt;='Gastos com Pessoal'!$F$7:$F$506)*(IF('Gastos com Pessoal'!$Y$7:$Y$506&lt;=AX$3,1,0))*OFFSET('Gastos com Pessoal'!$H$6,1,MATCH(4&amp;$B50,'Gastos com Pessoal'!$I$532:$AJ$532&amp;'Gastos com Pessoal'!$I$6:$AJ$6,0),500,1)),0)
+_xlfn.IFNA(SUM((AX$3&gt;='Gastos com Pessoal'!$E$7:$E$506)*(AX$3&lt;='Gastos com Pessoal'!$F$7:$F$506)*(IF('Gastos com Pessoal'!$AE$7:$AE$506&lt;=AX$3,1,0))*OFFSET('Gastos com Pessoal'!$H$6,1,MATCH(5&amp;$B50,'Gastos com Pessoal'!$I$532:$AJ$532&amp;'Gastos com Pessoal'!$I$6:$AJ$6,0),500,1)),0)
+_xlfn.IFNA(SUM((AX$3&gt;='Gastos com Pessoal'!$E$513:$E$522)*(AX$3&lt;='Gastos com Pessoal'!$F$513:$F$522)*(IF('Gastos com Pessoal'!$G$513:$G$522&lt;=AX$3,1,0))*OFFSET('Gastos com Pessoal'!$H$512,1,MATCH(1&amp;$B50,'Gastos com Pessoal'!$I$532:$AJ$532&amp;'Gastos com Pessoal'!$I$512:$AJ$512,0),10,1)),0)
+_xlfn.IFNA(SUM((AX$3&gt;='Gastos com Pessoal'!$E$513:$E$522)*(AX$3&lt;='Gastos com Pessoal'!$F$513:$F$522)*(IF('Gastos com Pessoal'!$M$513:$M$522&lt;=AX$3,1,0))*OFFSET('Gastos com Pessoal'!$H$512,1,MATCH(2&amp;$B50,'Gastos com Pessoal'!$I$532:$AJ$532&amp;'Gastos com Pessoal'!$I$512:$AJ$512,0),10,1)),0)
+_xlfn.IFNA(SUM((AX$3&gt;='Gastos com Pessoal'!$E$513:$E$522)*(AX$3&lt;='Gastos com Pessoal'!$F$513:$F$522)*(IF('Gastos com Pessoal'!$S$513:$S$522&lt;=AX$3,1,0))*OFFSET('Gastos com Pessoal'!$H$512,1,MATCH(3&amp;$B50,'Gastos com Pessoal'!$I$532:$AJ$532&amp;'Gastos com Pessoal'!$I$512:$AJ$512,0),10,1)),0)
+_xlfn.IFNA(SUM((AX$3&gt;='Gastos com Pessoal'!$E$513:$E$522)*(AX$3&lt;='Gastos com Pessoal'!$F$513:$F$522)*(IF('Gastos com Pessoal'!$Y$513:$Y$522&lt;=AX$3,1,0))*OFFSET('Gastos com Pessoal'!$H$512,1,MATCH(4&amp;$B50,'Gastos com Pessoal'!$I$532:$AJ$532&amp;'Gastos com Pessoal'!$I$512:$AJ$512,0),10,1)),0)
+_xlfn.IFNA(SUM((AX$3&gt;='Gastos com Pessoal'!$E$513:$E$522)*(AX$3&lt;='Gastos com Pessoal'!$F$513:$F$522)*(IF('Gastos com Pessoal'!$AE$513:$AE$522&lt;=AX$3,1,0))*OFFSET('Gastos com Pessoal'!$H$512,1,MATCH(5&amp;$B50,'Gastos com Pessoal'!$I$532:$AJ$532&amp;'Gastos com Pessoal'!$I$512:$AJ$512,0),10,1)),0)</f>
        <v>0</v>
      </c>
      <c r="AY50" s="32">
        <f t="array" aca="1" ref="AY50" ca="1">_xlfn.IFNA(SUM((AY$3&gt;='Gastos com Pessoal'!$E$7:$E$506)*(AY$3&lt;='Gastos com Pessoal'!$F$7:$F$506)*OFFSET('Encargos e Benefícios'!$D$5,1,MATCH($B50,'Encargos e Benefícios'!$E$5:$AB$5,0),500,1)),0)
+_xlfn.IFNA(SUM((AY$3&gt;='Gastos com Pessoal'!$E$513:$E$522)*(AY$3&lt;='Gastos com Pessoal'!$F$513:$F$522)*OFFSET('Encargos e Benefícios'!$D$511,1,MATCH($B50,'Encargos e Benefícios'!$E$511:$AB$511,0),10,1)),0)
+_xlfn.IFNA(SUM((AY$3&gt;='Gastos com Pessoal'!$E$7:$E$506)*(AY$3&lt;='Gastos com Pessoal'!$F$7:$F$506)*(IF('Gastos com Pessoal'!$G$7:$G$506&lt;=AY$3,1,0))*OFFSET('Gastos com Pessoal'!$H$6,1,MATCH(1&amp;$B50,'Gastos com Pessoal'!$I$532:$AJ$532&amp;'Gastos com Pessoal'!$I$6:$AJ$6,0),500,1)),0)
+_xlfn.IFNA(SUM((AY$3&gt;='Gastos com Pessoal'!$E$7:$E$506)*(AY$3&lt;='Gastos com Pessoal'!$F$7:$F$506)*(IF('Gastos com Pessoal'!$M$7:$M$506&lt;=AY$3,1,0))*OFFSET('Gastos com Pessoal'!$H$6,1,MATCH(2&amp;$B50,'Gastos com Pessoal'!$I$532:$AJ$532&amp;'Gastos com Pessoal'!$I$6:$AJ$6,0),500,1)),0)
+_xlfn.IFNA(SUM((AY$3&gt;='Gastos com Pessoal'!$E$7:$E$506)*(AY$3&lt;='Gastos com Pessoal'!$F$7:$F$506)*(IF('Gastos com Pessoal'!$S$7:$S$506&lt;=AY$3,1,0))*OFFSET('Gastos com Pessoal'!$H$6,1,MATCH(3&amp;$B50,'Gastos com Pessoal'!$I$532:$AJ$532&amp;'Gastos com Pessoal'!$I$6:$AJ$6,0),500,1)),0)
+_xlfn.IFNA(SUM((AY$3&gt;='Gastos com Pessoal'!$E$7:$E$506)*(AY$3&lt;='Gastos com Pessoal'!$F$7:$F$506)*(IF('Gastos com Pessoal'!$Y$7:$Y$506&lt;=AY$3,1,0))*OFFSET('Gastos com Pessoal'!$H$6,1,MATCH(4&amp;$B50,'Gastos com Pessoal'!$I$532:$AJ$532&amp;'Gastos com Pessoal'!$I$6:$AJ$6,0),500,1)),0)
+_xlfn.IFNA(SUM((AY$3&gt;='Gastos com Pessoal'!$E$7:$E$506)*(AY$3&lt;='Gastos com Pessoal'!$F$7:$F$506)*(IF('Gastos com Pessoal'!$AE$7:$AE$506&lt;=AY$3,1,0))*OFFSET('Gastos com Pessoal'!$H$6,1,MATCH(5&amp;$B50,'Gastos com Pessoal'!$I$532:$AJ$532&amp;'Gastos com Pessoal'!$I$6:$AJ$6,0),500,1)),0)
+_xlfn.IFNA(SUM((AY$3&gt;='Gastos com Pessoal'!$E$513:$E$522)*(AY$3&lt;='Gastos com Pessoal'!$F$513:$F$522)*(IF('Gastos com Pessoal'!$G$513:$G$522&lt;=AY$3,1,0))*OFFSET('Gastos com Pessoal'!$H$512,1,MATCH(1&amp;$B50,'Gastos com Pessoal'!$I$532:$AJ$532&amp;'Gastos com Pessoal'!$I$512:$AJ$512,0),10,1)),0)
+_xlfn.IFNA(SUM((AY$3&gt;='Gastos com Pessoal'!$E$513:$E$522)*(AY$3&lt;='Gastos com Pessoal'!$F$513:$F$522)*(IF('Gastos com Pessoal'!$M$513:$M$522&lt;=AY$3,1,0))*OFFSET('Gastos com Pessoal'!$H$512,1,MATCH(2&amp;$B50,'Gastos com Pessoal'!$I$532:$AJ$532&amp;'Gastos com Pessoal'!$I$512:$AJ$512,0),10,1)),0)
+_xlfn.IFNA(SUM((AY$3&gt;='Gastos com Pessoal'!$E$513:$E$522)*(AY$3&lt;='Gastos com Pessoal'!$F$513:$F$522)*(IF('Gastos com Pessoal'!$S$513:$S$522&lt;=AY$3,1,0))*OFFSET('Gastos com Pessoal'!$H$512,1,MATCH(3&amp;$B50,'Gastos com Pessoal'!$I$532:$AJ$532&amp;'Gastos com Pessoal'!$I$512:$AJ$512,0),10,1)),0)
+_xlfn.IFNA(SUM((AY$3&gt;='Gastos com Pessoal'!$E$513:$E$522)*(AY$3&lt;='Gastos com Pessoal'!$F$513:$F$522)*(IF('Gastos com Pessoal'!$Y$513:$Y$522&lt;=AY$3,1,0))*OFFSET('Gastos com Pessoal'!$H$512,1,MATCH(4&amp;$B50,'Gastos com Pessoal'!$I$532:$AJ$532&amp;'Gastos com Pessoal'!$I$512:$AJ$512,0),10,1)),0)
+_xlfn.IFNA(SUM((AY$3&gt;='Gastos com Pessoal'!$E$513:$E$522)*(AY$3&lt;='Gastos com Pessoal'!$F$513:$F$522)*(IF('Gastos com Pessoal'!$AE$513:$AE$522&lt;=AY$3,1,0))*OFFSET('Gastos com Pessoal'!$H$512,1,MATCH(5&amp;$B50,'Gastos com Pessoal'!$I$532:$AJ$532&amp;'Gastos com Pessoal'!$I$512:$AJ$512,0),10,1)),0)</f>
        <v>0</v>
      </c>
      <c r="AZ50" s="32">
        <f t="array" aca="1" ref="AZ50" ca="1">_xlfn.IFNA(SUM((AZ$3&gt;='Gastos com Pessoal'!$E$7:$E$506)*(AZ$3&lt;='Gastos com Pessoal'!$F$7:$F$506)*OFFSET('Encargos e Benefícios'!$D$5,1,MATCH($B50,'Encargos e Benefícios'!$E$5:$AB$5,0),500,1)),0)
+_xlfn.IFNA(SUM((AZ$3&gt;='Gastos com Pessoal'!$E$513:$E$522)*(AZ$3&lt;='Gastos com Pessoal'!$F$513:$F$522)*OFFSET('Encargos e Benefícios'!$D$511,1,MATCH($B50,'Encargos e Benefícios'!$E$511:$AB$511,0),10,1)),0)
+_xlfn.IFNA(SUM((AZ$3&gt;='Gastos com Pessoal'!$E$7:$E$506)*(AZ$3&lt;='Gastos com Pessoal'!$F$7:$F$506)*(IF('Gastos com Pessoal'!$G$7:$G$506&lt;=AZ$3,1,0))*OFFSET('Gastos com Pessoal'!$H$6,1,MATCH(1&amp;$B50,'Gastos com Pessoal'!$I$532:$AJ$532&amp;'Gastos com Pessoal'!$I$6:$AJ$6,0),500,1)),0)
+_xlfn.IFNA(SUM((AZ$3&gt;='Gastos com Pessoal'!$E$7:$E$506)*(AZ$3&lt;='Gastos com Pessoal'!$F$7:$F$506)*(IF('Gastos com Pessoal'!$M$7:$M$506&lt;=AZ$3,1,0))*OFFSET('Gastos com Pessoal'!$H$6,1,MATCH(2&amp;$B50,'Gastos com Pessoal'!$I$532:$AJ$532&amp;'Gastos com Pessoal'!$I$6:$AJ$6,0),500,1)),0)
+_xlfn.IFNA(SUM((AZ$3&gt;='Gastos com Pessoal'!$E$7:$E$506)*(AZ$3&lt;='Gastos com Pessoal'!$F$7:$F$506)*(IF('Gastos com Pessoal'!$S$7:$S$506&lt;=AZ$3,1,0))*OFFSET('Gastos com Pessoal'!$H$6,1,MATCH(3&amp;$B50,'Gastos com Pessoal'!$I$532:$AJ$532&amp;'Gastos com Pessoal'!$I$6:$AJ$6,0),500,1)),0)
+_xlfn.IFNA(SUM((AZ$3&gt;='Gastos com Pessoal'!$E$7:$E$506)*(AZ$3&lt;='Gastos com Pessoal'!$F$7:$F$506)*(IF('Gastos com Pessoal'!$Y$7:$Y$506&lt;=AZ$3,1,0))*OFFSET('Gastos com Pessoal'!$H$6,1,MATCH(4&amp;$B50,'Gastos com Pessoal'!$I$532:$AJ$532&amp;'Gastos com Pessoal'!$I$6:$AJ$6,0),500,1)),0)
+_xlfn.IFNA(SUM((AZ$3&gt;='Gastos com Pessoal'!$E$7:$E$506)*(AZ$3&lt;='Gastos com Pessoal'!$F$7:$F$506)*(IF('Gastos com Pessoal'!$AE$7:$AE$506&lt;=AZ$3,1,0))*OFFSET('Gastos com Pessoal'!$H$6,1,MATCH(5&amp;$B50,'Gastos com Pessoal'!$I$532:$AJ$532&amp;'Gastos com Pessoal'!$I$6:$AJ$6,0),500,1)),0)
+_xlfn.IFNA(SUM((AZ$3&gt;='Gastos com Pessoal'!$E$513:$E$522)*(AZ$3&lt;='Gastos com Pessoal'!$F$513:$F$522)*(IF('Gastos com Pessoal'!$G$513:$G$522&lt;=AZ$3,1,0))*OFFSET('Gastos com Pessoal'!$H$512,1,MATCH(1&amp;$B50,'Gastos com Pessoal'!$I$532:$AJ$532&amp;'Gastos com Pessoal'!$I$512:$AJ$512,0),10,1)),0)
+_xlfn.IFNA(SUM((AZ$3&gt;='Gastos com Pessoal'!$E$513:$E$522)*(AZ$3&lt;='Gastos com Pessoal'!$F$513:$F$522)*(IF('Gastos com Pessoal'!$M$513:$M$522&lt;=AZ$3,1,0))*OFFSET('Gastos com Pessoal'!$H$512,1,MATCH(2&amp;$B50,'Gastos com Pessoal'!$I$532:$AJ$532&amp;'Gastos com Pessoal'!$I$512:$AJ$512,0),10,1)),0)
+_xlfn.IFNA(SUM((AZ$3&gt;='Gastos com Pessoal'!$E$513:$E$522)*(AZ$3&lt;='Gastos com Pessoal'!$F$513:$F$522)*(IF('Gastos com Pessoal'!$S$513:$S$522&lt;=AZ$3,1,0))*OFFSET('Gastos com Pessoal'!$H$512,1,MATCH(3&amp;$B50,'Gastos com Pessoal'!$I$532:$AJ$532&amp;'Gastos com Pessoal'!$I$512:$AJ$512,0),10,1)),0)
+_xlfn.IFNA(SUM((AZ$3&gt;='Gastos com Pessoal'!$E$513:$E$522)*(AZ$3&lt;='Gastos com Pessoal'!$F$513:$F$522)*(IF('Gastos com Pessoal'!$Y$513:$Y$522&lt;=AZ$3,1,0))*OFFSET('Gastos com Pessoal'!$H$512,1,MATCH(4&amp;$B50,'Gastos com Pessoal'!$I$532:$AJ$532&amp;'Gastos com Pessoal'!$I$512:$AJ$512,0),10,1)),0)
+_xlfn.IFNA(SUM((AZ$3&gt;='Gastos com Pessoal'!$E$513:$E$522)*(AZ$3&lt;='Gastos com Pessoal'!$F$513:$F$522)*(IF('Gastos com Pessoal'!$AE$513:$AE$522&lt;=AZ$3,1,0))*OFFSET('Gastos com Pessoal'!$H$512,1,MATCH(5&amp;$B50,'Gastos com Pessoal'!$I$532:$AJ$532&amp;'Gastos com Pessoal'!$I$512:$AJ$512,0),10,1)),0)</f>
        <v>0</v>
      </c>
      <c r="BA50" s="32">
        <f t="array" aca="1" ref="BA50" ca="1">_xlfn.IFNA(SUM((BA$3&gt;='Gastos com Pessoal'!$E$7:$E$506)*(BA$3&lt;='Gastos com Pessoal'!$F$7:$F$506)*OFFSET('Encargos e Benefícios'!$D$5,1,MATCH($B50,'Encargos e Benefícios'!$E$5:$AB$5,0),500,1)),0)
+_xlfn.IFNA(SUM((BA$3&gt;='Gastos com Pessoal'!$E$513:$E$522)*(BA$3&lt;='Gastos com Pessoal'!$F$513:$F$522)*OFFSET('Encargos e Benefícios'!$D$511,1,MATCH($B50,'Encargos e Benefícios'!$E$511:$AB$511,0),10,1)),0)
+_xlfn.IFNA(SUM((BA$3&gt;='Gastos com Pessoal'!$E$7:$E$506)*(BA$3&lt;='Gastos com Pessoal'!$F$7:$F$506)*(IF('Gastos com Pessoal'!$G$7:$G$506&lt;=BA$3,1,0))*OFFSET('Gastos com Pessoal'!$H$6,1,MATCH(1&amp;$B50,'Gastos com Pessoal'!$I$532:$AJ$532&amp;'Gastos com Pessoal'!$I$6:$AJ$6,0),500,1)),0)
+_xlfn.IFNA(SUM((BA$3&gt;='Gastos com Pessoal'!$E$7:$E$506)*(BA$3&lt;='Gastos com Pessoal'!$F$7:$F$506)*(IF('Gastos com Pessoal'!$M$7:$M$506&lt;=BA$3,1,0))*OFFSET('Gastos com Pessoal'!$H$6,1,MATCH(2&amp;$B50,'Gastos com Pessoal'!$I$532:$AJ$532&amp;'Gastos com Pessoal'!$I$6:$AJ$6,0),500,1)),0)
+_xlfn.IFNA(SUM((BA$3&gt;='Gastos com Pessoal'!$E$7:$E$506)*(BA$3&lt;='Gastos com Pessoal'!$F$7:$F$506)*(IF('Gastos com Pessoal'!$S$7:$S$506&lt;=BA$3,1,0))*OFFSET('Gastos com Pessoal'!$H$6,1,MATCH(3&amp;$B50,'Gastos com Pessoal'!$I$532:$AJ$532&amp;'Gastos com Pessoal'!$I$6:$AJ$6,0),500,1)),0)
+_xlfn.IFNA(SUM((BA$3&gt;='Gastos com Pessoal'!$E$7:$E$506)*(BA$3&lt;='Gastos com Pessoal'!$F$7:$F$506)*(IF('Gastos com Pessoal'!$Y$7:$Y$506&lt;=BA$3,1,0))*OFFSET('Gastos com Pessoal'!$H$6,1,MATCH(4&amp;$B50,'Gastos com Pessoal'!$I$532:$AJ$532&amp;'Gastos com Pessoal'!$I$6:$AJ$6,0),500,1)),0)
+_xlfn.IFNA(SUM((BA$3&gt;='Gastos com Pessoal'!$E$7:$E$506)*(BA$3&lt;='Gastos com Pessoal'!$F$7:$F$506)*(IF('Gastos com Pessoal'!$AE$7:$AE$506&lt;=BA$3,1,0))*OFFSET('Gastos com Pessoal'!$H$6,1,MATCH(5&amp;$B50,'Gastos com Pessoal'!$I$532:$AJ$532&amp;'Gastos com Pessoal'!$I$6:$AJ$6,0),500,1)),0)
+_xlfn.IFNA(SUM((BA$3&gt;='Gastos com Pessoal'!$E$513:$E$522)*(BA$3&lt;='Gastos com Pessoal'!$F$513:$F$522)*(IF('Gastos com Pessoal'!$G$513:$G$522&lt;=BA$3,1,0))*OFFSET('Gastos com Pessoal'!$H$512,1,MATCH(1&amp;$B50,'Gastos com Pessoal'!$I$532:$AJ$532&amp;'Gastos com Pessoal'!$I$512:$AJ$512,0),10,1)),0)
+_xlfn.IFNA(SUM((BA$3&gt;='Gastos com Pessoal'!$E$513:$E$522)*(BA$3&lt;='Gastos com Pessoal'!$F$513:$F$522)*(IF('Gastos com Pessoal'!$M$513:$M$522&lt;=BA$3,1,0))*OFFSET('Gastos com Pessoal'!$H$512,1,MATCH(2&amp;$B50,'Gastos com Pessoal'!$I$532:$AJ$532&amp;'Gastos com Pessoal'!$I$512:$AJ$512,0),10,1)),0)
+_xlfn.IFNA(SUM((BA$3&gt;='Gastos com Pessoal'!$E$513:$E$522)*(BA$3&lt;='Gastos com Pessoal'!$F$513:$F$522)*(IF('Gastos com Pessoal'!$S$513:$S$522&lt;=BA$3,1,0))*OFFSET('Gastos com Pessoal'!$H$512,1,MATCH(3&amp;$B50,'Gastos com Pessoal'!$I$532:$AJ$532&amp;'Gastos com Pessoal'!$I$512:$AJ$512,0),10,1)),0)
+_xlfn.IFNA(SUM((BA$3&gt;='Gastos com Pessoal'!$E$513:$E$522)*(BA$3&lt;='Gastos com Pessoal'!$F$513:$F$522)*(IF('Gastos com Pessoal'!$Y$513:$Y$522&lt;=BA$3,1,0))*OFFSET('Gastos com Pessoal'!$H$512,1,MATCH(4&amp;$B50,'Gastos com Pessoal'!$I$532:$AJ$532&amp;'Gastos com Pessoal'!$I$512:$AJ$512,0),10,1)),0)
+_xlfn.IFNA(SUM((BA$3&gt;='Gastos com Pessoal'!$E$513:$E$522)*(BA$3&lt;='Gastos com Pessoal'!$F$513:$F$522)*(IF('Gastos com Pessoal'!$AE$513:$AE$522&lt;=BA$3,1,0))*OFFSET('Gastos com Pessoal'!$H$512,1,MATCH(5&amp;$B50,'Gastos com Pessoal'!$I$532:$AJ$532&amp;'Gastos com Pessoal'!$I$512:$AJ$512,0),10,1)),0)</f>
        <v>0</v>
      </c>
      <c r="BB50" s="32">
        <f t="array" aca="1" ref="BB50" ca="1">_xlfn.IFNA(SUM((BB$3&gt;='Gastos com Pessoal'!$E$7:$E$506)*(BB$3&lt;='Gastos com Pessoal'!$F$7:$F$506)*OFFSET('Encargos e Benefícios'!$D$5,1,MATCH($B50,'Encargos e Benefícios'!$E$5:$AB$5,0),500,1)),0)
+_xlfn.IFNA(SUM((BB$3&gt;='Gastos com Pessoal'!$E$513:$E$522)*(BB$3&lt;='Gastos com Pessoal'!$F$513:$F$522)*OFFSET('Encargos e Benefícios'!$D$511,1,MATCH($B50,'Encargos e Benefícios'!$E$511:$AB$511,0),10,1)),0)
+_xlfn.IFNA(SUM((BB$3&gt;='Gastos com Pessoal'!$E$7:$E$506)*(BB$3&lt;='Gastos com Pessoal'!$F$7:$F$506)*(IF('Gastos com Pessoal'!$G$7:$G$506&lt;=BB$3,1,0))*OFFSET('Gastos com Pessoal'!$H$6,1,MATCH(1&amp;$B50,'Gastos com Pessoal'!$I$532:$AJ$532&amp;'Gastos com Pessoal'!$I$6:$AJ$6,0),500,1)),0)
+_xlfn.IFNA(SUM((BB$3&gt;='Gastos com Pessoal'!$E$7:$E$506)*(BB$3&lt;='Gastos com Pessoal'!$F$7:$F$506)*(IF('Gastos com Pessoal'!$M$7:$M$506&lt;=BB$3,1,0))*OFFSET('Gastos com Pessoal'!$H$6,1,MATCH(2&amp;$B50,'Gastos com Pessoal'!$I$532:$AJ$532&amp;'Gastos com Pessoal'!$I$6:$AJ$6,0),500,1)),0)
+_xlfn.IFNA(SUM((BB$3&gt;='Gastos com Pessoal'!$E$7:$E$506)*(BB$3&lt;='Gastos com Pessoal'!$F$7:$F$506)*(IF('Gastos com Pessoal'!$S$7:$S$506&lt;=BB$3,1,0))*OFFSET('Gastos com Pessoal'!$H$6,1,MATCH(3&amp;$B50,'Gastos com Pessoal'!$I$532:$AJ$532&amp;'Gastos com Pessoal'!$I$6:$AJ$6,0),500,1)),0)
+_xlfn.IFNA(SUM((BB$3&gt;='Gastos com Pessoal'!$E$7:$E$506)*(BB$3&lt;='Gastos com Pessoal'!$F$7:$F$506)*(IF('Gastos com Pessoal'!$Y$7:$Y$506&lt;=BB$3,1,0))*OFFSET('Gastos com Pessoal'!$H$6,1,MATCH(4&amp;$B50,'Gastos com Pessoal'!$I$532:$AJ$532&amp;'Gastos com Pessoal'!$I$6:$AJ$6,0),500,1)),0)
+_xlfn.IFNA(SUM((BB$3&gt;='Gastos com Pessoal'!$E$7:$E$506)*(BB$3&lt;='Gastos com Pessoal'!$F$7:$F$506)*(IF('Gastos com Pessoal'!$AE$7:$AE$506&lt;=BB$3,1,0))*OFFSET('Gastos com Pessoal'!$H$6,1,MATCH(5&amp;$B50,'Gastos com Pessoal'!$I$532:$AJ$532&amp;'Gastos com Pessoal'!$I$6:$AJ$6,0),500,1)),0)
+_xlfn.IFNA(SUM((BB$3&gt;='Gastos com Pessoal'!$E$513:$E$522)*(BB$3&lt;='Gastos com Pessoal'!$F$513:$F$522)*(IF('Gastos com Pessoal'!$G$513:$G$522&lt;=BB$3,1,0))*OFFSET('Gastos com Pessoal'!$H$512,1,MATCH(1&amp;$B50,'Gastos com Pessoal'!$I$532:$AJ$532&amp;'Gastos com Pessoal'!$I$512:$AJ$512,0),10,1)),0)
+_xlfn.IFNA(SUM((BB$3&gt;='Gastos com Pessoal'!$E$513:$E$522)*(BB$3&lt;='Gastos com Pessoal'!$F$513:$F$522)*(IF('Gastos com Pessoal'!$M$513:$M$522&lt;=BB$3,1,0))*OFFSET('Gastos com Pessoal'!$H$512,1,MATCH(2&amp;$B50,'Gastos com Pessoal'!$I$532:$AJ$532&amp;'Gastos com Pessoal'!$I$512:$AJ$512,0),10,1)),0)
+_xlfn.IFNA(SUM((BB$3&gt;='Gastos com Pessoal'!$E$513:$E$522)*(BB$3&lt;='Gastos com Pessoal'!$F$513:$F$522)*(IF('Gastos com Pessoal'!$S$513:$S$522&lt;=BB$3,1,0))*OFFSET('Gastos com Pessoal'!$H$512,1,MATCH(3&amp;$B50,'Gastos com Pessoal'!$I$532:$AJ$532&amp;'Gastos com Pessoal'!$I$512:$AJ$512,0),10,1)),0)
+_xlfn.IFNA(SUM((BB$3&gt;='Gastos com Pessoal'!$E$513:$E$522)*(BB$3&lt;='Gastos com Pessoal'!$F$513:$F$522)*(IF('Gastos com Pessoal'!$Y$513:$Y$522&lt;=BB$3,1,0))*OFFSET('Gastos com Pessoal'!$H$512,1,MATCH(4&amp;$B50,'Gastos com Pessoal'!$I$532:$AJ$532&amp;'Gastos com Pessoal'!$I$512:$AJ$512,0),10,1)),0)
+_xlfn.IFNA(SUM((BB$3&gt;='Gastos com Pessoal'!$E$513:$E$522)*(BB$3&lt;='Gastos com Pessoal'!$F$513:$F$522)*(IF('Gastos com Pessoal'!$AE$513:$AE$522&lt;=BB$3,1,0))*OFFSET('Gastos com Pessoal'!$H$512,1,MATCH(5&amp;$B50,'Gastos com Pessoal'!$I$532:$AJ$532&amp;'Gastos com Pessoal'!$I$512:$AJ$512,0),10,1)),0)</f>
        <v>0</v>
      </c>
      <c r="BC50" s="32">
        <f t="array" aca="1" ref="BC50" ca="1">_xlfn.IFNA(SUM((BC$3&gt;='Gastos com Pessoal'!$E$7:$E$506)*(BC$3&lt;='Gastos com Pessoal'!$F$7:$F$506)*OFFSET('Encargos e Benefícios'!$D$5,1,MATCH($B50,'Encargos e Benefícios'!$E$5:$AB$5,0),500,1)),0)
+_xlfn.IFNA(SUM((BC$3&gt;='Gastos com Pessoal'!$E$513:$E$522)*(BC$3&lt;='Gastos com Pessoal'!$F$513:$F$522)*OFFSET('Encargos e Benefícios'!$D$511,1,MATCH($B50,'Encargos e Benefícios'!$E$511:$AB$511,0),10,1)),0)
+_xlfn.IFNA(SUM((BC$3&gt;='Gastos com Pessoal'!$E$7:$E$506)*(BC$3&lt;='Gastos com Pessoal'!$F$7:$F$506)*(IF('Gastos com Pessoal'!$G$7:$G$506&lt;=BC$3,1,0))*OFFSET('Gastos com Pessoal'!$H$6,1,MATCH(1&amp;$B50,'Gastos com Pessoal'!$I$532:$AJ$532&amp;'Gastos com Pessoal'!$I$6:$AJ$6,0),500,1)),0)
+_xlfn.IFNA(SUM((BC$3&gt;='Gastos com Pessoal'!$E$7:$E$506)*(BC$3&lt;='Gastos com Pessoal'!$F$7:$F$506)*(IF('Gastos com Pessoal'!$M$7:$M$506&lt;=BC$3,1,0))*OFFSET('Gastos com Pessoal'!$H$6,1,MATCH(2&amp;$B50,'Gastos com Pessoal'!$I$532:$AJ$532&amp;'Gastos com Pessoal'!$I$6:$AJ$6,0),500,1)),0)
+_xlfn.IFNA(SUM((BC$3&gt;='Gastos com Pessoal'!$E$7:$E$506)*(BC$3&lt;='Gastos com Pessoal'!$F$7:$F$506)*(IF('Gastos com Pessoal'!$S$7:$S$506&lt;=BC$3,1,0))*OFFSET('Gastos com Pessoal'!$H$6,1,MATCH(3&amp;$B50,'Gastos com Pessoal'!$I$532:$AJ$532&amp;'Gastos com Pessoal'!$I$6:$AJ$6,0),500,1)),0)
+_xlfn.IFNA(SUM((BC$3&gt;='Gastos com Pessoal'!$E$7:$E$506)*(BC$3&lt;='Gastos com Pessoal'!$F$7:$F$506)*(IF('Gastos com Pessoal'!$Y$7:$Y$506&lt;=BC$3,1,0))*OFFSET('Gastos com Pessoal'!$H$6,1,MATCH(4&amp;$B50,'Gastos com Pessoal'!$I$532:$AJ$532&amp;'Gastos com Pessoal'!$I$6:$AJ$6,0),500,1)),0)
+_xlfn.IFNA(SUM((BC$3&gt;='Gastos com Pessoal'!$E$7:$E$506)*(BC$3&lt;='Gastos com Pessoal'!$F$7:$F$506)*(IF('Gastos com Pessoal'!$AE$7:$AE$506&lt;=BC$3,1,0))*OFFSET('Gastos com Pessoal'!$H$6,1,MATCH(5&amp;$B50,'Gastos com Pessoal'!$I$532:$AJ$532&amp;'Gastos com Pessoal'!$I$6:$AJ$6,0),500,1)),0)
+_xlfn.IFNA(SUM((BC$3&gt;='Gastos com Pessoal'!$E$513:$E$522)*(BC$3&lt;='Gastos com Pessoal'!$F$513:$F$522)*(IF('Gastos com Pessoal'!$G$513:$G$522&lt;=BC$3,1,0))*OFFSET('Gastos com Pessoal'!$H$512,1,MATCH(1&amp;$B50,'Gastos com Pessoal'!$I$532:$AJ$532&amp;'Gastos com Pessoal'!$I$512:$AJ$512,0),10,1)),0)
+_xlfn.IFNA(SUM((BC$3&gt;='Gastos com Pessoal'!$E$513:$E$522)*(BC$3&lt;='Gastos com Pessoal'!$F$513:$F$522)*(IF('Gastos com Pessoal'!$M$513:$M$522&lt;=BC$3,1,0))*OFFSET('Gastos com Pessoal'!$H$512,1,MATCH(2&amp;$B50,'Gastos com Pessoal'!$I$532:$AJ$532&amp;'Gastos com Pessoal'!$I$512:$AJ$512,0),10,1)),0)
+_xlfn.IFNA(SUM((BC$3&gt;='Gastos com Pessoal'!$E$513:$E$522)*(BC$3&lt;='Gastos com Pessoal'!$F$513:$F$522)*(IF('Gastos com Pessoal'!$S$513:$S$522&lt;=BC$3,1,0))*OFFSET('Gastos com Pessoal'!$H$512,1,MATCH(3&amp;$B50,'Gastos com Pessoal'!$I$532:$AJ$532&amp;'Gastos com Pessoal'!$I$512:$AJ$512,0),10,1)),0)
+_xlfn.IFNA(SUM((BC$3&gt;='Gastos com Pessoal'!$E$513:$E$522)*(BC$3&lt;='Gastos com Pessoal'!$F$513:$F$522)*(IF('Gastos com Pessoal'!$Y$513:$Y$522&lt;=BC$3,1,0))*OFFSET('Gastos com Pessoal'!$H$512,1,MATCH(4&amp;$B50,'Gastos com Pessoal'!$I$532:$AJ$532&amp;'Gastos com Pessoal'!$I$512:$AJ$512,0),10,1)),0)
+_xlfn.IFNA(SUM((BC$3&gt;='Gastos com Pessoal'!$E$513:$E$522)*(BC$3&lt;='Gastos com Pessoal'!$F$513:$F$522)*(IF('Gastos com Pessoal'!$AE$513:$AE$522&lt;=BC$3,1,0))*OFFSET('Gastos com Pessoal'!$H$512,1,MATCH(5&amp;$B50,'Gastos com Pessoal'!$I$532:$AJ$532&amp;'Gastos com Pessoal'!$I$512:$AJ$512,0),10,1)),0)</f>
        <v>0</v>
      </c>
      <c r="BD50" s="32">
        <f t="array" aca="1" ref="BD50" ca="1">_xlfn.IFNA(SUM((BD$3&gt;='Gastos com Pessoal'!$E$7:$E$506)*(BD$3&lt;='Gastos com Pessoal'!$F$7:$F$506)*OFFSET('Encargos e Benefícios'!$D$5,1,MATCH($B50,'Encargos e Benefícios'!$E$5:$AB$5,0),500,1)),0)
+_xlfn.IFNA(SUM((BD$3&gt;='Gastos com Pessoal'!$E$513:$E$522)*(BD$3&lt;='Gastos com Pessoal'!$F$513:$F$522)*OFFSET('Encargos e Benefícios'!$D$511,1,MATCH($B50,'Encargos e Benefícios'!$E$511:$AB$511,0),10,1)),0)
+_xlfn.IFNA(SUM((BD$3&gt;='Gastos com Pessoal'!$E$7:$E$506)*(BD$3&lt;='Gastos com Pessoal'!$F$7:$F$506)*(IF('Gastos com Pessoal'!$G$7:$G$506&lt;=BD$3,1,0))*OFFSET('Gastos com Pessoal'!$H$6,1,MATCH(1&amp;$B50,'Gastos com Pessoal'!$I$532:$AJ$532&amp;'Gastos com Pessoal'!$I$6:$AJ$6,0),500,1)),0)
+_xlfn.IFNA(SUM((BD$3&gt;='Gastos com Pessoal'!$E$7:$E$506)*(BD$3&lt;='Gastos com Pessoal'!$F$7:$F$506)*(IF('Gastos com Pessoal'!$M$7:$M$506&lt;=BD$3,1,0))*OFFSET('Gastos com Pessoal'!$H$6,1,MATCH(2&amp;$B50,'Gastos com Pessoal'!$I$532:$AJ$532&amp;'Gastos com Pessoal'!$I$6:$AJ$6,0),500,1)),0)
+_xlfn.IFNA(SUM((BD$3&gt;='Gastos com Pessoal'!$E$7:$E$506)*(BD$3&lt;='Gastos com Pessoal'!$F$7:$F$506)*(IF('Gastos com Pessoal'!$S$7:$S$506&lt;=BD$3,1,0))*OFFSET('Gastos com Pessoal'!$H$6,1,MATCH(3&amp;$B50,'Gastos com Pessoal'!$I$532:$AJ$532&amp;'Gastos com Pessoal'!$I$6:$AJ$6,0),500,1)),0)
+_xlfn.IFNA(SUM((BD$3&gt;='Gastos com Pessoal'!$E$7:$E$506)*(BD$3&lt;='Gastos com Pessoal'!$F$7:$F$506)*(IF('Gastos com Pessoal'!$Y$7:$Y$506&lt;=BD$3,1,0))*OFFSET('Gastos com Pessoal'!$H$6,1,MATCH(4&amp;$B50,'Gastos com Pessoal'!$I$532:$AJ$532&amp;'Gastos com Pessoal'!$I$6:$AJ$6,0),500,1)),0)
+_xlfn.IFNA(SUM((BD$3&gt;='Gastos com Pessoal'!$E$7:$E$506)*(BD$3&lt;='Gastos com Pessoal'!$F$7:$F$506)*(IF('Gastos com Pessoal'!$AE$7:$AE$506&lt;=BD$3,1,0))*OFFSET('Gastos com Pessoal'!$H$6,1,MATCH(5&amp;$B50,'Gastos com Pessoal'!$I$532:$AJ$532&amp;'Gastos com Pessoal'!$I$6:$AJ$6,0),500,1)),0)
+_xlfn.IFNA(SUM((BD$3&gt;='Gastos com Pessoal'!$E$513:$E$522)*(BD$3&lt;='Gastos com Pessoal'!$F$513:$F$522)*(IF('Gastos com Pessoal'!$G$513:$G$522&lt;=BD$3,1,0))*OFFSET('Gastos com Pessoal'!$H$512,1,MATCH(1&amp;$B50,'Gastos com Pessoal'!$I$532:$AJ$532&amp;'Gastos com Pessoal'!$I$512:$AJ$512,0),10,1)),0)
+_xlfn.IFNA(SUM((BD$3&gt;='Gastos com Pessoal'!$E$513:$E$522)*(BD$3&lt;='Gastos com Pessoal'!$F$513:$F$522)*(IF('Gastos com Pessoal'!$M$513:$M$522&lt;=BD$3,1,0))*OFFSET('Gastos com Pessoal'!$H$512,1,MATCH(2&amp;$B50,'Gastos com Pessoal'!$I$532:$AJ$532&amp;'Gastos com Pessoal'!$I$512:$AJ$512,0),10,1)),0)
+_xlfn.IFNA(SUM((BD$3&gt;='Gastos com Pessoal'!$E$513:$E$522)*(BD$3&lt;='Gastos com Pessoal'!$F$513:$F$522)*(IF('Gastos com Pessoal'!$S$513:$S$522&lt;=BD$3,1,0))*OFFSET('Gastos com Pessoal'!$H$512,1,MATCH(3&amp;$B50,'Gastos com Pessoal'!$I$532:$AJ$532&amp;'Gastos com Pessoal'!$I$512:$AJ$512,0),10,1)),0)
+_xlfn.IFNA(SUM((BD$3&gt;='Gastos com Pessoal'!$E$513:$E$522)*(BD$3&lt;='Gastos com Pessoal'!$F$513:$F$522)*(IF('Gastos com Pessoal'!$Y$513:$Y$522&lt;=BD$3,1,0))*OFFSET('Gastos com Pessoal'!$H$512,1,MATCH(4&amp;$B50,'Gastos com Pessoal'!$I$532:$AJ$532&amp;'Gastos com Pessoal'!$I$512:$AJ$512,0),10,1)),0)
+_xlfn.IFNA(SUM((BD$3&gt;='Gastos com Pessoal'!$E$513:$E$522)*(BD$3&lt;='Gastos com Pessoal'!$F$513:$F$522)*(IF('Gastos com Pessoal'!$AE$513:$AE$522&lt;=BD$3,1,0))*OFFSET('Gastos com Pessoal'!$H$512,1,MATCH(5&amp;$B50,'Gastos com Pessoal'!$I$532:$AJ$532&amp;'Gastos com Pessoal'!$I$512:$AJ$512,0),10,1)),0)</f>
        <v>0</v>
      </c>
      <c r="BE50" s="32">
        <f t="array" aca="1" ref="BE50" ca="1">_xlfn.IFNA(SUM((BE$3&gt;='Gastos com Pessoal'!$E$7:$E$506)*(BE$3&lt;='Gastos com Pessoal'!$F$7:$F$506)*OFFSET('Encargos e Benefícios'!$D$5,1,MATCH($B50,'Encargos e Benefícios'!$E$5:$AB$5,0),500,1)),0)
+_xlfn.IFNA(SUM((BE$3&gt;='Gastos com Pessoal'!$E$513:$E$522)*(BE$3&lt;='Gastos com Pessoal'!$F$513:$F$522)*OFFSET('Encargos e Benefícios'!$D$511,1,MATCH($B50,'Encargos e Benefícios'!$E$511:$AB$511,0),10,1)),0)
+_xlfn.IFNA(SUM((BE$3&gt;='Gastos com Pessoal'!$E$7:$E$506)*(BE$3&lt;='Gastos com Pessoal'!$F$7:$F$506)*(IF('Gastos com Pessoal'!$G$7:$G$506&lt;=BE$3,1,0))*OFFSET('Gastos com Pessoal'!$H$6,1,MATCH(1&amp;$B50,'Gastos com Pessoal'!$I$532:$AJ$532&amp;'Gastos com Pessoal'!$I$6:$AJ$6,0),500,1)),0)
+_xlfn.IFNA(SUM((BE$3&gt;='Gastos com Pessoal'!$E$7:$E$506)*(BE$3&lt;='Gastos com Pessoal'!$F$7:$F$506)*(IF('Gastos com Pessoal'!$M$7:$M$506&lt;=BE$3,1,0))*OFFSET('Gastos com Pessoal'!$H$6,1,MATCH(2&amp;$B50,'Gastos com Pessoal'!$I$532:$AJ$532&amp;'Gastos com Pessoal'!$I$6:$AJ$6,0),500,1)),0)
+_xlfn.IFNA(SUM((BE$3&gt;='Gastos com Pessoal'!$E$7:$E$506)*(BE$3&lt;='Gastos com Pessoal'!$F$7:$F$506)*(IF('Gastos com Pessoal'!$S$7:$S$506&lt;=BE$3,1,0))*OFFSET('Gastos com Pessoal'!$H$6,1,MATCH(3&amp;$B50,'Gastos com Pessoal'!$I$532:$AJ$532&amp;'Gastos com Pessoal'!$I$6:$AJ$6,0),500,1)),0)
+_xlfn.IFNA(SUM((BE$3&gt;='Gastos com Pessoal'!$E$7:$E$506)*(BE$3&lt;='Gastos com Pessoal'!$F$7:$F$506)*(IF('Gastos com Pessoal'!$Y$7:$Y$506&lt;=BE$3,1,0))*OFFSET('Gastos com Pessoal'!$H$6,1,MATCH(4&amp;$B50,'Gastos com Pessoal'!$I$532:$AJ$532&amp;'Gastos com Pessoal'!$I$6:$AJ$6,0),500,1)),0)
+_xlfn.IFNA(SUM((BE$3&gt;='Gastos com Pessoal'!$E$7:$E$506)*(BE$3&lt;='Gastos com Pessoal'!$F$7:$F$506)*(IF('Gastos com Pessoal'!$AE$7:$AE$506&lt;=BE$3,1,0))*OFFSET('Gastos com Pessoal'!$H$6,1,MATCH(5&amp;$B50,'Gastos com Pessoal'!$I$532:$AJ$532&amp;'Gastos com Pessoal'!$I$6:$AJ$6,0),500,1)),0)
+_xlfn.IFNA(SUM((BE$3&gt;='Gastos com Pessoal'!$E$513:$E$522)*(BE$3&lt;='Gastos com Pessoal'!$F$513:$F$522)*(IF('Gastos com Pessoal'!$G$513:$G$522&lt;=BE$3,1,0))*OFFSET('Gastos com Pessoal'!$H$512,1,MATCH(1&amp;$B50,'Gastos com Pessoal'!$I$532:$AJ$532&amp;'Gastos com Pessoal'!$I$512:$AJ$512,0),10,1)),0)
+_xlfn.IFNA(SUM((BE$3&gt;='Gastos com Pessoal'!$E$513:$E$522)*(BE$3&lt;='Gastos com Pessoal'!$F$513:$F$522)*(IF('Gastos com Pessoal'!$M$513:$M$522&lt;=BE$3,1,0))*OFFSET('Gastos com Pessoal'!$H$512,1,MATCH(2&amp;$B50,'Gastos com Pessoal'!$I$532:$AJ$532&amp;'Gastos com Pessoal'!$I$512:$AJ$512,0),10,1)),0)
+_xlfn.IFNA(SUM((BE$3&gt;='Gastos com Pessoal'!$E$513:$E$522)*(BE$3&lt;='Gastos com Pessoal'!$F$513:$F$522)*(IF('Gastos com Pessoal'!$S$513:$S$522&lt;=BE$3,1,0))*OFFSET('Gastos com Pessoal'!$H$512,1,MATCH(3&amp;$B50,'Gastos com Pessoal'!$I$532:$AJ$532&amp;'Gastos com Pessoal'!$I$512:$AJ$512,0),10,1)),0)
+_xlfn.IFNA(SUM((BE$3&gt;='Gastos com Pessoal'!$E$513:$E$522)*(BE$3&lt;='Gastos com Pessoal'!$F$513:$F$522)*(IF('Gastos com Pessoal'!$Y$513:$Y$522&lt;=BE$3,1,0))*OFFSET('Gastos com Pessoal'!$H$512,1,MATCH(4&amp;$B50,'Gastos com Pessoal'!$I$532:$AJ$532&amp;'Gastos com Pessoal'!$I$512:$AJ$512,0),10,1)),0)
+_xlfn.IFNA(SUM((BE$3&gt;='Gastos com Pessoal'!$E$513:$E$522)*(BE$3&lt;='Gastos com Pessoal'!$F$513:$F$522)*(IF('Gastos com Pessoal'!$AE$513:$AE$522&lt;=BE$3,1,0))*OFFSET('Gastos com Pessoal'!$H$512,1,MATCH(5&amp;$B50,'Gastos com Pessoal'!$I$532:$AJ$532&amp;'Gastos com Pessoal'!$I$512:$AJ$512,0),10,1)),0)</f>
        <v>0</v>
      </c>
      <c r="BF50" s="32">
        <f t="array" aca="1" ref="BF50" ca="1">_xlfn.IFNA(SUM((BF$3&gt;='Gastos com Pessoal'!$E$7:$E$506)*(BF$3&lt;='Gastos com Pessoal'!$F$7:$F$506)*OFFSET('Encargos e Benefícios'!$D$5,1,MATCH($B50,'Encargos e Benefícios'!$E$5:$AB$5,0),500,1)),0)
+_xlfn.IFNA(SUM((BF$3&gt;='Gastos com Pessoal'!$E$513:$E$522)*(BF$3&lt;='Gastos com Pessoal'!$F$513:$F$522)*OFFSET('Encargos e Benefícios'!$D$511,1,MATCH($B50,'Encargos e Benefícios'!$E$511:$AB$511,0),10,1)),0)
+_xlfn.IFNA(SUM((BF$3&gt;='Gastos com Pessoal'!$E$7:$E$506)*(BF$3&lt;='Gastos com Pessoal'!$F$7:$F$506)*(IF('Gastos com Pessoal'!$G$7:$G$506&lt;=BF$3,1,0))*OFFSET('Gastos com Pessoal'!$H$6,1,MATCH(1&amp;$B50,'Gastos com Pessoal'!$I$532:$AJ$532&amp;'Gastos com Pessoal'!$I$6:$AJ$6,0),500,1)),0)
+_xlfn.IFNA(SUM((BF$3&gt;='Gastos com Pessoal'!$E$7:$E$506)*(BF$3&lt;='Gastos com Pessoal'!$F$7:$F$506)*(IF('Gastos com Pessoal'!$M$7:$M$506&lt;=BF$3,1,0))*OFFSET('Gastos com Pessoal'!$H$6,1,MATCH(2&amp;$B50,'Gastos com Pessoal'!$I$532:$AJ$532&amp;'Gastos com Pessoal'!$I$6:$AJ$6,0),500,1)),0)
+_xlfn.IFNA(SUM((BF$3&gt;='Gastos com Pessoal'!$E$7:$E$506)*(BF$3&lt;='Gastos com Pessoal'!$F$7:$F$506)*(IF('Gastos com Pessoal'!$S$7:$S$506&lt;=BF$3,1,0))*OFFSET('Gastos com Pessoal'!$H$6,1,MATCH(3&amp;$B50,'Gastos com Pessoal'!$I$532:$AJ$532&amp;'Gastos com Pessoal'!$I$6:$AJ$6,0),500,1)),0)
+_xlfn.IFNA(SUM((BF$3&gt;='Gastos com Pessoal'!$E$7:$E$506)*(BF$3&lt;='Gastos com Pessoal'!$F$7:$F$506)*(IF('Gastos com Pessoal'!$Y$7:$Y$506&lt;=BF$3,1,0))*OFFSET('Gastos com Pessoal'!$H$6,1,MATCH(4&amp;$B50,'Gastos com Pessoal'!$I$532:$AJ$532&amp;'Gastos com Pessoal'!$I$6:$AJ$6,0),500,1)),0)
+_xlfn.IFNA(SUM((BF$3&gt;='Gastos com Pessoal'!$E$7:$E$506)*(BF$3&lt;='Gastos com Pessoal'!$F$7:$F$506)*(IF('Gastos com Pessoal'!$AE$7:$AE$506&lt;=BF$3,1,0))*OFFSET('Gastos com Pessoal'!$H$6,1,MATCH(5&amp;$B50,'Gastos com Pessoal'!$I$532:$AJ$532&amp;'Gastos com Pessoal'!$I$6:$AJ$6,0),500,1)),0)
+_xlfn.IFNA(SUM((BF$3&gt;='Gastos com Pessoal'!$E$513:$E$522)*(BF$3&lt;='Gastos com Pessoal'!$F$513:$F$522)*(IF('Gastos com Pessoal'!$G$513:$G$522&lt;=BF$3,1,0))*OFFSET('Gastos com Pessoal'!$H$512,1,MATCH(1&amp;$B50,'Gastos com Pessoal'!$I$532:$AJ$532&amp;'Gastos com Pessoal'!$I$512:$AJ$512,0),10,1)),0)
+_xlfn.IFNA(SUM((BF$3&gt;='Gastos com Pessoal'!$E$513:$E$522)*(BF$3&lt;='Gastos com Pessoal'!$F$513:$F$522)*(IF('Gastos com Pessoal'!$M$513:$M$522&lt;=BF$3,1,0))*OFFSET('Gastos com Pessoal'!$H$512,1,MATCH(2&amp;$B50,'Gastos com Pessoal'!$I$532:$AJ$532&amp;'Gastos com Pessoal'!$I$512:$AJ$512,0),10,1)),0)
+_xlfn.IFNA(SUM((BF$3&gt;='Gastos com Pessoal'!$E$513:$E$522)*(BF$3&lt;='Gastos com Pessoal'!$F$513:$F$522)*(IF('Gastos com Pessoal'!$S$513:$S$522&lt;=BF$3,1,0))*OFFSET('Gastos com Pessoal'!$H$512,1,MATCH(3&amp;$B50,'Gastos com Pessoal'!$I$532:$AJ$532&amp;'Gastos com Pessoal'!$I$512:$AJ$512,0),10,1)),0)
+_xlfn.IFNA(SUM((BF$3&gt;='Gastos com Pessoal'!$E$513:$E$522)*(BF$3&lt;='Gastos com Pessoal'!$F$513:$F$522)*(IF('Gastos com Pessoal'!$Y$513:$Y$522&lt;=BF$3,1,0))*OFFSET('Gastos com Pessoal'!$H$512,1,MATCH(4&amp;$B50,'Gastos com Pessoal'!$I$532:$AJ$532&amp;'Gastos com Pessoal'!$I$512:$AJ$512,0),10,1)),0)
+_xlfn.IFNA(SUM((BF$3&gt;='Gastos com Pessoal'!$E$513:$E$522)*(BF$3&lt;='Gastos com Pessoal'!$F$513:$F$522)*(IF('Gastos com Pessoal'!$AE$513:$AE$522&lt;=BF$3,1,0))*OFFSET('Gastos com Pessoal'!$H$512,1,MATCH(5&amp;$B50,'Gastos com Pessoal'!$I$532:$AJ$532&amp;'Gastos com Pessoal'!$I$512:$AJ$512,0),10,1)),0)</f>
        <v>0</v>
      </c>
      <c r="BG50" s="32">
        <f t="array" aca="1" ref="BG50" ca="1">_xlfn.IFNA(SUM((BG$3&gt;='Gastos com Pessoal'!$E$7:$E$506)*(BG$3&lt;='Gastos com Pessoal'!$F$7:$F$506)*OFFSET('Encargos e Benefícios'!$D$5,1,MATCH($B50,'Encargos e Benefícios'!$E$5:$AB$5,0),500,1)),0)
+_xlfn.IFNA(SUM((BG$3&gt;='Gastos com Pessoal'!$E$513:$E$522)*(BG$3&lt;='Gastos com Pessoal'!$F$513:$F$522)*OFFSET('Encargos e Benefícios'!$D$511,1,MATCH($B50,'Encargos e Benefícios'!$E$511:$AB$511,0),10,1)),0)
+_xlfn.IFNA(SUM((BG$3&gt;='Gastos com Pessoal'!$E$7:$E$506)*(BG$3&lt;='Gastos com Pessoal'!$F$7:$F$506)*(IF('Gastos com Pessoal'!$G$7:$G$506&lt;=BG$3,1,0))*OFFSET('Gastos com Pessoal'!$H$6,1,MATCH(1&amp;$B50,'Gastos com Pessoal'!$I$532:$AJ$532&amp;'Gastos com Pessoal'!$I$6:$AJ$6,0),500,1)),0)
+_xlfn.IFNA(SUM((BG$3&gt;='Gastos com Pessoal'!$E$7:$E$506)*(BG$3&lt;='Gastos com Pessoal'!$F$7:$F$506)*(IF('Gastos com Pessoal'!$M$7:$M$506&lt;=BG$3,1,0))*OFFSET('Gastos com Pessoal'!$H$6,1,MATCH(2&amp;$B50,'Gastos com Pessoal'!$I$532:$AJ$532&amp;'Gastos com Pessoal'!$I$6:$AJ$6,0),500,1)),0)
+_xlfn.IFNA(SUM((BG$3&gt;='Gastos com Pessoal'!$E$7:$E$506)*(BG$3&lt;='Gastos com Pessoal'!$F$7:$F$506)*(IF('Gastos com Pessoal'!$S$7:$S$506&lt;=BG$3,1,0))*OFFSET('Gastos com Pessoal'!$H$6,1,MATCH(3&amp;$B50,'Gastos com Pessoal'!$I$532:$AJ$532&amp;'Gastos com Pessoal'!$I$6:$AJ$6,0),500,1)),0)
+_xlfn.IFNA(SUM((BG$3&gt;='Gastos com Pessoal'!$E$7:$E$506)*(BG$3&lt;='Gastos com Pessoal'!$F$7:$F$506)*(IF('Gastos com Pessoal'!$Y$7:$Y$506&lt;=BG$3,1,0))*OFFSET('Gastos com Pessoal'!$H$6,1,MATCH(4&amp;$B50,'Gastos com Pessoal'!$I$532:$AJ$532&amp;'Gastos com Pessoal'!$I$6:$AJ$6,0),500,1)),0)
+_xlfn.IFNA(SUM((BG$3&gt;='Gastos com Pessoal'!$E$7:$E$506)*(BG$3&lt;='Gastos com Pessoal'!$F$7:$F$506)*(IF('Gastos com Pessoal'!$AE$7:$AE$506&lt;=BG$3,1,0))*OFFSET('Gastos com Pessoal'!$H$6,1,MATCH(5&amp;$B50,'Gastos com Pessoal'!$I$532:$AJ$532&amp;'Gastos com Pessoal'!$I$6:$AJ$6,0),500,1)),0)
+_xlfn.IFNA(SUM((BG$3&gt;='Gastos com Pessoal'!$E$513:$E$522)*(BG$3&lt;='Gastos com Pessoal'!$F$513:$F$522)*(IF('Gastos com Pessoal'!$G$513:$G$522&lt;=BG$3,1,0))*OFFSET('Gastos com Pessoal'!$H$512,1,MATCH(1&amp;$B50,'Gastos com Pessoal'!$I$532:$AJ$532&amp;'Gastos com Pessoal'!$I$512:$AJ$512,0),10,1)),0)
+_xlfn.IFNA(SUM((BG$3&gt;='Gastos com Pessoal'!$E$513:$E$522)*(BG$3&lt;='Gastos com Pessoal'!$F$513:$F$522)*(IF('Gastos com Pessoal'!$M$513:$M$522&lt;=BG$3,1,0))*OFFSET('Gastos com Pessoal'!$H$512,1,MATCH(2&amp;$B50,'Gastos com Pessoal'!$I$532:$AJ$532&amp;'Gastos com Pessoal'!$I$512:$AJ$512,0),10,1)),0)
+_xlfn.IFNA(SUM((BG$3&gt;='Gastos com Pessoal'!$E$513:$E$522)*(BG$3&lt;='Gastos com Pessoal'!$F$513:$F$522)*(IF('Gastos com Pessoal'!$S$513:$S$522&lt;=BG$3,1,0))*OFFSET('Gastos com Pessoal'!$H$512,1,MATCH(3&amp;$B50,'Gastos com Pessoal'!$I$532:$AJ$532&amp;'Gastos com Pessoal'!$I$512:$AJ$512,0),10,1)),0)
+_xlfn.IFNA(SUM((BG$3&gt;='Gastos com Pessoal'!$E$513:$E$522)*(BG$3&lt;='Gastos com Pessoal'!$F$513:$F$522)*(IF('Gastos com Pessoal'!$Y$513:$Y$522&lt;=BG$3,1,0))*OFFSET('Gastos com Pessoal'!$H$512,1,MATCH(4&amp;$B50,'Gastos com Pessoal'!$I$532:$AJ$532&amp;'Gastos com Pessoal'!$I$512:$AJ$512,0),10,1)),0)
+_xlfn.IFNA(SUM((BG$3&gt;='Gastos com Pessoal'!$E$513:$E$522)*(BG$3&lt;='Gastos com Pessoal'!$F$513:$F$522)*(IF('Gastos com Pessoal'!$AE$513:$AE$522&lt;=BG$3,1,0))*OFFSET('Gastos com Pessoal'!$H$512,1,MATCH(5&amp;$B50,'Gastos com Pessoal'!$I$532:$AJ$532&amp;'Gastos com Pessoal'!$I$512:$AJ$512,0),10,1)),0)</f>
        <v>0</v>
      </c>
      <c r="BH50" s="32">
        <f t="array" aca="1" ref="BH50" ca="1">_xlfn.IFNA(SUM((BH$3&gt;='Gastos com Pessoal'!$E$7:$E$506)*(BH$3&lt;='Gastos com Pessoal'!$F$7:$F$506)*OFFSET('Encargos e Benefícios'!$D$5,1,MATCH($B50,'Encargos e Benefícios'!$E$5:$AB$5,0),500,1)),0)
+_xlfn.IFNA(SUM((BH$3&gt;='Gastos com Pessoal'!$E$513:$E$522)*(BH$3&lt;='Gastos com Pessoal'!$F$513:$F$522)*OFFSET('Encargos e Benefícios'!$D$511,1,MATCH($B50,'Encargos e Benefícios'!$E$511:$AB$511,0),10,1)),0)
+_xlfn.IFNA(SUM((BH$3&gt;='Gastos com Pessoal'!$E$7:$E$506)*(BH$3&lt;='Gastos com Pessoal'!$F$7:$F$506)*(IF('Gastos com Pessoal'!$G$7:$G$506&lt;=BH$3,1,0))*OFFSET('Gastos com Pessoal'!$H$6,1,MATCH(1&amp;$B50,'Gastos com Pessoal'!$I$532:$AJ$532&amp;'Gastos com Pessoal'!$I$6:$AJ$6,0),500,1)),0)
+_xlfn.IFNA(SUM((BH$3&gt;='Gastos com Pessoal'!$E$7:$E$506)*(BH$3&lt;='Gastos com Pessoal'!$F$7:$F$506)*(IF('Gastos com Pessoal'!$M$7:$M$506&lt;=BH$3,1,0))*OFFSET('Gastos com Pessoal'!$H$6,1,MATCH(2&amp;$B50,'Gastos com Pessoal'!$I$532:$AJ$532&amp;'Gastos com Pessoal'!$I$6:$AJ$6,0),500,1)),0)
+_xlfn.IFNA(SUM((BH$3&gt;='Gastos com Pessoal'!$E$7:$E$506)*(BH$3&lt;='Gastos com Pessoal'!$F$7:$F$506)*(IF('Gastos com Pessoal'!$S$7:$S$506&lt;=BH$3,1,0))*OFFSET('Gastos com Pessoal'!$H$6,1,MATCH(3&amp;$B50,'Gastos com Pessoal'!$I$532:$AJ$532&amp;'Gastos com Pessoal'!$I$6:$AJ$6,0),500,1)),0)
+_xlfn.IFNA(SUM((BH$3&gt;='Gastos com Pessoal'!$E$7:$E$506)*(BH$3&lt;='Gastos com Pessoal'!$F$7:$F$506)*(IF('Gastos com Pessoal'!$Y$7:$Y$506&lt;=BH$3,1,0))*OFFSET('Gastos com Pessoal'!$H$6,1,MATCH(4&amp;$B50,'Gastos com Pessoal'!$I$532:$AJ$532&amp;'Gastos com Pessoal'!$I$6:$AJ$6,0),500,1)),0)
+_xlfn.IFNA(SUM((BH$3&gt;='Gastos com Pessoal'!$E$7:$E$506)*(BH$3&lt;='Gastos com Pessoal'!$F$7:$F$506)*(IF('Gastos com Pessoal'!$AE$7:$AE$506&lt;=BH$3,1,0))*OFFSET('Gastos com Pessoal'!$H$6,1,MATCH(5&amp;$B50,'Gastos com Pessoal'!$I$532:$AJ$532&amp;'Gastos com Pessoal'!$I$6:$AJ$6,0),500,1)),0)
+_xlfn.IFNA(SUM((BH$3&gt;='Gastos com Pessoal'!$E$513:$E$522)*(BH$3&lt;='Gastos com Pessoal'!$F$513:$F$522)*(IF('Gastos com Pessoal'!$G$513:$G$522&lt;=BH$3,1,0))*OFFSET('Gastos com Pessoal'!$H$512,1,MATCH(1&amp;$B50,'Gastos com Pessoal'!$I$532:$AJ$532&amp;'Gastos com Pessoal'!$I$512:$AJ$512,0),10,1)),0)
+_xlfn.IFNA(SUM((BH$3&gt;='Gastos com Pessoal'!$E$513:$E$522)*(BH$3&lt;='Gastos com Pessoal'!$F$513:$F$522)*(IF('Gastos com Pessoal'!$M$513:$M$522&lt;=BH$3,1,0))*OFFSET('Gastos com Pessoal'!$H$512,1,MATCH(2&amp;$B50,'Gastos com Pessoal'!$I$532:$AJ$532&amp;'Gastos com Pessoal'!$I$512:$AJ$512,0),10,1)),0)
+_xlfn.IFNA(SUM((BH$3&gt;='Gastos com Pessoal'!$E$513:$E$522)*(BH$3&lt;='Gastos com Pessoal'!$F$513:$F$522)*(IF('Gastos com Pessoal'!$S$513:$S$522&lt;=BH$3,1,0))*OFFSET('Gastos com Pessoal'!$H$512,1,MATCH(3&amp;$B50,'Gastos com Pessoal'!$I$532:$AJ$532&amp;'Gastos com Pessoal'!$I$512:$AJ$512,0),10,1)),0)
+_xlfn.IFNA(SUM((BH$3&gt;='Gastos com Pessoal'!$E$513:$E$522)*(BH$3&lt;='Gastos com Pessoal'!$F$513:$F$522)*(IF('Gastos com Pessoal'!$Y$513:$Y$522&lt;=BH$3,1,0))*OFFSET('Gastos com Pessoal'!$H$512,1,MATCH(4&amp;$B50,'Gastos com Pessoal'!$I$532:$AJ$532&amp;'Gastos com Pessoal'!$I$512:$AJ$512,0),10,1)),0)
+_xlfn.IFNA(SUM((BH$3&gt;='Gastos com Pessoal'!$E$513:$E$522)*(BH$3&lt;='Gastos com Pessoal'!$F$513:$F$522)*(IF('Gastos com Pessoal'!$AE$513:$AE$522&lt;=BH$3,1,0))*OFFSET('Gastos com Pessoal'!$H$512,1,MATCH(5&amp;$B50,'Gastos com Pessoal'!$I$532:$AJ$532&amp;'Gastos com Pessoal'!$I$512:$AJ$512,0),10,1)),0)</f>
        <v>0</v>
      </c>
      <c r="BI50" s="32">
        <f t="array" aca="1" ref="BI50" ca="1">_xlfn.IFNA(SUM((BI$3&gt;='Gastos com Pessoal'!$E$7:$E$506)*(BI$3&lt;='Gastos com Pessoal'!$F$7:$F$506)*OFFSET('Encargos e Benefícios'!$D$5,1,MATCH($B50,'Encargos e Benefícios'!$E$5:$AB$5,0),500,1)),0)
+_xlfn.IFNA(SUM((BI$3&gt;='Gastos com Pessoal'!$E$513:$E$522)*(BI$3&lt;='Gastos com Pessoal'!$F$513:$F$522)*OFFSET('Encargos e Benefícios'!$D$511,1,MATCH($B50,'Encargos e Benefícios'!$E$511:$AB$511,0),10,1)),0)
+_xlfn.IFNA(SUM((BI$3&gt;='Gastos com Pessoal'!$E$7:$E$506)*(BI$3&lt;='Gastos com Pessoal'!$F$7:$F$506)*(IF('Gastos com Pessoal'!$G$7:$G$506&lt;=BI$3,1,0))*OFFSET('Gastos com Pessoal'!$H$6,1,MATCH(1&amp;$B50,'Gastos com Pessoal'!$I$532:$AJ$532&amp;'Gastos com Pessoal'!$I$6:$AJ$6,0),500,1)),0)
+_xlfn.IFNA(SUM((BI$3&gt;='Gastos com Pessoal'!$E$7:$E$506)*(BI$3&lt;='Gastos com Pessoal'!$F$7:$F$506)*(IF('Gastos com Pessoal'!$M$7:$M$506&lt;=BI$3,1,0))*OFFSET('Gastos com Pessoal'!$H$6,1,MATCH(2&amp;$B50,'Gastos com Pessoal'!$I$532:$AJ$532&amp;'Gastos com Pessoal'!$I$6:$AJ$6,0),500,1)),0)
+_xlfn.IFNA(SUM((BI$3&gt;='Gastos com Pessoal'!$E$7:$E$506)*(BI$3&lt;='Gastos com Pessoal'!$F$7:$F$506)*(IF('Gastos com Pessoal'!$S$7:$S$506&lt;=BI$3,1,0))*OFFSET('Gastos com Pessoal'!$H$6,1,MATCH(3&amp;$B50,'Gastos com Pessoal'!$I$532:$AJ$532&amp;'Gastos com Pessoal'!$I$6:$AJ$6,0),500,1)),0)
+_xlfn.IFNA(SUM((BI$3&gt;='Gastos com Pessoal'!$E$7:$E$506)*(BI$3&lt;='Gastos com Pessoal'!$F$7:$F$506)*(IF('Gastos com Pessoal'!$Y$7:$Y$506&lt;=BI$3,1,0))*OFFSET('Gastos com Pessoal'!$H$6,1,MATCH(4&amp;$B50,'Gastos com Pessoal'!$I$532:$AJ$532&amp;'Gastos com Pessoal'!$I$6:$AJ$6,0),500,1)),0)
+_xlfn.IFNA(SUM((BI$3&gt;='Gastos com Pessoal'!$E$7:$E$506)*(BI$3&lt;='Gastos com Pessoal'!$F$7:$F$506)*(IF('Gastos com Pessoal'!$AE$7:$AE$506&lt;=BI$3,1,0))*OFFSET('Gastos com Pessoal'!$H$6,1,MATCH(5&amp;$B50,'Gastos com Pessoal'!$I$532:$AJ$532&amp;'Gastos com Pessoal'!$I$6:$AJ$6,0),500,1)),0)
+_xlfn.IFNA(SUM((BI$3&gt;='Gastos com Pessoal'!$E$513:$E$522)*(BI$3&lt;='Gastos com Pessoal'!$F$513:$F$522)*(IF('Gastos com Pessoal'!$G$513:$G$522&lt;=BI$3,1,0))*OFFSET('Gastos com Pessoal'!$H$512,1,MATCH(1&amp;$B50,'Gastos com Pessoal'!$I$532:$AJ$532&amp;'Gastos com Pessoal'!$I$512:$AJ$512,0),10,1)),0)
+_xlfn.IFNA(SUM((BI$3&gt;='Gastos com Pessoal'!$E$513:$E$522)*(BI$3&lt;='Gastos com Pessoal'!$F$513:$F$522)*(IF('Gastos com Pessoal'!$M$513:$M$522&lt;=BI$3,1,0))*OFFSET('Gastos com Pessoal'!$H$512,1,MATCH(2&amp;$B50,'Gastos com Pessoal'!$I$532:$AJ$532&amp;'Gastos com Pessoal'!$I$512:$AJ$512,0),10,1)),0)
+_xlfn.IFNA(SUM((BI$3&gt;='Gastos com Pessoal'!$E$513:$E$522)*(BI$3&lt;='Gastos com Pessoal'!$F$513:$F$522)*(IF('Gastos com Pessoal'!$S$513:$S$522&lt;=BI$3,1,0))*OFFSET('Gastos com Pessoal'!$H$512,1,MATCH(3&amp;$B50,'Gastos com Pessoal'!$I$532:$AJ$532&amp;'Gastos com Pessoal'!$I$512:$AJ$512,0),10,1)),0)
+_xlfn.IFNA(SUM((BI$3&gt;='Gastos com Pessoal'!$E$513:$E$522)*(BI$3&lt;='Gastos com Pessoal'!$F$513:$F$522)*(IF('Gastos com Pessoal'!$Y$513:$Y$522&lt;=BI$3,1,0))*OFFSET('Gastos com Pessoal'!$H$512,1,MATCH(4&amp;$B50,'Gastos com Pessoal'!$I$532:$AJ$532&amp;'Gastos com Pessoal'!$I$512:$AJ$512,0),10,1)),0)
+_xlfn.IFNA(SUM((BI$3&gt;='Gastos com Pessoal'!$E$513:$E$522)*(BI$3&lt;='Gastos com Pessoal'!$F$513:$F$522)*(IF('Gastos com Pessoal'!$AE$513:$AE$522&lt;=BI$3,1,0))*OFFSET('Gastos com Pessoal'!$H$512,1,MATCH(5&amp;$B50,'Gastos com Pessoal'!$I$532:$AJ$532&amp;'Gastos com Pessoal'!$I$512:$AJ$512,0),10,1)),0)</f>
        <v>0</v>
      </c>
      <c r="BJ50" s="32">
        <f t="array" aca="1" ref="BJ50" ca="1">_xlfn.IFNA(SUM((BJ$3&gt;='Gastos com Pessoal'!$E$7:$E$506)*(BJ$3&lt;='Gastos com Pessoal'!$F$7:$F$506)*OFFSET('Encargos e Benefícios'!$D$5,1,MATCH($B50,'Encargos e Benefícios'!$E$5:$AB$5,0),500,1)),0)
+_xlfn.IFNA(SUM((BJ$3&gt;='Gastos com Pessoal'!$E$513:$E$522)*(BJ$3&lt;='Gastos com Pessoal'!$F$513:$F$522)*OFFSET('Encargos e Benefícios'!$D$511,1,MATCH($B50,'Encargos e Benefícios'!$E$511:$AB$511,0),10,1)),0)
+_xlfn.IFNA(SUM((BJ$3&gt;='Gastos com Pessoal'!$E$7:$E$506)*(BJ$3&lt;='Gastos com Pessoal'!$F$7:$F$506)*(IF('Gastos com Pessoal'!$G$7:$G$506&lt;=BJ$3,1,0))*OFFSET('Gastos com Pessoal'!$H$6,1,MATCH(1&amp;$B50,'Gastos com Pessoal'!$I$532:$AJ$532&amp;'Gastos com Pessoal'!$I$6:$AJ$6,0),500,1)),0)
+_xlfn.IFNA(SUM((BJ$3&gt;='Gastos com Pessoal'!$E$7:$E$506)*(BJ$3&lt;='Gastos com Pessoal'!$F$7:$F$506)*(IF('Gastos com Pessoal'!$M$7:$M$506&lt;=BJ$3,1,0))*OFFSET('Gastos com Pessoal'!$H$6,1,MATCH(2&amp;$B50,'Gastos com Pessoal'!$I$532:$AJ$532&amp;'Gastos com Pessoal'!$I$6:$AJ$6,0),500,1)),0)
+_xlfn.IFNA(SUM((BJ$3&gt;='Gastos com Pessoal'!$E$7:$E$506)*(BJ$3&lt;='Gastos com Pessoal'!$F$7:$F$506)*(IF('Gastos com Pessoal'!$S$7:$S$506&lt;=BJ$3,1,0))*OFFSET('Gastos com Pessoal'!$H$6,1,MATCH(3&amp;$B50,'Gastos com Pessoal'!$I$532:$AJ$532&amp;'Gastos com Pessoal'!$I$6:$AJ$6,0),500,1)),0)
+_xlfn.IFNA(SUM((BJ$3&gt;='Gastos com Pessoal'!$E$7:$E$506)*(BJ$3&lt;='Gastos com Pessoal'!$F$7:$F$506)*(IF('Gastos com Pessoal'!$Y$7:$Y$506&lt;=BJ$3,1,0))*OFFSET('Gastos com Pessoal'!$H$6,1,MATCH(4&amp;$B50,'Gastos com Pessoal'!$I$532:$AJ$532&amp;'Gastos com Pessoal'!$I$6:$AJ$6,0),500,1)),0)
+_xlfn.IFNA(SUM((BJ$3&gt;='Gastos com Pessoal'!$E$7:$E$506)*(BJ$3&lt;='Gastos com Pessoal'!$F$7:$F$506)*(IF('Gastos com Pessoal'!$AE$7:$AE$506&lt;=BJ$3,1,0))*OFFSET('Gastos com Pessoal'!$H$6,1,MATCH(5&amp;$B50,'Gastos com Pessoal'!$I$532:$AJ$532&amp;'Gastos com Pessoal'!$I$6:$AJ$6,0),500,1)),0)
+_xlfn.IFNA(SUM((BJ$3&gt;='Gastos com Pessoal'!$E$513:$E$522)*(BJ$3&lt;='Gastos com Pessoal'!$F$513:$F$522)*(IF('Gastos com Pessoal'!$G$513:$G$522&lt;=BJ$3,1,0))*OFFSET('Gastos com Pessoal'!$H$512,1,MATCH(1&amp;$B50,'Gastos com Pessoal'!$I$532:$AJ$532&amp;'Gastos com Pessoal'!$I$512:$AJ$512,0),10,1)),0)
+_xlfn.IFNA(SUM((BJ$3&gt;='Gastos com Pessoal'!$E$513:$E$522)*(BJ$3&lt;='Gastos com Pessoal'!$F$513:$F$522)*(IF('Gastos com Pessoal'!$M$513:$M$522&lt;=BJ$3,1,0))*OFFSET('Gastos com Pessoal'!$H$512,1,MATCH(2&amp;$B50,'Gastos com Pessoal'!$I$532:$AJ$532&amp;'Gastos com Pessoal'!$I$512:$AJ$512,0),10,1)),0)
+_xlfn.IFNA(SUM((BJ$3&gt;='Gastos com Pessoal'!$E$513:$E$522)*(BJ$3&lt;='Gastos com Pessoal'!$F$513:$F$522)*(IF('Gastos com Pessoal'!$S$513:$S$522&lt;=BJ$3,1,0))*OFFSET('Gastos com Pessoal'!$H$512,1,MATCH(3&amp;$B50,'Gastos com Pessoal'!$I$532:$AJ$532&amp;'Gastos com Pessoal'!$I$512:$AJ$512,0),10,1)),0)
+_xlfn.IFNA(SUM((BJ$3&gt;='Gastos com Pessoal'!$E$513:$E$522)*(BJ$3&lt;='Gastos com Pessoal'!$F$513:$F$522)*(IF('Gastos com Pessoal'!$Y$513:$Y$522&lt;=BJ$3,1,0))*OFFSET('Gastos com Pessoal'!$H$512,1,MATCH(4&amp;$B50,'Gastos com Pessoal'!$I$532:$AJ$532&amp;'Gastos com Pessoal'!$I$512:$AJ$512,0),10,1)),0)
+_xlfn.IFNA(SUM((BJ$3&gt;='Gastos com Pessoal'!$E$513:$E$522)*(BJ$3&lt;='Gastos com Pessoal'!$F$513:$F$522)*(IF('Gastos com Pessoal'!$AE$513:$AE$522&lt;=BJ$3,1,0))*OFFSET('Gastos com Pessoal'!$H$512,1,MATCH(5&amp;$B50,'Gastos com Pessoal'!$I$532:$AJ$532&amp;'Gastos com Pessoal'!$I$512:$AJ$512,0),10,1)),0)</f>
        <v>0</v>
      </c>
      <c r="BK50" s="70">
        <f t="shared" ca="1" si="20"/>
        <v>1727.6</v>
      </c>
      <c r="BL50" s="75">
        <f t="shared" ca="1" si="21"/>
        <v>5.2389901340870501E-4</v>
      </c>
    </row>
    <row r="51" spans="1:64" s="48" customFormat="1" ht="23.25" customHeight="1" x14ac:dyDescent="0.2">
      <c r="A51" s="18" t="s">
        <v>172</v>
      </c>
      <c r="B51" s="12" t="s">
        <v>173</v>
      </c>
      <c r="C51" s="32">
        <f t="array" aca="1" ref="C51" ca="1">_xlfn.IFNA(SUM((C$3&gt;='Gastos com Pessoal'!$E$7:$E$506)*(C$3&lt;='Gastos com Pessoal'!$F$7:$F$506)*OFFSET('Encargos e Benefícios'!$D$5,1,MATCH($B51,'Encargos e Benefícios'!$E$5:$AB$5,0),500,1)),0)
+_xlfn.IFNA(SUM((C$3&gt;='Gastos com Pessoal'!$E$513:$E$522)*(C$3&lt;='Gastos com Pessoal'!$F$513:$F$522)*OFFSET('Encargos e Benefícios'!$D$511,1,MATCH($B51,'Encargos e Benefícios'!$E$511:$AB$511,0),10,1)),0)
+_xlfn.IFNA(SUM((C$3&gt;='Gastos com Pessoal'!$E$7:$E$506)*(C$3&lt;='Gastos com Pessoal'!$F$7:$F$506)*(IF('Gastos com Pessoal'!$G$7:$G$506&lt;=C$3,1,0))*OFFSET('Gastos com Pessoal'!$H$6,1,MATCH(1&amp;$B51,'Gastos com Pessoal'!$I$532:$AJ$532&amp;'Gastos com Pessoal'!$I$6:$AJ$6,0),500,1)),0)
+_xlfn.IFNA(SUM((C$3&gt;='Gastos com Pessoal'!$E$7:$E$506)*(C$3&lt;='Gastos com Pessoal'!$F$7:$F$506)*(IF('Gastos com Pessoal'!$M$7:$M$506&lt;=C$3,1,0))*OFFSET('Gastos com Pessoal'!$H$6,1,MATCH(2&amp;$B51,'Gastos com Pessoal'!$I$532:$AJ$532&amp;'Gastos com Pessoal'!$I$6:$AJ$6,0),500,1)),0)
+_xlfn.IFNA(SUM((C$3&gt;='Gastos com Pessoal'!$E$7:$E$506)*(C$3&lt;='Gastos com Pessoal'!$F$7:$F$506)*(IF('Gastos com Pessoal'!$S$7:$S$506&lt;=C$3,1,0))*OFFSET('Gastos com Pessoal'!$H$6,1,MATCH(3&amp;$B51,'Gastos com Pessoal'!$I$532:$AJ$532&amp;'Gastos com Pessoal'!$I$6:$AJ$6,0),500,1)),0)
+_xlfn.IFNA(SUM((C$3&gt;='Gastos com Pessoal'!$E$7:$E$506)*(C$3&lt;='Gastos com Pessoal'!$F$7:$F$506)*(IF('Gastos com Pessoal'!$Y$7:$Y$506&lt;=C$3,1,0))*OFFSET('Gastos com Pessoal'!$H$6,1,MATCH(4&amp;$B51,'Gastos com Pessoal'!$I$532:$AJ$532&amp;'Gastos com Pessoal'!$I$6:$AJ$6,0),500,1)),0)
+_xlfn.IFNA(SUM((C$3&gt;='Gastos com Pessoal'!$E$7:$E$506)*(C$3&lt;='Gastos com Pessoal'!$F$7:$F$506)*(IF('Gastos com Pessoal'!$AE$7:$AE$506&lt;=C$3,1,0))*OFFSET('Gastos com Pessoal'!$H$6,1,MATCH(5&amp;$B51,'Gastos com Pessoal'!$I$532:$AJ$532&amp;'Gastos com Pessoal'!$I$6:$AJ$6,0),500,1)),0)
+_xlfn.IFNA(SUM((C$3&gt;='Gastos com Pessoal'!$E$513:$E$522)*(C$3&lt;='Gastos com Pessoal'!$F$513:$F$522)*(IF('Gastos com Pessoal'!$G$513:$G$522&lt;=C$3,1,0))*OFFSET('Gastos com Pessoal'!$H$512,1,MATCH(1&amp;$B51,'Gastos com Pessoal'!$I$532:$AJ$532&amp;'Gastos com Pessoal'!$I$512:$AJ$512,0),10,1)),0)
+_xlfn.IFNA(SUM((C$3&gt;='Gastos com Pessoal'!$E$513:$E$522)*(C$3&lt;='Gastos com Pessoal'!$F$513:$F$522)*(IF('Gastos com Pessoal'!$M$513:$M$522&lt;=C$3,1,0))*OFFSET('Gastos com Pessoal'!$H$512,1,MATCH(2&amp;$B51,'Gastos com Pessoal'!$I$532:$AJ$532&amp;'Gastos com Pessoal'!$I$512:$AJ$512,0),10,1)),0)
+_xlfn.IFNA(SUM((C$3&gt;='Gastos com Pessoal'!$E$513:$E$522)*(C$3&lt;='Gastos com Pessoal'!$F$513:$F$522)*(IF('Gastos com Pessoal'!$S$513:$S$522&lt;=C$3,1,0))*OFFSET('Gastos com Pessoal'!$H$512,1,MATCH(3&amp;$B51,'Gastos com Pessoal'!$I$532:$AJ$532&amp;'Gastos com Pessoal'!$I$512:$AJ$512,0),10,1)),0)
+_xlfn.IFNA(SUM((C$3&gt;='Gastos com Pessoal'!$E$513:$E$522)*(C$3&lt;='Gastos com Pessoal'!$F$513:$F$522)*(IF('Gastos com Pessoal'!$Y$513:$Y$522&lt;=C$3,1,0))*OFFSET('Gastos com Pessoal'!$H$512,1,MATCH(4&amp;$B51,'Gastos com Pessoal'!$I$532:$AJ$532&amp;'Gastos com Pessoal'!$I$512:$AJ$512,0),10,1)),0)
+_xlfn.IFNA(SUM((C$3&gt;='Gastos com Pessoal'!$E$513:$E$522)*(C$3&lt;='Gastos com Pessoal'!$F$513:$F$522)*(IF('Gastos com Pessoal'!$AE$513:$AE$522&lt;=C$3,1,0))*OFFSET('Gastos com Pessoal'!$H$512,1,MATCH(5&amp;$B51,'Gastos com Pessoal'!$I$532:$AJ$532&amp;'Gastos com Pessoal'!$I$512:$AJ$512,0),10,1)),0)</f>
        <v>0</v>
      </c>
      <c r="D51" s="32">
        <f t="array" aca="1" ref="D51" ca="1">_xlfn.IFNA(SUM((D$3&gt;='Gastos com Pessoal'!$E$7:$E$506)*(D$3&lt;='Gastos com Pessoal'!$F$7:$F$506)*OFFSET('Encargos e Benefícios'!$D$5,1,MATCH($B51,'Encargos e Benefícios'!$E$5:$AB$5,0),500,1)),0)
+_xlfn.IFNA(SUM((D$3&gt;='Gastos com Pessoal'!$E$513:$E$522)*(D$3&lt;='Gastos com Pessoal'!$F$513:$F$522)*OFFSET('Encargos e Benefícios'!$D$511,1,MATCH($B51,'Encargos e Benefícios'!$E$511:$AB$511,0),10,1)),0)
+_xlfn.IFNA(SUM((D$3&gt;='Gastos com Pessoal'!$E$7:$E$506)*(D$3&lt;='Gastos com Pessoal'!$F$7:$F$506)*(IF('Gastos com Pessoal'!$G$7:$G$506&lt;=D$3,1,0))*OFFSET('Gastos com Pessoal'!$H$6,1,MATCH(1&amp;$B51,'Gastos com Pessoal'!$I$532:$AJ$532&amp;'Gastos com Pessoal'!$I$6:$AJ$6,0),500,1)),0)
+_xlfn.IFNA(SUM((D$3&gt;='Gastos com Pessoal'!$E$7:$E$506)*(D$3&lt;='Gastos com Pessoal'!$F$7:$F$506)*(IF('Gastos com Pessoal'!$M$7:$M$506&lt;=D$3,1,0))*OFFSET('Gastos com Pessoal'!$H$6,1,MATCH(2&amp;$B51,'Gastos com Pessoal'!$I$532:$AJ$532&amp;'Gastos com Pessoal'!$I$6:$AJ$6,0),500,1)),0)
+_xlfn.IFNA(SUM((D$3&gt;='Gastos com Pessoal'!$E$7:$E$506)*(D$3&lt;='Gastos com Pessoal'!$F$7:$F$506)*(IF('Gastos com Pessoal'!$S$7:$S$506&lt;=D$3,1,0))*OFFSET('Gastos com Pessoal'!$H$6,1,MATCH(3&amp;$B51,'Gastos com Pessoal'!$I$532:$AJ$532&amp;'Gastos com Pessoal'!$I$6:$AJ$6,0),500,1)),0)
+_xlfn.IFNA(SUM((D$3&gt;='Gastos com Pessoal'!$E$7:$E$506)*(D$3&lt;='Gastos com Pessoal'!$F$7:$F$506)*(IF('Gastos com Pessoal'!$Y$7:$Y$506&lt;=D$3,1,0))*OFFSET('Gastos com Pessoal'!$H$6,1,MATCH(4&amp;$B51,'Gastos com Pessoal'!$I$532:$AJ$532&amp;'Gastos com Pessoal'!$I$6:$AJ$6,0),500,1)),0)
+_xlfn.IFNA(SUM((D$3&gt;='Gastos com Pessoal'!$E$7:$E$506)*(D$3&lt;='Gastos com Pessoal'!$F$7:$F$506)*(IF('Gastos com Pessoal'!$AE$7:$AE$506&lt;=D$3,1,0))*OFFSET('Gastos com Pessoal'!$H$6,1,MATCH(5&amp;$B51,'Gastos com Pessoal'!$I$532:$AJ$532&amp;'Gastos com Pessoal'!$I$6:$AJ$6,0),500,1)),0)
+_xlfn.IFNA(SUM((D$3&gt;='Gastos com Pessoal'!$E$513:$E$522)*(D$3&lt;='Gastos com Pessoal'!$F$513:$F$522)*(IF('Gastos com Pessoal'!$G$513:$G$522&lt;=D$3,1,0))*OFFSET('Gastos com Pessoal'!$H$512,1,MATCH(1&amp;$B51,'Gastos com Pessoal'!$I$532:$AJ$532&amp;'Gastos com Pessoal'!$I$512:$AJ$512,0),10,1)),0)
+_xlfn.IFNA(SUM((D$3&gt;='Gastos com Pessoal'!$E$513:$E$522)*(D$3&lt;='Gastos com Pessoal'!$F$513:$F$522)*(IF('Gastos com Pessoal'!$M$513:$M$522&lt;=D$3,1,0))*OFFSET('Gastos com Pessoal'!$H$512,1,MATCH(2&amp;$B51,'Gastos com Pessoal'!$I$532:$AJ$532&amp;'Gastos com Pessoal'!$I$512:$AJ$512,0),10,1)),0)
+_xlfn.IFNA(SUM((D$3&gt;='Gastos com Pessoal'!$E$513:$E$522)*(D$3&lt;='Gastos com Pessoal'!$F$513:$F$522)*(IF('Gastos com Pessoal'!$S$513:$S$522&lt;=D$3,1,0))*OFFSET('Gastos com Pessoal'!$H$512,1,MATCH(3&amp;$B51,'Gastos com Pessoal'!$I$532:$AJ$532&amp;'Gastos com Pessoal'!$I$512:$AJ$512,0),10,1)),0)
+_xlfn.IFNA(SUM((D$3&gt;='Gastos com Pessoal'!$E$513:$E$522)*(D$3&lt;='Gastos com Pessoal'!$F$513:$F$522)*(IF('Gastos com Pessoal'!$Y$513:$Y$522&lt;=D$3,1,0))*OFFSET('Gastos com Pessoal'!$H$512,1,MATCH(4&amp;$B51,'Gastos com Pessoal'!$I$532:$AJ$532&amp;'Gastos com Pessoal'!$I$512:$AJ$512,0),10,1)),0)
+_xlfn.IFNA(SUM((D$3&gt;='Gastos com Pessoal'!$E$513:$E$522)*(D$3&lt;='Gastos com Pessoal'!$F$513:$F$522)*(IF('Gastos com Pessoal'!$AE$513:$AE$522&lt;=D$3,1,0))*OFFSET('Gastos com Pessoal'!$H$512,1,MATCH(5&amp;$B51,'Gastos com Pessoal'!$I$532:$AJ$532&amp;'Gastos com Pessoal'!$I$512:$AJ$512,0),10,1)),0)</f>
        <v>0</v>
      </c>
      <c r="E51" s="32">
        <f t="array" aca="1" ref="E51" ca="1">_xlfn.IFNA(SUM((E$3&gt;='Gastos com Pessoal'!$E$7:$E$506)*(E$3&lt;='Gastos com Pessoal'!$F$7:$F$506)*OFFSET('Encargos e Benefícios'!$D$5,1,MATCH($B51,'Encargos e Benefícios'!$E$5:$AB$5,0),500,1)),0)
+_xlfn.IFNA(SUM((E$3&gt;='Gastos com Pessoal'!$E$513:$E$522)*(E$3&lt;='Gastos com Pessoal'!$F$513:$F$522)*OFFSET('Encargos e Benefícios'!$D$511,1,MATCH($B51,'Encargos e Benefícios'!$E$511:$AB$511,0),10,1)),0)
+_xlfn.IFNA(SUM((E$3&gt;='Gastos com Pessoal'!$E$7:$E$506)*(E$3&lt;='Gastos com Pessoal'!$F$7:$F$506)*(IF('Gastos com Pessoal'!$G$7:$G$506&lt;=E$3,1,0))*OFFSET('Gastos com Pessoal'!$H$6,1,MATCH(1&amp;$B51,'Gastos com Pessoal'!$I$532:$AJ$532&amp;'Gastos com Pessoal'!$I$6:$AJ$6,0),500,1)),0)
+_xlfn.IFNA(SUM((E$3&gt;='Gastos com Pessoal'!$E$7:$E$506)*(E$3&lt;='Gastos com Pessoal'!$F$7:$F$506)*(IF('Gastos com Pessoal'!$M$7:$M$506&lt;=E$3,1,0))*OFFSET('Gastos com Pessoal'!$H$6,1,MATCH(2&amp;$B51,'Gastos com Pessoal'!$I$532:$AJ$532&amp;'Gastos com Pessoal'!$I$6:$AJ$6,0),500,1)),0)
+_xlfn.IFNA(SUM((E$3&gt;='Gastos com Pessoal'!$E$7:$E$506)*(E$3&lt;='Gastos com Pessoal'!$F$7:$F$506)*(IF('Gastos com Pessoal'!$S$7:$S$506&lt;=E$3,1,0))*OFFSET('Gastos com Pessoal'!$H$6,1,MATCH(3&amp;$B51,'Gastos com Pessoal'!$I$532:$AJ$532&amp;'Gastos com Pessoal'!$I$6:$AJ$6,0),500,1)),0)
+_xlfn.IFNA(SUM((E$3&gt;='Gastos com Pessoal'!$E$7:$E$506)*(E$3&lt;='Gastos com Pessoal'!$F$7:$F$506)*(IF('Gastos com Pessoal'!$Y$7:$Y$506&lt;=E$3,1,0))*OFFSET('Gastos com Pessoal'!$H$6,1,MATCH(4&amp;$B51,'Gastos com Pessoal'!$I$532:$AJ$532&amp;'Gastos com Pessoal'!$I$6:$AJ$6,0),500,1)),0)
+_xlfn.IFNA(SUM((E$3&gt;='Gastos com Pessoal'!$E$7:$E$506)*(E$3&lt;='Gastos com Pessoal'!$F$7:$F$506)*(IF('Gastos com Pessoal'!$AE$7:$AE$506&lt;=E$3,1,0))*OFFSET('Gastos com Pessoal'!$H$6,1,MATCH(5&amp;$B51,'Gastos com Pessoal'!$I$532:$AJ$532&amp;'Gastos com Pessoal'!$I$6:$AJ$6,0),500,1)),0)
+_xlfn.IFNA(SUM((E$3&gt;='Gastos com Pessoal'!$E$513:$E$522)*(E$3&lt;='Gastos com Pessoal'!$F$513:$F$522)*(IF('Gastos com Pessoal'!$G$513:$G$522&lt;=E$3,1,0))*OFFSET('Gastos com Pessoal'!$H$512,1,MATCH(1&amp;$B51,'Gastos com Pessoal'!$I$532:$AJ$532&amp;'Gastos com Pessoal'!$I$512:$AJ$512,0),10,1)),0)
+_xlfn.IFNA(SUM((E$3&gt;='Gastos com Pessoal'!$E$513:$E$522)*(E$3&lt;='Gastos com Pessoal'!$F$513:$F$522)*(IF('Gastos com Pessoal'!$M$513:$M$522&lt;=E$3,1,0))*OFFSET('Gastos com Pessoal'!$H$512,1,MATCH(2&amp;$B51,'Gastos com Pessoal'!$I$532:$AJ$532&amp;'Gastos com Pessoal'!$I$512:$AJ$512,0),10,1)),0)
+_xlfn.IFNA(SUM((E$3&gt;='Gastos com Pessoal'!$E$513:$E$522)*(E$3&lt;='Gastos com Pessoal'!$F$513:$F$522)*(IF('Gastos com Pessoal'!$S$513:$S$522&lt;=E$3,1,0))*OFFSET('Gastos com Pessoal'!$H$512,1,MATCH(3&amp;$B51,'Gastos com Pessoal'!$I$532:$AJ$532&amp;'Gastos com Pessoal'!$I$512:$AJ$512,0),10,1)),0)
+_xlfn.IFNA(SUM((E$3&gt;='Gastos com Pessoal'!$E$513:$E$522)*(E$3&lt;='Gastos com Pessoal'!$F$513:$F$522)*(IF('Gastos com Pessoal'!$Y$513:$Y$522&lt;=E$3,1,0))*OFFSET('Gastos com Pessoal'!$H$512,1,MATCH(4&amp;$B51,'Gastos com Pessoal'!$I$532:$AJ$532&amp;'Gastos com Pessoal'!$I$512:$AJ$512,0),10,1)),0)
+_xlfn.IFNA(SUM((E$3&gt;='Gastos com Pessoal'!$E$513:$E$522)*(E$3&lt;='Gastos com Pessoal'!$F$513:$F$522)*(IF('Gastos com Pessoal'!$AE$513:$AE$522&lt;=E$3,1,0))*OFFSET('Gastos com Pessoal'!$H$512,1,MATCH(5&amp;$B51,'Gastos com Pessoal'!$I$532:$AJ$532&amp;'Gastos com Pessoal'!$I$512:$AJ$512,0),10,1)),0)</f>
        <v>0</v>
      </c>
      <c r="F51" s="32">
        <f t="array" aca="1" ref="F51" ca="1">_xlfn.IFNA(SUM((F$3&gt;='Gastos com Pessoal'!$E$7:$E$506)*(F$3&lt;='Gastos com Pessoal'!$F$7:$F$506)*OFFSET('Encargos e Benefícios'!$D$5,1,MATCH($B51,'Encargos e Benefícios'!$E$5:$AB$5,0),500,1)),0)
+_xlfn.IFNA(SUM((F$3&gt;='Gastos com Pessoal'!$E$513:$E$522)*(F$3&lt;='Gastos com Pessoal'!$F$513:$F$522)*OFFSET('Encargos e Benefícios'!$D$511,1,MATCH($B51,'Encargos e Benefícios'!$E$511:$AB$511,0),10,1)),0)
+_xlfn.IFNA(SUM((F$3&gt;='Gastos com Pessoal'!$E$7:$E$506)*(F$3&lt;='Gastos com Pessoal'!$F$7:$F$506)*(IF('Gastos com Pessoal'!$G$7:$G$506&lt;=F$3,1,0))*OFFSET('Gastos com Pessoal'!$H$6,1,MATCH(1&amp;$B51,'Gastos com Pessoal'!$I$532:$AJ$532&amp;'Gastos com Pessoal'!$I$6:$AJ$6,0),500,1)),0)
+_xlfn.IFNA(SUM((F$3&gt;='Gastos com Pessoal'!$E$7:$E$506)*(F$3&lt;='Gastos com Pessoal'!$F$7:$F$506)*(IF('Gastos com Pessoal'!$M$7:$M$506&lt;=F$3,1,0))*OFFSET('Gastos com Pessoal'!$H$6,1,MATCH(2&amp;$B51,'Gastos com Pessoal'!$I$532:$AJ$532&amp;'Gastos com Pessoal'!$I$6:$AJ$6,0),500,1)),0)
+_xlfn.IFNA(SUM((F$3&gt;='Gastos com Pessoal'!$E$7:$E$506)*(F$3&lt;='Gastos com Pessoal'!$F$7:$F$506)*(IF('Gastos com Pessoal'!$S$7:$S$506&lt;=F$3,1,0))*OFFSET('Gastos com Pessoal'!$H$6,1,MATCH(3&amp;$B51,'Gastos com Pessoal'!$I$532:$AJ$532&amp;'Gastos com Pessoal'!$I$6:$AJ$6,0),500,1)),0)
+_xlfn.IFNA(SUM((F$3&gt;='Gastos com Pessoal'!$E$7:$E$506)*(F$3&lt;='Gastos com Pessoal'!$F$7:$F$506)*(IF('Gastos com Pessoal'!$Y$7:$Y$506&lt;=F$3,1,0))*OFFSET('Gastos com Pessoal'!$H$6,1,MATCH(4&amp;$B51,'Gastos com Pessoal'!$I$532:$AJ$532&amp;'Gastos com Pessoal'!$I$6:$AJ$6,0),500,1)),0)
+_xlfn.IFNA(SUM((F$3&gt;='Gastos com Pessoal'!$E$7:$E$506)*(F$3&lt;='Gastos com Pessoal'!$F$7:$F$506)*(IF('Gastos com Pessoal'!$AE$7:$AE$506&lt;=F$3,1,0))*OFFSET('Gastos com Pessoal'!$H$6,1,MATCH(5&amp;$B51,'Gastos com Pessoal'!$I$532:$AJ$532&amp;'Gastos com Pessoal'!$I$6:$AJ$6,0),500,1)),0)
+_xlfn.IFNA(SUM((F$3&gt;='Gastos com Pessoal'!$E$513:$E$522)*(F$3&lt;='Gastos com Pessoal'!$F$513:$F$522)*(IF('Gastos com Pessoal'!$G$513:$G$522&lt;=F$3,1,0))*OFFSET('Gastos com Pessoal'!$H$512,1,MATCH(1&amp;$B51,'Gastos com Pessoal'!$I$532:$AJ$532&amp;'Gastos com Pessoal'!$I$512:$AJ$512,0),10,1)),0)
+_xlfn.IFNA(SUM((F$3&gt;='Gastos com Pessoal'!$E$513:$E$522)*(F$3&lt;='Gastos com Pessoal'!$F$513:$F$522)*(IF('Gastos com Pessoal'!$M$513:$M$522&lt;=F$3,1,0))*OFFSET('Gastos com Pessoal'!$H$512,1,MATCH(2&amp;$B51,'Gastos com Pessoal'!$I$532:$AJ$532&amp;'Gastos com Pessoal'!$I$512:$AJ$512,0),10,1)),0)
+_xlfn.IFNA(SUM((F$3&gt;='Gastos com Pessoal'!$E$513:$E$522)*(F$3&lt;='Gastos com Pessoal'!$F$513:$F$522)*(IF('Gastos com Pessoal'!$S$513:$S$522&lt;=F$3,1,0))*OFFSET('Gastos com Pessoal'!$H$512,1,MATCH(3&amp;$B51,'Gastos com Pessoal'!$I$532:$AJ$532&amp;'Gastos com Pessoal'!$I$512:$AJ$512,0),10,1)),0)
+_xlfn.IFNA(SUM((F$3&gt;='Gastos com Pessoal'!$E$513:$E$522)*(F$3&lt;='Gastos com Pessoal'!$F$513:$F$522)*(IF('Gastos com Pessoal'!$Y$513:$Y$522&lt;=F$3,1,0))*OFFSET('Gastos com Pessoal'!$H$512,1,MATCH(4&amp;$B51,'Gastos com Pessoal'!$I$532:$AJ$532&amp;'Gastos com Pessoal'!$I$512:$AJ$512,0),10,1)),0)
+_xlfn.IFNA(SUM((F$3&gt;='Gastos com Pessoal'!$E$513:$E$522)*(F$3&lt;='Gastos com Pessoal'!$F$513:$F$522)*(IF('Gastos com Pessoal'!$AE$513:$AE$522&lt;=F$3,1,0))*OFFSET('Gastos com Pessoal'!$H$512,1,MATCH(5&amp;$B51,'Gastos com Pessoal'!$I$532:$AJ$532&amp;'Gastos com Pessoal'!$I$512:$AJ$512,0),10,1)),0)</f>
        <v>0</v>
      </c>
      <c r="G51" s="32">
        <f t="array" aca="1" ref="G51" ca="1">_xlfn.IFNA(SUM((G$3&gt;='Gastos com Pessoal'!$E$7:$E$506)*(G$3&lt;='Gastos com Pessoal'!$F$7:$F$506)*OFFSET('Encargos e Benefícios'!$D$5,1,MATCH($B51,'Encargos e Benefícios'!$E$5:$AB$5,0),500,1)),0)
+_xlfn.IFNA(SUM((G$3&gt;='Gastos com Pessoal'!$E$513:$E$522)*(G$3&lt;='Gastos com Pessoal'!$F$513:$F$522)*OFFSET('Encargos e Benefícios'!$D$511,1,MATCH($B51,'Encargos e Benefícios'!$E$511:$AB$511,0),10,1)),0)
+_xlfn.IFNA(SUM((G$3&gt;='Gastos com Pessoal'!$E$7:$E$506)*(G$3&lt;='Gastos com Pessoal'!$F$7:$F$506)*(IF('Gastos com Pessoal'!$G$7:$G$506&lt;=G$3,1,0))*OFFSET('Gastos com Pessoal'!$H$6,1,MATCH(1&amp;$B51,'Gastos com Pessoal'!$I$532:$AJ$532&amp;'Gastos com Pessoal'!$I$6:$AJ$6,0),500,1)),0)
+_xlfn.IFNA(SUM((G$3&gt;='Gastos com Pessoal'!$E$7:$E$506)*(G$3&lt;='Gastos com Pessoal'!$F$7:$F$506)*(IF('Gastos com Pessoal'!$M$7:$M$506&lt;=G$3,1,0))*OFFSET('Gastos com Pessoal'!$H$6,1,MATCH(2&amp;$B51,'Gastos com Pessoal'!$I$532:$AJ$532&amp;'Gastos com Pessoal'!$I$6:$AJ$6,0),500,1)),0)
+_xlfn.IFNA(SUM((G$3&gt;='Gastos com Pessoal'!$E$7:$E$506)*(G$3&lt;='Gastos com Pessoal'!$F$7:$F$506)*(IF('Gastos com Pessoal'!$S$7:$S$506&lt;=G$3,1,0))*OFFSET('Gastos com Pessoal'!$H$6,1,MATCH(3&amp;$B51,'Gastos com Pessoal'!$I$532:$AJ$532&amp;'Gastos com Pessoal'!$I$6:$AJ$6,0),500,1)),0)
+_xlfn.IFNA(SUM((G$3&gt;='Gastos com Pessoal'!$E$7:$E$506)*(G$3&lt;='Gastos com Pessoal'!$F$7:$F$506)*(IF('Gastos com Pessoal'!$Y$7:$Y$506&lt;=G$3,1,0))*OFFSET('Gastos com Pessoal'!$H$6,1,MATCH(4&amp;$B51,'Gastos com Pessoal'!$I$532:$AJ$532&amp;'Gastos com Pessoal'!$I$6:$AJ$6,0),500,1)),0)
+_xlfn.IFNA(SUM((G$3&gt;='Gastos com Pessoal'!$E$7:$E$506)*(G$3&lt;='Gastos com Pessoal'!$F$7:$F$506)*(IF('Gastos com Pessoal'!$AE$7:$AE$506&lt;=G$3,1,0))*OFFSET('Gastos com Pessoal'!$H$6,1,MATCH(5&amp;$B51,'Gastos com Pessoal'!$I$532:$AJ$532&amp;'Gastos com Pessoal'!$I$6:$AJ$6,0),500,1)),0)
+_xlfn.IFNA(SUM((G$3&gt;='Gastos com Pessoal'!$E$513:$E$522)*(G$3&lt;='Gastos com Pessoal'!$F$513:$F$522)*(IF('Gastos com Pessoal'!$G$513:$G$522&lt;=G$3,1,0))*OFFSET('Gastos com Pessoal'!$H$512,1,MATCH(1&amp;$B51,'Gastos com Pessoal'!$I$532:$AJ$532&amp;'Gastos com Pessoal'!$I$512:$AJ$512,0),10,1)),0)
+_xlfn.IFNA(SUM((G$3&gt;='Gastos com Pessoal'!$E$513:$E$522)*(G$3&lt;='Gastos com Pessoal'!$F$513:$F$522)*(IF('Gastos com Pessoal'!$M$513:$M$522&lt;=G$3,1,0))*OFFSET('Gastos com Pessoal'!$H$512,1,MATCH(2&amp;$B51,'Gastos com Pessoal'!$I$532:$AJ$532&amp;'Gastos com Pessoal'!$I$512:$AJ$512,0),10,1)),0)
+_xlfn.IFNA(SUM((G$3&gt;='Gastos com Pessoal'!$E$513:$E$522)*(G$3&lt;='Gastos com Pessoal'!$F$513:$F$522)*(IF('Gastos com Pessoal'!$S$513:$S$522&lt;=G$3,1,0))*OFFSET('Gastos com Pessoal'!$H$512,1,MATCH(3&amp;$B51,'Gastos com Pessoal'!$I$532:$AJ$532&amp;'Gastos com Pessoal'!$I$512:$AJ$512,0),10,1)),0)
+_xlfn.IFNA(SUM((G$3&gt;='Gastos com Pessoal'!$E$513:$E$522)*(G$3&lt;='Gastos com Pessoal'!$F$513:$F$522)*(IF('Gastos com Pessoal'!$Y$513:$Y$522&lt;=G$3,1,0))*OFFSET('Gastos com Pessoal'!$H$512,1,MATCH(4&amp;$B51,'Gastos com Pessoal'!$I$532:$AJ$532&amp;'Gastos com Pessoal'!$I$512:$AJ$512,0),10,1)),0)
+_xlfn.IFNA(SUM((G$3&gt;='Gastos com Pessoal'!$E$513:$E$522)*(G$3&lt;='Gastos com Pessoal'!$F$513:$F$522)*(IF('Gastos com Pessoal'!$AE$513:$AE$522&lt;=G$3,1,0))*OFFSET('Gastos com Pessoal'!$H$512,1,MATCH(5&amp;$B51,'Gastos com Pessoal'!$I$532:$AJ$532&amp;'Gastos com Pessoal'!$I$512:$AJ$512,0),10,1)),0)</f>
        <v>0</v>
      </c>
      <c r="H51" s="32">
        <f t="array" aca="1" ref="H51" ca="1">_xlfn.IFNA(SUM((H$3&gt;='Gastos com Pessoal'!$E$7:$E$506)*(H$3&lt;='Gastos com Pessoal'!$F$7:$F$506)*OFFSET('Encargos e Benefícios'!$D$5,1,MATCH($B51,'Encargos e Benefícios'!$E$5:$AB$5,0),500,1)),0)
+_xlfn.IFNA(SUM((H$3&gt;='Gastos com Pessoal'!$E$513:$E$522)*(H$3&lt;='Gastos com Pessoal'!$F$513:$F$522)*OFFSET('Encargos e Benefícios'!$D$511,1,MATCH($B51,'Encargos e Benefícios'!$E$511:$AB$511,0),10,1)),0)
+_xlfn.IFNA(SUM((H$3&gt;='Gastos com Pessoal'!$E$7:$E$506)*(H$3&lt;='Gastos com Pessoal'!$F$7:$F$506)*(IF('Gastos com Pessoal'!$G$7:$G$506&lt;=H$3,1,0))*OFFSET('Gastos com Pessoal'!$H$6,1,MATCH(1&amp;$B51,'Gastos com Pessoal'!$I$532:$AJ$532&amp;'Gastos com Pessoal'!$I$6:$AJ$6,0),500,1)),0)
+_xlfn.IFNA(SUM((H$3&gt;='Gastos com Pessoal'!$E$7:$E$506)*(H$3&lt;='Gastos com Pessoal'!$F$7:$F$506)*(IF('Gastos com Pessoal'!$M$7:$M$506&lt;=H$3,1,0))*OFFSET('Gastos com Pessoal'!$H$6,1,MATCH(2&amp;$B51,'Gastos com Pessoal'!$I$532:$AJ$532&amp;'Gastos com Pessoal'!$I$6:$AJ$6,0),500,1)),0)
+_xlfn.IFNA(SUM((H$3&gt;='Gastos com Pessoal'!$E$7:$E$506)*(H$3&lt;='Gastos com Pessoal'!$F$7:$F$506)*(IF('Gastos com Pessoal'!$S$7:$S$506&lt;=H$3,1,0))*OFFSET('Gastos com Pessoal'!$H$6,1,MATCH(3&amp;$B51,'Gastos com Pessoal'!$I$532:$AJ$532&amp;'Gastos com Pessoal'!$I$6:$AJ$6,0),500,1)),0)
+_xlfn.IFNA(SUM((H$3&gt;='Gastos com Pessoal'!$E$7:$E$506)*(H$3&lt;='Gastos com Pessoal'!$F$7:$F$506)*(IF('Gastos com Pessoal'!$Y$7:$Y$506&lt;=H$3,1,0))*OFFSET('Gastos com Pessoal'!$H$6,1,MATCH(4&amp;$B51,'Gastos com Pessoal'!$I$532:$AJ$532&amp;'Gastos com Pessoal'!$I$6:$AJ$6,0),500,1)),0)
+_xlfn.IFNA(SUM((H$3&gt;='Gastos com Pessoal'!$E$7:$E$506)*(H$3&lt;='Gastos com Pessoal'!$F$7:$F$506)*(IF('Gastos com Pessoal'!$AE$7:$AE$506&lt;=H$3,1,0))*OFFSET('Gastos com Pessoal'!$H$6,1,MATCH(5&amp;$B51,'Gastos com Pessoal'!$I$532:$AJ$532&amp;'Gastos com Pessoal'!$I$6:$AJ$6,0),500,1)),0)
+_xlfn.IFNA(SUM((H$3&gt;='Gastos com Pessoal'!$E$513:$E$522)*(H$3&lt;='Gastos com Pessoal'!$F$513:$F$522)*(IF('Gastos com Pessoal'!$G$513:$G$522&lt;=H$3,1,0))*OFFSET('Gastos com Pessoal'!$H$512,1,MATCH(1&amp;$B51,'Gastos com Pessoal'!$I$532:$AJ$532&amp;'Gastos com Pessoal'!$I$512:$AJ$512,0),10,1)),0)
+_xlfn.IFNA(SUM((H$3&gt;='Gastos com Pessoal'!$E$513:$E$522)*(H$3&lt;='Gastos com Pessoal'!$F$513:$F$522)*(IF('Gastos com Pessoal'!$M$513:$M$522&lt;=H$3,1,0))*OFFSET('Gastos com Pessoal'!$H$512,1,MATCH(2&amp;$B51,'Gastos com Pessoal'!$I$532:$AJ$532&amp;'Gastos com Pessoal'!$I$512:$AJ$512,0),10,1)),0)
+_xlfn.IFNA(SUM((H$3&gt;='Gastos com Pessoal'!$E$513:$E$522)*(H$3&lt;='Gastos com Pessoal'!$F$513:$F$522)*(IF('Gastos com Pessoal'!$S$513:$S$522&lt;=H$3,1,0))*OFFSET('Gastos com Pessoal'!$H$512,1,MATCH(3&amp;$B51,'Gastos com Pessoal'!$I$532:$AJ$532&amp;'Gastos com Pessoal'!$I$512:$AJ$512,0),10,1)),0)
+_xlfn.IFNA(SUM((H$3&gt;='Gastos com Pessoal'!$E$513:$E$522)*(H$3&lt;='Gastos com Pessoal'!$F$513:$F$522)*(IF('Gastos com Pessoal'!$Y$513:$Y$522&lt;=H$3,1,0))*OFFSET('Gastos com Pessoal'!$H$512,1,MATCH(4&amp;$B51,'Gastos com Pessoal'!$I$532:$AJ$532&amp;'Gastos com Pessoal'!$I$512:$AJ$512,0),10,1)),0)
+_xlfn.IFNA(SUM((H$3&gt;='Gastos com Pessoal'!$E$513:$E$522)*(H$3&lt;='Gastos com Pessoal'!$F$513:$F$522)*(IF('Gastos com Pessoal'!$AE$513:$AE$522&lt;=H$3,1,0))*OFFSET('Gastos com Pessoal'!$H$512,1,MATCH(5&amp;$B51,'Gastos com Pessoal'!$I$532:$AJ$532&amp;'Gastos com Pessoal'!$I$512:$AJ$512,0),10,1)),0)</f>
        <v>0</v>
      </c>
      <c r="I51" s="32">
        <f t="array" aca="1" ref="I51" ca="1">_xlfn.IFNA(SUM((I$3&gt;='Gastos com Pessoal'!$E$7:$E$506)*(I$3&lt;='Gastos com Pessoal'!$F$7:$F$506)*OFFSET('Encargos e Benefícios'!$D$5,1,MATCH($B51,'Encargos e Benefícios'!$E$5:$AB$5,0),500,1)),0)
+_xlfn.IFNA(SUM((I$3&gt;='Gastos com Pessoal'!$E$513:$E$522)*(I$3&lt;='Gastos com Pessoal'!$F$513:$F$522)*OFFSET('Encargos e Benefícios'!$D$511,1,MATCH($B51,'Encargos e Benefícios'!$E$511:$AB$511,0),10,1)),0)
+_xlfn.IFNA(SUM((I$3&gt;='Gastos com Pessoal'!$E$7:$E$506)*(I$3&lt;='Gastos com Pessoal'!$F$7:$F$506)*(IF('Gastos com Pessoal'!$G$7:$G$506&lt;=I$3,1,0))*OFFSET('Gastos com Pessoal'!$H$6,1,MATCH(1&amp;$B51,'Gastos com Pessoal'!$I$532:$AJ$532&amp;'Gastos com Pessoal'!$I$6:$AJ$6,0),500,1)),0)
+_xlfn.IFNA(SUM((I$3&gt;='Gastos com Pessoal'!$E$7:$E$506)*(I$3&lt;='Gastos com Pessoal'!$F$7:$F$506)*(IF('Gastos com Pessoal'!$M$7:$M$506&lt;=I$3,1,0))*OFFSET('Gastos com Pessoal'!$H$6,1,MATCH(2&amp;$B51,'Gastos com Pessoal'!$I$532:$AJ$532&amp;'Gastos com Pessoal'!$I$6:$AJ$6,0),500,1)),0)
+_xlfn.IFNA(SUM((I$3&gt;='Gastos com Pessoal'!$E$7:$E$506)*(I$3&lt;='Gastos com Pessoal'!$F$7:$F$506)*(IF('Gastos com Pessoal'!$S$7:$S$506&lt;=I$3,1,0))*OFFSET('Gastos com Pessoal'!$H$6,1,MATCH(3&amp;$B51,'Gastos com Pessoal'!$I$532:$AJ$532&amp;'Gastos com Pessoal'!$I$6:$AJ$6,0),500,1)),0)
+_xlfn.IFNA(SUM((I$3&gt;='Gastos com Pessoal'!$E$7:$E$506)*(I$3&lt;='Gastos com Pessoal'!$F$7:$F$506)*(IF('Gastos com Pessoal'!$Y$7:$Y$506&lt;=I$3,1,0))*OFFSET('Gastos com Pessoal'!$H$6,1,MATCH(4&amp;$B51,'Gastos com Pessoal'!$I$532:$AJ$532&amp;'Gastos com Pessoal'!$I$6:$AJ$6,0),500,1)),0)
+_xlfn.IFNA(SUM((I$3&gt;='Gastos com Pessoal'!$E$7:$E$506)*(I$3&lt;='Gastos com Pessoal'!$F$7:$F$506)*(IF('Gastos com Pessoal'!$AE$7:$AE$506&lt;=I$3,1,0))*OFFSET('Gastos com Pessoal'!$H$6,1,MATCH(5&amp;$B51,'Gastos com Pessoal'!$I$532:$AJ$532&amp;'Gastos com Pessoal'!$I$6:$AJ$6,0),500,1)),0)
+_xlfn.IFNA(SUM((I$3&gt;='Gastos com Pessoal'!$E$513:$E$522)*(I$3&lt;='Gastos com Pessoal'!$F$513:$F$522)*(IF('Gastos com Pessoal'!$G$513:$G$522&lt;=I$3,1,0))*OFFSET('Gastos com Pessoal'!$H$512,1,MATCH(1&amp;$B51,'Gastos com Pessoal'!$I$532:$AJ$532&amp;'Gastos com Pessoal'!$I$512:$AJ$512,0),10,1)),0)
+_xlfn.IFNA(SUM((I$3&gt;='Gastos com Pessoal'!$E$513:$E$522)*(I$3&lt;='Gastos com Pessoal'!$F$513:$F$522)*(IF('Gastos com Pessoal'!$M$513:$M$522&lt;=I$3,1,0))*OFFSET('Gastos com Pessoal'!$H$512,1,MATCH(2&amp;$B51,'Gastos com Pessoal'!$I$532:$AJ$532&amp;'Gastos com Pessoal'!$I$512:$AJ$512,0),10,1)),0)
+_xlfn.IFNA(SUM((I$3&gt;='Gastos com Pessoal'!$E$513:$E$522)*(I$3&lt;='Gastos com Pessoal'!$F$513:$F$522)*(IF('Gastos com Pessoal'!$S$513:$S$522&lt;=I$3,1,0))*OFFSET('Gastos com Pessoal'!$H$512,1,MATCH(3&amp;$B51,'Gastos com Pessoal'!$I$532:$AJ$532&amp;'Gastos com Pessoal'!$I$512:$AJ$512,0),10,1)),0)
+_xlfn.IFNA(SUM((I$3&gt;='Gastos com Pessoal'!$E$513:$E$522)*(I$3&lt;='Gastos com Pessoal'!$F$513:$F$522)*(IF('Gastos com Pessoal'!$Y$513:$Y$522&lt;=I$3,1,0))*OFFSET('Gastos com Pessoal'!$H$512,1,MATCH(4&amp;$B51,'Gastos com Pessoal'!$I$532:$AJ$532&amp;'Gastos com Pessoal'!$I$512:$AJ$512,0),10,1)),0)
+_xlfn.IFNA(SUM((I$3&gt;='Gastos com Pessoal'!$E$513:$E$522)*(I$3&lt;='Gastos com Pessoal'!$F$513:$F$522)*(IF('Gastos com Pessoal'!$AE$513:$AE$522&lt;=I$3,1,0))*OFFSET('Gastos com Pessoal'!$H$512,1,MATCH(5&amp;$B51,'Gastos com Pessoal'!$I$532:$AJ$532&amp;'Gastos com Pessoal'!$I$512:$AJ$512,0),10,1)),0)</f>
        <v>0</v>
      </c>
      <c r="J51" s="32">
        <f t="array" aca="1" ref="J51" ca="1">_xlfn.IFNA(SUM((J$3&gt;='Gastos com Pessoal'!$E$7:$E$506)*(J$3&lt;='Gastos com Pessoal'!$F$7:$F$506)*OFFSET('Encargos e Benefícios'!$D$5,1,MATCH($B51,'Encargos e Benefícios'!$E$5:$AB$5,0),500,1)),0)
+_xlfn.IFNA(SUM((J$3&gt;='Gastos com Pessoal'!$E$513:$E$522)*(J$3&lt;='Gastos com Pessoal'!$F$513:$F$522)*OFFSET('Encargos e Benefícios'!$D$511,1,MATCH($B51,'Encargos e Benefícios'!$E$511:$AB$511,0),10,1)),0)
+_xlfn.IFNA(SUM((J$3&gt;='Gastos com Pessoal'!$E$7:$E$506)*(J$3&lt;='Gastos com Pessoal'!$F$7:$F$506)*(IF('Gastos com Pessoal'!$G$7:$G$506&lt;=J$3,1,0))*OFFSET('Gastos com Pessoal'!$H$6,1,MATCH(1&amp;$B51,'Gastos com Pessoal'!$I$532:$AJ$532&amp;'Gastos com Pessoal'!$I$6:$AJ$6,0),500,1)),0)
+_xlfn.IFNA(SUM((J$3&gt;='Gastos com Pessoal'!$E$7:$E$506)*(J$3&lt;='Gastos com Pessoal'!$F$7:$F$506)*(IF('Gastos com Pessoal'!$M$7:$M$506&lt;=J$3,1,0))*OFFSET('Gastos com Pessoal'!$H$6,1,MATCH(2&amp;$B51,'Gastos com Pessoal'!$I$532:$AJ$532&amp;'Gastos com Pessoal'!$I$6:$AJ$6,0),500,1)),0)
+_xlfn.IFNA(SUM((J$3&gt;='Gastos com Pessoal'!$E$7:$E$506)*(J$3&lt;='Gastos com Pessoal'!$F$7:$F$506)*(IF('Gastos com Pessoal'!$S$7:$S$506&lt;=J$3,1,0))*OFFSET('Gastos com Pessoal'!$H$6,1,MATCH(3&amp;$B51,'Gastos com Pessoal'!$I$532:$AJ$532&amp;'Gastos com Pessoal'!$I$6:$AJ$6,0),500,1)),0)
+_xlfn.IFNA(SUM((J$3&gt;='Gastos com Pessoal'!$E$7:$E$506)*(J$3&lt;='Gastos com Pessoal'!$F$7:$F$506)*(IF('Gastos com Pessoal'!$Y$7:$Y$506&lt;=J$3,1,0))*OFFSET('Gastos com Pessoal'!$H$6,1,MATCH(4&amp;$B51,'Gastos com Pessoal'!$I$532:$AJ$532&amp;'Gastos com Pessoal'!$I$6:$AJ$6,0),500,1)),0)
+_xlfn.IFNA(SUM((J$3&gt;='Gastos com Pessoal'!$E$7:$E$506)*(J$3&lt;='Gastos com Pessoal'!$F$7:$F$506)*(IF('Gastos com Pessoal'!$AE$7:$AE$506&lt;=J$3,1,0))*OFFSET('Gastos com Pessoal'!$H$6,1,MATCH(5&amp;$B51,'Gastos com Pessoal'!$I$532:$AJ$532&amp;'Gastos com Pessoal'!$I$6:$AJ$6,0),500,1)),0)
+_xlfn.IFNA(SUM((J$3&gt;='Gastos com Pessoal'!$E$513:$E$522)*(J$3&lt;='Gastos com Pessoal'!$F$513:$F$522)*(IF('Gastos com Pessoal'!$G$513:$G$522&lt;=J$3,1,0))*OFFSET('Gastos com Pessoal'!$H$512,1,MATCH(1&amp;$B51,'Gastos com Pessoal'!$I$532:$AJ$532&amp;'Gastos com Pessoal'!$I$512:$AJ$512,0),10,1)),0)
+_xlfn.IFNA(SUM((J$3&gt;='Gastos com Pessoal'!$E$513:$E$522)*(J$3&lt;='Gastos com Pessoal'!$F$513:$F$522)*(IF('Gastos com Pessoal'!$M$513:$M$522&lt;=J$3,1,0))*OFFSET('Gastos com Pessoal'!$H$512,1,MATCH(2&amp;$B51,'Gastos com Pessoal'!$I$532:$AJ$532&amp;'Gastos com Pessoal'!$I$512:$AJ$512,0),10,1)),0)
+_xlfn.IFNA(SUM((J$3&gt;='Gastos com Pessoal'!$E$513:$E$522)*(J$3&lt;='Gastos com Pessoal'!$F$513:$F$522)*(IF('Gastos com Pessoal'!$S$513:$S$522&lt;=J$3,1,0))*OFFSET('Gastos com Pessoal'!$H$512,1,MATCH(3&amp;$B51,'Gastos com Pessoal'!$I$532:$AJ$532&amp;'Gastos com Pessoal'!$I$512:$AJ$512,0),10,1)),0)
+_xlfn.IFNA(SUM((J$3&gt;='Gastos com Pessoal'!$E$513:$E$522)*(J$3&lt;='Gastos com Pessoal'!$F$513:$F$522)*(IF('Gastos com Pessoal'!$Y$513:$Y$522&lt;=J$3,1,0))*OFFSET('Gastos com Pessoal'!$H$512,1,MATCH(4&amp;$B51,'Gastos com Pessoal'!$I$532:$AJ$532&amp;'Gastos com Pessoal'!$I$512:$AJ$512,0),10,1)),0)
+_xlfn.IFNA(SUM((J$3&gt;='Gastos com Pessoal'!$E$513:$E$522)*(J$3&lt;='Gastos com Pessoal'!$F$513:$F$522)*(IF('Gastos com Pessoal'!$AE$513:$AE$522&lt;=J$3,1,0))*OFFSET('Gastos com Pessoal'!$H$512,1,MATCH(5&amp;$B51,'Gastos com Pessoal'!$I$532:$AJ$532&amp;'Gastos com Pessoal'!$I$512:$AJ$512,0),10,1)),0)</f>
        <v>0</v>
      </c>
      <c r="K51" s="32">
        <f t="array" aca="1" ref="K51" ca="1">_xlfn.IFNA(SUM((K$3&gt;='Gastos com Pessoal'!$E$7:$E$506)*(K$3&lt;='Gastos com Pessoal'!$F$7:$F$506)*OFFSET('Encargos e Benefícios'!$D$5,1,MATCH($B51,'Encargos e Benefícios'!$E$5:$AB$5,0),500,1)),0)
+_xlfn.IFNA(SUM((K$3&gt;='Gastos com Pessoal'!$E$513:$E$522)*(K$3&lt;='Gastos com Pessoal'!$F$513:$F$522)*OFFSET('Encargos e Benefícios'!$D$511,1,MATCH($B51,'Encargos e Benefícios'!$E$511:$AB$511,0),10,1)),0)
+_xlfn.IFNA(SUM((K$3&gt;='Gastos com Pessoal'!$E$7:$E$506)*(K$3&lt;='Gastos com Pessoal'!$F$7:$F$506)*(IF('Gastos com Pessoal'!$G$7:$G$506&lt;=K$3,1,0))*OFFSET('Gastos com Pessoal'!$H$6,1,MATCH(1&amp;$B51,'Gastos com Pessoal'!$I$532:$AJ$532&amp;'Gastos com Pessoal'!$I$6:$AJ$6,0),500,1)),0)
+_xlfn.IFNA(SUM((K$3&gt;='Gastos com Pessoal'!$E$7:$E$506)*(K$3&lt;='Gastos com Pessoal'!$F$7:$F$506)*(IF('Gastos com Pessoal'!$M$7:$M$506&lt;=K$3,1,0))*OFFSET('Gastos com Pessoal'!$H$6,1,MATCH(2&amp;$B51,'Gastos com Pessoal'!$I$532:$AJ$532&amp;'Gastos com Pessoal'!$I$6:$AJ$6,0),500,1)),0)
+_xlfn.IFNA(SUM((K$3&gt;='Gastos com Pessoal'!$E$7:$E$506)*(K$3&lt;='Gastos com Pessoal'!$F$7:$F$506)*(IF('Gastos com Pessoal'!$S$7:$S$506&lt;=K$3,1,0))*OFFSET('Gastos com Pessoal'!$H$6,1,MATCH(3&amp;$B51,'Gastos com Pessoal'!$I$532:$AJ$532&amp;'Gastos com Pessoal'!$I$6:$AJ$6,0),500,1)),0)
+_xlfn.IFNA(SUM((K$3&gt;='Gastos com Pessoal'!$E$7:$E$506)*(K$3&lt;='Gastos com Pessoal'!$F$7:$F$506)*(IF('Gastos com Pessoal'!$Y$7:$Y$506&lt;=K$3,1,0))*OFFSET('Gastos com Pessoal'!$H$6,1,MATCH(4&amp;$B51,'Gastos com Pessoal'!$I$532:$AJ$532&amp;'Gastos com Pessoal'!$I$6:$AJ$6,0),500,1)),0)
+_xlfn.IFNA(SUM((K$3&gt;='Gastos com Pessoal'!$E$7:$E$506)*(K$3&lt;='Gastos com Pessoal'!$F$7:$F$506)*(IF('Gastos com Pessoal'!$AE$7:$AE$506&lt;=K$3,1,0))*OFFSET('Gastos com Pessoal'!$H$6,1,MATCH(5&amp;$B51,'Gastos com Pessoal'!$I$532:$AJ$532&amp;'Gastos com Pessoal'!$I$6:$AJ$6,0),500,1)),0)
+_xlfn.IFNA(SUM((K$3&gt;='Gastos com Pessoal'!$E$513:$E$522)*(K$3&lt;='Gastos com Pessoal'!$F$513:$F$522)*(IF('Gastos com Pessoal'!$G$513:$G$522&lt;=K$3,1,0))*OFFSET('Gastos com Pessoal'!$H$512,1,MATCH(1&amp;$B51,'Gastos com Pessoal'!$I$532:$AJ$532&amp;'Gastos com Pessoal'!$I$512:$AJ$512,0),10,1)),0)
+_xlfn.IFNA(SUM((K$3&gt;='Gastos com Pessoal'!$E$513:$E$522)*(K$3&lt;='Gastos com Pessoal'!$F$513:$F$522)*(IF('Gastos com Pessoal'!$M$513:$M$522&lt;=K$3,1,0))*OFFSET('Gastos com Pessoal'!$H$512,1,MATCH(2&amp;$B51,'Gastos com Pessoal'!$I$532:$AJ$532&amp;'Gastos com Pessoal'!$I$512:$AJ$512,0),10,1)),0)
+_xlfn.IFNA(SUM((K$3&gt;='Gastos com Pessoal'!$E$513:$E$522)*(K$3&lt;='Gastos com Pessoal'!$F$513:$F$522)*(IF('Gastos com Pessoal'!$S$513:$S$522&lt;=K$3,1,0))*OFFSET('Gastos com Pessoal'!$H$512,1,MATCH(3&amp;$B51,'Gastos com Pessoal'!$I$532:$AJ$532&amp;'Gastos com Pessoal'!$I$512:$AJ$512,0),10,1)),0)
+_xlfn.IFNA(SUM((K$3&gt;='Gastos com Pessoal'!$E$513:$E$522)*(K$3&lt;='Gastos com Pessoal'!$F$513:$F$522)*(IF('Gastos com Pessoal'!$Y$513:$Y$522&lt;=K$3,1,0))*OFFSET('Gastos com Pessoal'!$H$512,1,MATCH(4&amp;$B51,'Gastos com Pessoal'!$I$532:$AJ$532&amp;'Gastos com Pessoal'!$I$512:$AJ$512,0),10,1)),0)
+_xlfn.IFNA(SUM((K$3&gt;='Gastos com Pessoal'!$E$513:$E$522)*(K$3&lt;='Gastos com Pessoal'!$F$513:$F$522)*(IF('Gastos com Pessoal'!$AE$513:$AE$522&lt;=K$3,1,0))*OFFSET('Gastos com Pessoal'!$H$512,1,MATCH(5&amp;$B51,'Gastos com Pessoal'!$I$532:$AJ$532&amp;'Gastos com Pessoal'!$I$512:$AJ$512,0),10,1)),0)</f>
        <v>0</v>
      </c>
      <c r="L51" s="32">
        <f t="array" aca="1" ref="L51" ca="1">_xlfn.IFNA(SUM((L$3&gt;='Gastos com Pessoal'!$E$7:$E$506)*(L$3&lt;='Gastos com Pessoal'!$F$7:$F$506)*OFFSET('Encargos e Benefícios'!$D$5,1,MATCH($B51,'Encargos e Benefícios'!$E$5:$AB$5,0),500,1)),0)
+_xlfn.IFNA(SUM((L$3&gt;='Gastos com Pessoal'!$E$513:$E$522)*(L$3&lt;='Gastos com Pessoal'!$F$513:$F$522)*OFFSET('Encargos e Benefícios'!$D$511,1,MATCH($B51,'Encargos e Benefícios'!$E$511:$AB$511,0),10,1)),0)
+_xlfn.IFNA(SUM((L$3&gt;='Gastos com Pessoal'!$E$7:$E$506)*(L$3&lt;='Gastos com Pessoal'!$F$7:$F$506)*(IF('Gastos com Pessoal'!$G$7:$G$506&lt;=L$3,1,0))*OFFSET('Gastos com Pessoal'!$H$6,1,MATCH(1&amp;$B51,'Gastos com Pessoal'!$I$532:$AJ$532&amp;'Gastos com Pessoal'!$I$6:$AJ$6,0),500,1)),0)
+_xlfn.IFNA(SUM((L$3&gt;='Gastos com Pessoal'!$E$7:$E$506)*(L$3&lt;='Gastos com Pessoal'!$F$7:$F$506)*(IF('Gastos com Pessoal'!$M$7:$M$506&lt;=L$3,1,0))*OFFSET('Gastos com Pessoal'!$H$6,1,MATCH(2&amp;$B51,'Gastos com Pessoal'!$I$532:$AJ$532&amp;'Gastos com Pessoal'!$I$6:$AJ$6,0),500,1)),0)
+_xlfn.IFNA(SUM((L$3&gt;='Gastos com Pessoal'!$E$7:$E$506)*(L$3&lt;='Gastos com Pessoal'!$F$7:$F$506)*(IF('Gastos com Pessoal'!$S$7:$S$506&lt;=L$3,1,0))*OFFSET('Gastos com Pessoal'!$H$6,1,MATCH(3&amp;$B51,'Gastos com Pessoal'!$I$532:$AJ$532&amp;'Gastos com Pessoal'!$I$6:$AJ$6,0),500,1)),0)
+_xlfn.IFNA(SUM((L$3&gt;='Gastos com Pessoal'!$E$7:$E$506)*(L$3&lt;='Gastos com Pessoal'!$F$7:$F$506)*(IF('Gastos com Pessoal'!$Y$7:$Y$506&lt;=L$3,1,0))*OFFSET('Gastos com Pessoal'!$H$6,1,MATCH(4&amp;$B51,'Gastos com Pessoal'!$I$532:$AJ$532&amp;'Gastos com Pessoal'!$I$6:$AJ$6,0),500,1)),0)
+_xlfn.IFNA(SUM((L$3&gt;='Gastos com Pessoal'!$E$7:$E$506)*(L$3&lt;='Gastos com Pessoal'!$F$7:$F$506)*(IF('Gastos com Pessoal'!$AE$7:$AE$506&lt;=L$3,1,0))*OFFSET('Gastos com Pessoal'!$H$6,1,MATCH(5&amp;$B51,'Gastos com Pessoal'!$I$532:$AJ$532&amp;'Gastos com Pessoal'!$I$6:$AJ$6,0),500,1)),0)
+_xlfn.IFNA(SUM((L$3&gt;='Gastos com Pessoal'!$E$513:$E$522)*(L$3&lt;='Gastos com Pessoal'!$F$513:$F$522)*(IF('Gastos com Pessoal'!$G$513:$G$522&lt;=L$3,1,0))*OFFSET('Gastos com Pessoal'!$H$512,1,MATCH(1&amp;$B51,'Gastos com Pessoal'!$I$532:$AJ$532&amp;'Gastos com Pessoal'!$I$512:$AJ$512,0),10,1)),0)
+_xlfn.IFNA(SUM((L$3&gt;='Gastos com Pessoal'!$E$513:$E$522)*(L$3&lt;='Gastos com Pessoal'!$F$513:$F$522)*(IF('Gastos com Pessoal'!$M$513:$M$522&lt;=L$3,1,0))*OFFSET('Gastos com Pessoal'!$H$512,1,MATCH(2&amp;$B51,'Gastos com Pessoal'!$I$532:$AJ$532&amp;'Gastos com Pessoal'!$I$512:$AJ$512,0),10,1)),0)
+_xlfn.IFNA(SUM((L$3&gt;='Gastos com Pessoal'!$E$513:$E$522)*(L$3&lt;='Gastos com Pessoal'!$F$513:$F$522)*(IF('Gastos com Pessoal'!$S$513:$S$522&lt;=L$3,1,0))*OFFSET('Gastos com Pessoal'!$H$512,1,MATCH(3&amp;$B51,'Gastos com Pessoal'!$I$532:$AJ$532&amp;'Gastos com Pessoal'!$I$512:$AJ$512,0),10,1)),0)
+_xlfn.IFNA(SUM((L$3&gt;='Gastos com Pessoal'!$E$513:$E$522)*(L$3&lt;='Gastos com Pessoal'!$F$513:$F$522)*(IF('Gastos com Pessoal'!$Y$513:$Y$522&lt;=L$3,1,0))*OFFSET('Gastos com Pessoal'!$H$512,1,MATCH(4&amp;$B51,'Gastos com Pessoal'!$I$532:$AJ$532&amp;'Gastos com Pessoal'!$I$512:$AJ$512,0),10,1)),0)
+_xlfn.IFNA(SUM((L$3&gt;='Gastos com Pessoal'!$E$513:$E$522)*(L$3&lt;='Gastos com Pessoal'!$F$513:$F$522)*(IF('Gastos com Pessoal'!$AE$513:$AE$522&lt;=L$3,1,0))*OFFSET('Gastos com Pessoal'!$H$512,1,MATCH(5&amp;$B51,'Gastos com Pessoal'!$I$532:$AJ$532&amp;'Gastos com Pessoal'!$I$512:$AJ$512,0),10,1)),0)</f>
        <v>0</v>
      </c>
      <c r="M51" s="32">
        <f t="array" aca="1" ref="M51" ca="1">_xlfn.IFNA(SUM((M$3&gt;='Gastos com Pessoal'!$E$7:$E$506)*(M$3&lt;='Gastos com Pessoal'!$F$7:$F$506)*OFFSET('Encargos e Benefícios'!$D$5,1,MATCH($B51,'Encargos e Benefícios'!$E$5:$AB$5,0),500,1)),0)
+_xlfn.IFNA(SUM((M$3&gt;='Gastos com Pessoal'!$E$513:$E$522)*(M$3&lt;='Gastos com Pessoal'!$F$513:$F$522)*OFFSET('Encargos e Benefícios'!$D$511,1,MATCH($B51,'Encargos e Benefícios'!$E$511:$AB$511,0),10,1)),0)
+_xlfn.IFNA(SUM((M$3&gt;='Gastos com Pessoal'!$E$7:$E$506)*(M$3&lt;='Gastos com Pessoal'!$F$7:$F$506)*(IF('Gastos com Pessoal'!$G$7:$G$506&lt;=M$3,1,0))*OFFSET('Gastos com Pessoal'!$H$6,1,MATCH(1&amp;$B51,'Gastos com Pessoal'!$I$532:$AJ$532&amp;'Gastos com Pessoal'!$I$6:$AJ$6,0),500,1)),0)
+_xlfn.IFNA(SUM((M$3&gt;='Gastos com Pessoal'!$E$7:$E$506)*(M$3&lt;='Gastos com Pessoal'!$F$7:$F$506)*(IF('Gastos com Pessoal'!$M$7:$M$506&lt;=M$3,1,0))*OFFSET('Gastos com Pessoal'!$H$6,1,MATCH(2&amp;$B51,'Gastos com Pessoal'!$I$532:$AJ$532&amp;'Gastos com Pessoal'!$I$6:$AJ$6,0),500,1)),0)
+_xlfn.IFNA(SUM((M$3&gt;='Gastos com Pessoal'!$E$7:$E$506)*(M$3&lt;='Gastos com Pessoal'!$F$7:$F$506)*(IF('Gastos com Pessoal'!$S$7:$S$506&lt;=M$3,1,0))*OFFSET('Gastos com Pessoal'!$H$6,1,MATCH(3&amp;$B51,'Gastos com Pessoal'!$I$532:$AJ$532&amp;'Gastos com Pessoal'!$I$6:$AJ$6,0),500,1)),0)
+_xlfn.IFNA(SUM((M$3&gt;='Gastos com Pessoal'!$E$7:$E$506)*(M$3&lt;='Gastos com Pessoal'!$F$7:$F$506)*(IF('Gastos com Pessoal'!$Y$7:$Y$506&lt;=M$3,1,0))*OFFSET('Gastos com Pessoal'!$H$6,1,MATCH(4&amp;$B51,'Gastos com Pessoal'!$I$532:$AJ$532&amp;'Gastos com Pessoal'!$I$6:$AJ$6,0),500,1)),0)
+_xlfn.IFNA(SUM((M$3&gt;='Gastos com Pessoal'!$E$7:$E$506)*(M$3&lt;='Gastos com Pessoal'!$F$7:$F$506)*(IF('Gastos com Pessoal'!$AE$7:$AE$506&lt;=M$3,1,0))*OFFSET('Gastos com Pessoal'!$H$6,1,MATCH(5&amp;$B51,'Gastos com Pessoal'!$I$532:$AJ$532&amp;'Gastos com Pessoal'!$I$6:$AJ$6,0),500,1)),0)
+_xlfn.IFNA(SUM((M$3&gt;='Gastos com Pessoal'!$E$513:$E$522)*(M$3&lt;='Gastos com Pessoal'!$F$513:$F$522)*(IF('Gastos com Pessoal'!$G$513:$G$522&lt;=M$3,1,0))*OFFSET('Gastos com Pessoal'!$H$512,1,MATCH(1&amp;$B51,'Gastos com Pessoal'!$I$532:$AJ$532&amp;'Gastos com Pessoal'!$I$512:$AJ$512,0),10,1)),0)
+_xlfn.IFNA(SUM((M$3&gt;='Gastos com Pessoal'!$E$513:$E$522)*(M$3&lt;='Gastos com Pessoal'!$F$513:$F$522)*(IF('Gastos com Pessoal'!$M$513:$M$522&lt;=M$3,1,0))*OFFSET('Gastos com Pessoal'!$H$512,1,MATCH(2&amp;$B51,'Gastos com Pessoal'!$I$532:$AJ$532&amp;'Gastos com Pessoal'!$I$512:$AJ$512,0),10,1)),0)
+_xlfn.IFNA(SUM((M$3&gt;='Gastos com Pessoal'!$E$513:$E$522)*(M$3&lt;='Gastos com Pessoal'!$F$513:$F$522)*(IF('Gastos com Pessoal'!$S$513:$S$522&lt;=M$3,1,0))*OFFSET('Gastos com Pessoal'!$H$512,1,MATCH(3&amp;$B51,'Gastos com Pessoal'!$I$532:$AJ$532&amp;'Gastos com Pessoal'!$I$512:$AJ$512,0),10,1)),0)
+_xlfn.IFNA(SUM((M$3&gt;='Gastos com Pessoal'!$E$513:$E$522)*(M$3&lt;='Gastos com Pessoal'!$F$513:$F$522)*(IF('Gastos com Pessoal'!$Y$513:$Y$522&lt;=M$3,1,0))*OFFSET('Gastos com Pessoal'!$H$512,1,MATCH(4&amp;$B51,'Gastos com Pessoal'!$I$532:$AJ$532&amp;'Gastos com Pessoal'!$I$512:$AJ$512,0),10,1)),0)
+_xlfn.IFNA(SUM((M$3&gt;='Gastos com Pessoal'!$E$513:$E$522)*(M$3&lt;='Gastos com Pessoal'!$F$513:$F$522)*(IF('Gastos com Pessoal'!$AE$513:$AE$522&lt;=M$3,1,0))*OFFSET('Gastos com Pessoal'!$H$512,1,MATCH(5&amp;$B51,'Gastos com Pessoal'!$I$532:$AJ$532&amp;'Gastos com Pessoal'!$I$512:$AJ$512,0),10,1)),0)</f>
        <v>0</v>
      </c>
      <c r="N51" s="32">
        <f t="array" aca="1" ref="N51" ca="1">_xlfn.IFNA(SUM((N$3&gt;='Gastos com Pessoal'!$E$7:$E$506)*(N$3&lt;='Gastos com Pessoal'!$F$7:$F$506)*OFFSET('Encargos e Benefícios'!$D$5,1,MATCH($B51,'Encargos e Benefícios'!$E$5:$AB$5,0),500,1)),0)
+_xlfn.IFNA(SUM((N$3&gt;='Gastos com Pessoal'!$E$513:$E$522)*(N$3&lt;='Gastos com Pessoal'!$F$513:$F$522)*OFFSET('Encargos e Benefícios'!$D$511,1,MATCH($B51,'Encargos e Benefícios'!$E$511:$AB$511,0),10,1)),0)
+_xlfn.IFNA(SUM((N$3&gt;='Gastos com Pessoal'!$E$7:$E$506)*(N$3&lt;='Gastos com Pessoal'!$F$7:$F$506)*(IF('Gastos com Pessoal'!$G$7:$G$506&lt;=N$3,1,0))*OFFSET('Gastos com Pessoal'!$H$6,1,MATCH(1&amp;$B51,'Gastos com Pessoal'!$I$532:$AJ$532&amp;'Gastos com Pessoal'!$I$6:$AJ$6,0),500,1)),0)
+_xlfn.IFNA(SUM((N$3&gt;='Gastos com Pessoal'!$E$7:$E$506)*(N$3&lt;='Gastos com Pessoal'!$F$7:$F$506)*(IF('Gastos com Pessoal'!$M$7:$M$506&lt;=N$3,1,0))*OFFSET('Gastos com Pessoal'!$H$6,1,MATCH(2&amp;$B51,'Gastos com Pessoal'!$I$532:$AJ$532&amp;'Gastos com Pessoal'!$I$6:$AJ$6,0),500,1)),0)
+_xlfn.IFNA(SUM((N$3&gt;='Gastos com Pessoal'!$E$7:$E$506)*(N$3&lt;='Gastos com Pessoal'!$F$7:$F$506)*(IF('Gastos com Pessoal'!$S$7:$S$506&lt;=N$3,1,0))*OFFSET('Gastos com Pessoal'!$H$6,1,MATCH(3&amp;$B51,'Gastos com Pessoal'!$I$532:$AJ$532&amp;'Gastos com Pessoal'!$I$6:$AJ$6,0),500,1)),0)
+_xlfn.IFNA(SUM((N$3&gt;='Gastos com Pessoal'!$E$7:$E$506)*(N$3&lt;='Gastos com Pessoal'!$F$7:$F$506)*(IF('Gastos com Pessoal'!$Y$7:$Y$506&lt;=N$3,1,0))*OFFSET('Gastos com Pessoal'!$H$6,1,MATCH(4&amp;$B51,'Gastos com Pessoal'!$I$532:$AJ$532&amp;'Gastos com Pessoal'!$I$6:$AJ$6,0),500,1)),0)
+_xlfn.IFNA(SUM((N$3&gt;='Gastos com Pessoal'!$E$7:$E$506)*(N$3&lt;='Gastos com Pessoal'!$F$7:$F$506)*(IF('Gastos com Pessoal'!$AE$7:$AE$506&lt;=N$3,1,0))*OFFSET('Gastos com Pessoal'!$H$6,1,MATCH(5&amp;$B51,'Gastos com Pessoal'!$I$532:$AJ$532&amp;'Gastos com Pessoal'!$I$6:$AJ$6,0),500,1)),0)
+_xlfn.IFNA(SUM((N$3&gt;='Gastos com Pessoal'!$E$513:$E$522)*(N$3&lt;='Gastos com Pessoal'!$F$513:$F$522)*(IF('Gastos com Pessoal'!$G$513:$G$522&lt;=N$3,1,0))*OFFSET('Gastos com Pessoal'!$H$512,1,MATCH(1&amp;$B51,'Gastos com Pessoal'!$I$532:$AJ$532&amp;'Gastos com Pessoal'!$I$512:$AJ$512,0),10,1)),0)
+_xlfn.IFNA(SUM((N$3&gt;='Gastos com Pessoal'!$E$513:$E$522)*(N$3&lt;='Gastos com Pessoal'!$F$513:$F$522)*(IF('Gastos com Pessoal'!$M$513:$M$522&lt;=N$3,1,0))*OFFSET('Gastos com Pessoal'!$H$512,1,MATCH(2&amp;$B51,'Gastos com Pessoal'!$I$532:$AJ$532&amp;'Gastos com Pessoal'!$I$512:$AJ$512,0),10,1)),0)
+_xlfn.IFNA(SUM((N$3&gt;='Gastos com Pessoal'!$E$513:$E$522)*(N$3&lt;='Gastos com Pessoal'!$F$513:$F$522)*(IF('Gastos com Pessoal'!$S$513:$S$522&lt;=N$3,1,0))*OFFSET('Gastos com Pessoal'!$H$512,1,MATCH(3&amp;$B51,'Gastos com Pessoal'!$I$532:$AJ$532&amp;'Gastos com Pessoal'!$I$512:$AJ$512,0),10,1)),0)
+_xlfn.IFNA(SUM((N$3&gt;='Gastos com Pessoal'!$E$513:$E$522)*(N$3&lt;='Gastos com Pessoal'!$F$513:$F$522)*(IF('Gastos com Pessoal'!$Y$513:$Y$522&lt;=N$3,1,0))*OFFSET('Gastos com Pessoal'!$H$512,1,MATCH(4&amp;$B51,'Gastos com Pessoal'!$I$532:$AJ$532&amp;'Gastos com Pessoal'!$I$512:$AJ$512,0),10,1)),0)
+_xlfn.IFNA(SUM((N$3&gt;='Gastos com Pessoal'!$E$513:$E$522)*(N$3&lt;='Gastos com Pessoal'!$F$513:$F$522)*(IF('Gastos com Pessoal'!$AE$513:$AE$522&lt;=N$3,1,0))*OFFSET('Gastos com Pessoal'!$H$512,1,MATCH(5&amp;$B51,'Gastos com Pessoal'!$I$532:$AJ$532&amp;'Gastos com Pessoal'!$I$512:$AJ$512,0),10,1)),0)</f>
        <v>0</v>
      </c>
      <c r="O51" s="32">
        <f t="array" aca="1" ref="O51" ca="1">_xlfn.IFNA(SUM((O$3&gt;='Gastos com Pessoal'!$E$7:$E$506)*(O$3&lt;='Gastos com Pessoal'!$F$7:$F$506)*OFFSET('Encargos e Benefícios'!$D$5,1,MATCH($B51,'Encargos e Benefícios'!$E$5:$AB$5,0),500,1)),0)
+_xlfn.IFNA(SUM((O$3&gt;='Gastos com Pessoal'!$E$513:$E$522)*(O$3&lt;='Gastos com Pessoal'!$F$513:$F$522)*OFFSET('Encargos e Benefícios'!$D$511,1,MATCH($B51,'Encargos e Benefícios'!$E$511:$AB$511,0),10,1)),0)
+_xlfn.IFNA(SUM((O$3&gt;='Gastos com Pessoal'!$E$7:$E$506)*(O$3&lt;='Gastos com Pessoal'!$F$7:$F$506)*(IF('Gastos com Pessoal'!$G$7:$G$506&lt;=O$3,1,0))*OFFSET('Gastos com Pessoal'!$H$6,1,MATCH(1&amp;$B51,'Gastos com Pessoal'!$I$532:$AJ$532&amp;'Gastos com Pessoal'!$I$6:$AJ$6,0),500,1)),0)
+_xlfn.IFNA(SUM((O$3&gt;='Gastos com Pessoal'!$E$7:$E$506)*(O$3&lt;='Gastos com Pessoal'!$F$7:$F$506)*(IF('Gastos com Pessoal'!$M$7:$M$506&lt;=O$3,1,0))*OFFSET('Gastos com Pessoal'!$H$6,1,MATCH(2&amp;$B51,'Gastos com Pessoal'!$I$532:$AJ$532&amp;'Gastos com Pessoal'!$I$6:$AJ$6,0),500,1)),0)
+_xlfn.IFNA(SUM((O$3&gt;='Gastos com Pessoal'!$E$7:$E$506)*(O$3&lt;='Gastos com Pessoal'!$F$7:$F$506)*(IF('Gastos com Pessoal'!$S$7:$S$506&lt;=O$3,1,0))*OFFSET('Gastos com Pessoal'!$H$6,1,MATCH(3&amp;$B51,'Gastos com Pessoal'!$I$532:$AJ$532&amp;'Gastos com Pessoal'!$I$6:$AJ$6,0),500,1)),0)
+_xlfn.IFNA(SUM((O$3&gt;='Gastos com Pessoal'!$E$7:$E$506)*(O$3&lt;='Gastos com Pessoal'!$F$7:$F$506)*(IF('Gastos com Pessoal'!$Y$7:$Y$506&lt;=O$3,1,0))*OFFSET('Gastos com Pessoal'!$H$6,1,MATCH(4&amp;$B51,'Gastos com Pessoal'!$I$532:$AJ$532&amp;'Gastos com Pessoal'!$I$6:$AJ$6,0),500,1)),0)
+_xlfn.IFNA(SUM((O$3&gt;='Gastos com Pessoal'!$E$7:$E$506)*(O$3&lt;='Gastos com Pessoal'!$F$7:$F$506)*(IF('Gastos com Pessoal'!$AE$7:$AE$506&lt;=O$3,1,0))*OFFSET('Gastos com Pessoal'!$H$6,1,MATCH(5&amp;$B51,'Gastos com Pessoal'!$I$532:$AJ$532&amp;'Gastos com Pessoal'!$I$6:$AJ$6,0),500,1)),0)
+_xlfn.IFNA(SUM((O$3&gt;='Gastos com Pessoal'!$E$513:$E$522)*(O$3&lt;='Gastos com Pessoal'!$F$513:$F$522)*(IF('Gastos com Pessoal'!$G$513:$G$522&lt;=O$3,1,0))*OFFSET('Gastos com Pessoal'!$H$512,1,MATCH(1&amp;$B51,'Gastos com Pessoal'!$I$532:$AJ$532&amp;'Gastos com Pessoal'!$I$512:$AJ$512,0),10,1)),0)
+_xlfn.IFNA(SUM((O$3&gt;='Gastos com Pessoal'!$E$513:$E$522)*(O$3&lt;='Gastos com Pessoal'!$F$513:$F$522)*(IF('Gastos com Pessoal'!$M$513:$M$522&lt;=O$3,1,0))*OFFSET('Gastos com Pessoal'!$H$512,1,MATCH(2&amp;$B51,'Gastos com Pessoal'!$I$532:$AJ$532&amp;'Gastos com Pessoal'!$I$512:$AJ$512,0),10,1)),0)
+_xlfn.IFNA(SUM((O$3&gt;='Gastos com Pessoal'!$E$513:$E$522)*(O$3&lt;='Gastos com Pessoal'!$F$513:$F$522)*(IF('Gastos com Pessoal'!$S$513:$S$522&lt;=O$3,1,0))*OFFSET('Gastos com Pessoal'!$H$512,1,MATCH(3&amp;$B51,'Gastos com Pessoal'!$I$532:$AJ$532&amp;'Gastos com Pessoal'!$I$512:$AJ$512,0),10,1)),0)
+_xlfn.IFNA(SUM((O$3&gt;='Gastos com Pessoal'!$E$513:$E$522)*(O$3&lt;='Gastos com Pessoal'!$F$513:$F$522)*(IF('Gastos com Pessoal'!$Y$513:$Y$522&lt;=O$3,1,0))*OFFSET('Gastos com Pessoal'!$H$512,1,MATCH(4&amp;$B51,'Gastos com Pessoal'!$I$532:$AJ$532&amp;'Gastos com Pessoal'!$I$512:$AJ$512,0),10,1)),0)
+_xlfn.IFNA(SUM((O$3&gt;='Gastos com Pessoal'!$E$513:$E$522)*(O$3&lt;='Gastos com Pessoal'!$F$513:$F$522)*(IF('Gastos com Pessoal'!$AE$513:$AE$522&lt;=O$3,1,0))*OFFSET('Gastos com Pessoal'!$H$512,1,MATCH(5&amp;$B51,'Gastos com Pessoal'!$I$532:$AJ$532&amp;'Gastos com Pessoal'!$I$512:$AJ$512,0),10,1)),0)</f>
        <v>0</v>
      </c>
      <c r="P51" s="32">
        <f t="array" aca="1" ref="P51" ca="1">_xlfn.IFNA(SUM((P$3&gt;='Gastos com Pessoal'!$E$7:$E$506)*(P$3&lt;='Gastos com Pessoal'!$F$7:$F$506)*OFFSET('Encargos e Benefícios'!$D$5,1,MATCH($B51,'Encargos e Benefícios'!$E$5:$AB$5,0),500,1)),0)
+_xlfn.IFNA(SUM((P$3&gt;='Gastos com Pessoal'!$E$513:$E$522)*(P$3&lt;='Gastos com Pessoal'!$F$513:$F$522)*OFFSET('Encargos e Benefícios'!$D$511,1,MATCH($B51,'Encargos e Benefícios'!$E$511:$AB$511,0),10,1)),0)
+_xlfn.IFNA(SUM((P$3&gt;='Gastos com Pessoal'!$E$7:$E$506)*(P$3&lt;='Gastos com Pessoal'!$F$7:$F$506)*(IF('Gastos com Pessoal'!$G$7:$G$506&lt;=P$3,1,0))*OFFSET('Gastos com Pessoal'!$H$6,1,MATCH(1&amp;$B51,'Gastos com Pessoal'!$I$532:$AJ$532&amp;'Gastos com Pessoal'!$I$6:$AJ$6,0),500,1)),0)
+_xlfn.IFNA(SUM((P$3&gt;='Gastos com Pessoal'!$E$7:$E$506)*(P$3&lt;='Gastos com Pessoal'!$F$7:$F$506)*(IF('Gastos com Pessoal'!$M$7:$M$506&lt;=P$3,1,0))*OFFSET('Gastos com Pessoal'!$H$6,1,MATCH(2&amp;$B51,'Gastos com Pessoal'!$I$532:$AJ$532&amp;'Gastos com Pessoal'!$I$6:$AJ$6,0),500,1)),0)
+_xlfn.IFNA(SUM((P$3&gt;='Gastos com Pessoal'!$E$7:$E$506)*(P$3&lt;='Gastos com Pessoal'!$F$7:$F$506)*(IF('Gastos com Pessoal'!$S$7:$S$506&lt;=P$3,1,0))*OFFSET('Gastos com Pessoal'!$H$6,1,MATCH(3&amp;$B51,'Gastos com Pessoal'!$I$532:$AJ$532&amp;'Gastos com Pessoal'!$I$6:$AJ$6,0),500,1)),0)
+_xlfn.IFNA(SUM((P$3&gt;='Gastos com Pessoal'!$E$7:$E$506)*(P$3&lt;='Gastos com Pessoal'!$F$7:$F$506)*(IF('Gastos com Pessoal'!$Y$7:$Y$506&lt;=P$3,1,0))*OFFSET('Gastos com Pessoal'!$H$6,1,MATCH(4&amp;$B51,'Gastos com Pessoal'!$I$532:$AJ$532&amp;'Gastos com Pessoal'!$I$6:$AJ$6,0),500,1)),0)
+_xlfn.IFNA(SUM((P$3&gt;='Gastos com Pessoal'!$E$7:$E$506)*(P$3&lt;='Gastos com Pessoal'!$F$7:$F$506)*(IF('Gastos com Pessoal'!$AE$7:$AE$506&lt;=P$3,1,0))*OFFSET('Gastos com Pessoal'!$H$6,1,MATCH(5&amp;$B51,'Gastos com Pessoal'!$I$532:$AJ$532&amp;'Gastos com Pessoal'!$I$6:$AJ$6,0),500,1)),0)
+_xlfn.IFNA(SUM((P$3&gt;='Gastos com Pessoal'!$E$513:$E$522)*(P$3&lt;='Gastos com Pessoal'!$F$513:$F$522)*(IF('Gastos com Pessoal'!$G$513:$G$522&lt;=P$3,1,0))*OFFSET('Gastos com Pessoal'!$H$512,1,MATCH(1&amp;$B51,'Gastos com Pessoal'!$I$532:$AJ$532&amp;'Gastos com Pessoal'!$I$512:$AJ$512,0),10,1)),0)
+_xlfn.IFNA(SUM((P$3&gt;='Gastos com Pessoal'!$E$513:$E$522)*(P$3&lt;='Gastos com Pessoal'!$F$513:$F$522)*(IF('Gastos com Pessoal'!$M$513:$M$522&lt;=P$3,1,0))*OFFSET('Gastos com Pessoal'!$H$512,1,MATCH(2&amp;$B51,'Gastos com Pessoal'!$I$532:$AJ$532&amp;'Gastos com Pessoal'!$I$512:$AJ$512,0),10,1)),0)
+_xlfn.IFNA(SUM((P$3&gt;='Gastos com Pessoal'!$E$513:$E$522)*(P$3&lt;='Gastos com Pessoal'!$F$513:$F$522)*(IF('Gastos com Pessoal'!$S$513:$S$522&lt;=P$3,1,0))*OFFSET('Gastos com Pessoal'!$H$512,1,MATCH(3&amp;$B51,'Gastos com Pessoal'!$I$532:$AJ$532&amp;'Gastos com Pessoal'!$I$512:$AJ$512,0),10,1)),0)
+_xlfn.IFNA(SUM((P$3&gt;='Gastos com Pessoal'!$E$513:$E$522)*(P$3&lt;='Gastos com Pessoal'!$F$513:$F$522)*(IF('Gastos com Pessoal'!$Y$513:$Y$522&lt;=P$3,1,0))*OFFSET('Gastos com Pessoal'!$H$512,1,MATCH(4&amp;$B51,'Gastos com Pessoal'!$I$532:$AJ$532&amp;'Gastos com Pessoal'!$I$512:$AJ$512,0),10,1)),0)
+_xlfn.IFNA(SUM((P$3&gt;='Gastos com Pessoal'!$E$513:$E$522)*(P$3&lt;='Gastos com Pessoal'!$F$513:$F$522)*(IF('Gastos com Pessoal'!$AE$513:$AE$522&lt;=P$3,1,0))*OFFSET('Gastos com Pessoal'!$H$512,1,MATCH(5&amp;$B51,'Gastos com Pessoal'!$I$532:$AJ$532&amp;'Gastos com Pessoal'!$I$512:$AJ$512,0),10,1)),0)</f>
        <v>0</v>
      </c>
      <c r="Q51" s="32">
        <f t="array" aca="1" ref="Q51" ca="1">_xlfn.IFNA(SUM((Q$3&gt;='Gastos com Pessoal'!$E$7:$E$506)*(Q$3&lt;='Gastos com Pessoal'!$F$7:$F$506)*OFFSET('Encargos e Benefícios'!$D$5,1,MATCH($B51,'Encargos e Benefícios'!$E$5:$AB$5,0),500,1)),0)
+_xlfn.IFNA(SUM((Q$3&gt;='Gastos com Pessoal'!$E$513:$E$522)*(Q$3&lt;='Gastos com Pessoal'!$F$513:$F$522)*OFFSET('Encargos e Benefícios'!$D$511,1,MATCH($B51,'Encargos e Benefícios'!$E$511:$AB$511,0),10,1)),0)
+_xlfn.IFNA(SUM((Q$3&gt;='Gastos com Pessoal'!$E$7:$E$506)*(Q$3&lt;='Gastos com Pessoal'!$F$7:$F$506)*(IF('Gastos com Pessoal'!$G$7:$G$506&lt;=Q$3,1,0))*OFFSET('Gastos com Pessoal'!$H$6,1,MATCH(1&amp;$B51,'Gastos com Pessoal'!$I$532:$AJ$532&amp;'Gastos com Pessoal'!$I$6:$AJ$6,0),500,1)),0)
+_xlfn.IFNA(SUM((Q$3&gt;='Gastos com Pessoal'!$E$7:$E$506)*(Q$3&lt;='Gastos com Pessoal'!$F$7:$F$506)*(IF('Gastos com Pessoal'!$M$7:$M$506&lt;=Q$3,1,0))*OFFSET('Gastos com Pessoal'!$H$6,1,MATCH(2&amp;$B51,'Gastos com Pessoal'!$I$532:$AJ$532&amp;'Gastos com Pessoal'!$I$6:$AJ$6,0),500,1)),0)
+_xlfn.IFNA(SUM((Q$3&gt;='Gastos com Pessoal'!$E$7:$E$506)*(Q$3&lt;='Gastos com Pessoal'!$F$7:$F$506)*(IF('Gastos com Pessoal'!$S$7:$S$506&lt;=Q$3,1,0))*OFFSET('Gastos com Pessoal'!$H$6,1,MATCH(3&amp;$B51,'Gastos com Pessoal'!$I$532:$AJ$532&amp;'Gastos com Pessoal'!$I$6:$AJ$6,0),500,1)),0)
+_xlfn.IFNA(SUM((Q$3&gt;='Gastos com Pessoal'!$E$7:$E$506)*(Q$3&lt;='Gastos com Pessoal'!$F$7:$F$506)*(IF('Gastos com Pessoal'!$Y$7:$Y$506&lt;=Q$3,1,0))*OFFSET('Gastos com Pessoal'!$H$6,1,MATCH(4&amp;$B51,'Gastos com Pessoal'!$I$532:$AJ$532&amp;'Gastos com Pessoal'!$I$6:$AJ$6,0),500,1)),0)
+_xlfn.IFNA(SUM((Q$3&gt;='Gastos com Pessoal'!$E$7:$E$506)*(Q$3&lt;='Gastos com Pessoal'!$F$7:$F$506)*(IF('Gastos com Pessoal'!$AE$7:$AE$506&lt;=Q$3,1,0))*OFFSET('Gastos com Pessoal'!$H$6,1,MATCH(5&amp;$B51,'Gastos com Pessoal'!$I$532:$AJ$532&amp;'Gastos com Pessoal'!$I$6:$AJ$6,0),500,1)),0)
+_xlfn.IFNA(SUM((Q$3&gt;='Gastos com Pessoal'!$E$513:$E$522)*(Q$3&lt;='Gastos com Pessoal'!$F$513:$F$522)*(IF('Gastos com Pessoal'!$G$513:$G$522&lt;=Q$3,1,0))*OFFSET('Gastos com Pessoal'!$H$512,1,MATCH(1&amp;$B51,'Gastos com Pessoal'!$I$532:$AJ$532&amp;'Gastos com Pessoal'!$I$512:$AJ$512,0),10,1)),0)
+_xlfn.IFNA(SUM((Q$3&gt;='Gastos com Pessoal'!$E$513:$E$522)*(Q$3&lt;='Gastos com Pessoal'!$F$513:$F$522)*(IF('Gastos com Pessoal'!$M$513:$M$522&lt;=Q$3,1,0))*OFFSET('Gastos com Pessoal'!$H$512,1,MATCH(2&amp;$B51,'Gastos com Pessoal'!$I$532:$AJ$532&amp;'Gastos com Pessoal'!$I$512:$AJ$512,0),10,1)),0)
+_xlfn.IFNA(SUM((Q$3&gt;='Gastos com Pessoal'!$E$513:$E$522)*(Q$3&lt;='Gastos com Pessoal'!$F$513:$F$522)*(IF('Gastos com Pessoal'!$S$513:$S$522&lt;=Q$3,1,0))*OFFSET('Gastos com Pessoal'!$H$512,1,MATCH(3&amp;$B51,'Gastos com Pessoal'!$I$532:$AJ$532&amp;'Gastos com Pessoal'!$I$512:$AJ$512,0),10,1)),0)
+_xlfn.IFNA(SUM((Q$3&gt;='Gastos com Pessoal'!$E$513:$E$522)*(Q$3&lt;='Gastos com Pessoal'!$F$513:$F$522)*(IF('Gastos com Pessoal'!$Y$513:$Y$522&lt;=Q$3,1,0))*OFFSET('Gastos com Pessoal'!$H$512,1,MATCH(4&amp;$B51,'Gastos com Pessoal'!$I$532:$AJ$532&amp;'Gastos com Pessoal'!$I$512:$AJ$512,0),10,1)),0)
+_xlfn.IFNA(SUM((Q$3&gt;='Gastos com Pessoal'!$E$513:$E$522)*(Q$3&lt;='Gastos com Pessoal'!$F$513:$F$522)*(IF('Gastos com Pessoal'!$AE$513:$AE$522&lt;=Q$3,1,0))*OFFSET('Gastos com Pessoal'!$H$512,1,MATCH(5&amp;$B51,'Gastos com Pessoal'!$I$532:$AJ$532&amp;'Gastos com Pessoal'!$I$512:$AJ$512,0),10,1)),0)</f>
        <v>0</v>
      </c>
      <c r="R51" s="32">
        <f t="array" aca="1" ref="R51" ca="1">_xlfn.IFNA(SUM((R$3&gt;='Gastos com Pessoal'!$E$7:$E$506)*(R$3&lt;='Gastos com Pessoal'!$F$7:$F$506)*OFFSET('Encargos e Benefícios'!$D$5,1,MATCH($B51,'Encargos e Benefícios'!$E$5:$AB$5,0),500,1)),0)
+_xlfn.IFNA(SUM((R$3&gt;='Gastos com Pessoal'!$E$513:$E$522)*(R$3&lt;='Gastos com Pessoal'!$F$513:$F$522)*OFFSET('Encargos e Benefícios'!$D$511,1,MATCH($B51,'Encargos e Benefícios'!$E$511:$AB$511,0),10,1)),0)
+_xlfn.IFNA(SUM((R$3&gt;='Gastos com Pessoal'!$E$7:$E$506)*(R$3&lt;='Gastos com Pessoal'!$F$7:$F$506)*(IF('Gastos com Pessoal'!$G$7:$G$506&lt;=R$3,1,0))*OFFSET('Gastos com Pessoal'!$H$6,1,MATCH(1&amp;$B51,'Gastos com Pessoal'!$I$532:$AJ$532&amp;'Gastos com Pessoal'!$I$6:$AJ$6,0),500,1)),0)
+_xlfn.IFNA(SUM((R$3&gt;='Gastos com Pessoal'!$E$7:$E$506)*(R$3&lt;='Gastos com Pessoal'!$F$7:$F$506)*(IF('Gastos com Pessoal'!$M$7:$M$506&lt;=R$3,1,0))*OFFSET('Gastos com Pessoal'!$H$6,1,MATCH(2&amp;$B51,'Gastos com Pessoal'!$I$532:$AJ$532&amp;'Gastos com Pessoal'!$I$6:$AJ$6,0),500,1)),0)
+_xlfn.IFNA(SUM((R$3&gt;='Gastos com Pessoal'!$E$7:$E$506)*(R$3&lt;='Gastos com Pessoal'!$F$7:$F$506)*(IF('Gastos com Pessoal'!$S$7:$S$506&lt;=R$3,1,0))*OFFSET('Gastos com Pessoal'!$H$6,1,MATCH(3&amp;$B51,'Gastos com Pessoal'!$I$532:$AJ$532&amp;'Gastos com Pessoal'!$I$6:$AJ$6,0),500,1)),0)
+_xlfn.IFNA(SUM((R$3&gt;='Gastos com Pessoal'!$E$7:$E$506)*(R$3&lt;='Gastos com Pessoal'!$F$7:$F$506)*(IF('Gastos com Pessoal'!$Y$7:$Y$506&lt;=R$3,1,0))*OFFSET('Gastos com Pessoal'!$H$6,1,MATCH(4&amp;$B51,'Gastos com Pessoal'!$I$532:$AJ$532&amp;'Gastos com Pessoal'!$I$6:$AJ$6,0),500,1)),0)
+_xlfn.IFNA(SUM((R$3&gt;='Gastos com Pessoal'!$E$7:$E$506)*(R$3&lt;='Gastos com Pessoal'!$F$7:$F$506)*(IF('Gastos com Pessoal'!$AE$7:$AE$506&lt;=R$3,1,0))*OFFSET('Gastos com Pessoal'!$H$6,1,MATCH(5&amp;$B51,'Gastos com Pessoal'!$I$532:$AJ$532&amp;'Gastos com Pessoal'!$I$6:$AJ$6,0),500,1)),0)
+_xlfn.IFNA(SUM((R$3&gt;='Gastos com Pessoal'!$E$513:$E$522)*(R$3&lt;='Gastos com Pessoal'!$F$513:$F$522)*(IF('Gastos com Pessoal'!$G$513:$G$522&lt;=R$3,1,0))*OFFSET('Gastos com Pessoal'!$H$512,1,MATCH(1&amp;$B51,'Gastos com Pessoal'!$I$532:$AJ$532&amp;'Gastos com Pessoal'!$I$512:$AJ$512,0),10,1)),0)
+_xlfn.IFNA(SUM((R$3&gt;='Gastos com Pessoal'!$E$513:$E$522)*(R$3&lt;='Gastos com Pessoal'!$F$513:$F$522)*(IF('Gastos com Pessoal'!$M$513:$M$522&lt;=R$3,1,0))*OFFSET('Gastos com Pessoal'!$H$512,1,MATCH(2&amp;$B51,'Gastos com Pessoal'!$I$532:$AJ$532&amp;'Gastos com Pessoal'!$I$512:$AJ$512,0),10,1)),0)
+_xlfn.IFNA(SUM((R$3&gt;='Gastos com Pessoal'!$E$513:$E$522)*(R$3&lt;='Gastos com Pessoal'!$F$513:$F$522)*(IF('Gastos com Pessoal'!$S$513:$S$522&lt;=R$3,1,0))*OFFSET('Gastos com Pessoal'!$H$512,1,MATCH(3&amp;$B51,'Gastos com Pessoal'!$I$532:$AJ$532&amp;'Gastos com Pessoal'!$I$512:$AJ$512,0),10,1)),0)
+_xlfn.IFNA(SUM((R$3&gt;='Gastos com Pessoal'!$E$513:$E$522)*(R$3&lt;='Gastos com Pessoal'!$F$513:$F$522)*(IF('Gastos com Pessoal'!$Y$513:$Y$522&lt;=R$3,1,0))*OFFSET('Gastos com Pessoal'!$H$512,1,MATCH(4&amp;$B51,'Gastos com Pessoal'!$I$532:$AJ$532&amp;'Gastos com Pessoal'!$I$512:$AJ$512,0),10,1)),0)
+_xlfn.IFNA(SUM((R$3&gt;='Gastos com Pessoal'!$E$513:$E$522)*(R$3&lt;='Gastos com Pessoal'!$F$513:$F$522)*(IF('Gastos com Pessoal'!$AE$513:$AE$522&lt;=R$3,1,0))*OFFSET('Gastos com Pessoal'!$H$512,1,MATCH(5&amp;$B51,'Gastos com Pessoal'!$I$532:$AJ$532&amp;'Gastos com Pessoal'!$I$512:$AJ$512,0),10,1)),0)</f>
        <v>0</v>
      </c>
      <c r="S51" s="32">
        <f t="array" aca="1" ref="S51" ca="1">_xlfn.IFNA(SUM((S$3&gt;='Gastos com Pessoal'!$E$7:$E$506)*(S$3&lt;='Gastos com Pessoal'!$F$7:$F$506)*OFFSET('Encargos e Benefícios'!$D$5,1,MATCH($B51,'Encargos e Benefícios'!$E$5:$AB$5,0),500,1)),0)
+_xlfn.IFNA(SUM((S$3&gt;='Gastos com Pessoal'!$E$513:$E$522)*(S$3&lt;='Gastos com Pessoal'!$F$513:$F$522)*OFFSET('Encargos e Benefícios'!$D$511,1,MATCH($B51,'Encargos e Benefícios'!$E$511:$AB$511,0),10,1)),0)
+_xlfn.IFNA(SUM((S$3&gt;='Gastos com Pessoal'!$E$7:$E$506)*(S$3&lt;='Gastos com Pessoal'!$F$7:$F$506)*(IF('Gastos com Pessoal'!$G$7:$G$506&lt;=S$3,1,0))*OFFSET('Gastos com Pessoal'!$H$6,1,MATCH(1&amp;$B51,'Gastos com Pessoal'!$I$532:$AJ$532&amp;'Gastos com Pessoal'!$I$6:$AJ$6,0),500,1)),0)
+_xlfn.IFNA(SUM((S$3&gt;='Gastos com Pessoal'!$E$7:$E$506)*(S$3&lt;='Gastos com Pessoal'!$F$7:$F$506)*(IF('Gastos com Pessoal'!$M$7:$M$506&lt;=S$3,1,0))*OFFSET('Gastos com Pessoal'!$H$6,1,MATCH(2&amp;$B51,'Gastos com Pessoal'!$I$532:$AJ$532&amp;'Gastos com Pessoal'!$I$6:$AJ$6,0),500,1)),0)
+_xlfn.IFNA(SUM((S$3&gt;='Gastos com Pessoal'!$E$7:$E$506)*(S$3&lt;='Gastos com Pessoal'!$F$7:$F$506)*(IF('Gastos com Pessoal'!$S$7:$S$506&lt;=S$3,1,0))*OFFSET('Gastos com Pessoal'!$H$6,1,MATCH(3&amp;$B51,'Gastos com Pessoal'!$I$532:$AJ$532&amp;'Gastos com Pessoal'!$I$6:$AJ$6,0),500,1)),0)
+_xlfn.IFNA(SUM((S$3&gt;='Gastos com Pessoal'!$E$7:$E$506)*(S$3&lt;='Gastos com Pessoal'!$F$7:$F$506)*(IF('Gastos com Pessoal'!$Y$7:$Y$506&lt;=S$3,1,0))*OFFSET('Gastos com Pessoal'!$H$6,1,MATCH(4&amp;$B51,'Gastos com Pessoal'!$I$532:$AJ$532&amp;'Gastos com Pessoal'!$I$6:$AJ$6,0),500,1)),0)
+_xlfn.IFNA(SUM((S$3&gt;='Gastos com Pessoal'!$E$7:$E$506)*(S$3&lt;='Gastos com Pessoal'!$F$7:$F$506)*(IF('Gastos com Pessoal'!$AE$7:$AE$506&lt;=S$3,1,0))*OFFSET('Gastos com Pessoal'!$H$6,1,MATCH(5&amp;$B51,'Gastos com Pessoal'!$I$532:$AJ$532&amp;'Gastos com Pessoal'!$I$6:$AJ$6,0),500,1)),0)
+_xlfn.IFNA(SUM((S$3&gt;='Gastos com Pessoal'!$E$513:$E$522)*(S$3&lt;='Gastos com Pessoal'!$F$513:$F$522)*(IF('Gastos com Pessoal'!$G$513:$G$522&lt;=S$3,1,0))*OFFSET('Gastos com Pessoal'!$H$512,1,MATCH(1&amp;$B51,'Gastos com Pessoal'!$I$532:$AJ$532&amp;'Gastos com Pessoal'!$I$512:$AJ$512,0),10,1)),0)
+_xlfn.IFNA(SUM((S$3&gt;='Gastos com Pessoal'!$E$513:$E$522)*(S$3&lt;='Gastos com Pessoal'!$F$513:$F$522)*(IF('Gastos com Pessoal'!$M$513:$M$522&lt;=S$3,1,0))*OFFSET('Gastos com Pessoal'!$H$512,1,MATCH(2&amp;$B51,'Gastos com Pessoal'!$I$532:$AJ$532&amp;'Gastos com Pessoal'!$I$512:$AJ$512,0),10,1)),0)
+_xlfn.IFNA(SUM((S$3&gt;='Gastos com Pessoal'!$E$513:$E$522)*(S$3&lt;='Gastos com Pessoal'!$F$513:$F$522)*(IF('Gastos com Pessoal'!$S$513:$S$522&lt;=S$3,1,0))*OFFSET('Gastos com Pessoal'!$H$512,1,MATCH(3&amp;$B51,'Gastos com Pessoal'!$I$532:$AJ$532&amp;'Gastos com Pessoal'!$I$512:$AJ$512,0),10,1)),0)
+_xlfn.IFNA(SUM((S$3&gt;='Gastos com Pessoal'!$E$513:$E$522)*(S$3&lt;='Gastos com Pessoal'!$F$513:$F$522)*(IF('Gastos com Pessoal'!$Y$513:$Y$522&lt;=S$3,1,0))*OFFSET('Gastos com Pessoal'!$H$512,1,MATCH(4&amp;$B51,'Gastos com Pessoal'!$I$532:$AJ$532&amp;'Gastos com Pessoal'!$I$512:$AJ$512,0),10,1)),0)
+_xlfn.IFNA(SUM((S$3&gt;='Gastos com Pessoal'!$E$513:$E$522)*(S$3&lt;='Gastos com Pessoal'!$F$513:$F$522)*(IF('Gastos com Pessoal'!$AE$513:$AE$522&lt;=S$3,1,0))*OFFSET('Gastos com Pessoal'!$H$512,1,MATCH(5&amp;$B51,'Gastos com Pessoal'!$I$532:$AJ$532&amp;'Gastos com Pessoal'!$I$512:$AJ$512,0),10,1)),0)</f>
        <v>0</v>
      </c>
      <c r="T51" s="32">
        <f t="array" aca="1" ref="T51" ca="1">_xlfn.IFNA(SUM((T$3&gt;='Gastos com Pessoal'!$E$7:$E$506)*(T$3&lt;='Gastos com Pessoal'!$F$7:$F$506)*OFFSET('Encargos e Benefícios'!$D$5,1,MATCH($B51,'Encargos e Benefícios'!$E$5:$AB$5,0),500,1)),0)
+_xlfn.IFNA(SUM((T$3&gt;='Gastos com Pessoal'!$E$513:$E$522)*(T$3&lt;='Gastos com Pessoal'!$F$513:$F$522)*OFFSET('Encargos e Benefícios'!$D$511,1,MATCH($B51,'Encargos e Benefícios'!$E$511:$AB$511,0),10,1)),0)
+_xlfn.IFNA(SUM((T$3&gt;='Gastos com Pessoal'!$E$7:$E$506)*(T$3&lt;='Gastos com Pessoal'!$F$7:$F$506)*(IF('Gastos com Pessoal'!$G$7:$G$506&lt;=T$3,1,0))*OFFSET('Gastos com Pessoal'!$H$6,1,MATCH(1&amp;$B51,'Gastos com Pessoal'!$I$532:$AJ$532&amp;'Gastos com Pessoal'!$I$6:$AJ$6,0),500,1)),0)
+_xlfn.IFNA(SUM((T$3&gt;='Gastos com Pessoal'!$E$7:$E$506)*(T$3&lt;='Gastos com Pessoal'!$F$7:$F$506)*(IF('Gastos com Pessoal'!$M$7:$M$506&lt;=T$3,1,0))*OFFSET('Gastos com Pessoal'!$H$6,1,MATCH(2&amp;$B51,'Gastos com Pessoal'!$I$532:$AJ$532&amp;'Gastos com Pessoal'!$I$6:$AJ$6,0),500,1)),0)
+_xlfn.IFNA(SUM((T$3&gt;='Gastos com Pessoal'!$E$7:$E$506)*(T$3&lt;='Gastos com Pessoal'!$F$7:$F$506)*(IF('Gastos com Pessoal'!$S$7:$S$506&lt;=T$3,1,0))*OFFSET('Gastos com Pessoal'!$H$6,1,MATCH(3&amp;$B51,'Gastos com Pessoal'!$I$532:$AJ$532&amp;'Gastos com Pessoal'!$I$6:$AJ$6,0),500,1)),0)
+_xlfn.IFNA(SUM((T$3&gt;='Gastos com Pessoal'!$E$7:$E$506)*(T$3&lt;='Gastos com Pessoal'!$F$7:$F$506)*(IF('Gastos com Pessoal'!$Y$7:$Y$506&lt;=T$3,1,0))*OFFSET('Gastos com Pessoal'!$H$6,1,MATCH(4&amp;$B51,'Gastos com Pessoal'!$I$532:$AJ$532&amp;'Gastos com Pessoal'!$I$6:$AJ$6,0),500,1)),0)
+_xlfn.IFNA(SUM((T$3&gt;='Gastos com Pessoal'!$E$7:$E$506)*(T$3&lt;='Gastos com Pessoal'!$F$7:$F$506)*(IF('Gastos com Pessoal'!$AE$7:$AE$506&lt;=T$3,1,0))*OFFSET('Gastos com Pessoal'!$H$6,1,MATCH(5&amp;$B51,'Gastos com Pessoal'!$I$532:$AJ$532&amp;'Gastos com Pessoal'!$I$6:$AJ$6,0),500,1)),0)
+_xlfn.IFNA(SUM((T$3&gt;='Gastos com Pessoal'!$E$513:$E$522)*(T$3&lt;='Gastos com Pessoal'!$F$513:$F$522)*(IF('Gastos com Pessoal'!$G$513:$G$522&lt;=T$3,1,0))*OFFSET('Gastos com Pessoal'!$H$512,1,MATCH(1&amp;$B51,'Gastos com Pessoal'!$I$532:$AJ$532&amp;'Gastos com Pessoal'!$I$512:$AJ$512,0),10,1)),0)
+_xlfn.IFNA(SUM((T$3&gt;='Gastos com Pessoal'!$E$513:$E$522)*(T$3&lt;='Gastos com Pessoal'!$F$513:$F$522)*(IF('Gastos com Pessoal'!$M$513:$M$522&lt;=T$3,1,0))*OFFSET('Gastos com Pessoal'!$H$512,1,MATCH(2&amp;$B51,'Gastos com Pessoal'!$I$532:$AJ$532&amp;'Gastos com Pessoal'!$I$512:$AJ$512,0),10,1)),0)
+_xlfn.IFNA(SUM((T$3&gt;='Gastos com Pessoal'!$E$513:$E$522)*(T$3&lt;='Gastos com Pessoal'!$F$513:$F$522)*(IF('Gastos com Pessoal'!$S$513:$S$522&lt;=T$3,1,0))*OFFSET('Gastos com Pessoal'!$H$512,1,MATCH(3&amp;$B51,'Gastos com Pessoal'!$I$532:$AJ$532&amp;'Gastos com Pessoal'!$I$512:$AJ$512,0),10,1)),0)
+_xlfn.IFNA(SUM((T$3&gt;='Gastos com Pessoal'!$E$513:$E$522)*(T$3&lt;='Gastos com Pessoal'!$F$513:$F$522)*(IF('Gastos com Pessoal'!$Y$513:$Y$522&lt;=T$3,1,0))*OFFSET('Gastos com Pessoal'!$H$512,1,MATCH(4&amp;$B51,'Gastos com Pessoal'!$I$532:$AJ$532&amp;'Gastos com Pessoal'!$I$512:$AJ$512,0),10,1)),0)
+_xlfn.IFNA(SUM((T$3&gt;='Gastos com Pessoal'!$E$513:$E$522)*(T$3&lt;='Gastos com Pessoal'!$F$513:$F$522)*(IF('Gastos com Pessoal'!$AE$513:$AE$522&lt;=T$3,1,0))*OFFSET('Gastos com Pessoal'!$H$512,1,MATCH(5&amp;$B51,'Gastos com Pessoal'!$I$532:$AJ$532&amp;'Gastos com Pessoal'!$I$512:$AJ$512,0),10,1)),0)</f>
        <v>0</v>
      </c>
      <c r="U51" s="32">
        <f t="array" aca="1" ref="U51" ca="1">_xlfn.IFNA(SUM((U$3&gt;='Gastos com Pessoal'!$E$7:$E$506)*(U$3&lt;='Gastos com Pessoal'!$F$7:$F$506)*OFFSET('Encargos e Benefícios'!$D$5,1,MATCH($B51,'Encargos e Benefícios'!$E$5:$AB$5,0),500,1)),0)
+_xlfn.IFNA(SUM((U$3&gt;='Gastos com Pessoal'!$E$513:$E$522)*(U$3&lt;='Gastos com Pessoal'!$F$513:$F$522)*OFFSET('Encargos e Benefícios'!$D$511,1,MATCH($B51,'Encargos e Benefícios'!$E$511:$AB$511,0),10,1)),0)
+_xlfn.IFNA(SUM((U$3&gt;='Gastos com Pessoal'!$E$7:$E$506)*(U$3&lt;='Gastos com Pessoal'!$F$7:$F$506)*(IF('Gastos com Pessoal'!$G$7:$G$506&lt;=U$3,1,0))*OFFSET('Gastos com Pessoal'!$H$6,1,MATCH(1&amp;$B51,'Gastos com Pessoal'!$I$532:$AJ$532&amp;'Gastos com Pessoal'!$I$6:$AJ$6,0),500,1)),0)
+_xlfn.IFNA(SUM((U$3&gt;='Gastos com Pessoal'!$E$7:$E$506)*(U$3&lt;='Gastos com Pessoal'!$F$7:$F$506)*(IF('Gastos com Pessoal'!$M$7:$M$506&lt;=U$3,1,0))*OFFSET('Gastos com Pessoal'!$H$6,1,MATCH(2&amp;$B51,'Gastos com Pessoal'!$I$532:$AJ$532&amp;'Gastos com Pessoal'!$I$6:$AJ$6,0),500,1)),0)
+_xlfn.IFNA(SUM((U$3&gt;='Gastos com Pessoal'!$E$7:$E$506)*(U$3&lt;='Gastos com Pessoal'!$F$7:$F$506)*(IF('Gastos com Pessoal'!$S$7:$S$506&lt;=U$3,1,0))*OFFSET('Gastos com Pessoal'!$H$6,1,MATCH(3&amp;$B51,'Gastos com Pessoal'!$I$532:$AJ$532&amp;'Gastos com Pessoal'!$I$6:$AJ$6,0),500,1)),0)
+_xlfn.IFNA(SUM((U$3&gt;='Gastos com Pessoal'!$E$7:$E$506)*(U$3&lt;='Gastos com Pessoal'!$F$7:$F$506)*(IF('Gastos com Pessoal'!$Y$7:$Y$506&lt;=U$3,1,0))*OFFSET('Gastos com Pessoal'!$H$6,1,MATCH(4&amp;$B51,'Gastos com Pessoal'!$I$532:$AJ$532&amp;'Gastos com Pessoal'!$I$6:$AJ$6,0),500,1)),0)
+_xlfn.IFNA(SUM((U$3&gt;='Gastos com Pessoal'!$E$7:$E$506)*(U$3&lt;='Gastos com Pessoal'!$F$7:$F$506)*(IF('Gastos com Pessoal'!$AE$7:$AE$506&lt;=U$3,1,0))*OFFSET('Gastos com Pessoal'!$H$6,1,MATCH(5&amp;$B51,'Gastos com Pessoal'!$I$532:$AJ$532&amp;'Gastos com Pessoal'!$I$6:$AJ$6,0),500,1)),0)
+_xlfn.IFNA(SUM((U$3&gt;='Gastos com Pessoal'!$E$513:$E$522)*(U$3&lt;='Gastos com Pessoal'!$F$513:$F$522)*(IF('Gastos com Pessoal'!$G$513:$G$522&lt;=U$3,1,0))*OFFSET('Gastos com Pessoal'!$H$512,1,MATCH(1&amp;$B51,'Gastos com Pessoal'!$I$532:$AJ$532&amp;'Gastos com Pessoal'!$I$512:$AJ$512,0),10,1)),0)
+_xlfn.IFNA(SUM((U$3&gt;='Gastos com Pessoal'!$E$513:$E$522)*(U$3&lt;='Gastos com Pessoal'!$F$513:$F$522)*(IF('Gastos com Pessoal'!$M$513:$M$522&lt;=U$3,1,0))*OFFSET('Gastos com Pessoal'!$H$512,1,MATCH(2&amp;$B51,'Gastos com Pessoal'!$I$532:$AJ$532&amp;'Gastos com Pessoal'!$I$512:$AJ$512,0),10,1)),0)
+_xlfn.IFNA(SUM((U$3&gt;='Gastos com Pessoal'!$E$513:$E$522)*(U$3&lt;='Gastos com Pessoal'!$F$513:$F$522)*(IF('Gastos com Pessoal'!$S$513:$S$522&lt;=U$3,1,0))*OFFSET('Gastos com Pessoal'!$H$512,1,MATCH(3&amp;$B51,'Gastos com Pessoal'!$I$532:$AJ$532&amp;'Gastos com Pessoal'!$I$512:$AJ$512,0),10,1)),0)
+_xlfn.IFNA(SUM((U$3&gt;='Gastos com Pessoal'!$E$513:$E$522)*(U$3&lt;='Gastos com Pessoal'!$F$513:$F$522)*(IF('Gastos com Pessoal'!$Y$513:$Y$522&lt;=U$3,1,0))*OFFSET('Gastos com Pessoal'!$H$512,1,MATCH(4&amp;$B51,'Gastos com Pessoal'!$I$532:$AJ$532&amp;'Gastos com Pessoal'!$I$512:$AJ$512,0),10,1)),0)
+_xlfn.IFNA(SUM((U$3&gt;='Gastos com Pessoal'!$E$513:$E$522)*(U$3&lt;='Gastos com Pessoal'!$F$513:$F$522)*(IF('Gastos com Pessoal'!$AE$513:$AE$522&lt;=U$3,1,0))*OFFSET('Gastos com Pessoal'!$H$512,1,MATCH(5&amp;$B51,'Gastos com Pessoal'!$I$532:$AJ$532&amp;'Gastos com Pessoal'!$I$512:$AJ$512,0),10,1)),0)</f>
        <v>0</v>
      </c>
      <c r="V51" s="32">
        <f t="array" aca="1" ref="V51" ca="1">_xlfn.IFNA(SUM((V$3&gt;='Gastos com Pessoal'!$E$7:$E$506)*(V$3&lt;='Gastos com Pessoal'!$F$7:$F$506)*OFFSET('Encargos e Benefícios'!$D$5,1,MATCH($B51,'Encargos e Benefícios'!$E$5:$AB$5,0),500,1)),0)
+_xlfn.IFNA(SUM((V$3&gt;='Gastos com Pessoal'!$E$513:$E$522)*(V$3&lt;='Gastos com Pessoal'!$F$513:$F$522)*OFFSET('Encargos e Benefícios'!$D$511,1,MATCH($B51,'Encargos e Benefícios'!$E$511:$AB$511,0),10,1)),0)
+_xlfn.IFNA(SUM((V$3&gt;='Gastos com Pessoal'!$E$7:$E$506)*(V$3&lt;='Gastos com Pessoal'!$F$7:$F$506)*(IF('Gastos com Pessoal'!$G$7:$G$506&lt;=V$3,1,0))*OFFSET('Gastos com Pessoal'!$H$6,1,MATCH(1&amp;$B51,'Gastos com Pessoal'!$I$532:$AJ$532&amp;'Gastos com Pessoal'!$I$6:$AJ$6,0),500,1)),0)
+_xlfn.IFNA(SUM((V$3&gt;='Gastos com Pessoal'!$E$7:$E$506)*(V$3&lt;='Gastos com Pessoal'!$F$7:$F$506)*(IF('Gastos com Pessoal'!$M$7:$M$506&lt;=V$3,1,0))*OFFSET('Gastos com Pessoal'!$H$6,1,MATCH(2&amp;$B51,'Gastos com Pessoal'!$I$532:$AJ$532&amp;'Gastos com Pessoal'!$I$6:$AJ$6,0),500,1)),0)
+_xlfn.IFNA(SUM((V$3&gt;='Gastos com Pessoal'!$E$7:$E$506)*(V$3&lt;='Gastos com Pessoal'!$F$7:$F$506)*(IF('Gastos com Pessoal'!$S$7:$S$506&lt;=V$3,1,0))*OFFSET('Gastos com Pessoal'!$H$6,1,MATCH(3&amp;$B51,'Gastos com Pessoal'!$I$532:$AJ$532&amp;'Gastos com Pessoal'!$I$6:$AJ$6,0),500,1)),0)
+_xlfn.IFNA(SUM((V$3&gt;='Gastos com Pessoal'!$E$7:$E$506)*(V$3&lt;='Gastos com Pessoal'!$F$7:$F$506)*(IF('Gastos com Pessoal'!$Y$7:$Y$506&lt;=V$3,1,0))*OFFSET('Gastos com Pessoal'!$H$6,1,MATCH(4&amp;$B51,'Gastos com Pessoal'!$I$532:$AJ$532&amp;'Gastos com Pessoal'!$I$6:$AJ$6,0),500,1)),0)
+_xlfn.IFNA(SUM((V$3&gt;='Gastos com Pessoal'!$E$7:$E$506)*(V$3&lt;='Gastos com Pessoal'!$F$7:$F$506)*(IF('Gastos com Pessoal'!$AE$7:$AE$506&lt;=V$3,1,0))*OFFSET('Gastos com Pessoal'!$H$6,1,MATCH(5&amp;$B51,'Gastos com Pessoal'!$I$532:$AJ$532&amp;'Gastos com Pessoal'!$I$6:$AJ$6,0),500,1)),0)
+_xlfn.IFNA(SUM((V$3&gt;='Gastos com Pessoal'!$E$513:$E$522)*(V$3&lt;='Gastos com Pessoal'!$F$513:$F$522)*(IF('Gastos com Pessoal'!$G$513:$G$522&lt;=V$3,1,0))*OFFSET('Gastos com Pessoal'!$H$512,1,MATCH(1&amp;$B51,'Gastos com Pessoal'!$I$532:$AJ$532&amp;'Gastos com Pessoal'!$I$512:$AJ$512,0),10,1)),0)
+_xlfn.IFNA(SUM((V$3&gt;='Gastos com Pessoal'!$E$513:$E$522)*(V$3&lt;='Gastos com Pessoal'!$F$513:$F$522)*(IF('Gastos com Pessoal'!$M$513:$M$522&lt;=V$3,1,0))*OFFSET('Gastos com Pessoal'!$H$512,1,MATCH(2&amp;$B51,'Gastos com Pessoal'!$I$532:$AJ$532&amp;'Gastos com Pessoal'!$I$512:$AJ$512,0),10,1)),0)
+_xlfn.IFNA(SUM((V$3&gt;='Gastos com Pessoal'!$E$513:$E$522)*(V$3&lt;='Gastos com Pessoal'!$F$513:$F$522)*(IF('Gastos com Pessoal'!$S$513:$S$522&lt;=V$3,1,0))*OFFSET('Gastos com Pessoal'!$H$512,1,MATCH(3&amp;$B51,'Gastos com Pessoal'!$I$532:$AJ$532&amp;'Gastos com Pessoal'!$I$512:$AJ$512,0),10,1)),0)
+_xlfn.IFNA(SUM((V$3&gt;='Gastos com Pessoal'!$E$513:$E$522)*(V$3&lt;='Gastos com Pessoal'!$F$513:$F$522)*(IF('Gastos com Pessoal'!$Y$513:$Y$522&lt;=V$3,1,0))*OFFSET('Gastos com Pessoal'!$H$512,1,MATCH(4&amp;$B51,'Gastos com Pessoal'!$I$532:$AJ$532&amp;'Gastos com Pessoal'!$I$512:$AJ$512,0),10,1)),0)
+_xlfn.IFNA(SUM((V$3&gt;='Gastos com Pessoal'!$E$513:$E$522)*(V$3&lt;='Gastos com Pessoal'!$F$513:$F$522)*(IF('Gastos com Pessoal'!$AE$513:$AE$522&lt;=V$3,1,0))*OFFSET('Gastos com Pessoal'!$H$512,1,MATCH(5&amp;$B51,'Gastos com Pessoal'!$I$532:$AJ$532&amp;'Gastos com Pessoal'!$I$512:$AJ$512,0),10,1)),0)</f>
        <v>0</v>
      </c>
      <c r="W51" s="32">
        <f t="array" aca="1" ref="W51" ca="1">_xlfn.IFNA(SUM((W$3&gt;='Gastos com Pessoal'!$E$7:$E$506)*(W$3&lt;='Gastos com Pessoal'!$F$7:$F$506)*OFFSET('Encargos e Benefícios'!$D$5,1,MATCH($B51,'Encargos e Benefícios'!$E$5:$AB$5,0),500,1)),0)
+_xlfn.IFNA(SUM((W$3&gt;='Gastos com Pessoal'!$E$513:$E$522)*(W$3&lt;='Gastos com Pessoal'!$F$513:$F$522)*OFFSET('Encargos e Benefícios'!$D$511,1,MATCH($B51,'Encargos e Benefícios'!$E$511:$AB$511,0),10,1)),0)
+_xlfn.IFNA(SUM((W$3&gt;='Gastos com Pessoal'!$E$7:$E$506)*(W$3&lt;='Gastos com Pessoal'!$F$7:$F$506)*(IF('Gastos com Pessoal'!$G$7:$G$506&lt;=W$3,1,0))*OFFSET('Gastos com Pessoal'!$H$6,1,MATCH(1&amp;$B51,'Gastos com Pessoal'!$I$532:$AJ$532&amp;'Gastos com Pessoal'!$I$6:$AJ$6,0),500,1)),0)
+_xlfn.IFNA(SUM((W$3&gt;='Gastos com Pessoal'!$E$7:$E$506)*(W$3&lt;='Gastos com Pessoal'!$F$7:$F$506)*(IF('Gastos com Pessoal'!$M$7:$M$506&lt;=W$3,1,0))*OFFSET('Gastos com Pessoal'!$H$6,1,MATCH(2&amp;$B51,'Gastos com Pessoal'!$I$532:$AJ$532&amp;'Gastos com Pessoal'!$I$6:$AJ$6,0),500,1)),0)
+_xlfn.IFNA(SUM((W$3&gt;='Gastos com Pessoal'!$E$7:$E$506)*(W$3&lt;='Gastos com Pessoal'!$F$7:$F$506)*(IF('Gastos com Pessoal'!$S$7:$S$506&lt;=W$3,1,0))*OFFSET('Gastos com Pessoal'!$H$6,1,MATCH(3&amp;$B51,'Gastos com Pessoal'!$I$532:$AJ$532&amp;'Gastos com Pessoal'!$I$6:$AJ$6,0),500,1)),0)
+_xlfn.IFNA(SUM((W$3&gt;='Gastos com Pessoal'!$E$7:$E$506)*(W$3&lt;='Gastos com Pessoal'!$F$7:$F$506)*(IF('Gastos com Pessoal'!$Y$7:$Y$506&lt;=W$3,1,0))*OFFSET('Gastos com Pessoal'!$H$6,1,MATCH(4&amp;$B51,'Gastos com Pessoal'!$I$532:$AJ$532&amp;'Gastos com Pessoal'!$I$6:$AJ$6,0),500,1)),0)
+_xlfn.IFNA(SUM((W$3&gt;='Gastos com Pessoal'!$E$7:$E$506)*(W$3&lt;='Gastos com Pessoal'!$F$7:$F$506)*(IF('Gastos com Pessoal'!$AE$7:$AE$506&lt;=W$3,1,0))*OFFSET('Gastos com Pessoal'!$H$6,1,MATCH(5&amp;$B51,'Gastos com Pessoal'!$I$532:$AJ$532&amp;'Gastos com Pessoal'!$I$6:$AJ$6,0),500,1)),0)
+_xlfn.IFNA(SUM((W$3&gt;='Gastos com Pessoal'!$E$513:$E$522)*(W$3&lt;='Gastos com Pessoal'!$F$513:$F$522)*(IF('Gastos com Pessoal'!$G$513:$G$522&lt;=W$3,1,0))*OFFSET('Gastos com Pessoal'!$H$512,1,MATCH(1&amp;$B51,'Gastos com Pessoal'!$I$532:$AJ$532&amp;'Gastos com Pessoal'!$I$512:$AJ$512,0),10,1)),0)
+_xlfn.IFNA(SUM((W$3&gt;='Gastos com Pessoal'!$E$513:$E$522)*(W$3&lt;='Gastos com Pessoal'!$F$513:$F$522)*(IF('Gastos com Pessoal'!$M$513:$M$522&lt;=W$3,1,0))*OFFSET('Gastos com Pessoal'!$H$512,1,MATCH(2&amp;$B51,'Gastos com Pessoal'!$I$532:$AJ$532&amp;'Gastos com Pessoal'!$I$512:$AJ$512,0),10,1)),0)
+_xlfn.IFNA(SUM((W$3&gt;='Gastos com Pessoal'!$E$513:$E$522)*(W$3&lt;='Gastos com Pessoal'!$F$513:$F$522)*(IF('Gastos com Pessoal'!$S$513:$S$522&lt;=W$3,1,0))*OFFSET('Gastos com Pessoal'!$H$512,1,MATCH(3&amp;$B51,'Gastos com Pessoal'!$I$532:$AJ$532&amp;'Gastos com Pessoal'!$I$512:$AJ$512,0),10,1)),0)
+_xlfn.IFNA(SUM((W$3&gt;='Gastos com Pessoal'!$E$513:$E$522)*(W$3&lt;='Gastos com Pessoal'!$F$513:$F$522)*(IF('Gastos com Pessoal'!$Y$513:$Y$522&lt;=W$3,1,0))*OFFSET('Gastos com Pessoal'!$H$512,1,MATCH(4&amp;$B51,'Gastos com Pessoal'!$I$532:$AJ$532&amp;'Gastos com Pessoal'!$I$512:$AJ$512,0),10,1)),0)
+_xlfn.IFNA(SUM((W$3&gt;='Gastos com Pessoal'!$E$513:$E$522)*(W$3&lt;='Gastos com Pessoal'!$F$513:$F$522)*(IF('Gastos com Pessoal'!$AE$513:$AE$522&lt;=W$3,1,0))*OFFSET('Gastos com Pessoal'!$H$512,1,MATCH(5&amp;$B51,'Gastos com Pessoal'!$I$532:$AJ$532&amp;'Gastos com Pessoal'!$I$512:$AJ$512,0),10,1)),0)</f>
        <v>0</v>
      </c>
      <c r="X51" s="32">
        <f t="array" aca="1" ref="X51" ca="1">_xlfn.IFNA(SUM((X$3&gt;='Gastos com Pessoal'!$E$7:$E$506)*(X$3&lt;='Gastos com Pessoal'!$F$7:$F$506)*OFFSET('Encargos e Benefícios'!$D$5,1,MATCH($B51,'Encargos e Benefícios'!$E$5:$AB$5,0),500,1)),0)
+_xlfn.IFNA(SUM((X$3&gt;='Gastos com Pessoal'!$E$513:$E$522)*(X$3&lt;='Gastos com Pessoal'!$F$513:$F$522)*OFFSET('Encargos e Benefícios'!$D$511,1,MATCH($B51,'Encargos e Benefícios'!$E$511:$AB$511,0),10,1)),0)
+_xlfn.IFNA(SUM((X$3&gt;='Gastos com Pessoal'!$E$7:$E$506)*(X$3&lt;='Gastos com Pessoal'!$F$7:$F$506)*(IF('Gastos com Pessoal'!$G$7:$G$506&lt;=X$3,1,0))*OFFSET('Gastos com Pessoal'!$H$6,1,MATCH(1&amp;$B51,'Gastos com Pessoal'!$I$532:$AJ$532&amp;'Gastos com Pessoal'!$I$6:$AJ$6,0),500,1)),0)
+_xlfn.IFNA(SUM((X$3&gt;='Gastos com Pessoal'!$E$7:$E$506)*(X$3&lt;='Gastos com Pessoal'!$F$7:$F$506)*(IF('Gastos com Pessoal'!$M$7:$M$506&lt;=X$3,1,0))*OFFSET('Gastos com Pessoal'!$H$6,1,MATCH(2&amp;$B51,'Gastos com Pessoal'!$I$532:$AJ$532&amp;'Gastos com Pessoal'!$I$6:$AJ$6,0),500,1)),0)
+_xlfn.IFNA(SUM((X$3&gt;='Gastos com Pessoal'!$E$7:$E$506)*(X$3&lt;='Gastos com Pessoal'!$F$7:$F$506)*(IF('Gastos com Pessoal'!$S$7:$S$506&lt;=X$3,1,0))*OFFSET('Gastos com Pessoal'!$H$6,1,MATCH(3&amp;$B51,'Gastos com Pessoal'!$I$532:$AJ$532&amp;'Gastos com Pessoal'!$I$6:$AJ$6,0),500,1)),0)
+_xlfn.IFNA(SUM((X$3&gt;='Gastos com Pessoal'!$E$7:$E$506)*(X$3&lt;='Gastos com Pessoal'!$F$7:$F$506)*(IF('Gastos com Pessoal'!$Y$7:$Y$506&lt;=X$3,1,0))*OFFSET('Gastos com Pessoal'!$H$6,1,MATCH(4&amp;$B51,'Gastos com Pessoal'!$I$532:$AJ$532&amp;'Gastos com Pessoal'!$I$6:$AJ$6,0),500,1)),0)
+_xlfn.IFNA(SUM((X$3&gt;='Gastos com Pessoal'!$E$7:$E$506)*(X$3&lt;='Gastos com Pessoal'!$F$7:$F$506)*(IF('Gastos com Pessoal'!$AE$7:$AE$506&lt;=X$3,1,0))*OFFSET('Gastos com Pessoal'!$H$6,1,MATCH(5&amp;$B51,'Gastos com Pessoal'!$I$532:$AJ$532&amp;'Gastos com Pessoal'!$I$6:$AJ$6,0),500,1)),0)
+_xlfn.IFNA(SUM((X$3&gt;='Gastos com Pessoal'!$E$513:$E$522)*(X$3&lt;='Gastos com Pessoal'!$F$513:$F$522)*(IF('Gastos com Pessoal'!$G$513:$G$522&lt;=X$3,1,0))*OFFSET('Gastos com Pessoal'!$H$512,1,MATCH(1&amp;$B51,'Gastos com Pessoal'!$I$532:$AJ$532&amp;'Gastos com Pessoal'!$I$512:$AJ$512,0),10,1)),0)
+_xlfn.IFNA(SUM((X$3&gt;='Gastos com Pessoal'!$E$513:$E$522)*(X$3&lt;='Gastos com Pessoal'!$F$513:$F$522)*(IF('Gastos com Pessoal'!$M$513:$M$522&lt;=X$3,1,0))*OFFSET('Gastos com Pessoal'!$H$512,1,MATCH(2&amp;$B51,'Gastos com Pessoal'!$I$532:$AJ$532&amp;'Gastos com Pessoal'!$I$512:$AJ$512,0),10,1)),0)
+_xlfn.IFNA(SUM((X$3&gt;='Gastos com Pessoal'!$E$513:$E$522)*(X$3&lt;='Gastos com Pessoal'!$F$513:$F$522)*(IF('Gastos com Pessoal'!$S$513:$S$522&lt;=X$3,1,0))*OFFSET('Gastos com Pessoal'!$H$512,1,MATCH(3&amp;$B51,'Gastos com Pessoal'!$I$532:$AJ$532&amp;'Gastos com Pessoal'!$I$512:$AJ$512,0),10,1)),0)
+_xlfn.IFNA(SUM((X$3&gt;='Gastos com Pessoal'!$E$513:$E$522)*(X$3&lt;='Gastos com Pessoal'!$F$513:$F$522)*(IF('Gastos com Pessoal'!$Y$513:$Y$522&lt;=X$3,1,0))*OFFSET('Gastos com Pessoal'!$H$512,1,MATCH(4&amp;$B51,'Gastos com Pessoal'!$I$532:$AJ$532&amp;'Gastos com Pessoal'!$I$512:$AJ$512,0),10,1)),0)
+_xlfn.IFNA(SUM((X$3&gt;='Gastos com Pessoal'!$E$513:$E$522)*(X$3&lt;='Gastos com Pessoal'!$F$513:$F$522)*(IF('Gastos com Pessoal'!$AE$513:$AE$522&lt;=X$3,1,0))*OFFSET('Gastos com Pessoal'!$H$512,1,MATCH(5&amp;$B51,'Gastos com Pessoal'!$I$532:$AJ$532&amp;'Gastos com Pessoal'!$I$512:$AJ$512,0),10,1)),0)</f>
        <v>0</v>
      </c>
      <c r="Y51" s="32">
        <f t="array" aca="1" ref="Y51" ca="1">_xlfn.IFNA(SUM((Y$3&gt;='Gastos com Pessoal'!$E$7:$E$506)*(Y$3&lt;='Gastos com Pessoal'!$F$7:$F$506)*OFFSET('Encargos e Benefícios'!$D$5,1,MATCH($B51,'Encargos e Benefícios'!$E$5:$AB$5,0),500,1)),0)
+_xlfn.IFNA(SUM((Y$3&gt;='Gastos com Pessoal'!$E$513:$E$522)*(Y$3&lt;='Gastos com Pessoal'!$F$513:$F$522)*OFFSET('Encargos e Benefícios'!$D$511,1,MATCH($B51,'Encargos e Benefícios'!$E$511:$AB$511,0),10,1)),0)
+_xlfn.IFNA(SUM((Y$3&gt;='Gastos com Pessoal'!$E$7:$E$506)*(Y$3&lt;='Gastos com Pessoal'!$F$7:$F$506)*(IF('Gastos com Pessoal'!$G$7:$G$506&lt;=Y$3,1,0))*OFFSET('Gastos com Pessoal'!$H$6,1,MATCH(1&amp;$B51,'Gastos com Pessoal'!$I$532:$AJ$532&amp;'Gastos com Pessoal'!$I$6:$AJ$6,0),500,1)),0)
+_xlfn.IFNA(SUM((Y$3&gt;='Gastos com Pessoal'!$E$7:$E$506)*(Y$3&lt;='Gastos com Pessoal'!$F$7:$F$506)*(IF('Gastos com Pessoal'!$M$7:$M$506&lt;=Y$3,1,0))*OFFSET('Gastos com Pessoal'!$H$6,1,MATCH(2&amp;$B51,'Gastos com Pessoal'!$I$532:$AJ$532&amp;'Gastos com Pessoal'!$I$6:$AJ$6,0),500,1)),0)
+_xlfn.IFNA(SUM((Y$3&gt;='Gastos com Pessoal'!$E$7:$E$506)*(Y$3&lt;='Gastos com Pessoal'!$F$7:$F$506)*(IF('Gastos com Pessoal'!$S$7:$S$506&lt;=Y$3,1,0))*OFFSET('Gastos com Pessoal'!$H$6,1,MATCH(3&amp;$B51,'Gastos com Pessoal'!$I$532:$AJ$532&amp;'Gastos com Pessoal'!$I$6:$AJ$6,0),500,1)),0)
+_xlfn.IFNA(SUM((Y$3&gt;='Gastos com Pessoal'!$E$7:$E$506)*(Y$3&lt;='Gastos com Pessoal'!$F$7:$F$506)*(IF('Gastos com Pessoal'!$Y$7:$Y$506&lt;=Y$3,1,0))*OFFSET('Gastos com Pessoal'!$H$6,1,MATCH(4&amp;$B51,'Gastos com Pessoal'!$I$532:$AJ$532&amp;'Gastos com Pessoal'!$I$6:$AJ$6,0),500,1)),0)
+_xlfn.IFNA(SUM((Y$3&gt;='Gastos com Pessoal'!$E$7:$E$506)*(Y$3&lt;='Gastos com Pessoal'!$F$7:$F$506)*(IF('Gastos com Pessoal'!$AE$7:$AE$506&lt;=Y$3,1,0))*OFFSET('Gastos com Pessoal'!$H$6,1,MATCH(5&amp;$B51,'Gastos com Pessoal'!$I$532:$AJ$532&amp;'Gastos com Pessoal'!$I$6:$AJ$6,0),500,1)),0)
+_xlfn.IFNA(SUM((Y$3&gt;='Gastos com Pessoal'!$E$513:$E$522)*(Y$3&lt;='Gastos com Pessoal'!$F$513:$F$522)*(IF('Gastos com Pessoal'!$G$513:$G$522&lt;=Y$3,1,0))*OFFSET('Gastos com Pessoal'!$H$512,1,MATCH(1&amp;$B51,'Gastos com Pessoal'!$I$532:$AJ$532&amp;'Gastos com Pessoal'!$I$512:$AJ$512,0),10,1)),0)
+_xlfn.IFNA(SUM((Y$3&gt;='Gastos com Pessoal'!$E$513:$E$522)*(Y$3&lt;='Gastos com Pessoal'!$F$513:$F$522)*(IF('Gastos com Pessoal'!$M$513:$M$522&lt;=Y$3,1,0))*OFFSET('Gastos com Pessoal'!$H$512,1,MATCH(2&amp;$B51,'Gastos com Pessoal'!$I$532:$AJ$532&amp;'Gastos com Pessoal'!$I$512:$AJ$512,0),10,1)),0)
+_xlfn.IFNA(SUM((Y$3&gt;='Gastos com Pessoal'!$E$513:$E$522)*(Y$3&lt;='Gastos com Pessoal'!$F$513:$F$522)*(IF('Gastos com Pessoal'!$S$513:$S$522&lt;=Y$3,1,0))*OFFSET('Gastos com Pessoal'!$H$512,1,MATCH(3&amp;$B51,'Gastos com Pessoal'!$I$532:$AJ$532&amp;'Gastos com Pessoal'!$I$512:$AJ$512,0),10,1)),0)
+_xlfn.IFNA(SUM((Y$3&gt;='Gastos com Pessoal'!$E$513:$E$522)*(Y$3&lt;='Gastos com Pessoal'!$F$513:$F$522)*(IF('Gastos com Pessoal'!$Y$513:$Y$522&lt;=Y$3,1,0))*OFFSET('Gastos com Pessoal'!$H$512,1,MATCH(4&amp;$B51,'Gastos com Pessoal'!$I$532:$AJ$532&amp;'Gastos com Pessoal'!$I$512:$AJ$512,0),10,1)),0)
+_xlfn.IFNA(SUM((Y$3&gt;='Gastos com Pessoal'!$E$513:$E$522)*(Y$3&lt;='Gastos com Pessoal'!$F$513:$F$522)*(IF('Gastos com Pessoal'!$AE$513:$AE$522&lt;=Y$3,1,0))*OFFSET('Gastos com Pessoal'!$H$512,1,MATCH(5&amp;$B51,'Gastos com Pessoal'!$I$532:$AJ$532&amp;'Gastos com Pessoal'!$I$512:$AJ$512,0),10,1)),0)</f>
        <v>0</v>
      </c>
      <c r="Z51" s="32">
        <f t="array" aca="1" ref="Z51" ca="1">_xlfn.IFNA(SUM((Z$3&gt;='Gastos com Pessoal'!$E$7:$E$506)*(Z$3&lt;='Gastos com Pessoal'!$F$7:$F$506)*OFFSET('Encargos e Benefícios'!$D$5,1,MATCH($B51,'Encargos e Benefícios'!$E$5:$AB$5,0),500,1)),0)
+_xlfn.IFNA(SUM((Z$3&gt;='Gastos com Pessoal'!$E$513:$E$522)*(Z$3&lt;='Gastos com Pessoal'!$F$513:$F$522)*OFFSET('Encargos e Benefícios'!$D$511,1,MATCH($B51,'Encargos e Benefícios'!$E$511:$AB$511,0),10,1)),0)
+_xlfn.IFNA(SUM((Z$3&gt;='Gastos com Pessoal'!$E$7:$E$506)*(Z$3&lt;='Gastos com Pessoal'!$F$7:$F$506)*(IF('Gastos com Pessoal'!$G$7:$G$506&lt;=Z$3,1,0))*OFFSET('Gastos com Pessoal'!$H$6,1,MATCH(1&amp;$B51,'Gastos com Pessoal'!$I$532:$AJ$532&amp;'Gastos com Pessoal'!$I$6:$AJ$6,0),500,1)),0)
+_xlfn.IFNA(SUM((Z$3&gt;='Gastos com Pessoal'!$E$7:$E$506)*(Z$3&lt;='Gastos com Pessoal'!$F$7:$F$506)*(IF('Gastos com Pessoal'!$M$7:$M$506&lt;=Z$3,1,0))*OFFSET('Gastos com Pessoal'!$H$6,1,MATCH(2&amp;$B51,'Gastos com Pessoal'!$I$532:$AJ$532&amp;'Gastos com Pessoal'!$I$6:$AJ$6,0),500,1)),0)
+_xlfn.IFNA(SUM((Z$3&gt;='Gastos com Pessoal'!$E$7:$E$506)*(Z$3&lt;='Gastos com Pessoal'!$F$7:$F$506)*(IF('Gastos com Pessoal'!$S$7:$S$506&lt;=Z$3,1,0))*OFFSET('Gastos com Pessoal'!$H$6,1,MATCH(3&amp;$B51,'Gastos com Pessoal'!$I$532:$AJ$532&amp;'Gastos com Pessoal'!$I$6:$AJ$6,0),500,1)),0)
+_xlfn.IFNA(SUM((Z$3&gt;='Gastos com Pessoal'!$E$7:$E$506)*(Z$3&lt;='Gastos com Pessoal'!$F$7:$F$506)*(IF('Gastos com Pessoal'!$Y$7:$Y$506&lt;=Z$3,1,0))*OFFSET('Gastos com Pessoal'!$H$6,1,MATCH(4&amp;$B51,'Gastos com Pessoal'!$I$532:$AJ$532&amp;'Gastos com Pessoal'!$I$6:$AJ$6,0),500,1)),0)
+_xlfn.IFNA(SUM((Z$3&gt;='Gastos com Pessoal'!$E$7:$E$506)*(Z$3&lt;='Gastos com Pessoal'!$F$7:$F$506)*(IF('Gastos com Pessoal'!$AE$7:$AE$506&lt;=Z$3,1,0))*OFFSET('Gastos com Pessoal'!$H$6,1,MATCH(5&amp;$B51,'Gastos com Pessoal'!$I$532:$AJ$532&amp;'Gastos com Pessoal'!$I$6:$AJ$6,0),500,1)),0)
+_xlfn.IFNA(SUM((Z$3&gt;='Gastos com Pessoal'!$E$513:$E$522)*(Z$3&lt;='Gastos com Pessoal'!$F$513:$F$522)*(IF('Gastos com Pessoal'!$G$513:$G$522&lt;=Z$3,1,0))*OFFSET('Gastos com Pessoal'!$H$512,1,MATCH(1&amp;$B51,'Gastos com Pessoal'!$I$532:$AJ$532&amp;'Gastos com Pessoal'!$I$512:$AJ$512,0),10,1)),0)
+_xlfn.IFNA(SUM((Z$3&gt;='Gastos com Pessoal'!$E$513:$E$522)*(Z$3&lt;='Gastos com Pessoal'!$F$513:$F$522)*(IF('Gastos com Pessoal'!$M$513:$M$522&lt;=Z$3,1,0))*OFFSET('Gastos com Pessoal'!$H$512,1,MATCH(2&amp;$B51,'Gastos com Pessoal'!$I$532:$AJ$532&amp;'Gastos com Pessoal'!$I$512:$AJ$512,0),10,1)),0)
+_xlfn.IFNA(SUM((Z$3&gt;='Gastos com Pessoal'!$E$513:$E$522)*(Z$3&lt;='Gastos com Pessoal'!$F$513:$F$522)*(IF('Gastos com Pessoal'!$S$513:$S$522&lt;=Z$3,1,0))*OFFSET('Gastos com Pessoal'!$H$512,1,MATCH(3&amp;$B51,'Gastos com Pessoal'!$I$532:$AJ$532&amp;'Gastos com Pessoal'!$I$512:$AJ$512,0),10,1)),0)
+_xlfn.IFNA(SUM((Z$3&gt;='Gastos com Pessoal'!$E$513:$E$522)*(Z$3&lt;='Gastos com Pessoal'!$F$513:$F$522)*(IF('Gastos com Pessoal'!$Y$513:$Y$522&lt;=Z$3,1,0))*OFFSET('Gastos com Pessoal'!$H$512,1,MATCH(4&amp;$B51,'Gastos com Pessoal'!$I$532:$AJ$532&amp;'Gastos com Pessoal'!$I$512:$AJ$512,0),10,1)),0)
+_xlfn.IFNA(SUM((Z$3&gt;='Gastos com Pessoal'!$E$513:$E$522)*(Z$3&lt;='Gastos com Pessoal'!$F$513:$F$522)*(IF('Gastos com Pessoal'!$AE$513:$AE$522&lt;=Z$3,1,0))*OFFSET('Gastos com Pessoal'!$H$512,1,MATCH(5&amp;$B51,'Gastos com Pessoal'!$I$532:$AJ$532&amp;'Gastos com Pessoal'!$I$512:$AJ$512,0),10,1)),0)</f>
        <v>0</v>
      </c>
      <c r="AA51" s="32">
        <f t="array" aca="1" ref="AA51" ca="1">_xlfn.IFNA(SUM((AA$3&gt;='Gastos com Pessoal'!$E$7:$E$506)*(AA$3&lt;='Gastos com Pessoal'!$F$7:$F$506)*OFFSET('Encargos e Benefícios'!$D$5,1,MATCH($B51,'Encargos e Benefícios'!$E$5:$AB$5,0),500,1)),0)
+_xlfn.IFNA(SUM((AA$3&gt;='Gastos com Pessoal'!$E$513:$E$522)*(AA$3&lt;='Gastos com Pessoal'!$F$513:$F$522)*OFFSET('Encargos e Benefícios'!$D$511,1,MATCH($B51,'Encargos e Benefícios'!$E$511:$AB$511,0),10,1)),0)
+_xlfn.IFNA(SUM((AA$3&gt;='Gastos com Pessoal'!$E$7:$E$506)*(AA$3&lt;='Gastos com Pessoal'!$F$7:$F$506)*(IF('Gastos com Pessoal'!$G$7:$G$506&lt;=AA$3,1,0))*OFFSET('Gastos com Pessoal'!$H$6,1,MATCH(1&amp;$B51,'Gastos com Pessoal'!$I$532:$AJ$532&amp;'Gastos com Pessoal'!$I$6:$AJ$6,0),500,1)),0)
+_xlfn.IFNA(SUM((AA$3&gt;='Gastos com Pessoal'!$E$7:$E$506)*(AA$3&lt;='Gastos com Pessoal'!$F$7:$F$506)*(IF('Gastos com Pessoal'!$M$7:$M$506&lt;=AA$3,1,0))*OFFSET('Gastos com Pessoal'!$H$6,1,MATCH(2&amp;$B51,'Gastos com Pessoal'!$I$532:$AJ$532&amp;'Gastos com Pessoal'!$I$6:$AJ$6,0),500,1)),0)
+_xlfn.IFNA(SUM((AA$3&gt;='Gastos com Pessoal'!$E$7:$E$506)*(AA$3&lt;='Gastos com Pessoal'!$F$7:$F$506)*(IF('Gastos com Pessoal'!$S$7:$S$506&lt;=AA$3,1,0))*OFFSET('Gastos com Pessoal'!$H$6,1,MATCH(3&amp;$B51,'Gastos com Pessoal'!$I$532:$AJ$532&amp;'Gastos com Pessoal'!$I$6:$AJ$6,0),500,1)),0)
+_xlfn.IFNA(SUM((AA$3&gt;='Gastos com Pessoal'!$E$7:$E$506)*(AA$3&lt;='Gastos com Pessoal'!$F$7:$F$506)*(IF('Gastos com Pessoal'!$Y$7:$Y$506&lt;=AA$3,1,0))*OFFSET('Gastos com Pessoal'!$H$6,1,MATCH(4&amp;$B51,'Gastos com Pessoal'!$I$532:$AJ$532&amp;'Gastos com Pessoal'!$I$6:$AJ$6,0),500,1)),0)
+_xlfn.IFNA(SUM((AA$3&gt;='Gastos com Pessoal'!$E$7:$E$506)*(AA$3&lt;='Gastos com Pessoal'!$F$7:$F$506)*(IF('Gastos com Pessoal'!$AE$7:$AE$506&lt;=AA$3,1,0))*OFFSET('Gastos com Pessoal'!$H$6,1,MATCH(5&amp;$B51,'Gastos com Pessoal'!$I$532:$AJ$532&amp;'Gastos com Pessoal'!$I$6:$AJ$6,0),500,1)),0)
+_xlfn.IFNA(SUM((AA$3&gt;='Gastos com Pessoal'!$E$513:$E$522)*(AA$3&lt;='Gastos com Pessoal'!$F$513:$F$522)*(IF('Gastos com Pessoal'!$G$513:$G$522&lt;=AA$3,1,0))*OFFSET('Gastos com Pessoal'!$H$512,1,MATCH(1&amp;$B51,'Gastos com Pessoal'!$I$532:$AJ$532&amp;'Gastos com Pessoal'!$I$512:$AJ$512,0),10,1)),0)
+_xlfn.IFNA(SUM((AA$3&gt;='Gastos com Pessoal'!$E$513:$E$522)*(AA$3&lt;='Gastos com Pessoal'!$F$513:$F$522)*(IF('Gastos com Pessoal'!$M$513:$M$522&lt;=AA$3,1,0))*OFFSET('Gastos com Pessoal'!$H$512,1,MATCH(2&amp;$B51,'Gastos com Pessoal'!$I$532:$AJ$532&amp;'Gastos com Pessoal'!$I$512:$AJ$512,0),10,1)),0)
+_xlfn.IFNA(SUM((AA$3&gt;='Gastos com Pessoal'!$E$513:$E$522)*(AA$3&lt;='Gastos com Pessoal'!$F$513:$F$522)*(IF('Gastos com Pessoal'!$S$513:$S$522&lt;=AA$3,1,0))*OFFSET('Gastos com Pessoal'!$H$512,1,MATCH(3&amp;$B51,'Gastos com Pessoal'!$I$532:$AJ$532&amp;'Gastos com Pessoal'!$I$512:$AJ$512,0),10,1)),0)
+_xlfn.IFNA(SUM((AA$3&gt;='Gastos com Pessoal'!$E$513:$E$522)*(AA$3&lt;='Gastos com Pessoal'!$F$513:$F$522)*(IF('Gastos com Pessoal'!$Y$513:$Y$522&lt;=AA$3,1,0))*OFFSET('Gastos com Pessoal'!$H$512,1,MATCH(4&amp;$B51,'Gastos com Pessoal'!$I$532:$AJ$532&amp;'Gastos com Pessoal'!$I$512:$AJ$512,0),10,1)),0)
+_xlfn.IFNA(SUM((AA$3&gt;='Gastos com Pessoal'!$E$513:$E$522)*(AA$3&lt;='Gastos com Pessoal'!$F$513:$F$522)*(IF('Gastos com Pessoal'!$AE$513:$AE$522&lt;=AA$3,1,0))*OFFSET('Gastos com Pessoal'!$H$512,1,MATCH(5&amp;$B51,'Gastos com Pessoal'!$I$532:$AJ$532&amp;'Gastos com Pessoal'!$I$512:$AJ$512,0),10,1)),0)</f>
        <v>0</v>
      </c>
      <c r="AB51" s="32">
        <f t="array" aca="1" ref="AB51" ca="1">_xlfn.IFNA(SUM((AB$3&gt;='Gastos com Pessoal'!$E$7:$E$506)*(AB$3&lt;='Gastos com Pessoal'!$F$7:$F$506)*OFFSET('Encargos e Benefícios'!$D$5,1,MATCH($B51,'Encargos e Benefícios'!$E$5:$AB$5,0),500,1)),0)
+_xlfn.IFNA(SUM((AB$3&gt;='Gastos com Pessoal'!$E$513:$E$522)*(AB$3&lt;='Gastos com Pessoal'!$F$513:$F$522)*OFFSET('Encargos e Benefícios'!$D$511,1,MATCH($B51,'Encargos e Benefícios'!$E$511:$AB$511,0),10,1)),0)
+_xlfn.IFNA(SUM((AB$3&gt;='Gastos com Pessoal'!$E$7:$E$506)*(AB$3&lt;='Gastos com Pessoal'!$F$7:$F$506)*(IF('Gastos com Pessoal'!$G$7:$G$506&lt;=AB$3,1,0))*OFFSET('Gastos com Pessoal'!$H$6,1,MATCH(1&amp;$B51,'Gastos com Pessoal'!$I$532:$AJ$532&amp;'Gastos com Pessoal'!$I$6:$AJ$6,0),500,1)),0)
+_xlfn.IFNA(SUM((AB$3&gt;='Gastos com Pessoal'!$E$7:$E$506)*(AB$3&lt;='Gastos com Pessoal'!$F$7:$F$506)*(IF('Gastos com Pessoal'!$M$7:$M$506&lt;=AB$3,1,0))*OFFSET('Gastos com Pessoal'!$H$6,1,MATCH(2&amp;$B51,'Gastos com Pessoal'!$I$532:$AJ$532&amp;'Gastos com Pessoal'!$I$6:$AJ$6,0),500,1)),0)
+_xlfn.IFNA(SUM((AB$3&gt;='Gastos com Pessoal'!$E$7:$E$506)*(AB$3&lt;='Gastos com Pessoal'!$F$7:$F$506)*(IF('Gastos com Pessoal'!$S$7:$S$506&lt;=AB$3,1,0))*OFFSET('Gastos com Pessoal'!$H$6,1,MATCH(3&amp;$B51,'Gastos com Pessoal'!$I$532:$AJ$532&amp;'Gastos com Pessoal'!$I$6:$AJ$6,0),500,1)),0)
+_xlfn.IFNA(SUM((AB$3&gt;='Gastos com Pessoal'!$E$7:$E$506)*(AB$3&lt;='Gastos com Pessoal'!$F$7:$F$506)*(IF('Gastos com Pessoal'!$Y$7:$Y$506&lt;=AB$3,1,0))*OFFSET('Gastos com Pessoal'!$H$6,1,MATCH(4&amp;$B51,'Gastos com Pessoal'!$I$532:$AJ$532&amp;'Gastos com Pessoal'!$I$6:$AJ$6,0),500,1)),0)
+_xlfn.IFNA(SUM((AB$3&gt;='Gastos com Pessoal'!$E$7:$E$506)*(AB$3&lt;='Gastos com Pessoal'!$F$7:$F$506)*(IF('Gastos com Pessoal'!$AE$7:$AE$506&lt;=AB$3,1,0))*OFFSET('Gastos com Pessoal'!$H$6,1,MATCH(5&amp;$B51,'Gastos com Pessoal'!$I$532:$AJ$532&amp;'Gastos com Pessoal'!$I$6:$AJ$6,0),500,1)),0)
+_xlfn.IFNA(SUM((AB$3&gt;='Gastos com Pessoal'!$E$513:$E$522)*(AB$3&lt;='Gastos com Pessoal'!$F$513:$F$522)*(IF('Gastos com Pessoal'!$G$513:$G$522&lt;=AB$3,1,0))*OFFSET('Gastos com Pessoal'!$H$512,1,MATCH(1&amp;$B51,'Gastos com Pessoal'!$I$532:$AJ$532&amp;'Gastos com Pessoal'!$I$512:$AJ$512,0),10,1)),0)
+_xlfn.IFNA(SUM((AB$3&gt;='Gastos com Pessoal'!$E$513:$E$522)*(AB$3&lt;='Gastos com Pessoal'!$F$513:$F$522)*(IF('Gastos com Pessoal'!$M$513:$M$522&lt;=AB$3,1,0))*OFFSET('Gastos com Pessoal'!$H$512,1,MATCH(2&amp;$B51,'Gastos com Pessoal'!$I$532:$AJ$532&amp;'Gastos com Pessoal'!$I$512:$AJ$512,0),10,1)),0)
+_xlfn.IFNA(SUM((AB$3&gt;='Gastos com Pessoal'!$E$513:$E$522)*(AB$3&lt;='Gastos com Pessoal'!$F$513:$F$522)*(IF('Gastos com Pessoal'!$S$513:$S$522&lt;=AB$3,1,0))*OFFSET('Gastos com Pessoal'!$H$512,1,MATCH(3&amp;$B51,'Gastos com Pessoal'!$I$532:$AJ$532&amp;'Gastos com Pessoal'!$I$512:$AJ$512,0),10,1)),0)
+_xlfn.IFNA(SUM((AB$3&gt;='Gastos com Pessoal'!$E$513:$E$522)*(AB$3&lt;='Gastos com Pessoal'!$F$513:$F$522)*(IF('Gastos com Pessoal'!$Y$513:$Y$522&lt;=AB$3,1,0))*OFFSET('Gastos com Pessoal'!$H$512,1,MATCH(4&amp;$B51,'Gastos com Pessoal'!$I$532:$AJ$532&amp;'Gastos com Pessoal'!$I$512:$AJ$512,0),10,1)),0)
+_xlfn.IFNA(SUM((AB$3&gt;='Gastos com Pessoal'!$E$513:$E$522)*(AB$3&lt;='Gastos com Pessoal'!$F$513:$F$522)*(IF('Gastos com Pessoal'!$AE$513:$AE$522&lt;=AB$3,1,0))*OFFSET('Gastos com Pessoal'!$H$512,1,MATCH(5&amp;$B51,'Gastos com Pessoal'!$I$532:$AJ$532&amp;'Gastos com Pessoal'!$I$512:$AJ$512,0),10,1)),0)</f>
        <v>0</v>
      </c>
      <c r="AC51" s="32">
        <f t="array" aca="1" ref="AC51" ca="1">_xlfn.IFNA(SUM((AC$3&gt;='Gastos com Pessoal'!$E$7:$E$506)*(AC$3&lt;='Gastos com Pessoal'!$F$7:$F$506)*OFFSET('Encargos e Benefícios'!$D$5,1,MATCH($B51,'Encargos e Benefícios'!$E$5:$AB$5,0),500,1)),0)
+_xlfn.IFNA(SUM((AC$3&gt;='Gastos com Pessoal'!$E$513:$E$522)*(AC$3&lt;='Gastos com Pessoal'!$F$513:$F$522)*OFFSET('Encargos e Benefícios'!$D$511,1,MATCH($B51,'Encargos e Benefícios'!$E$511:$AB$511,0),10,1)),0)
+_xlfn.IFNA(SUM((AC$3&gt;='Gastos com Pessoal'!$E$7:$E$506)*(AC$3&lt;='Gastos com Pessoal'!$F$7:$F$506)*(IF('Gastos com Pessoal'!$G$7:$G$506&lt;=AC$3,1,0))*OFFSET('Gastos com Pessoal'!$H$6,1,MATCH(1&amp;$B51,'Gastos com Pessoal'!$I$532:$AJ$532&amp;'Gastos com Pessoal'!$I$6:$AJ$6,0),500,1)),0)
+_xlfn.IFNA(SUM((AC$3&gt;='Gastos com Pessoal'!$E$7:$E$506)*(AC$3&lt;='Gastos com Pessoal'!$F$7:$F$506)*(IF('Gastos com Pessoal'!$M$7:$M$506&lt;=AC$3,1,0))*OFFSET('Gastos com Pessoal'!$H$6,1,MATCH(2&amp;$B51,'Gastos com Pessoal'!$I$532:$AJ$532&amp;'Gastos com Pessoal'!$I$6:$AJ$6,0),500,1)),0)
+_xlfn.IFNA(SUM((AC$3&gt;='Gastos com Pessoal'!$E$7:$E$506)*(AC$3&lt;='Gastos com Pessoal'!$F$7:$F$506)*(IF('Gastos com Pessoal'!$S$7:$S$506&lt;=AC$3,1,0))*OFFSET('Gastos com Pessoal'!$H$6,1,MATCH(3&amp;$B51,'Gastos com Pessoal'!$I$532:$AJ$532&amp;'Gastos com Pessoal'!$I$6:$AJ$6,0),500,1)),0)
+_xlfn.IFNA(SUM((AC$3&gt;='Gastos com Pessoal'!$E$7:$E$506)*(AC$3&lt;='Gastos com Pessoal'!$F$7:$F$506)*(IF('Gastos com Pessoal'!$Y$7:$Y$506&lt;=AC$3,1,0))*OFFSET('Gastos com Pessoal'!$H$6,1,MATCH(4&amp;$B51,'Gastos com Pessoal'!$I$532:$AJ$532&amp;'Gastos com Pessoal'!$I$6:$AJ$6,0),500,1)),0)
+_xlfn.IFNA(SUM((AC$3&gt;='Gastos com Pessoal'!$E$7:$E$506)*(AC$3&lt;='Gastos com Pessoal'!$F$7:$F$506)*(IF('Gastos com Pessoal'!$AE$7:$AE$506&lt;=AC$3,1,0))*OFFSET('Gastos com Pessoal'!$H$6,1,MATCH(5&amp;$B51,'Gastos com Pessoal'!$I$532:$AJ$532&amp;'Gastos com Pessoal'!$I$6:$AJ$6,0),500,1)),0)
+_xlfn.IFNA(SUM((AC$3&gt;='Gastos com Pessoal'!$E$513:$E$522)*(AC$3&lt;='Gastos com Pessoal'!$F$513:$F$522)*(IF('Gastos com Pessoal'!$G$513:$G$522&lt;=AC$3,1,0))*OFFSET('Gastos com Pessoal'!$H$512,1,MATCH(1&amp;$B51,'Gastos com Pessoal'!$I$532:$AJ$532&amp;'Gastos com Pessoal'!$I$512:$AJ$512,0),10,1)),0)
+_xlfn.IFNA(SUM((AC$3&gt;='Gastos com Pessoal'!$E$513:$E$522)*(AC$3&lt;='Gastos com Pessoal'!$F$513:$F$522)*(IF('Gastos com Pessoal'!$M$513:$M$522&lt;=AC$3,1,0))*OFFSET('Gastos com Pessoal'!$H$512,1,MATCH(2&amp;$B51,'Gastos com Pessoal'!$I$532:$AJ$532&amp;'Gastos com Pessoal'!$I$512:$AJ$512,0),10,1)),0)
+_xlfn.IFNA(SUM((AC$3&gt;='Gastos com Pessoal'!$E$513:$E$522)*(AC$3&lt;='Gastos com Pessoal'!$F$513:$F$522)*(IF('Gastos com Pessoal'!$S$513:$S$522&lt;=AC$3,1,0))*OFFSET('Gastos com Pessoal'!$H$512,1,MATCH(3&amp;$B51,'Gastos com Pessoal'!$I$532:$AJ$532&amp;'Gastos com Pessoal'!$I$512:$AJ$512,0),10,1)),0)
+_xlfn.IFNA(SUM((AC$3&gt;='Gastos com Pessoal'!$E$513:$E$522)*(AC$3&lt;='Gastos com Pessoal'!$F$513:$F$522)*(IF('Gastos com Pessoal'!$Y$513:$Y$522&lt;=AC$3,1,0))*OFFSET('Gastos com Pessoal'!$H$512,1,MATCH(4&amp;$B51,'Gastos com Pessoal'!$I$532:$AJ$532&amp;'Gastos com Pessoal'!$I$512:$AJ$512,0),10,1)),0)
+_xlfn.IFNA(SUM((AC$3&gt;='Gastos com Pessoal'!$E$513:$E$522)*(AC$3&lt;='Gastos com Pessoal'!$F$513:$F$522)*(IF('Gastos com Pessoal'!$AE$513:$AE$522&lt;=AC$3,1,0))*OFFSET('Gastos com Pessoal'!$H$512,1,MATCH(5&amp;$B51,'Gastos com Pessoal'!$I$532:$AJ$532&amp;'Gastos com Pessoal'!$I$512:$AJ$512,0),10,1)),0)</f>
        <v>0</v>
      </c>
      <c r="AD51" s="32">
        <f t="array" aca="1" ref="AD51" ca="1">_xlfn.IFNA(SUM((AD$3&gt;='Gastos com Pessoal'!$E$7:$E$506)*(AD$3&lt;='Gastos com Pessoal'!$F$7:$F$506)*OFFSET('Encargos e Benefícios'!$D$5,1,MATCH($B51,'Encargos e Benefícios'!$E$5:$AB$5,0),500,1)),0)
+_xlfn.IFNA(SUM((AD$3&gt;='Gastos com Pessoal'!$E$513:$E$522)*(AD$3&lt;='Gastos com Pessoal'!$F$513:$F$522)*OFFSET('Encargos e Benefícios'!$D$511,1,MATCH($B51,'Encargos e Benefícios'!$E$511:$AB$511,0),10,1)),0)
+_xlfn.IFNA(SUM((AD$3&gt;='Gastos com Pessoal'!$E$7:$E$506)*(AD$3&lt;='Gastos com Pessoal'!$F$7:$F$506)*(IF('Gastos com Pessoal'!$G$7:$G$506&lt;=AD$3,1,0))*OFFSET('Gastos com Pessoal'!$H$6,1,MATCH(1&amp;$B51,'Gastos com Pessoal'!$I$532:$AJ$532&amp;'Gastos com Pessoal'!$I$6:$AJ$6,0),500,1)),0)
+_xlfn.IFNA(SUM((AD$3&gt;='Gastos com Pessoal'!$E$7:$E$506)*(AD$3&lt;='Gastos com Pessoal'!$F$7:$F$506)*(IF('Gastos com Pessoal'!$M$7:$M$506&lt;=AD$3,1,0))*OFFSET('Gastos com Pessoal'!$H$6,1,MATCH(2&amp;$B51,'Gastos com Pessoal'!$I$532:$AJ$532&amp;'Gastos com Pessoal'!$I$6:$AJ$6,0),500,1)),0)
+_xlfn.IFNA(SUM((AD$3&gt;='Gastos com Pessoal'!$E$7:$E$506)*(AD$3&lt;='Gastos com Pessoal'!$F$7:$F$506)*(IF('Gastos com Pessoal'!$S$7:$S$506&lt;=AD$3,1,0))*OFFSET('Gastos com Pessoal'!$H$6,1,MATCH(3&amp;$B51,'Gastos com Pessoal'!$I$532:$AJ$532&amp;'Gastos com Pessoal'!$I$6:$AJ$6,0),500,1)),0)
+_xlfn.IFNA(SUM((AD$3&gt;='Gastos com Pessoal'!$E$7:$E$506)*(AD$3&lt;='Gastos com Pessoal'!$F$7:$F$506)*(IF('Gastos com Pessoal'!$Y$7:$Y$506&lt;=AD$3,1,0))*OFFSET('Gastos com Pessoal'!$H$6,1,MATCH(4&amp;$B51,'Gastos com Pessoal'!$I$532:$AJ$532&amp;'Gastos com Pessoal'!$I$6:$AJ$6,0),500,1)),0)
+_xlfn.IFNA(SUM((AD$3&gt;='Gastos com Pessoal'!$E$7:$E$506)*(AD$3&lt;='Gastos com Pessoal'!$F$7:$F$506)*(IF('Gastos com Pessoal'!$AE$7:$AE$506&lt;=AD$3,1,0))*OFFSET('Gastos com Pessoal'!$H$6,1,MATCH(5&amp;$B51,'Gastos com Pessoal'!$I$532:$AJ$532&amp;'Gastos com Pessoal'!$I$6:$AJ$6,0),500,1)),0)
+_xlfn.IFNA(SUM((AD$3&gt;='Gastos com Pessoal'!$E$513:$E$522)*(AD$3&lt;='Gastos com Pessoal'!$F$513:$F$522)*(IF('Gastos com Pessoal'!$G$513:$G$522&lt;=AD$3,1,0))*OFFSET('Gastos com Pessoal'!$H$512,1,MATCH(1&amp;$B51,'Gastos com Pessoal'!$I$532:$AJ$532&amp;'Gastos com Pessoal'!$I$512:$AJ$512,0),10,1)),0)
+_xlfn.IFNA(SUM((AD$3&gt;='Gastos com Pessoal'!$E$513:$E$522)*(AD$3&lt;='Gastos com Pessoal'!$F$513:$F$522)*(IF('Gastos com Pessoal'!$M$513:$M$522&lt;=AD$3,1,0))*OFFSET('Gastos com Pessoal'!$H$512,1,MATCH(2&amp;$B51,'Gastos com Pessoal'!$I$532:$AJ$532&amp;'Gastos com Pessoal'!$I$512:$AJ$512,0),10,1)),0)
+_xlfn.IFNA(SUM((AD$3&gt;='Gastos com Pessoal'!$E$513:$E$522)*(AD$3&lt;='Gastos com Pessoal'!$F$513:$F$522)*(IF('Gastos com Pessoal'!$S$513:$S$522&lt;=AD$3,1,0))*OFFSET('Gastos com Pessoal'!$H$512,1,MATCH(3&amp;$B51,'Gastos com Pessoal'!$I$532:$AJ$532&amp;'Gastos com Pessoal'!$I$512:$AJ$512,0),10,1)),0)
+_xlfn.IFNA(SUM((AD$3&gt;='Gastos com Pessoal'!$E$513:$E$522)*(AD$3&lt;='Gastos com Pessoal'!$F$513:$F$522)*(IF('Gastos com Pessoal'!$Y$513:$Y$522&lt;=AD$3,1,0))*OFFSET('Gastos com Pessoal'!$H$512,1,MATCH(4&amp;$B51,'Gastos com Pessoal'!$I$532:$AJ$532&amp;'Gastos com Pessoal'!$I$512:$AJ$512,0),10,1)),0)
+_xlfn.IFNA(SUM((AD$3&gt;='Gastos com Pessoal'!$E$513:$E$522)*(AD$3&lt;='Gastos com Pessoal'!$F$513:$F$522)*(IF('Gastos com Pessoal'!$AE$513:$AE$522&lt;=AD$3,1,0))*OFFSET('Gastos com Pessoal'!$H$512,1,MATCH(5&amp;$B51,'Gastos com Pessoal'!$I$532:$AJ$532&amp;'Gastos com Pessoal'!$I$512:$AJ$512,0),10,1)),0)</f>
        <v>0</v>
      </c>
      <c r="AE51" s="32">
        <f t="array" aca="1" ref="AE51" ca="1">_xlfn.IFNA(SUM((AE$3&gt;='Gastos com Pessoal'!$E$7:$E$506)*(AE$3&lt;='Gastos com Pessoal'!$F$7:$F$506)*OFFSET('Encargos e Benefícios'!$D$5,1,MATCH($B51,'Encargos e Benefícios'!$E$5:$AB$5,0),500,1)),0)
+_xlfn.IFNA(SUM((AE$3&gt;='Gastos com Pessoal'!$E$513:$E$522)*(AE$3&lt;='Gastos com Pessoal'!$F$513:$F$522)*OFFSET('Encargos e Benefícios'!$D$511,1,MATCH($B51,'Encargos e Benefícios'!$E$511:$AB$511,0),10,1)),0)
+_xlfn.IFNA(SUM((AE$3&gt;='Gastos com Pessoal'!$E$7:$E$506)*(AE$3&lt;='Gastos com Pessoal'!$F$7:$F$506)*(IF('Gastos com Pessoal'!$G$7:$G$506&lt;=AE$3,1,0))*OFFSET('Gastos com Pessoal'!$H$6,1,MATCH(1&amp;$B51,'Gastos com Pessoal'!$I$532:$AJ$532&amp;'Gastos com Pessoal'!$I$6:$AJ$6,0),500,1)),0)
+_xlfn.IFNA(SUM((AE$3&gt;='Gastos com Pessoal'!$E$7:$E$506)*(AE$3&lt;='Gastos com Pessoal'!$F$7:$F$506)*(IF('Gastos com Pessoal'!$M$7:$M$506&lt;=AE$3,1,0))*OFFSET('Gastos com Pessoal'!$H$6,1,MATCH(2&amp;$B51,'Gastos com Pessoal'!$I$532:$AJ$532&amp;'Gastos com Pessoal'!$I$6:$AJ$6,0),500,1)),0)
+_xlfn.IFNA(SUM((AE$3&gt;='Gastos com Pessoal'!$E$7:$E$506)*(AE$3&lt;='Gastos com Pessoal'!$F$7:$F$506)*(IF('Gastos com Pessoal'!$S$7:$S$506&lt;=AE$3,1,0))*OFFSET('Gastos com Pessoal'!$H$6,1,MATCH(3&amp;$B51,'Gastos com Pessoal'!$I$532:$AJ$532&amp;'Gastos com Pessoal'!$I$6:$AJ$6,0),500,1)),0)
+_xlfn.IFNA(SUM((AE$3&gt;='Gastos com Pessoal'!$E$7:$E$506)*(AE$3&lt;='Gastos com Pessoal'!$F$7:$F$506)*(IF('Gastos com Pessoal'!$Y$7:$Y$506&lt;=AE$3,1,0))*OFFSET('Gastos com Pessoal'!$H$6,1,MATCH(4&amp;$B51,'Gastos com Pessoal'!$I$532:$AJ$532&amp;'Gastos com Pessoal'!$I$6:$AJ$6,0),500,1)),0)
+_xlfn.IFNA(SUM((AE$3&gt;='Gastos com Pessoal'!$E$7:$E$506)*(AE$3&lt;='Gastos com Pessoal'!$F$7:$F$506)*(IF('Gastos com Pessoal'!$AE$7:$AE$506&lt;=AE$3,1,0))*OFFSET('Gastos com Pessoal'!$H$6,1,MATCH(5&amp;$B51,'Gastos com Pessoal'!$I$532:$AJ$532&amp;'Gastos com Pessoal'!$I$6:$AJ$6,0),500,1)),0)
+_xlfn.IFNA(SUM((AE$3&gt;='Gastos com Pessoal'!$E$513:$E$522)*(AE$3&lt;='Gastos com Pessoal'!$F$513:$F$522)*(IF('Gastos com Pessoal'!$G$513:$G$522&lt;=AE$3,1,0))*OFFSET('Gastos com Pessoal'!$H$512,1,MATCH(1&amp;$B51,'Gastos com Pessoal'!$I$532:$AJ$532&amp;'Gastos com Pessoal'!$I$512:$AJ$512,0),10,1)),0)
+_xlfn.IFNA(SUM((AE$3&gt;='Gastos com Pessoal'!$E$513:$E$522)*(AE$3&lt;='Gastos com Pessoal'!$F$513:$F$522)*(IF('Gastos com Pessoal'!$M$513:$M$522&lt;=AE$3,1,0))*OFFSET('Gastos com Pessoal'!$H$512,1,MATCH(2&amp;$B51,'Gastos com Pessoal'!$I$532:$AJ$532&amp;'Gastos com Pessoal'!$I$512:$AJ$512,0),10,1)),0)
+_xlfn.IFNA(SUM((AE$3&gt;='Gastos com Pessoal'!$E$513:$E$522)*(AE$3&lt;='Gastos com Pessoal'!$F$513:$F$522)*(IF('Gastos com Pessoal'!$S$513:$S$522&lt;=AE$3,1,0))*OFFSET('Gastos com Pessoal'!$H$512,1,MATCH(3&amp;$B51,'Gastos com Pessoal'!$I$532:$AJ$532&amp;'Gastos com Pessoal'!$I$512:$AJ$512,0),10,1)),0)
+_xlfn.IFNA(SUM((AE$3&gt;='Gastos com Pessoal'!$E$513:$E$522)*(AE$3&lt;='Gastos com Pessoal'!$F$513:$F$522)*(IF('Gastos com Pessoal'!$Y$513:$Y$522&lt;=AE$3,1,0))*OFFSET('Gastos com Pessoal'!$H$512,1,MATCH(4&amp;$B51,'Gastos com Pessoal'!$I$532:$AJ$532&amp;'Gastos com Pessoal'!$I$512:$AJ$512,0),10,1)),0)
+_xlfn.IFNA(SUM((AE$3&gt;='Gastos com Pessoal'!$E$513:$E$522)*(AE$3&lt;='Gastos com Pessoal'!$F$513:$F$522)*(IF('Gastos com Pessoal'!$AE$513:$AE$522&lt;=AE$3,1,0))*OFFSET('Gastos com Pessoal'!$H$512,1,MATCH(5&amp;$B51,'Gastos com Pessoal'!$I$532:$AJ$532&amp;'Gastos com Pessoal'!$I$512:$AJ$512,0),10,1)),0)</f>
        <v>0</v>
      </c>
      <c r="AF51" s="32">
        <f t="array" aca="1" ref="AF51" ca="1">_xlfn.IFNA(SUM((AF$3&gt;='Gastos com Pessoal'!$E$7:$E$506)*(AF$3&lt;='Gastos com Pessoal'!$F$7:$F$506)*OFFSET('Encargos e Benefícios'!$D$5,1,MATCH($B51,'Encargos e Benefícios'!$E$5:$AB$5,0),500,1)),0)
+_xlfn.IFNA(SUM((AF$3&gt;='Gastos com Pessoal'!$E$513:$E$522)*(AF$3&lt;='Gastos com Pessoal'!$F$513:$F$522)*OFFSET('Encargos e Benefícios'!$D$511,1,MATCH($B51,'Encargos e Benefícios'!$E$511:$AB$511,0),10,1)),0)
+_xlfn.IFNA(SUM((AF$3&gt;='Gastos com Pessoal'!$E$7:$E$506)*(AF$3&lt;='Gastos com Pessoal'!$F$7:$F$506)*(IF('Gastos com Pessoal'!$G$7:$G$506&lt;=AF$3,1,0))*OFFSET('Gastos com Pessoal'!$H$6,1,MATCH(1&amp;$B51,'Gastos com Pessoal'!$I$532:$AJ$532&amp;'Gastos com Pessoal'!$I$6:$AJ$6,0),500,1)),0)
+_xlfn.IFNA(SUM((AF$3&gt;='Gastos com Pessoal'!$E$7:$E$506)*(AF$3&lt;='Gastos com Pessoal'!$F$7:$F$506)*(IF('Gastos com Pessoal'!$M$7:$M$506&lt;=AF$3,1,0))*OFFSET('Gastos com Pessoal'!$H$6,1,MATCH(2&amp;$B51,'Gastos com Pessoal'!$I$532:$AJ$532&amp;'Gastos com Pessoal'!$I$6:$AJ$6,0),500,1)),0)
+_xlfn.IFNA(SUM((AF$3&gt;='Gastos com Pessoal'!$E$7:$E$506)*(AF$3&lt;='Gastos com Pessoal'!$F$7:$F$506)*(IF('Gastos com Pessoal'!$S$7:$S$506&lt;=AF$3,1,0))*OFFSET('Gastos com Pessoal'!$H$6,1,MATCH(3&amp;$B51,'Gastos com Pessoal'!$I$532:$AJ$532&amp;'Gastos com Pessoal'!$I$6:$AJ$6,0),500,1)),0)
+_xlfn.IFNA(SUM((AF$3&gt;='Gastos com Pessoal'!$E$7:$E$506)*(AF$3&lt;='Gastos com Pessoal'!$F$7:$F$506)*(IF('Gastos com Pessoal'!$Y$7:$Y$506&lt;=AF$3,1,0))*OFFSET('Gastos com Pessoal'!$H$6,1,MATCH(4&amp;$B51,'Gastos com Pessoal'!$I$532:$AJ$532&amp;'Gastos com Pessoal'!$I$6:$AJ$6,0),500,1)),0)
+_xlfn.IFNA(SUM((AF$3&gt;='Gastos com Pessoal'!$E$7:$E$506)*(AF$3&lt;='Gastos com Pessoal'!$F$7:$F$506)*(IF('Gastos com Pessoal'!$AE$7:$AE$506&lt;=AF$3,1,0))*OFFSET('Gastos com Pessoal'!$H$6,1,MATCH(5&amp;$B51,'Gastos com Pessoal'!$I$532:$AJ$532&amp;'Gastos com Pessoal'!$I$6:$AJ$6,0),500,1)),0)
+_xlfn.IFNA(SUM((AF$3&gt;='Gastos com Pessoal'!$E$513:$E$522)*(AF$3&lt;='Gastos com Pessoal'!$F$513:$F$522)*(IF('Gastos com Pessoal'!$G$513:$G$522&lt;=AF$3,1,0))*OFFSET('Gastos com Pessoal'!$H$512,1,MATCH(1&amp;$B51,'Gastos com Pessoal'!$I$532:$AJ$532&amp;'Gastos com Pessoal'!$I$512:$AJ$512,0),10,1)),0)
+_xlfn.IFNA(SUM((AF$3&gt;='Gastos com Pessoal'!$E$513:$E$522)*(AF$3&lt;='Gastos com Pessoal'!$F$513:$F$522)*(IF('Gastos com Pessoal'!$M$513:$M$522&lt;=AF$3,1,0))*OFFSET('Gastos com Pessoal'!$H$512,1,MATCH(2&amp;$B51,'Gastos com Pessoal'!$I$532:$AJ$532&amp;'Gastos com Pessoal'!$I$512:$AJ$512,0),10,1)),0)
+_xlfn.IFNA(SUM((AF$3&gt;='Gastos com Pessoal'!$E$513:$E$522)*(AF$3&lt;='Gastos com Pessoal'!$F$513:$F$522)*(IF('Gastos com Pessoal'!$S$513:$S$522&lt;=AF$3,1,0))*OFFSET('Gastos com Pessoal'!$H$512,1,MATCH(3&amp;$B51,'Gastos com Pessoal'!$I$532:$AJ$532&amp;'Gastos com Pessoal'!$I$512:$AJ$512,0),10,1)),0)
+_xlfn.IFNA(SUM((AF$3&gt;='Gastos com Pessoal'!$E$513:$E$522)*(AF$3&lt;='Gastos com Pessoal'!$F$513:$F$522)*(IF('Gastos com Pessoal'!$Y$513:$Y$522&lt;=AF$3,1,0))*OFFSET('Gastos com Pessoal'!$H$512,1,MATCH(4&amp;$B51,'Gastos com Pessoal'!$I$532:$AJ$532&amp;'Gastos com Pessoal'!$I$512:$AJ$512,0),10,1)),0)
+_xlfn.IFNA(SUM((AF$3&gt;='Gastos com Pessoal'!$E$513:$E$522)*(AF$3&lt;='Gastos com Pessoal'!$F$513:$F$522)*(IF('Gastos com Pessoal'!$AE$513:$AE$522&lt;=AF$3,1,0))*OFFSET('Gastos com Pessoal'!$H$512,1,MATCH(5&amp;$B51,'Gastos com Pessoal'!$I$532:$AJ$532&amp;'Gastos com Pessoal'!$I$512:$AJ$512,0),10,1)),0)</f>
        <v>0</v>
      </c>
      <c r="AG51" s="32">
        <f t="array" aca="1" ref="AG51" ca="1">_xlfn.IFNA(SUM((AG$3&gt;='Gastos com Pessoal'!$E$7:$E$506)*(AG$3&lt;='Gastos com Pessoal'!$F$7:$F$506)*OFFSET('Encargos e Benefícios'!$D$5,1,MATCH($B51,'Encargos e Benefícios'!$E$5:$AB$5,0),500,1)),0)
+_xlfn.IFNA(SUM((AG$3&gt;='Gastos com Pessoal'!$E$513:$E$522)*(AG$3&lt;='Gastos com Pessoal'!$F$513:$F$522)*OFFSET('Encargos e Benefícios'!$D$511,1,MATCH($B51,'Encargos e Benefícios'!$E$511:$AB$511,0),10,1)),0)
+_xlfn.IFNA(SUM((AG$3&gt;='Gastos com Pessoal'!$E$7:$E$506)*(AG$3&lt;='Gastos com Pessoal'!$F$7:$F$506)*(IF('Gastos com Pessoal'!$G$7:$G$506&lt;=AG$3,1,0))*OFFSET('Gastos com Pessoal'!$H$6,1,MATCH(1&amp;$B51,'Gastos com Pessoal'!$I$532:$AJ$532&amp;'Gastos com Pessoal'!$I$6:$AJ$6,0),500,1)),0)
+_xlfn.IFNA(SUM((AG$3&gt;='Gastos com Pessoal'!$E$7:$E$506)*(AG$3&lt;='Gastos com Pessoal'!$F$7:$F$506)*(IF('Gastos com Pessoal'!$M$7:$M$506&lt;=AG$3,1,0))*OFFSET('Gastos com Pessoal'!$H$6,1,MATCH(2&amp;$B51,'Gastos com Pessoal'!$I$532:$AJ$532&amp;'Gastos com Pessoal'!$I$6:$AJ$6,0),500,1)),0)
+_xlfn.IFNA(SUM((AG$3&gt;='Gastos com Pessoal'!$E$7:$E$506)*(AG$3&lt;='Gastos com Pessoal'!$F$7:$F$506)*(IF('Gastos com Pessoal'!$S$7:$S$506&lt;=AG$3,1,0))*OFFSET('Gastos com Pessoal'!$H$6,1,MATCH(3&amp;$B51,'Gastos com Pessoal'!$I$532:$AJ$532&amp;'Gastos com Pessoal'!$I$6:$AJ$6,0),500,1)),0)
+_xlfn.IFNA(SUM((AG$3&gt;='Gastos com Pessoal'!$E$7:$E$506)*(AG$3&lt;='Gastos com Pessoal'!$F$7:$F$506)*(IF('Gastos com Pessoal'!$Y$7:$Y$506&lt;=AG$3,1,0))*OFFSET('Gastos com Pessoal'!$H$6,1,MATCH(4&amp;$B51,'Gastos com Pessoal'!$I$532:$AJ$532&amp;'Gastos com Pessoal'!$I$6:$AJ$6,0),500,1)),0)
+_xlfn.IFNA(SUM((AG$3&gt;='Gastos com Pessoal'!$E$7:$E$506)*(AG$3&lt;='Gastos com Pessoal'!$F$7:$F$506)*(IF('Gastos com Pessoal'!$AE$7:$AE$506&lt;=AG$3,1,0))*OFFSET('Gastos com Pessoal'!$H$6,1,MATCH(5&amp;$B51,'Gastos com Pessoal'!$I$532:$AJ$532&amp;'Gastos com Pessoal'!$I$6:$AJ$6,0),500,1)),0)
+_xlfn.IFNA(SUM((AG$3&gt;='Gastos com Pessoal'!$E$513:$E$522)*(AG$3&lt;='Gastos com Pessoal'!$F$513:$F$522)*(IF('Gastos com Pessoal'!$G$513:$G$522&lt;=AG$3,1,0))*OFFSET('Gastos com Pessoal'!$H$512,1,MATCH(1&amp;$B51,'Gastos com Pessoal'!$I$532:$AJ$532&amp;'Gastos com Pessoal'!$I$512:$AJ$512,0),10,1)),0)
+_xlfn.IFNA(SUM((AG$3&gt;='Gastos com Pessoal'!$E$513:$E$522)*(AG$3&lt;='Gastos com Pessoal'!$F$513:$F$522)*(IF('Gastos com Pessoal'!$M$513:$M$522&lt;=AG$3,1,0))*OFFSET('Gastos com Pessoal'!$H$512,1,MATCH(2&amp;$B51,'Gastos com Pessoal'!$I$532:$AJ$532&amp;'Gastos com Pessoal'!$I$512:$AJ$512,0),10,1)),0)
+_xlfn.IFNA(SUM((AG$3&gt;='Gastos com Pessoal'!$E$513:$E$522)*(AG$3&lt;='Gastos com Pessoal'!$F$513:$F$522)*(IF('Gastos com Pessoal'!$S$513:$S$522&lt;=AG$3,1,0))*OFFSET('Gastos com Pessoal'!$H$512,1,MATCH(3&amp;$B51,'Gastos com Pessoal'!$I$532:$AJ$532&amp;'Gastos com Pessoal'!$I$512:$AJ$512,0),10,1)),0)
+_xlfn.IFNA(SUM((AG$3&gt;='Gastos com Pessoal'!$E$513:$E$522)*(AG$3&lt;='Gastos com Pessoal'!$F$513:$F$522)*(IF('Gastos com Pessoal'!$Y$513:$Y$522&lt;=AG$3,1,0))*OFFSET('Gastos com Pessoal'!$H$512,1,MATCH(4&amp;$B51,'Gastos com Pessoal'!$I$532:$AJ$532&amp;'Gastos com Pessoal'!$I$512:$AJ$512,0),10,1)),0)
+_xlfn.IFNA(SUM((AG$3&gt;='Gastos com Pessoal'!$E$513:$E$522)*(AG$3&lt;='Gastos com Pessoal'!$F$513:$F$522)*(IF('Gastos com Pessoal'!$AE$513:$AE$522&lt;=AG$3,1,0))*OFFSET('Gastos com Pessoal'!$H$512,1,MATCH(5&amp;$B51,'Gastos com Pessoal'!$I$532:$AJ$532&amp;'Gastos com Pessoal'!$I$512:$AJ$512,0),10,1)),0)</f>
        <v>0</v>
      </c>
      <c r="AH51" s="32">
        <f t="array" aca="1" ref="AH51" ca="1">_xlfn.IFNA(SUM((AH$3&gt;='Gastos com Pessoal'!$E$7:$E$506)*(AH$3&lt;='Gastos com Pessoal'!$F$7:$F$506)*OFFSET('Encargos e Benefícios'!$D$5,1,MATCH($B51,'Encargos e Benefícios'!$E$5:$AB$5,0),500,1)),0)
+_xlfn.IFNA(SUM((AH$3&gt;='Gastos com Pessoal'!$E$513:$E$522)*(AH$3&lt;='Gastos com Pessoal'!$F$513:$F$522)*OFFSET('Encargos e Benefícios'!$D$511,1,MATCH($B51,'Encargos e Benefícios'!$E$511:$AB$511,0),10,1)),0)
+_xlfn.IFNA(SUM((AH$3&gt;='Gastos com Pessoal'!$E$7:$E$506)*(AH$3&lt;='Gastos com Pessoal'!$F$7:$F$506)*(IF('Gastos com Pessoal'!$G$7:$G$506&lt;=AH$3,1,0))*OFFSET('Gastos com Pessoal'!$H$6,1,MATCH(1&amp;$B51,'Gastos com Pessoal'!$I$532:$AJ$532&amp;'Gastos com Pessoal'!$I$6:$AJ$6,0),500,1)),0)
+_xlfn.IFNA(SUM((AH$3&gt;='Gastos com Pessoal'!$E$7:$E$506)*(AH$3&lt;='Gastos com Pessoal'!$F$7:$F$506)*(IF('Gastos com Pessoal'!$M$7:$M$506&lt;=AH$3,1,0))*OFFSET('Gastos com Pessoal'!$H$6,1,MATCH(2&amp;$B51,'Gastos com Pessoal'!$I$532:$AJ$532&amp;'Gastos com Pessoal'!$I$6:$AJ$6,0),500,1)),0)
+_xlfn.IFNA(SUM((AH$3&gt;='Gastos com Pessoal'!$E$7:$E$506)*(AH$3&lt;='Gastos com Pessoal'!$F$7:$F$506)*(IF('Gastos com Pessoal'!$S$7:$S$506&lt;=AH$3,1,0))*OFFSET('Gastos com Pessoal'!$H$6,1,MATCH(3&amp;$B51,'Gastos com Pessoal'!$I$532:$AJ$532&amp;'Gastos com Pessoal'!$I$6:$AJ$6,0),500,1)),0)
+_xlfn.IFNA(SUM((AH$3&gt;='Gastos com Pessoal'!$E$7:$E$506)*(AH$3&lt;='Gastos com Pessoal'!$F$7:$F$506)*(IF('Gastos com Pessoal'!$Y$7:$Y$506&lt;=AH$3,1,0))*OFFSET('Gastos com Pessoal'!$H$6,1,MATCH(4&amp;$B51,'Gastos com Pessoal'!$I$532:$AJ$532&amp;'Gastos com Pessoal'!$I$6:$AJ$6,0),500,1)),0)
+_xlfn.IFNA(SUM((AH$3&gt;='Gastos com Pessoal'!$E$7:$E$506)*(AH$3&lt;='Gastos com Pessoal'!$F$7:$F$506)*(IF('Gastos com Pessoal'!$AE$7:$AE$506&lt;=AH$3,1,0))*OFFSET('Gastos com Pessoal'!$H$6,1,MATCH(5&amp;$B51,'Gastos com Pessoal'!$I$532:$AJ$532&amp;'Gastos com Pessoal'!$I$6:$AJ$6,0),500,1)),0)
+_xlfn.IFNA(SUM((AH$3&gt;='Gastos com Pessoal'!$E$513:$E$522)*(AH$3&lt;='Gastos com Pessoal'!$F$513:$F$522)*(IF('Gastos com Pessoal'!$G$513:$G$522&lt;=AH$3,1,0))*OFFSET('Gastos com Pessoal'!$H$512,1,MATCH(1&amp;$B51,'Gastos com Pessoal'!$I$532:$AJ$532&amp;'Gastos com Pessoal'!$I$512:$AJ$512,0),10,1)),0)
+_xlfn.IFNA(SUM((AH$3&gt;='Gastos com Pessoal'!$E$513:$E$522)*(AH$3&lt;='Gastos com Pessoal'!$F$513:$F$522)*(IF('Gastos com Pessoal'!$M$513:$M$522&lt;=AH$3,1,0))*OFFSET('Gastos com Pessoal'!$H$512,1,MATCH(2&amp;$B51,'Gastos com Pessoal'!$I$532:$AJ$532&amp;'Gastos com Pessoal'!$I$512:$AJ$512,0),10,1)),0)
+_xlfn.IFNA(SUM((AH$3&gt;='Gastos com Pessoal'!$E$513:$E$522)*(AH$3&lt;='Gastos com Pessoal'!$F$513:$F$522)*(IF('Gastos com Pessoal'!$S$513:$S$522&lt;=AH$3,1,0))*OFFSET('Gastos com Pessoal'!$H$512,1,MATCH(3&amp;$B51,'Gastos com Pessoal'!$I$532:$AJ$532&amp;'Gastos com Pessoal'!$I$512:$AJ$512,0),10,1)),0)
+_xlfn.IFNA(SUM((AH$3&gt;='Gastos com Pessoal'!$E$513:$E$522)*(AH$3&lt;='Gastos com Pessoal'!$F$513:$F$522)*(IF('Gastos com Pessoal'!$Y$513:$Y$522&lt;=AH$3,1,0))*OFFSET('Gastos com Pessoal'!$H$512,1,MATCH(4&amp;$B51,'Gastos com Pessoal'!$I$532:$AJ$532&amp;'Gastos com Pessoal'!$I$512:$AJ$512,0),10,1)),0)
+_xlfn.IFNA(SUM((AH$3&gt;='Gastos com Pessoal'!$E$513:$E$522)*(AH$3&lt;='Gastos com Pessoal'!$F$513:$F$522)*(IF('Gastos com Pessoal'!$AE$513:$AE$522&lt;=AH$3,1,0))*OFFSET('Gastos com Pessoal'!$H$512,1,MATCH(5&amp;$B51,'Gastos com Pessoal'!$I$532:$AJ$532&amp;'Gastos com Pessoal'!$I$512:$AJ$512,0),10,1)),0)</f>
        <v>0</v>
      </c>
      <c r="AI51" s="32">
        <f t="array" aca="1" ref="AI51" ca="1">_xlfn.IFNA(SUM((AI$3&gt;='Gastos com Pessoal'!$E$7:$E$506)*(AI$3&lt;='Gastos com Pessoal'!$F$7:$F$506)*OFFSET('Encargos e Benefícios'!$D$5,1,MATCH($B51,'Encargos e Benefícios'!$E$5:$AB$5,0),500,1)),0)
+_xlfn.IFNA(SUM((AI$3&gt;='Gastos com Pessoal'!$E$513:$E$522)*(AI$3&lt;='Gastos com Pessoal'!$F$513:$F$522)*OFFSET('Encargos e Benefícios'!$D$511,1,MATCH($B51,'Encargos e Benefícios'!$E$511:$AB$511,0),10,1)),0)
+_xlfn.IFNA(SUM((AI$3&gt;='Gastos com Pessoal'!$E$7:$E$506)*(AI$3&lt;='Gastos com Pessoal'!$F$7:$F$506)*(IF('Gastos com Pessoal'!$G$7:$G$506&lt;=AI$3,1,0))*OFFSET('Gastos com Pessoal'!$H$6,1,MATCH(1&amp;$B51,'Gastos com Pessoal'!$I$532:$AJ$532&amp;'Gastos com Pessoal'!$I$6:$AJ$6,0),500,1)),0)
+_xlfn.IFNA(SUM((AI$3&gt;='Gastos com Pessoal'!$E$7:$E$506)*(AI$3&lt;='Gastos com Pessoal'!$F$7:$F$506)*(IF('Gastos com Pessoal'!$M$7:$M$506&lt;=AI$3,1,0))*OFFSET('Gastos com Pessoal'!$H$6,1,MATCH(2&amp;$B51,'Gastos com Pessoal'!$I$532:$AJ$532&amp;'Gastos com Pessoal'!$I$6:$AJ$6,0),500,1)),0)
+_xlfn.IFNA(SUM((AI$3&gt;='Gastos com Pessoal'!$E$7:$E$506)*(AI$3&lt;='Gastos com Pessoal'!$F$7:$F$506)*(IF('Gastos com Pessoal'!$S$7:$S$506&lt;=AI$3,1,0))*OFFSET('Gastos com Pessoal'!$H$6,1,MATCH(3&amp;$B51,'Gastos com Pessoal'!$I$532:$AJ$532&amp;'Gastos com Pessoal'!$I$6:$AJ$6,0),500,1)),0)
+_xlfn.IFNA(SUM((AI$3&gt;='Gastos com Pessoal'!$E$7:$E$506)*(AI$3&lt;='Gastos com Pessoal'!$F$7:$F$506)*(IF('Gastos com Pessoal'!$Y$7:$Y$506&lt;=AI$3,1,0))*OFFSET('Gastos com Pessoal'!$H$6,1,MATCH(4&amp;$B51,'Gastos com Pessoal'!$I$532:$AJ$532&amp;'Gastos com Pessoal'!$I$6:$AJ$6,0),500,1)),0)
+_xlfn.IFNA(SUM((AI$3&gt;='Gastos com Pessoal'!$E$7:$E$506)*(AI$3&lt;='Gastos com Pessoal'!$F$7:$F$506)*(IF('Gastos com Pessoal'!$AE$7:$AE$506&lt;=AI$3,1,0))*OFFSET('Gastos com Pessoal'!$H$6,1,MATCH(5&amp;$B51,'Gastos com Pessoal'!$I$532:$AJ$532&amp;'Gastos com Pessoal'!$I$6:$AJ$6,0),500,1)),0)
+_xlfn.IFNA(SUM((AI$3&gt;='Gastos com Pessoal'!$E$513:$E$522)*(AI$3&lt;='Gastos com Pessoal'!$F$513:$F$522)*(IF('Gastos com Pessoal'!$G$513:$G$522&lt;=AI$3,1,0))*OFFSET('Gastos com Pessoal'!$H$512,1,MATCH(1&amp;$B51,'Gastos com Pessoal'!$I$532:$AJ$532&amp;'Gastos com Pessoal'!$I$512:$AJ$512,0),10,1)),0)
+_xlfn.IFNA(SUM((AI$3&gt;='Gastos com Pessoal'!$E$513:$E$522)*(AI$3&lt;='Gastos com Pessoal'!$F$513:$F$522)*(IF('Gastos com Pessoal'!$M$513:$M$522&lt;=AI$3,1,0))*OFFSET('Gastos com Pessoal'!$H$512,1,MATCH(2&amp;$B51,'Gastos com Pessoal'!$I$532:$AJ$532&amp;'Gastos com Pessoal'!$I$512:$AJ$512,0),10,1)),0)
+_xlfn.IFNA(SUM((AI$3&gt;='Gastos com Pessoal'!$E$513:$E$522)*(AI$3&lt;='Gastos com Pessoal'!$F$513:$F$522)*(IF('Gastos com Pessoal'!$S$513:$S$522&lt;=AI$3,1,0))*OFFSET('Gastos com Pessoal'!$H$512,1,MATCH(3&amp;$B51,'Gastos com Pessoal'!$I$532:$AJ$532&amp;'Gastos com Pessoal'!$I$512:$AJ$512,0),10,1)),0)
+_xlfn.IFNA(SUM((AI$3&gt;='Gastos com Pessoal'!$E$513:$E$522)*(AI$3&lt;='Gastos com Pessoal'!$F$513:$F$522)*(IF('Gastos com Pessoal'!$Y$513:$Y$522&lt;=AI$3,1,0))*OFFSET('Gastos com Pessoal'!$H$512,1,MATCH(4&amp;$B51,'Gastos com Pessoal'!$I$532:$AJ$532&amp;'Gastos com Pessoal'!$I$512:$AJ$512,0),10,1)),0)
+_xlfn.IFNA(SUM((AI$3&gt;='Gastos com Pessoal'!$E$513:$E$522)*(AI$3&lt;='Gastos com Pessoal'!$F$513:$F$522)*(IF('Gastos com Pessoal'!$AE$513:$AE$522&lt;=AI$3,1,0))*OFFSET('Gastos com Pessoal'!$H$512,1,MATCH(5&amp;$B51,'Gastos com Pessoal'!$I$532:$AJ$532&amp;'Gastos com Pessoal'!$I$512:$AJ$512,0),10,1)),0)</f>
        <v>0</v>
      </c>
      <c r="AJ51" s="32">
        <f t="array" aca="1" ref="AJ51" ca="1">_xlfn.IFNA(SUM((AJ$3&gt;='Gastos com Pessoal'!$E$7:$E$506)*(AJ$3&lt;='Gastos com Pessoal'!$F$7:$F$506)*OFFSET('Encargos e Benefícios'!$D$5,1,MATCH($B51,'Encargos e Benefícios'!$E$5:$AB$5,0),500,1)),0)
+_xlfn.IFNA(SUM((AJ$3&gt;='Gastos com Pessoal'!$E$513:$E$522)*(AJ$3&lt;='Gastos com Pessoal'!$F$513:$F$522)*OFFSET('Encargos e Benefícios'!$D$511,1,MATCH($B51,'Encargos e Benefícios'!$E$511:$AB$511,0),10,1)),0)
+_xlfn.IFNA(SUM((AJ$3&gt;='Gastos com Pessoal'!$E$7:$E$506)*(AJ$3&lt;='Gastos com Pessoal'!$F$7:$F$506)*(IF('Gastos com Pessoal'!$G$7:$G$506&lt;=AJ$3,1,0))*OFFSET('Gastos com Pessoal'!$H$6,1,MATCH(1&amp;$B51,'Gastos com Pessoal'!$I$532:$AJ$532&amp;'Gastos com Pessoal'!$I$6:$AJ$6,0),500,1)),0)
+_xlfn.IFNA(SUM((AJ$3&gt;='Gastos com Pessoal'!$E$7:$E$506)*(AJ$3&lt;='Gastos com Pessoal'!$F$7:$F$506)*(IF('Gastos com Pessoal'!$M$7:$M$506&lt;=AJ$3,1,0))*OFFSET('Gastos com Pessoal'!$H$6,1,MATCH(2&amp;$B51,'Gastos com Pessoal'!$I$532:$AJ$532&amp;'Gastos com Pessoal'!$I$6:$AJ$6,0),500,1)),0)
+_xlfn.IFNA(SUM((AJ$3&gt;='Gastos com Pessoal'!$E$7:$E$506)*(AJ$3&lt;='Gastos com Pessoal'!$F$7:$F$506)*(IF('Gastos com Pessoal'!$S$7:$S$506&lt;=AJ$3,1,0))*OFFSET('Gastos com Pessoal'!$H$6,1,MATCH(3&amp;$B51,'Gastos com Pessoal'!$I$532:$AJ$532&amp;'Gastos com Pessoal'!$I$6:$AJ$6,0),500,1)),0)
+_xlfn.IFNA(SUM((AJ$3&gt;='Gastos com Pessoal'!$E$7:$E$506)*(AJ$3&lt;='Gastos com Pessoal'!$F$7:$F$506)*(IF('Gastos com Pessoal'!$Y$7:$Y$506&lt;=AJ$3,1,0))*OFFSET('Gastos com Pessoal'!$H$6,1,MATCH(4&amp;$B51,'Gastos com Pessoal'!$I$532:$AJ$532&amp;'Gastos com Pessoal'!$I$6:$AJ$6,0),500,1)),0)
+_xlfn.IFNA(SUM((AJ$3&gt;='Gastos com Pessoal'!$E$7:$E$506)*(AJ$3&lt;='Gastos com Pessoal'!$F$7:$F$506)*(IF('Gastos com Pessoal'!$AE$7:$AE$506&lt;=AJ$3,1,0))*OFFSET('Gastos com Pessoal'!$H$6,1,MATCH(5&amp;$B51,'Gastos com Pessoal'!$I$532:$AJ$532&amp;'Gastos com Pessoal'!$I$6:$AJ$6,0),500,1)),0)
+_xlfn.IFNA(SUM((AJ$3&gt;='Gastos com Pessoal'!$E$513:$E$522)*(AJ$3&lt;='Gastos com Pessoal'!$F$513:$F$522)*(IF('Gastos com Pessoal'!$G$513:$G$522&lt;=AJ$3,1,0))*OFFSET('Gastos com Pessoal'!$H$512,1,MATCH(1&amp;$B51,'Gastos com Pessoal'!$I$532:$AJ$532&amp;'Gastos com Pessoal'!$I$512:$AJ$512,0),10,1)),0)
+_xlfn.IFNA(SUM((AJ$3&gt;='Gastos com Pessoal'!$E$513:$E$522)*(AJ$3&lt;='Gastos com Pessoal'!$F$513:$F$522)*(IF('Gastos com Pessoal'!$M$513:$M$522&lt;=AJ$3,1,0))*OFFSET('Gastos com Pessoal'!$H$512,1,MATCH(2&amp;$B51,'Gastos com Pessoal'!$I$532:$AJ$532&amp;'Gastos com Pessoal'!$I$512:$AJ$512,0),10,1)),0)
+_xlfn.IFNA(SUM((AJ$3&gt;='Gastos com Pessoal'!$E$513:$E$522)*(AJ$3&lt;='Gastos com Pessoal'!$F$513:$F$522)*(IF('Gastos com Pessoal'!$S$513:$S$522&lt;=AJ$3,1,0))*OFFSET('Gastos com Pessoal'!$H$512,1,MATCH(3&amp;$B51,'Gastos com Pessoal'!$I$532:$AJ$532&amp;'Gastos com Pessoal'!$I$512:$AJ$512,0),10,1)),0)
+_xlfn.IFNA(SUM((AJ$3&gt;='Gastos com Pessoal'!$E$513:$E$522)*(AJ$3&lt;='Gastos com Pessoal'!$F$513:$F$522)*(IF('Gastos com Pessoal'!$Y$513:$Y$522&lt;=AJ$3,1,0))*OFFSET('Gastos com Pessoal'!$H$512,1,MATCH(4&amp;$B51,'Gastos com Pessoal'!$I$532:$AJ$532&amp;'Gastos com Pessoal'!$I$512:$AJ$512,0),10,1)),0)
+_xlfn.IFNA(SUM((AJ$3&gt;='Gastos com Pessoal'!$E$513:$E$522)*(AJ$3&lt;='Gastos com Pessoal'!$F$513:$F$522)*(IF('Gastos com Pessoal'!$AE$513:$AE$522&lt;=AJ$3,1,0))*OFFSET('Gastos com Pessoal'!$H$512,1,MATCH(5&amp;$B51,'Gastos com Pessoal'!$I$532:$AJ$532&amp;'Gastos com Pessoal'!$I$512:$AJ$512,0),10,1)),0)</f>
        <v>0</v>
      </c>
      <c r="AK51" s="32">
        <f t="array" aca="1" ref="AK51" ca="1">_xlfn.IFNA(SUM((AK$3&gt;='Gastos com Pessoal'!$E$7:$E$506)*(AK$3&lt;='Gastos com Pessoal'!$F$7:$F$506)*OFFSET('Encargos e Benefícios'!$D$5,1,MATCH($B51,'Encargos e Benefícios'!$E$5:$AB$5,0),500,1)),0)
+_xlfn.IFNA(SUM((AK$3&gt;='Gastos com Pessoal'!$E$513:$E$522)*(AK$3&lt;='Gastos com Pessoal'!$F$513:$F$522)*OFFSET('Encargos e Benefícios'!$D$511,1,MATCH($B51,'Encargos e Benefícios'!$E$511:$AB$511,0),10,1)),0)
+_xlfn.IFNA(SUM((AK$3&gt;='Gastos com Pessoal'!$E$7:$E$506)*(AK$3&lt;='Gastos com Pessoal'!$F$7:$F$506)*(IF('Gastos com Pessoal'!$G$7:$G$506&lt;=AK$3,1,0))*OFFSET('Gastos com Pessoal'!$H$6,1,MATCH(1&amp;$B51,'Gastos com Pessoal'!$I$532:$AJ$532&amp;'Gastos com Pessoal'!$I$6:$AJ$6,0),500,1)),0)
+_xlfn.IFNA(SUM((AK$3&gt;='Gastos com Pessoal'!$E$7:$E$506)*(AK$3&lt;='Gastos com Pessoal'!$F$7:$F$506)*(IF('Gastos com Pessoal'!$M$7:$M$506&lt;=AK$3,1,0))*OFFSET('Gastos com Pessoal'!$H$6,1,MATCH(2&amp;$B51,'Gastos com Pessoal'!$I$532:$AJ$532&amp;'Gastos com Pessoal'!$I$6:$AJ$6,0),500,1)),0)
+_xlfn.IFNA(SUM((AK$3&gt;='Gastos com Pessoal'!$E$7:$E$506)*(AK$3&lt;='Gastos com Pessoal'!$F$7:$F$506)*(IF('Gastos com Pessoal'!$S$7:$S$506&lt;=AK$3,1,0))*OFFSET('Gastos com Pessoal'!$H$6,1,MATCH(3&amp;$B51,'Gastos com Pessoal'!$I$532:$AJ$532&amp;'Gastos com Pessoal'!$I$6:$AJ$6,0),500,1)),0)
+_xlfn.IFNA(SUM((AK$3&gt;='Gastos com Pessoal'!$E$7:$E$506)*(AK$3&lt;='Gastos com Pessoal'!$F$7:$F$506)*(IF('Gastos com Pessoal'!$Y$7:$Y$506&lt;=AK$3,1,0))*OFFSET('Gastos com Pessoal'!$H$6,1,MATCH(4&amp;$B51,'Gastos com Pessoal'!$I$532:$AJ$532&amp;'Gastos com Pessoal'!$I$6:$AJ$6,0),500,1)),0)
+_xlfn.IFNA(SUM((AK$3&gt;='Gastos com Pessoal'!$E$7:$E$506)*(AK$3&lt;='Gastos com Pessoal'!$F$7:$F$506)*(IF('Gastos com Pessoal'!$AE$7:$AE$506&lt;=AK$3,1,0))*OFFSET('Gastos com Pessoal'!$H$6,1,MATCH(5&amp;$B51,'Gastos com Pessoal'!$I$532:$AJ$532&amp;'Gastos com Pessoal'!$I$6:$AJ$6,0),500,1)),0)
+_xlfn.IFNA(SUM((AK$3&gt;='Gastos com Pessoal'!$E$513:$E$522)*(AK$3&lt;='Gastos com Pessoal'!$F$513:$F$522)*(IF('Gastos com Pessoal'!$G$513:$G$522&lt;=AK$3,1,0))*OFFSET('Gastos com Pessoal'!$H$512,1,MATCH(1&amp;$B51,'Gastos com Pessoal'!$I$532:$AJ$532&amp;'Gastos com Pessoal'!$I$512:$AJ$512,0),10,1)),0)
+_xlfn.IFNA(SUM((AK$3&gt;='Gastos com Pessoal'!$E$513:$E$522)*(AK$3&lt;='Gastos com Pessoal'!$F$513:$F$522)*(IF('Gastos com Pessoal'!$M$513:$M$522&lt;=AK$3,1,0))*OFFSET('Gastos com Pessoal'!$H$512,1,MATCH(2&amp;$B51,'Gastos com Pessoal'!$I$532:$AJ$532&amp;'Gastos com Pessoal'!$I$512:$AJ$512,0),10,1)),0)
+_xlfn.IFNA(SUM((AK$3&gt;='Gastos com Pessoal'!$E$513:$E$522)*(AK$3&lt;='Gastos com Pessoal'!$F$513:$F$522)*(IF('Gastos com Pessoal'!$S$513:$S$522&lt;=AK$3,1,0))*OFFSET('Gastos com Pessoal'!$H$512,1,MATCH(3&amp;$B51,'Gastos com Pessoal'!$I$532:$AJ$532&amp;'Gastos com Pessoal'!$I$512:$AJ$512,0),10,1)),0)
+_xlfn.IFNA(SUM((AK$3&gt;='Gastos com Pessoal'!$E$513:$E$522)*(AK$3&lt;='Gastos com Pessoal'!$F$513:$F$522)*(IF('Gastos com Pessoal'!$Y$513:$Y$522&lt;=AK$3,1,0))*OFFSET('Gastos com Pessoal'!$H$512,1,MATCH(4&amp;$B51,'Gastos com Pessoal'!$I$532:$AJ$532&amp;'Gastos com Pessoal'!$I$512:$AJ$512,0),10,1)),0)
+_xlfn.IFNA(SUM((AK$3&gt;='Gastos com Pessoal'!$E$513:$E$522)*(AK$3&lt;='Gastos com Pessoal'!$F$513:$F$522)*(IF('Gastos com Pessoal'!$AE$513:$AE$522&lt;=AK$3,1,0))*OFFSET('Gastos com Pessoal'!$H$512,1,MATCH(5&amp;$B51,'Gastos com Pessoal'!$I$532:$AJ$532&amp;'Gastos com Pessoal'!$I$512:$AJ$512,0),10,1)),0)</f>
        <v>0</v>
      </c>
      <c r="AL51" s="32">
        <f t="array" aca="1" ref="AL51" ca="1">_xlfn.IFNA(SUM((AL$3&gt;='Gastos com Pessoal'!$E$7:$E$506)*(AL$3&lt;='Gastos com Pessoal'!$F$7:$F$506)*OFFSET('Encargos e Benefícios'!$D$5,1,MATCH($B51,'Encargos e Benefícios'!$E$5:$AB$5,0),500,1)),0)
+_xlfn.IFNA(SUM((AL$3&gt;='Gastos com Pessoal'!$E$513:$E$522)*(AL$3&lt;='Gastos com Pessoal'!$F$513:$F$522)*OFFSET('Encargos e Benefícios'!$D$511,1,MATCH($B51,'Encargos e Benefícios'!$E$511:$AB$511,0),10,1)),0)
+_xlfn.IFNA(SUM((AL$3&gt;='Gastos com Pessoal'!$E$7:$E$506)*(AL$3&lt;='Gastos com Pessoal'!$F$7:$F$506)*(IF('Gastos com Pessoal'!$G$7:$G$506&lt;=AL$3,1,0))*OFFSET('Gastos com Pessoal'!$H$6,1,MATCH(1&amp;$B51,'Gastos com Pessoal'!$I$532:$AJ$532&amp;'Gastos com Pessoal'!$I$6:$AJ$6,0),500,1)),0)
+_xlfn.IFNA(SUM((AL$3&gt;='Gastos com Pessoal'!$E$7:$E$506)*(AL$3&lt;='Gastos com Pessoal'!$F$7:$F$506)*(IF('Gastos com Pessoal'!$M$7:$M$506&lt;=AL$3,1,0))*OFFSET('Gastos com Pessoal'!$H$6,1,MATCH(2&amp;$B51,'Gastos com Pessoal'!$I$532:$AJ$532&amp;'Gastos com Pessoal'!$I$6:$AJ$6,0),500,1)),0)
+_xlfn.IFNA(SUM((AL$3&gt;='Gastos com Pessoal'!$E$7:$E$506)*(AL$3&lt;='Gastos com Pessoal'!$F$7:$F$506)*(IF('Gastos com Pessoal'!$S$7:$S$506&lt;=AL$3,1,0))*OFFSET('Gastos com Pessoal'!$H$6,1,MATCH(3&amp;$B51,'Gastos com Pessoal'!$I$532:$AJ$532&amp;'Gastos com Pessoal'!$I$6:$AJ$6,0),500,1)),0)
+_xlfn.IFNA(SUM((AL$3&gt;='Gastos com Pessoal'!$E$7:$E$506)*(AL$3&lt;='Gastos com Pessoal'!$F$7:$F$506)*(IF('Gastos com Pessoal'!$Y$7:$Y$506&lt;=AL$3,1,0))*OFFSET('Gastos com Pessoal'!$H$6,1,MATCH(4&amp;$B51,'Gastos com Pessoal'!$I$532:$AJ$532&amp;'Gastos com Pessoal'!$I$6:$AJ$6,0),500,1)),0)
+_xlfn.IFNA(SUM((AL$3&gt;='Gastos com Pessoal'!$E$7:$E$506)*(AL$3&lt;='Gastos com Pessoal'!$F$7:$F$506)*(IF('Gastos com Pessoal'!$AE$7:$AE$506&lt;=AL$3,1,0))*OFFSET('Gastos com Pessoal'!$H$6,1,MATCH(5&amp;$B51,'Gastos com Pessoal'!$I$532:$AJ$532&amp;'Gastos com Pessoal'!$I$6:$AJ$6,0),500,1)),0)
+_xlfn.IFNA(SUM((AL$3&gt;='Gastos com Pessoal'!$E$513:$E$522)*(AL$3&lt;='Gastos com Pessoal'!$F$513:$F$522)*(IF('Gastos com Pessoal'!$G$513:$G$522&lt;=AL$3,1,0))*OFFSET('Gastos com Pessoal'!$H$512,1,MATCH(1&amp;$B51,'Gastos com Pessoal'!$I$532:$AJ$532&amp;'Gastos com Pessoal'!$I$512:$AJ$512,0),10,1)),0)
+_xlfn.IFNA(SUM((AL$3&gt;='Gastos com Pessoal'!$E$513:$E$522)*(AL$3&lt;='Gastos com Pessoal'!$F$513:$F$522)*(IF('Gastos com Pessoal'!$M$513:$M$522&lt;=AL$3,1,0))*OFFSET('Gastos com Pessoal'!$H$512,1,MATCH(2&amp;$B51,'Gastos com Pessoal'!$I$532:$AJ$532&amp;'Gastos com Pessoal'!$I$512:$AJ$512,0),10,1)),0)
+_xlfn.IFNA(SUM((AL$3&gt;='Gastos com Pessoal'!$E$513:$E$522)*(AL$3&lt;='Gastos com Pessoal'!$F$513:$F$522)*(IF('Gastos com Pessoal'!$S$513:$S$522&lt;=AL$3,1,0))*OFFSET('Gastos com Pessoal'!$H$512,1,MATCH(3&amp;$B51,'Gastos com Pessoal'!$I$532:$AJ$532&amp;'Gastos com Pessoal'!$I$512:$AJ$512,0),10,1)),0)
+_xlfn.IFNA(SUM((AL$3&gt;='Gastos com Pessoal'!$E$513:$E$522)*(AL$3&lt;='Gastos com Pessoal'!$F$513:$F$522)*(IF('Gastos com Pessoal'!$Y$513:$Y$522&lt;=AL$3,1,0))*OFFSET('Gastos com Pessoal'!$H$512,1,MATCH(4&amp;$B51,'Gastos com Pessoal'!$I$532:$AJ$532&amp;'Gastos com Pessoal'!$I$512:$AJ$512,0),10,1)),0)
+_xlfn.IFNA(SUM((AL$3&gt;='Gastos com Pessoal'!$E$513:$E$522)*(AL$3&lt;='Gastos com Pessoal'!$F$513:$F$522)*(IF('Gastos com Pessoal'!$AE$513:$AE$522&lt;=AL$3,1,0))*OFFSET('Gastos com Pessoal'!$H$512,1,MATCH(5&amp;$B51,'Gastos com Pessoal'!$I$532:$AJ$532&amp;'Gastos com Pessoal'!$I$512:$AJ$512,0),10,1)),0)</f>
        <v>0</v>
      </c>
      <c r="AM51" s="32">
        <f t="array" aca="1" ref="AM51" ca="1">_xlfn.IFNA(SUM((AM$3&gt;='Gastos com Pessoal'!$E$7:$E$506)*(AM$3&lt;='Gastos com Pessoal'!$F$7:$F$506)*OFFSET('Encargos e Benefícios'!$D$5,1,MATCH($B51,'Encargos e Benefícios'!$E$5:$AB$5,0),500,1)),0)
+_xlfn.IFNA(SUM((AM$3&gt;='Gastos com Pessoal'!$E$513:$E$522)*(AM$3&lt;='Gastos com Pessoal'!$F$513:$F$522)*OFFSET('Encargos e Benefícios'!$D$511,1,MATCH($B51,'Encargos e Benefícios'!$E$511:$AB$511,0),10,1)),0)
+_xlfn.IFNA(SUM((AM$3&gt;='Gastos com Pessoal'!$E$7:$E$506)*(AM$3&lt;='Gastos com Pessoal'!$F$7:$F$506)*(IF('Gastos com Pessoal'!$G$7:$G$506&lt;=AM$3,1,0))*OFFSET('Gastos com Pessoal'!$H$6,1,MATCH(1&amp;$B51,'Gastos com Pessoal'!$I$532:$AJ$532&amp;'Gastos com Pessoal'!$I$6:$AJ$6,0),500,1)),0)
+_xlfn.IFNA(SUM((AM$3&gt;='Gastos com Pessoal'!$E$7:$E$506)*(AM$3&lt;='Gastos com Pessoal'!$F$7:$F$506)*(IF('Gastos com Pessoal'!$M$7:$M$506&lt;=AM$3,1,0))*OFFSET('Gastos com Pessoal'!$H$6,1,MATCH(2&amp;$B51,'Gastos com Pessoal'!$I$532:$AJ$532&amp;'Gastos com Pessoal'!$I$6:$AJ$6,0),500,1)),0)
+_xlfn.IFNA(SUM((AM$3&gt;='Gastos com Pessoal'!$E$7:$E$506)*(AM$3&lt;='Gastos com Pessoal'!$F$7:$F$506)*(IF('Gastos com Pessoal'!$S$7:$S$506&lt;=AM$3,1,0))*OFFSET('Gastos com Pessoal'!$H$6,1,MATCH(3&amp;$B51,'Gastos com Pessoal'!$I$532:$AJ$532&amp;'Gastos com Pessoal'!$I$6:$AJ$6,0),500,1)),0)
+_xlfn.IFNA(SUM((AM$3&gt;='Gastos com Pessoal'!$E$7:$E$506)*(AM$3&lt;='Gastos com Pessoal'!$F$7:$F$506)*(IF('Gastos com Pessoal'!$Y$7:$Y$506&lt;=AM$3,1,0))*OFFSET('Gastos com Pessoal'!$H$6,1,MATCH(4&amp;$B51,'Gastos com Pessoal'!$I$532:$AJ$532&amp;'Gastos com Pessoal'!$I$6:$AJ$6,0),500,1)),0)
+_xlfn.IFNA(SUM((AM$3&gt;='Gastos com Pessoal'!$E$7:$E$506)*(AM$3&lt;='Gastos com Pessoal'!$F$7:$F$506)*(IF('Gastos com Pessoal'!$AE$7:$AE$506&lt;=AM$3,1,0))*OFFSET('Gastos com Pessoal'!$H$6,1,MATCH(5&amp;$B51,'Gastos com Pessoal'!$I$532:$AJ$532&amp;'Gastos com Pessoal'!$I$6:$AJ$6,0),500,1)),0)
+_xlfn.IFNA(SUM((AM$3&gt;='Gastos com Pessoal'!$E$513:$E$522)*(AM$3&lt;='Gastos com Pessoal'!$F$513:$F$522)*(IF('Gastos com Pessoal'!$G$513:$G$522&lt;=AM$3,1,0))*OFFSET('Gastos com Pessoal'!$H$512,1,MATCH(1&amp;$B51,'Gastos com Pessoal'!$I$532:$AJ$532&amp;'Gastos com Pessoal'!$I$512:$AJ$512,0),10,1)),0)
+_xlfn.IFNA(SUM((AM$3&gt;='Gastos com Pessoal'!$E$513:$E$522)*(AM$3&lt;='Gastos com Pessoal'!$F$513:$F$522)*(IF('Gastos com Pessoal'!$M$513:$M$522&lt;=AM$3,1,0))*OFFSET('Gastos com Pessoal'!$H$512,1,MATCH(2&amp;$B51,'Gastos com Pessoal'!$I$532:$AJ$532&amp;'Gastos com Pessoal'!$I$512:$AJ$512,0),10,1)),0)
+_xlfn.IFNA(SUM((AM$3&gt;='Gastos com Pessoal'!$E$513:$E$522)*(AM$3&lt;='Gastos com Pessoal'!$F$513:$F$522)*(IF('Gastos com Pessoal'!$S$513:$S$522&lt;=AM$3,1,0))*OFFSET('Gastos com Pessoal'!$H$512,1,MATCH(3&amp;$B51,'Gastos com Pessoal'!$I$532:$AJ$532&amp;'Gastos com Pessoal'!$I$512:$AJ$512,0),10,1)),0)
+_xlfn.IFNA(SUM((AM$3&gt;='Gastos com Pessoal'!$E$513:$E$522)*(AM$3&lt;='Gastos com Pessoal'!$F$513:$F$522)*(IF('Gastos com Pessoal'!$Y$513:$Y$522&lt;=AM$3,1,0))*OFFSET('Gastos com Pessoal'!$H$512,1,MATCH(4&amp;$B51,'Gastos com Pessoal'!$I$532:$AJ$532&amp;'Gastos com Pessoal'!$I$512:$AJ$512,0),10,1)),0)
+_xlfn.IFNA(SUM((AM$3&gt;='Gastos com Pessoal'!$E$513:$E$522)*(AM$3&lt;='Gastos com Pessoal'!$F$513:$F$522)*(IF('Gastos com Pessoal'!$AE$513:$AE$522&lt;=AM$3,1,0))*OFFSET('Gastos com Pessoal'!$H$512,1,MATCH(5&amp;$B51,'Gastos com Pessoal'!$I$532:$AJ$532&amp;'Gastos com Pessoal'!$I$512:$AJ$512,0),10,1)),0)</f>
        <v>0</v>
      </c>
      <c r="AN51" s="32">
        <f t="array" aca="1" ref="AN51" ca="1">_xlfn.IFNA(SUM((AN$3&gt;='Gastos com Pessoal'!$E$7:$E$506)*(AN$3&lt;='Gastos com Pessoal'!$F$7:$F$506)*OFFSET('Encargos e Benefícios'!$D$5,1,MATCH($B51,'Encargos e Benefícios'!$E$5:$AB$5,0),500,1)),0)
+_xlfn.IFNA(SUM((AN$3&gt;='Gastos com Pessoal'!$E$513:$E$522)*(AN$3&lt;='Gastos com Pessoal'!$F$513:$F$522)*OFFSET('Encargos e Benefícios'!$D$511,1,MATCH($B51,'Encargos e Benefícios'!$E$511:$AB$511,0),10,1)),0)
+_xlfn.IFNA(SUM((AN$3&gt;='Gastos com Pessoal'!$E$7:$E$506)*(AN$3&lt;='Gastos com Pessoal'!$F$7:$F$506)*(IF('Gastos com Pessoal'!$G$7:$G$506&lt;=AN$3,1,0))*OFFSET('Gastos com Pessoal'!$H$6,1,MATCH(1&amp;$B51,'Gastos com Pessoal'!$I$532:$AJ$532&amp;'Gastos com Pessoal'!$I$6:$AJ$6,0),500,1)),0)
+_xlfn.IFNA(SUM((AN$3&gt;='Gastos com Pessoal'!$E$7:$E$506)*(AN$3&lt;='Gastos com Pessoal'!$F$7:$F$506)*(IF('Gastos com Pessoal'!$M$7:$M$506&lt;=AN$3,1,0))*OFFSET('Gastos com Pessoal'!$H$6,1,MATCH(2&amp;$B51,'Gastos com Pessoal'!$I$532:$AJ$532&amp;'Gastos com Pessoal'!$I$6:$AJ$6,0),500,1)),0)
+_xlfn.IFNA(SUM((AN$3&gt;='Gastos com Pessoal'!$E$7:$E$506)*(AN$3&lt;='Gastos com Pessoal'!$F$7:$F$506)*(IF('Gastos com Pessoal'!$S$7:$S$506&lt;=AN$3,1,0))*OFFSET('Gastos com Pessoal'!$H$6,1,MATCH(3&amp;$B51,'Gastos com Pessoal'!$I$532:$AJ$532&amp;'Gastos com Pessoal'!$I$6:$AJ$6,0),500,1)),0)
+_xlfn.IFNA(SUM((AN$3&gt;='Gastos com Pessoal'!$E$7:$E$506)*(AN$3&lt;='Gastos com Pessoal'!$F$7:$F$506)*(IF('Gastos com Pessoal'!$Y$7:$Y$506&lt;=AN$3,1,0))*OFFSET('Gastos com Pessoal'!$H$6,1,MATCH(4&amp;$B51,'Gastos com Pessoal'!$I$532:$AJ$532&amp;'Gastos com Pessoal'!$I$6:$AJ$6,0),500,1)),0)
+_xlfn.IFNA(SUM((AN$3&gt;='Gastos com Pessoal'!$E$7:$E$506)*(AN$3&lt;='Gastos com Pessoal'!$F$7:$F$506)*(IF('Gastos com Pessoal'!$AE$7:$AE$506&lt;=AN$3,1,0))*OFFSET('Gastos com Pessoal'!$H$6,1,MATCH(5&amp;$B51,'Gastos com Pessoal'!$I$532:$AJ$532&amp;'Gastos com Pessoal'!$I$6:$AJ$6,0),500,1)),0)
+_xlfn.IFNA(SUM((AN$3&gt;='Gastos com Pessoal'!$E$513:$E$522)*(AN$3&lt;='Gastos com Pessoal'!$F$513:$F$522)*(IF('Gastos com Pessoal'!$G$513:$G$522&lt;=AN$3,1,0))*OFFSET('Gastos com Pessoal'!$H$512,1,MATCH(1&amp;$B51,'Gastos com Pessoal'!$I$532:$AJ$532&amp;'Gastos com Pessoal'!$I$512:$AJ$512,0),10,1)),0)
+_xlfn.IFNA(SUM((AN$3&gt;='Gastos com Pessoal'!$E$513:$E$522)*(AN$3&lt;='Gastos com Pessoal'!$F$513:$F$522)*(IF('Gastos com Pessoal'!$M$513:$M$522&lt;=AN$3,1,0))*OFFSET('Gastos com Pessoal'!$H$512,1,MATCH(2&amp;$B51,'Gastos com Pessoal'!$I$532:$AJ$532&amp;'Gastos com Pessoal'!$I$512:$AJ$512,0),10,1)),0)
+_xlfn.IFNA(SUM((AN$3&gt;='Gastos com Pessoal'!$E$513:$E$522)*(AN$3&lt;='Gastos com Pessoal'!$F$513:$F$522)*(IF('Gastos com Pessoal'!$S$513:$S$522&lt;=AN$3,1,0))*OFFSET('Gastos com Pessoal'!$H$512,1,MATCH(3&amp;$B51,'Gastos com Pessoal'!$I$532:$AJ$532&amp;'Gastos com Pessoal'!$I$512:$AJ$512,0),10,1)),0)
+_xlfn.IFNA(SUM((AN$3&gt;='Gastos com Pessoal'!$E$513:$E$522)*(AN$3&lt;='Gastos com Pessoal'!$F$513:$F$522)*(IF('Gastos com Pessoal'!$Y$513:$Y$522&lt;=AN$3,1,0))*OFFSET('Gastos com Pessoal'!$H$512,1,MATCH(4&amp;$B51,'Gastos com Pessoal'!$I$532:$AJ$532&amp;'Gastos com Pessoal'!$I$512:$AJ$512,0),10,1)),0)
+_xlfn.IFNA(SUM((AN$3&gt;='Gastos com Pessoal'!$E$513:$E$522)*(AN$3&lt;='Gastos com Pessoal'!$F$513:$F$522)*(IF('Gastos com Pessoal'!$AE$513:$AE$522&lt;=AN$3,1,0))*OFFSET('Gastos com Pessoal'!$H$512,1,MATCH(5&amp;$B51,'Gastos com Pessoal'!$I$532:$AJ$532&amp;'Gastos com Pessoal'!$I$512:$AJ$512,0),10,1)),0)</f>
        <v>0</v>
      </c>
      <c r="AO51" s="32">
        <f t="array" aca="1" ref="AO51" ca="1">_xlfn.IFNA(SUM((AO$3&gt;='Gastos com Pessoal'!$E$7:$E$506)*(AO$3&lt;='Gastos com Pessoal'!$F$7:$F$506)*OFFSET('Encargos e Benefícios'!$D$5,1,MATCH($B51,'Encargos e Benefícios'!$E$5:$AB$5,0),500,1)),0)
+_xlfn.IFNA(SUM((AO$3&gt;='Gastos com Pessoal'!$E$513:$E$522)*(AO$3&lt;='Gastos com Pessoal'!$F$513:$F$522)*OFFSET('Encargos e Benefícios'!$D$511,1,MATCH($B51,'Encargos e Benefícios'!$E$511:$AB$511,0),10,1)),0)
+_xlfn.IFNA(SUM((AO$3&gt;='Gastos com Pessoal'!$E$7:$E$506)*(AO$3&lt;='Gastos com Pessoal'!$F$7:$F$506)*(IF('Gastos com Pessoal'!$G$7:$G$506&lt;=AO$3,1,0))*OFFSET('Gastos com Pessoal'!$H$6,1,MATCH(1&amp;$B51,'Gastos com Pessoal'!$I$532:$AJ$532&amp;'Gastos com Pessoal'!$I$6:$AJ$6,0),500,1)),0)
+_xlfn.IFNA(SUM((AO$3&gt;='Gastos com Pessoal'!$E$7:$E$506)*(AO$3&lt;='Gastos com Pessoal'!$F$7:$F$506)*(IF('Gastos com Pessoal'!$M$7:$M$506&lt;=AO$3,1,0))*OFFSET('Gastos com Pessoal'!$H$6,1,MATCH(2&amp;$B51,'Gastos com Pessoal'!$I$532:$AJ$532&amp;'Gastos com Pessoal'!$I$6:$AJ$6,0),500,1)),0)
+_xlfn.IFNA(SUM((AO$3&gt;='Gastos com Pessoal'!$E$7:$E$506)*(AO$3&lt;='Gastos com Pessoal'!$F$7:$F$506)*(IF('Gastos com Pessoal'!$S$7:$S$506&lt;=AO$3,1,0))*OFFSET('Gastos com Pessoal'!$H$6,1,MATCH(3&amp;$B51,'Gastos com Pessoal'!$I$532:$AJ$532&amp;'Gastos com Pessoal'!$I$6:$AJ$6,0),500,1)),0)
+_xlfn.IFNA(SUM((AO$3&gt;='Gastos com Pessoal'!$E$7:$E$506)*(AO$3&lt;='Gastos com Pessoal'!$F$7:$F$506)*(IF('Gastos com Pessoal'!$Y$7:$Y$506&lt;=AO$3,1,0))*OFFSET('Gastos com Pessoal'!$H$6,1,MATCH(4&amp;$B51,'Gastos com Pessoal'!$I$532:$AJ$532&amp;'Gastos com Pessoal'!$I$6:$AJ$6,0),500,1)),0)
+_xlfn.IFNA(SUM((AO$3&gt;='Gastos com Pessoal'!$E$7:$E$506)*(AO$3&lt;='Gastos com Pessoal'!$F$7:$F$506)*(IF('Gastos com Pessoal'!$AE$7:$AE$506&lt;=AO$3,1,0))*OFFSET('Gastos com Pessoal'!$H$6,1,MATCH(5&amp;$B51,'Gastos com Pessoal'!$I$532:$AJ$532&amp;'Gastos com Pessoal'!$I$6:$AJ$6,0),500,1)),0)
+_xlfn.IFNA(SUM((AO$3&gt;='Gastos com Pessoal'!$E$513:$E$522)*(AO$3&lt;='Gastos com Pessoal'!$F$513:$F$522)*(IF('Gastos com Pessoal'!$G$513:$G$522&lt;=AO$3,1,0))*OFFSET('Gastos com Pessoal'!$H$512,1,MATCH(1&amp;$B51,'Gastos com Pessoal'!$I$532:$AJ$532&amp;'Gastos com Pessoal'!$I$512:$AJ$512,0),10,1)),0)
+_xlfn.IFNA(SUM((AO$3&gt;='Gastos com Pessoal'!$E$513:$E$522)*(AO$3&lt;='Gastos com Pessoal'!$F$513:$F$522)*(IF('Gastos com Pessoal'!$M$513:$M$522&lt;=AO$3,1,0))*OFFSET('Gastos com Pessoal'!$H$512,1,MATCH(2&amp;$B51,'Gastos com Pessoal'!$I$532:$AJ$532&amp;'Gastos com Pessoal'!$I$512:$AJ$512,0),10,1)),0)
+_xlfn.IFNA(SUM((AO$3&gt;='Gastos com Pessoal'!$E$513:$E$522)*(AO$3&lt;='Gastos com Pessoal'!$F$513:$F$522)*(IF('Gastos com Pessoal'!$S$513:$S$522&lt;=AO$3,1,0))*OFFSET('Gastos com Pessoal'!$H$512,1,MATCH(3&amp;$B51,'Gastos com Pessoal'!$I$532:$AJ$532&amp;'Gastos com Pessoal'!$I$512:$AJ$512,0),10,1)),0)
+_xlfn.IFNA(SUM((AO$3&gt;='Gastos com Pessoal'!$E$513:$E$522)*(AO$3&lt;='Gastos com Pessoal'!$F$513:$F$522)*(IF('Gastos com Pessoal'!$Y$513:$Y$522&lt;=AO$3,1,0))*OFFSET('Gastos com Pessoal'!$H$512,1,MATCH(4&amp;$B51,'Gastos com Pessoal'!$I$532:$AJ$532&amp;'Gastos com Pessoal'!$I$512:$AJ$512,0),10,1)),0)
+_xlfn.IFNA(SUM((AO$3&gt;='Gastos com Pessoal'!$E$513:$E$522)*(AO$3&lt;='Gastos com Pessoal'!$F$513:$F$522)*(IF('Gastos com Pessoal'!$AE$513:$AE$522&lt;=AO$3,1,0))*OFFSET('Gastos com Pessoal'!$H$512,1,MATCH(5&amp;$B51,'Gastos com Pessoal'!$I$532:$AJ$532&amp;'Gastos com Pessoal'!$I$512:$AJ$512,0),10,1)),0)</f>
        <v>0</v>
      </c>
      <c r="AP51" s="32">
        <f t="array" aca="1" ref="AP51" ca="1">_xlfn.IFNA(SUM((AP$3&gt;='Gastos com Pessoal'!$E$7:$E$506)*(AP$3&lt;='Gastos com Pessoal'!$F$7:$F$506)*OFFSET('Encargos e Benefícios'!$D$5,1,MATCH($B51,'Encargos e Benefícios'!$E$5:$AB$5,0),500,1)),0)
+_xlfn.IFNA(SUM((AP$3&gt;='Gastos com Pessoal'!$E$513:$E$522)*(AP$3&lt;='Gastos com Pessoal'!$F$513:$F$522)*OFFSET('Encargos e Benefícios'!$D$511,1,MATCH($B51,'Encargos e Benefícios'!$E$511:$AB$511,0),10,1)),0)
+_xlfn.IFNA(SUM((AP$3&gt;='Gastos com Pessoal'!$E$7:$E$506)*(AP$3&lt;='Gastos com Pessoal'!$F$7:$F$506)*(IF('Gastos com Pessoal'!$G$7:$G$506&lt;=AP$3,1,0))*OFFSET('Gastos com Pessoal'!$H$6,1,MATCH(1&amp;$B51,'Gastos com Pessoal'!$I$532:$AJ$532&amp;'Gastos com Pessoal'!$I$6:$AJ$6,0),500,1)),0)
+_xlfn.IFNA(SUM((AP$3&gt;='Gastos com Pessoal'!$E$7:$E$506)*(AP$3&lt;='Gastos com Pessoal'!$F$7:$F$506)*(IF('Gastos com Pessoal'!$M$7:$M$506&lt;=AP$3,1,0))*OFFSET('Gastos com Pessoal'!$H$6,1,MATCH(2&amp;$B51,'Gastos com Pessoal'!$I$532:$AJ$532&amp;'Gastos com Pessoal'!$I$6:$AJ$6,0),500,1)),0)
+_xlfn.IFNA(SUM((AP$3&gt;='Gastos com Pessoal'!$E$7:$E$506)*(AP$3&lt;='Gastos com Pessoal'!$F$7:$F$506)*(IF('Gastos com Pessoal'!$S$7:$S$506&lt;=AP$3,1,0))*OFFSET('Gastos com Pessoal'!$H$6,1,MATCH(3&amp;$B51,'Gastos com Pessoal'!$I$532:$AJ$532&amp;'Gastos com Pessoal'!$I$6:$AJ$6,0),500,1)),0)
+_xlfn.IFNA(SUM((AP$3&gt;='Gastos com Pessoal'!$E$7:$E$506)*(AP$3&lt;='Gastos com Pessoal'!$F$7:$F$506)*(IF('Gastos com Pessoal'!$Y$7:$Y$506&lt;=AP$3,1,0))*OFFSET('Gastos com Pessoal'!$H$6,1,MATCH(4&amp;$B51,'Gastos com Pessoal'!$I$532:$AJ$532&amp;'Gastos com Pessoal'!$I$6:$AJ$6,0),500,1)),0)
+_xlfn.IFNA(SUM((AP$3&gt;='Gastos com Pessoal'!$E$7:$E$506)*(AP$3&lt;='Gastos com Pessoal'!$F$7:$F$506)*(IF('Gastos com Pessoal'!$AE$7:$AE$506&lt;=AP$3,1,0))*OFFSET('Gastos com Pessoal'!$H$6,1,MATCH(5&amp;$B51,'Gastos com Pessoal'!$I$532:$AJ$532&amp;'Gastos com Pessoal'!$I$6:$AJ$6,0),500,1)),0)
+_xlfn.IFNA(SUM((AP$3&gt;='Gastos com Pessoal'!$E$513:$E$522)*(AP$3&lt;='Gastos com Pessoal'!$F$513:$F$522)*(IF('Gastos com Pessoal'!$G$513:$G$522&lt;=AP$3,1,0))*OFFSET('Gastos com Pessoal'!$H$512,1,MATCH(1&amp;$B51,'Gastos com Pessoal'!$I$532:$AJ$532&amp;'Gastos com Pessoal'!$I$512:$AJ$512,0),10,1)),0)
+_xlfn.IFNA(SUM((AP$3&gt;='Gastos com Pessoal'!$E$513:$E$522)*(AP$3&lt;='Gastos com Pessoal'!$F$513:$F$522)*(IF('Gastos com Pessoal'!$M$513:$M$522&lt;=AP$3,1,0))*OFFSET('Gastos com Pessoal'!$H$512,1,MATCH(2&amp;$B51,'Gastos com Pessoal'!$I$532:$AJ$532&amp;'Gastos com Pessoal'!$I$512:$AJ$512,0),10,1)),0)
+_xlfn.IFNA(SUM((AP$3&gt;='Gastos com Pessoal'!$E$513:$E$522)*(AP$3&lt;='Gastos com Pessoal'!$F$513:$F$522)*(IF('Gastos com Pessoal'!$S$513:$S$522&lt;=AP$3,1,0))*OFFSET('Gastos com Pessoal'!$H$512,1,MATCH(3&amp;$B51,'Gastos com Pessoal'!$I$532:$AJ$532&amp;'Gastos com Pessoal'!$I$512:$AJ$512,0),10,1)),0)
+_xlfn.IFNA(SUM((AP$3&gt;='Gastos com Pessoal'!$E$513:$E$522)*(AP$3&lt;='Gastos com Pessoal'!$F$513:$F$522)*(IF('Gastos com Pessoal'!$Y$513:$Y$522&lt;=AP$3,1,0))*OFFSET('Gastos com Pessoal'!$H$512,1,MATCH(4&amp;$B51,'Gastos com Pessoal'!$I$532:$AJ$532&amp;'Gastos com Pessoal'!$I$512:$AJ$512,0),10,1)),0)
+_xlfn.IFNA(SUM((AP$3&gt;='Gastos com Pessoal'!$E$513:$E$522)*(AP$3&lt;='Gastos com Pessoal'!$F$513:$F$522)*(IF('Gastos com Pessoal'!$AE$513:$AE$522&lt;=AP$3,1,0))*OFFSET('Gastos com Pessoal'!$H$512,1,MATCH(5&amp;$B51,'Gastos com Pessoal'!$I$532:$AJ$532&amp;'Gastos com Pessoal'!$I$512:$AJ$512,0),10,1)),0)</f>
        <v>0</v>
      </c>
      <c r="AQ51" s="32">
        <f t="array" aca="1" ref="AQ51" ca="1">_xlfn.IFNA(SUM((AQ$3&gt;='Gastos com Pessoal'!$E$7:$E$506)*(AQ$3&lt;='Gastos com Pessoal'!$F$7:$F$506)*OFFSET('Encargos e Benefícios'!$D$5,1,MATCH($B51,'Encargos e Benefícios'!$E$5:$AB$5,0),500,1)),0)
+_xlfn.IFNA(SUM((AQ$3&gt;='Gastos com Pessoal'!$E$513:$E$522)*(AQ$3&lt;='Gastos com Pessoal'!$F$513:$F$522)*OFFSET('Encargos e Benefícios'!$D$511,1,MATCH($B51,'Encargos e Benefícios'!$E$511:$AB$511,0),10,1)),0)
+_xlfn.IFNA(SUM((AQ$3&gt;='Gastos com Pessoal'!$E$7:$E$506)*(AQ$3&lt;='Gastos com Pessoal'!$F$7:$F$506)*(IF('Gastos com Pessoal'!$G$7:$G$506&lt;=AQ$3,1,0))*OFFSET('Gastos com Pessoal'!$H$6,1,MATCH(1&amp;$B51,'Gastos com Pessoal'!$I$532:$AJ$532&amp;'Gastos com Pessoal'!$I$6:$AJ$6,0),500,1)),0)
+_xlfn.IFNA(SUM((AQ$3&gt;='Gastos com Pessoal'!$E$7:$E$506)*(AQ$3&lt;='Gastos com Pessoal'!$F$7:$F$506)*(IF('Gastos com Pessoal'!$M$7:$M$506&lt;=AQ$3,1,0))*OFFSET('Gastos com Pessoal'!$H$6,1,MATCH(2&amp;$B51,'Gastos com Pessoal'!$I$532:$AJ$532&amp;'Gastos com Pessoal'!$I$6:$AJ$6,0),500,1)),0)
+_xlfn.IFNA(SUM((AQ$3&gt;='Gastos com Pessoal'!$E$7:$E$506)*(AQ$3&lt;='Gastos com Pessoal'!$F$7:$F$506)*(IF('Gastos com Pessoal'!$S$7:$S$506&lt;=AQ$3,1,0))*OFFSET('Gastos com Pessoal'!$H$6,1,MATCH(3&amp;$B51,'Gastos com Pessoal'!$I$532:$AJ$532&amp;'Gastos com Pessoal'!$I$6:$AJ$6,0),500,1)),0)
+_xlfn.IFNA(SUM((AQ$3&gt;='Gastos com Pessoal'!$E$7:$E$506)*(AQ$3&lt;='Gastos com Pessoal'!$F$7:$F$506)*(IF('Gastos com Pessoal'!$Y$7:$Y$506&lt;=AQ$3,1,0))*OFFSET('Gastos com Pessoal'!$H$6,1,MATCH(4&amp;$B51,'Gastos com Pessoal'!$I$532:$AJ$532&amp;'Gastos com Pessoal'!$I$6:$AJ$6,0),500,1)),0)
+_xlfn.IFNA(SUM((AQ$3&gt;='Gastos com Pessoal'!$E$7:$E$506)*(AQ$3&lt;='Gastos com Pessoal'!$F$7:$F$506)*(IF('Gastos com Pessoal'!$AE$7:$AE$506&lt;=AQ$3,1,0))*OFFSET('Gastos com Pessoal'!$H$6,1,MATCH(5&amp;$B51,'Gastos com Pessoal'!$I$532:$AJ$532&amp;'Gastos com Pessoal'!$I$6:$AJ$6,0),500,1)),0)
+_xlfn.IFNA(SUM((AQ$3&gt;='Gastos com Pessoal'!$E$513:$E$522)*(AQ$3&lt;='Gastos com Pessoal'!$F$513:$F$522)*(IF('Gastos com Pessoal'!$G$513:$G$522&lt;=AQ$3,1,0))*OFFSET('Gastos com Pessoal'!$H$512,1,MATCH(1&amp;$B51,'Gastos com Pessoal'!$I$532:$AJ$532&amp;'Gastos com Pessoal'!$I$512:$AJ$512,0),10,1)),0)
+_xlfn.IFNA(SUM((AQ$3&gt;='Gastos com Pessoal'!$E$513:$E$522)*(AQ$3&lt;='Gastos com Pessoal'!$F$513:$F$522)*(IF('Gastos com Pessoal'!$M$513:$M$522&lt;=AQ$3,1,0))*OFFSET('Gastos com Pessoal'!$H$512,1,MATCH(2&amp;$B51,'Gastos com Pessoal'!$I$532:$AJ$532&amp;'Gastos com Pessoal'!$I$512:$AJ$512,0),10,1)),0)
+_xlfn.IFNA(SUM((AQ$3&gt;='Gastos com Pessoal'!$E$513:$E$522)*(AQ$3&lt;='Gastos com Pessoal'!$F$513:$F$522)*(IF('Gastos com Pessoal'!$S$513:$S$522&lt;=AQ$3,1,0))*OFFSET('Gastos com Pessoal'!$H$512,1,MATCH(3&amp;$B51,'Gastos com Pessoal'!$I$532:$AJ$532&amp;'Gastos com Pessoal'!$I$512:$AJ$512,0),10,1)),0)
+_xlfn.IFNA(SUM((AQ$3&gt;='Gastos com Pessoal'!$E$513:$E$522)*(AQ$3&lt;='Gastos com Pessoal'!$F$513:$F$522)*(IF('Gastos com Pessoal'!$Y$513:$Y$522&lt;=AQ$3,1,0))*OFFSET('Gastos com Pessoal'!$H$512,1,MATCH(4&amp;$B51,'Gastos com Pessoal'!$I$532:$AJ$532&amp;'Gastos com Pessoal'!$I$512:$AJ$512,0),10,1)),0)
+_xlfn.IFNA(SUM((AQ$3&gt;='Gastos com Pessoal'!$E$513:$E$522)*(AQ$3&lt;='Gastos com Pessoal'!$F$513:$F$522)*(IF('Gastos com Pessoal'!$AE$513:$AE$522&lt;=AQ$3,1,0))*OFFSET('Gastos com Pessoal'!$H$512,1,MATCH(5&amp;$B51,'Gastos com Pessoal'!$I$532:$AJ$532&amp;'Gastos com Pessoal'!$I$512:$AJ$512,0),10,1)),0)</f>
        <v>0</v>
      </c>
      <c r="AR51" s="32">
        <f t="array" aca="1" ref="AR51" ca="1">_xlfn.IFNA(SUM((AR$3&gt;='Gastos com Pessoal'!$E$7:$E$506)*(AR$3&lt;='Gastos com Pessoal'!$F$7:$F$506)*OFFSET('Encargos e Benefícios'!$D$5,1,MATCH($B51,'Encargos e Benefícios'!$E$5:$AB$5,0),500,1)),0)
+_xlfn.IFNA(SUM((AR$3&gt;='Gastos com Pessoal'!$E$513:$E$522)*(AR$3&lt;='Gastos com Pessoal'!$F$513:$F$522)*OFFSET('Encargos e Benefícios'!$D$511,1,MATCH($B51,'Encargos e Benefícios'!$E$511:$AB$511,0),10,1)),0)
+_xlfn.IFNA(SUM((AR$3&gt;='Gastos com Pessoal'!$E$7:$E$506)*(AR$3&lt;='Gastos com Pessoal'!$F$7:$F$506)*(IF('Gastos com Pessoal'!$G$7:$G$506&lt;=AR$3,1,0))*OFFSET('Gastos com Pessoal'!$H$6,1,MATCH(1&amp;$B51,'Gastos com Pessoal'!$I$532:$AJ$532&amp;'Gastos com Pessoal'!$I$6:$AJ$6,0),500,1)),0)
+_xlfn.IFNA(SUM((AR$3&gt;='Gastos com Pessoal'!$E$7:$E$506)*(AR$3&lt;='Gastos com Pessoal'!$F$7:$F$506)*(IF('Gastos com Pessoal'!$M$7:$M$506&lt;=AR$3,1,0))*OFFSET('Gastos com Pessoal'!$H$6,1,MATCH(2&amp;$B51,'Gastos com Pessoal'!$I$532:$AJ$532&amp;'Gastos com Pessoal'!$I$6:$AJ$6,0),500,1)),0)
+_xlfn.IFNA(SUM((AR$3&gt;='Gastos com Pessoal'!$E$7:$E$506)*(AR$3&lt;='Gastos com Pessoal'!$F$7:$F$506)*(IF('Gastos com Pessoal'!$S$7:$S$506&lt;=AR$3,1,0))*OFFSET('Gastos com Pessoal'!$H$6,1,MATCH(3&amp;$B51,'Gastos com Pessoal'!$I$532:$AJ$532&amp;'Gastos com Pessoal'!$I$6:$AJ$6,0),500,1)),0)
+_xlfn.IFNA(SUM((AR$3&gt;='Gastos com Pessoal'!$E$7:$E$506)*(AR$3&lt;='Gastos com Pessoal'!$F$7:$F$506)*(IF('Gastos com Pessoal'!$Y$7:$Y$506&lt;=AR$3,1,0))*OFFSET('Gastos com Pessoal'!$H$6,1,MATCH(4&amp;$B51,'Gastos com Pessoal'!$I$532:$AJ$532&amp;'Gastos com Pessoal'!$I$6:$AJ$6,0),500,1)),0)
+_xlfn.IFNA(SUM((AR$3&gt;='Gastos com Pessoal'!$E$7:$E$506)*(AR$3&lt;='Gastos com Pessoal'!$F$7:$F$506)*(IF('Gastos com Pessoal'!$AE$7:$AE$506&lt;=AR$3,1,0))*OFFSET('Gastos com Pessoal'!$H$6,1,MATCH(5&amp;$B51,'Gastos com Pessoal'!$I$532:$AJ$532&amp;'Gastos com Pessoal'!$I$6:$AJ$6,0),500,1)),0)
+_xlfn.IFNA(SUM((AR$3&gt;='Gastos com Pessoal'!$E$513:$E$522)*(AR$3&lt;='Gastos com Pessoal'!$F$513:$F$522)*(IF('Gastos com Pessoal'!$G$513:$G$522&lt;=AR$3,1,0))*OFFSET('Gastos com Pessoal'!$H$512,1,MATCH(1&amp;$B51,'Gastos com Pessoal'!$I$532:$AJ$532&amp;'Gastos com Pessoal'!$I$512:$AJ$512,0),10,1)),0)
+_xlfn.IFNA(SUM((AR$3&gt;='Gastos com Pessoal'!$E$513:$E$522)*(AR$3&lt;='Gastos com Pessoal'!$F$513:$F$522)*(IF('Gastos com Pessoal'!$M$513:$M$522&lt;=AR$3,1,0))*OFFSET('Gastos com Pessoal'!$H$512,1,MATCH(2&amp;$B51,'Gastos com Pessoal'!$I$532:$AJ$532&amp;'Gastos com Pessoal'!$I$512:$AJ$512,0),10,1)),0)
+_xlfn.IFNA(SUM((AR$3&gt;='Gastos com Pessoal'!$E$513:$E$522)*(AR$3&lt;='Gastos com Pessoal'!$F$513:$F$522)*(IF('Gastos com Pessoal'!$S$513:$S$522&lt;=AR$3,1,0))*OFFSET('Gastos com Pessoal'!$H$512,1,MATCH(3&amp;$B51,'Gastos com Pessoal'!$I$532:$AJ$532&amp;'Gastos com Pessoal'!$I$512:$AJ$512,0),10,1)),0)
+_xlfn.IFNA(SUM((AR$3&gt;='Gastos com Pessoal'!$E$513:$E$522)*(AR$3&lt;='Gastos com Pessoal'!$F$513:$F$522)*(IF('Gastos com Pessoal'!$Y$513:$Y$522&lt;=AR$3,1,0))*OFFSET('Gastos com Pessoal'!$H$512,1,MATCH(4&amp;$B51,'Gastos com Pessoal'!$I$532:$AJ$532&amp;'Gastos com Pessoal'!$I$512:$AJ$512,0),10,1)),0)
+_xlfn.IFNA(SUM((AR$3&gt;='Gastos com Pessoal'!$E$513:$E$522)*(AR$3&lt;='Gastos com Pessoal'!$F$513:$F$522)*(IF('Gastos com Pessoal'!$AE$513:$AE$522&lt;=AR$3,1,0))*OFFSET('Gastos com Pessoal'!$H$512,1,MATCH(5&amp;$B51,'Gastos com Pessoal'!$I$532:$AJ$532&amp;'Gastos com Pessoal'!$I$512:$AJ$512,0),10,1)),0)</f>
        <v>0</v>
      </c>
      <c r="AS51" s="32">
        <f t="array" aca="1" ref="AS51" ca="1">_xlfn.IFNA(SUM((AS$3&gt;='Gastos com Pessoal'!$E$7:$E$506)*(AS$3&lt;='Gastos com Pessoal'!$F$7:$F$506)*OFFSET('Encargos e Benefícios'!$D$5,1,MATCH($B51,'Encargos e Benefícios'!$E$5:$AB$5,0),500,1)),0)
+_xlfn.IFNA(SUM((AS$3&gt;='Gastos com Pessoal'!$E$513:$E$522)*(AS$3&lt;='Gastos com Pessoal'!$F$513:$F$522)*OFFSET('Encargos e Benefícios'!$D$511,1,MATCH($B51,'Encargos e Benefícios'!$E$511:$AB$511,0),10,1)),0)
+_xlfn.IFNA(SUM((AS$3&gt;='Gastos com Pessoal'!$E$7:$E$506)*(AS$3&lt;='Gastos com Pessoal'!$F$7:$F$506)*(IF('Gastos com Pessoal'!$G$7:$G$506&lt;=AS$3,1,0))*OFFSET('Gastos com Pessoal'!$H$6,1,MATCH(1&amp;$B51,'Gastos com Pessoal'!$I$532:$AJ$532&amp;'Gastos com Pessoal'!$I$6:$AJ$6,0),500,1)),0)
+_xlfn.IFNA(SUM((AS$3&gt;='Gastos com Pessoal'!$E$7:$E$506)*(AS$3&lt;='Gastos com Pessoal'!$F$7:$F$506)*(IF('Gastos com Pessoal'!$M$7:$M$506&lt;=AS$3,1,0))*OFFSET('Gastos com Pessoal'!$H$6,1,MATCH(2&amp;$B51,'Gastos com Pessoal'!$I$532:$AJ$532&amp;'Gastos com Pessoal'!$I$6:$AJ$6,0),500,1)),0)
+_xlfn.IFNA(SUM((AS$3&gt;='Gastos com Pessoal'!$E$7:$E$506)*(AS$3&lt;='Gastos com Pessoal'!$F$7:$F$506)*(IF('Gastos com Pessoal'!$S$7:$S$506&lt;=AS$3,1,0))*OFFSET('Gastos com Pessoal'!$H$6,1,MATCH(3&amp;$B51,'Gastos com Pessoal'!$I$532:$AJ$532&amp;'Gastos com Pessoal'!$I$6:$AJ$6,0),500,1)),0)
+_xlfn.IFNA(SUM((AS$3&gt;='Gastos com Pessoal'!$E$7:$E$506)*(AS$3&lt;='Gastos com Pessoal'!$F$7:$F$506)*(IF('Gastos com Pessoal'!$Y$7:$Y$506&lt;=AS$3,1,0))*OFFSET('Gastos com Pessoal'!$H$6,1,MATCH(4&amp;$B51,'Gastos com Pessoal'!$I$532:$AJ$532&amp;'Gastos com Pessoal'!$I$6:$AJ$6,0),500,1)),0)
+_xlfn.IFNA(SUM((AS$3&gt;='Gastos com Pessoal'!$E$7:$E$506)*(AS$3&lt;='Gastos com Pessoal'!$F$7:$F$506)*(IF('Gastos com Pessoal'!$AE$7:$AE$506&lt;=AS$3,1,0))*OFFSET('Gastos com Pessoal'!$H$6,1,MATCH(5&amp;$B51,'Gastos com Pessoal'!$I$532:$AJ$532&amp;'Gastos com Pessoal'!$I$6:$AJ$6,0),500,1)),0)
+_xlfn.IFNA(SUM((AS$3&gt;='Gastos com Pessoal'!$E$513:$E$522)*(AS$3&lt;='Gastos com Pessoal'!$F$513:$F$522)*(IF('Gastos com Pessoal'!$G$513:$G$522&lt;=AS$3,1,0))*OFFSET('Gastos com Pessoal'!$H$512,1,MATCH(1&amp;$B51,'Gastos com Pessoal'!$I$532:$AJ$532&amp;'Gastos com Pessoal'!$I$512:$AJ$512,0),10,1)),0)
+_xlfn.IFNA(SUM((AS$3&gt;='Gastos com Pessoal'!$E$513:$E$522)*(AS$3&lt;='Gastos com Pessoal'!$F$513:$F$522)*(IF('Gastos com Pessoal'!$M$513:$M$522&lt;=AS$3,1,0))*OFFSET('Gastos com Pessoal'!$H$512,1,MATCH(2&amp;$B51,'Gastos com Pessoal'!$I$532:$AJ$532&amp;'Gastos com Pessoal'!$I$512:$AJ$512,0),10,1)),0)
+_xlfn.IFNA(SUM((AS$3&gt;='Gastos com Pessoal'!$E$513:$E$522)*(AS$3&lt;='Gastos com Pessoal'!$F$513:$F$522)*(IF('Gastos com Pessoal'!$S$513:$S$522&lt;=AS$3,1,0))*OFFSET('Gastos com Pessoal'!$H$512,1,MATCH(3&amp;$B51,'Gastos com Pessoal'!$I$532:$AJ$532&amp;'Gastos com Pessoal'!$I$512:$AJ$512,0),10,1)),0)
+_xlfn.IFNA(SUM((AS$3&gt;='Gastos com Pessoal'!$E$513:$E$522)*(AS$3&lt;='Gastos com Pessoal'!$F$513:$F$522)*(IF('Gastos com Pessoal'!$Y$513:$Y$522&lt;=AS$3,1,0))*OFFSET('Gastos com Pessoal'!$H$512,1,MATCH(4&amp;$B51,'Gastos com Pessoal'!$I$532:$AJ$532&amp;'Gastos com Pessoal'!$I$512:$AJ$512,0),10,1)),0)
+_xlfn.IFNA(SUM((AS$3&gt;='Gastos com Pessoal'!$E$513:$E$522)*(AS$3&lt;='Gastos com Pessoal'!$F$513:$F$522)*(IF('Gastos com Pessoal'!$AE$513:$AE$522&lt;=AS$3,1,0))*OFFSET('Gastos com Pessoal'!$H$512,1,MATCH(5&amp;$B51,'Gastos com Pessoal'!$I$532:$AJ$532&amp;'Gastos com Pessoal'!$I$512:$AJ$512,0),10,1)),0)</f>
        <v>0</v>
      </c>
      <c r="AT51" s="32">
        <f t="array" aca="1" ref="AT51" ca="1">_xlfn.IFNA(SUM((AT$3&gt;='Gastos com Pessoal'!$E$7:$E$506)*(AT$3&lt;='Gastos com Pessoal'!$F$7:$F$506)*OFFSET('Encargos e Benefícios'!$D$5,1,MATCH($B51,'Encargos e Benefícios'!$E$5:$AB$5,0),500,1)),0)
+_xlfn.IFNA(SUM((AT$3&gt;='Gastos com Pessoal'!$E$513:$E$522)*(AT$3&lt;='Gastos com Pessoal'!$F$513:$F$522)*OFFSET('Encargos e Benefícios'!$D$511,1,MATCH($B51,'Encargos e Benefícios'!$E$511:$AB$511,0),10,1)),0)
+_xlfn.IFNA(SUM((AT$3&gt;='Gastos com Pessoal'!$E$7:$E$506)*(AT$3&lt;='Gastos com Pessoal'!$F$7:$F$506)*(IF('Gastos com Pessoal'!$G$7:$G$506&lt;=AT$3,1,0))*OFFSET('Gastos com Pessoal'!$H$6,1,MATCH(1&amp;$B51,'Gastos com Pessoal'!$I$532:$AJ$532&amp;'Gastos com Pessoal'!$I$6:$AJ$6,0),500,1)),0)
+_xlfn.IFNA(SUM((AT$3&gt;='Gastos com Pessoal'!$E$7:$E$506)*(AT$3&lt;='Gastos com Pessoal'!$F$7:$F$506)*(IF('Gastos com Pessoal'!$M$7:$M$506&lt;=AT$3,1,0))*OFFSET('Gastos com Pessoal'!$H$6,1,MATCH(2&amp;$B51,'Gastos com Pessoal'!$I$532:$AJ$532&amp;'Gastos com Pessoal'!$I$6:$AJ$6,0),500,1)),0)
+_xlfn.IFNA(SUM((AT$3&gt;='Gastos com Pessoal'!$E$7:$E$506)*(AT$3&lt;='Gastos com Pessoal'!$F$7:$F$506)*(IF('Gastos com Pessoal'!$S$7:$S$506&lt;=AT$3,1,0))*OFFSET('Gastos com Pessoal'!$H$6,1,MATCH(3&amp;$B51,'Gastos com Pessoal'!$I$532:$AJ$532&amp;'Gastos com Pessoal'!$I$6:$AJ$6,0),500,1)),0)
+_xlfn.IFNA(SUM((AT$3&gt;='Gastos com Pessoal'!$E$7:$E$506)*(AT$3&lt;='Gastos com Pessoal'!$F$7:$F$506)*(IF('Gastos com Pessoal'!$Y$7:$Y$506&lt;=AT$3,1,0))*OFFSET('Gastos com Pessoal'!$H$6,1,MATCH(4&amp;$B51,'Gastos com Pessoal'!$I$532:$AJ$532&amp;'Gastos com Pessoal'!$I$6:$AJ$6,0),500,1)),0)
+_xlfn.IFNA(SUM((AT$3&gt;='Gastos com Pessoal'!$E$7:$E$506)*(AT$3&lt;='Gastos com Pessoal'!$F$7:$F$506)*(IF('Gastos com Pessoal'!$AE$7:$AE$506&lt;=AT$3,1,0))*OFFSET('Gastos com Pessoal'!$H$6,1,MATCH(5&amp;$B51,'Gastos com Pessoal'!$I$532:$AJ$532&amp;'Gastos com Pessoal'!$I$6:$AJ$6,0),500,1)),0)
+_xlfn.IFNA(SUM((AT$3&gt;='Gastos com Pessoal'!$E$513:$E$522)*(AT$3&lt;='Gastos com Pessoal'!$F$513:$F$522)*(IF('Gastos com Pessoal'!$G$513:$G$522&lt;=AT$3,1,0))*OFFSET('Gastos com Pessoal'!$H$512,1,MATCH(1&amp;$B51,'Gastos com Pessoal'!$I$532:$AJ$532&amp;'Gastos com Pessoal'!$I$512:$AJ$512,0),10,1)),0)
+_xlfn.IFNA(SUM((AT$3&gt;='Gastos com Pessoal'!$E$513:$E$522)*(AT$3&lt;='Gastos com Pessoal'!$F$513:$F$522)*(IF('Gastos com Pessoal'!$M$513:$M$522&lt;=AT$3,1,0))*OFFSET('Gastos com Pessoal'!$H$512,1,MATCH(2&amp;$B51,'Gastos com Pessoal'!$I$532:$AJ$532&amp;'Gastos com Pessoal'!$I$512:$AJ$512,0),10,1)),0)
+_xlfn.IFNA(SUM((AT$3&gt;='Gastos com Pessoal'!$E$513:$E$522)*(AT$3&lt;='Gastos com Pessoal'!$F$513:$F$522)*(IF('Gastos com Pessoal'!$S$513:$S$522&lt;=AT$3,1,0))*OFFSET('Gastos com Pessoal'!$H$512,1,MATCH(3&amp;$B51,'Gastos com Pessoal'!$I$532:$AJ$532&amp;'Gastos com Pessoal'!$I$512:$AJ$512,0),10,1)),0)
+_xlfn.IFNA(SUM((AT$3&gt;='Gastos com Pessoal'!$E$513:$E$522)*(AT$3&lt;='Gastos com Pessoal'!$F$513:$F$522)*(IF('Gastos com Pessoal'!$Y$513:$Y$522&lt;=AT$3,1,0))*OFFSET('Gastos com Pessoal'!$H$512,1,MATCH(4&amp;$B51,'Gastos com Pessoal'!$I$532:$AJ$532&amp;'Gastos com Pessoal'!$I$512:$AJ$512,0),10,1)),0)
+_xlfn.IFNA(SUM((AT$3&gt;='Gastos com Pessoal'!$E$513:$E$522)*(AT$3&lt;='Gastos com Pessoal'!$F$513:$F$522)*(IF('Gastos com Pessoal'!$AE$513:$AE$522&lt;=AT$3,1,0))*OFFSET('Gastos com Pessoal'!$H$512,1,MATCH(5&amp;$B51,'Gastos com Pessoal'!$I$532:$AJ$532&amp;'Gastos com Pessoal'!$I$512:$AJ$512,0),10,1)),0)</f>
        <v>0</v>
      </c>
      <c r="AU51" s="32">
        <f t="array" aca="1" ref="AU51" ca="1">_xlfn.IFNA(SUM((AU$3&gt;='Gastos com Pessoal'!$E$7:$E$506)*(AU$3&lt;='Gastos com Pessoal'!$F$7:$F$506)*OFFSET('Encargos e Benefícios'!$D$5,1,MATCH($B51,'Encargos e Benefícios'!$E$5:$AB$5,0),500,1)),0)
+_xlfn.IFNA(SUM((AU$3&gt;='Gastos com Pessoal'!$E$513:$E$522)*(AU$3&lt;='Gastos com Pessoal'!$F$513:$F$522)*OFFSET('Encargos e Benefícios'!$D$511,1,MATCH($B51,'Encargos e Benefícios'!$E$511:$AB$511,0),10,1)),0)
+_xlfn.IFNA(SUM((AU$3&gt;='Gastos com Pessoal'!$E$7:$E$506)*(AU$3&lt;='Gastos com Pessoal'!$F$7:$F$506)*(IF('Gastos com Pessoal'!$G$7:$G$506&lt;=AU$3,1,0))*OFFSET('Gastos com Pessoal'!$H$6,1,MATCH(1&amp;$B51,'Gastos com Pessoal'!$I$532:$AJ$532&amp;'Gastos com Pessoal'!$I$6:$AJ$6,0),500,1)),0)
+_xlfn.IFNA(SUM((AU$3&gt;='Gastos com Pessoal'!$E$7:$E$506)*(AU$3&lt;='Gastos com Pessoal'!$F$7:$F$506)*(IF('Gastos com Pessoal'!$M$7:$M$506&lt;=AU$3,1,0))*OFFSET('Gastos com Pessoal'!$H$6,1,MATCH(2&amp;$B51,'Gastos com Pessoal'!$I$532:$AJ$532&amp;'Gastos com Pessoal'!$I$6:$AJ$6,0),500,1)),0)
+_xlfn.IFNA(SUM((AU$3&gt;='Gastos com Pessoal'!$E$7:$E$506)*(AU$3&lt;='Gastos com Pessoal'!$F$7:$F$506)*(IF('Gastos com Pessoal'!$S$7:$S$506&lt;=AU$3,1,0))*OFFSET('Gastos com Pessoal'!$H$6,1,MATCH(3&amp;$B51,'Gastos com Pessoal'!$I$532:$AJ$532&amp;'Gastos com Pessoal'!$I$6:$AJ$6,0),500,1)),0)
+_xlfn.IFNA(SUM((AU$3&gt;='Gastos com Pessoal'!$E$7:$E$506)*(AU$3&lt;='Gastos com Pessoal'!$F$7:$F$506)*(IF('Gastos com Pessoal'!$Y$7:$Y$506&lt;=AU$3,1,0))*OFFSET('Gastos com Pessoal'!$H$6,1,MATCH(4&amp;$B51,'Gastos com Pessoal'!$I$532:$AJ$532&amp;'Gastos com Pessoal'!$I$6:$AJ$6,0),500,1)),0)
+_xlfn.IFNA(SUM((AU$3&gt;='Gastos com Pessoal'!$E$7:$E$506)*(AU$3&lt;='Gastos com Pessoal'!$F$7:$F$506)*(IF('Gastos com Pessoal'!$AE$7:$AE$506&lt;=AU$3,1,0))*OFFSET('Gastos com Pessoal'!$H$6,1,MATCH(5&amp;$B51,'Gastos com Pessoal'!$I$532:$AJ$532&amp;'Gastos com Pessoal'!$I$6:$AJ$6,0),500,1)),0)
+_xlfn.IFNA(SUM((AU$3&gt;='Gastos com Pessoal'!$E$513:$E$522)*(AU$3&lt;='Gastos com Pessoal'!$F$513:$F$522)*(IF('Gastos com Pessoal'!$G$513:$G$522&lt;=AU$3,1,0))*OFFSET('Gastos com Pessoal'!$H$512,1,MATCH(1&amp;$B51,'Gastos com Pessoal'!$I$532:$AJ$532&amp;'Gastos com Pessoal'!$I$512:$AJ$512,0),10,1)),0)
+_xlfn.IFNA(SUM((AU$3&gt;='Gastos com Pessoal'!$E$513:$E$522)*(AU$3&lt;='Gastos com Pessoal'!$F$513:$F$522)*(IF('Gastos com Pessoal'!$M$513:$M$522&lt;=AU$3,1,0))*OFFSET('Gastos com Pessoal'!$H$512,1,MATCH(2&amp;$B51,'Gastos com Pessoal'!$I$532:$AJ$532&amp;'Gastos com Pessoal'!$I$512:$AJ$512,0),10,1)),0)
+_xlfn.IFNA(SUM((AU$3&gt;='Gastos com Pessoal'!$E$513:$E$522)*(AU$3&lt;='Gastos com Pessoal'!$F$513:$F$522)*(IF('Gastos com Pessoal'!$S$513:$S$522&lt;=AU$3,1,0))*OFFSET('Gastos com Pessoal'!$H$512,1,MATCH(3&amp;$B51,'Gastos com Pessoal'!$I$532:$AJ$532&amp;'Gastos com Pessoal'!$I$512:$AJ$512,0),10,1)),0)
+_xlfn.IFNA(SUM((AU$3&gt;='Gastos com Pessoal'!$E$513:$E$522)*(AU$3&lt;='Gastos com Pessoal'!$F$513:$F$522)*(IF('Gastos com Pessoal'!$Y$513:$Y$522&lt;=AU$3,1,0))*OFFSET('Gastos com Pessoal'!$H$512,1,MATCH(4&amp;$B51,'Gastos com Pessoal'!$I$532:$AJ$532&amp;'Gastos com Pessoal'!$I$512:$AJ$512,0),10,1)),0)
+_xlfn.IFNA(SUM((AU$3&gt;='Gastos com Pessoal'!$E$513:$E$522)*(AU$3&lt;='Gastos com Pessoal'!$F$513:$F$522)*(IF('Gastos com Pessoal'!$AE$513:$AE$522&lt;=AU$3,1,0))*OFFSET('Gastos com Pessoal'!$H$512,1,MATCH(5&amp;$B51,'Gastos com Pessoal'!$I$532:$AJ$532&amp;'Gastos com Pessoal'!$I$512:$AJ$512,0),10,1)),0)</f>
        <v>0</v>
      </c>
      <c r="AV51" s="32">
        <f t="array" aca="1" ref="AV51" ca="1">_xlfn.IFNA(SUM((AV$3&gt;='Gastos com Pessoal'!$E$7:$E$506)*(AV$3&lt;='Gastos com Pessoal'!$F$7:$F$506)*OFFSET('Encargos e Benefícios'!$D$5,1,MATCH($B51,'Encargos e Benefícios'!$E$5:$AB$5,0),500,1)),0)
+_xlfn.IFNA(SUM((AV$3&gt;='Gastos com Pessoal'!$E$513:$E$522)*(AV$3&lt;='Gastos com Pessoal'!$F$513:$F$522)*OFFSET('Encargos e Benefícios'!$D$511,1,MATCH($B51,'Encargos e Benefícios'!$E$511:$AB$511,0),10,1)),0)
+_xlfn.IFNA(SUM((AV$3&gt;='Gastos com Pessoal'!$E$7:$E$506)*(AV$3&lt;='Gastos com Pessoal'!$F$7:$F$506)*(IF('Gastos com Pessoal'!$G$7:$G$506&lt;=AV$3,1,0))*OFFSET('Gastos com Pessoal'!$H$6,1,MATCH(1&amp;$B51,'Gastos com Pessoal'!$I$532:$AJ$532&amp;'Gastos com Pessoal'!$I$6:$AJ$6,0),500,1)),0)
+_xlfn.IFNA(SUM((AV$3&gt;='Gastos com Pessoal'!$E$7:$E$506)*(AV$3&lt;='Gastos com Pessoal'!$F$7:$F$506)*(IF('Gastos com Pessoal'!$M$7:$M$506&lt;=AV$3,1,0))*OFFSET('Gastos com Pessoal'!$H$6,1,MATCH(2&amp;$B51,'Gastos com Pessoal'!$I$532:$AJ$532&amp;'Gastos com Pessoal'!$I$6:$AJ$6,0),500,1)),0)
+_xlfn.IFNA(SUM((AV$3&gt;='Gastos com Pessoal'!$E$7:$E$506)*(AV$3&lt;='Gastos com Pessoal'!$F$7:$F$506)*(IF('Gastos com Pessoal'!$S$7:$S$506&lt;=AV$3,1,0))*OFFSET('Gastos com Pessoal'!$H$6,1,MATCH(3&amp;$B51,'Gastos com Pessoal'!$I$532:$AJ$532&amp;'Gastos com Pessoal'!$I$6:$AJ$6,0),500,1)),0)
+_xlfn.IFNA(SUM((AV$3&gt;='Gastos com Pessoal'!$E$7:$E$506)*(AV$3&lt;='Gastos com Pessoal'!$F$7:$F$506)*(IF('Gastos com Pessoal'!$Y$7:$Y$506&lt;=AV$3,1,0))*OFFSET('Gastos com Pessoal'!$H$6,1,MATCH(4&amp;$B51,'Gastos com Pessoal'!$I$532:$AJ$532&amp;'Gastos com Pessoal'!$I$6:$AJ$6,0),500,1)),0)
+_xlfn.IFNA(SUM((AV$3&gt;='Gastos com Pessoal'!$E$7:$E$506)*(AV$3&lt;='Gastos com Pessoal'!$F$7:$F$506)*(IF('Gastos com Pessoal'!$AE$7:$AE$506&lt;=AV$3,1,0))*OFFSET('Gastos com Pessoal'!$H$6,1,MATCH(5&amp;$B51,'Gastos com Pessoal'!$I$532:$AJ$532&amp;'Gastos com Pessoal'!$I$6:$AJ$6,0),500,1)),0)
+_xlfn.IFNA(SUM((AV$3&gt;='Gastos com Pessoal'!$E$513:$E$522)*(AV$3&lt;='Gastos com Pessoal'!$F$513:$F$522)*(IF('Gastos com Pessoal'!$G$513:$G$522&lt;=AV$3,1,0))*OFFSET('Gastos com Pessoal'!$H$512,1,MATCH(1&amp;$B51,'Gastos com Pessoal'!$I$532:$AJ$532&amp;'Gastos com Pessoal'!$I$512:$AJ$512,0),10,1)),0)
+_xlfn.IFNA(SUM((AV$3&gt;='Gastos com Pessoal'!$E$513:$E$522)*(AV$3&lt;='Gastos com Pessoal'!$F$513:$F$522)*(IF('Gastos com Pessoal'!$M$513:$M$522&lt;=AV$3,1,0))*OFFSET('Gastos com Pessoal'!$H$512,1,MATCH(2&amp;$B51,'Gastos com Pessoal'!$I$532:$AJ$532&amp;'Gastos com Pessoal'!$I$512:$AJ$512,0),10,1)),0)
+_xlfn.IFNA(SUM((AV$3&gt;='Gastos com Pessoal'!$E$513:$E$522)*(AV$3&lt;='Gastos com Pessoal'!$F$513:$F$522)*(IF('Gastos com Pessoal'!$S$513:$S$522&lt;=AV$3,1,0))*OFFSET('Gastos com Pessoal'!$H$512,1,MATCH(3&amp;$B51,'Gastos com Pessoal'!$I$532:$AJ$532&amp;'Gastos com Pessoal'!$I$512:$AJ$512,0),10,1)),0)
+_xlfn.IFNA(SUM((AV$3&gt;='Gastos com Pessoal'!$E$513:$E$522)*(AV$3&lt;='Gastos com Pessoal'!$F$513:$F$522)*(IF('Gastos com Pessoal'!$Y$513:$Y$522&lt;=AV$3,1,0))*OFFSET('Gastos com Pessoal'!$H$512,1,MATCH(4&amp;$B51,'Gastos com Pessoal'!$I$532:$AJ$532&amp;'Gastos com Pessoal'!$I$512:$AJ$512,0),10,1)),0)
+_xlfn.IFNA(SUM((AV$3&gt;='Gastos com Pessoal'!$E$513:$E$522)*(AV$3&lt;='Gastos com Pessoal'!$F$513:$F$522)*(IF('Gastos com Pessoal'!$AE$513:$AE$522&lt;=AV$3,1,0))*OFFSET('Gastos com Pessoal'!$H$512,1,MATCH(5&amp;$B51,'Gastos com Pessoal'!$I$532:$AJ$532&amp;'Gastos com Pessoal'!$I$512:$AJ$512,0),10,1)),0)</f>
        <v>0</v>
      </c>
      <c r="AW51" s="32">
        <f t="array" aca="1" ref="AW51" ca="1">_xlfn.IFNA(SUM((AW$3&gt;='Gastos com Pessoal'!$E$7:$E$506)*(AW$3&lt;='Gastos com Pessoal'!$F$7:$F$506)*OFFSET('Encargos e Benefícios'!$D$5,1,MATCH($B51,'Encargos e Benefícios'!$E$5:$AB$5,0),500,1)),0)
+_xlfn.IFNA(SUM((AW$3&gt;='Gastos com Pessoal'!$E$513:$E$522)*(AW$3&lt;='Gastos com Pessoal'!$F$513:$F$522)*OFFSET('Encargos e Benefícios'!$D$511,1,MATCH($B51,'Encargos e Benefícios'!$E$511:$AB$511,0),10,1)),0)
+_xlfn.IFNA(SUM((AW$3&gt;='Gastos com Pessoal'!$E$7:$E$506)*(AW$3&lt;='Gastos com Pessoal'!$F$7:$F$506)*(IF('Gastos com Pessoal'!$G$7:$G$506&lt;=AW$3,1,0))*OFFSET('Gastos com Pessoal'!$H$6,1,MATCH(1&amp;$B51,'Gastos com Pessoal'!$I$532:$AJ$532&amp;'Gastos com Pessoal'!$I$6:$AJ$6,0),500,1)),0)
+_xlfn.IFNA(SUM((AW$3&gt;='Gastos com Pessoal'!$E$7:$E$506)*(AW$3&lt;='Gastos com Pessoal'!$F$7:$F$506)*(IF('Gastos com Pessoal'!$M$7:$M$506&lt;=AW$3,1,0))*OFFSET('Gastos com Pessoal'!$H$6,1,MATCH(2&amp;$B51,'Gastos com Pessoal'!$I$532:$AJ$532&amp;'Gastos com Pessoal'!$I$6:$AJ$6,0),500,1)),0)
+_xlfn.IFNA(SUM((AW$3&gt;='Gastos com Pessoal'!$E$7:$E$506)*(AW$3&lt;='Gastos com Pessoal'!$F$7:$F$506)*(IF('Gastos com Pessoal'!$S$7:$S$506&lt;=AW$3,1,0))*OFFSET('Gastos com Pessoal'!$H$6,1,MATCH(3&amp;$B51,'Gastos com Pessoal'!$I$532:$AJ$532&amp;'Gastos com Pessoal'!$I$6:$AJ$6,0),500,1)),0)
+_xlfn.IFNA(SUM((AW$3&gt;='Gastos com Pessoal'!$E$7:$E$506)*(AW$3&lt;='Gastos com Pessoal'!$F$7:$F$506)*(IF('Gastos com Pessoal'!$Y$7:$Y$506&lt;=AW$3,1,0))*OFFSET('Gastos com Pessoal'!$H$6,1,MATCH(4&amp;$B51,'Gastos com Pessoal'!$I$532:$AJ$532&amp;'Gastos com Pessoal'!$I$6:$AJ$6,0),500,1)),0)
+_xlfn.IFNA(SUM((AW$3&gt;='Gastos com Pessoal'!$E$7:$E$506)*(AW$3&lt;='Gastos com Pessoal'!$F$7:$F$506)*(IF('Gastos com Pessoal'!$AE$7:$AE$506&lt;=AW$3,1,0))*OFFSET('Gastos com Pessoal'!$H$6,1,MATCH(5&amp;$B51,'Gastos com Pessoal'!$I$532:$AJ$532&amp;'Gastos com Pessoal'!$I$6:$AJ$6,0),500,1)),0)
+_xlfn.IFNA(SUM((AW$3&gt;='Gastos com Pessoal'!$E$513:$E$522)*(AW$3&lt;='Gastos com Pessoal'!$F$513:$F$522)*(IF('Gastos com Pessoal'!$G$513:$G$522&lt;=AW$3,1,0))*OFFSET('Gastos com Pessoal'!$H$512,1,MATCH(1&amp;$B51,'Gastos com Pessoal'!$I$532:$AJ$532&amp;'Gastos com Pessoal'!$I$512:$AJ$512,0),10,1)),0)
+_xlfn.IFNA(SUM((AW$3&gt;='Gastos com Pessoal'!$E$513:$E$522)*(AW$3&lt;='Gastos com Pessoal'!$F$513:$F$522)*(IF('Gastos com Pessoal'!$M$513:$M$522&lt;=AW$3,1,0))*OFFSET('Gastos com Pessoal'!$H$512,1,MATCH(2&amp;$B51,'Gastos com Pessoal'!$I$532:$AJ$532&amp;'Gastos com Pessoal'!$I$512:$AJ$512,0),10,1)),0)
+_xlfn.IFNA(SUM((AW$3&gt;='Gastos com Pessoal'!$E$513:$E$522)*(AW$3&lt;='Gastos com Pessoal'!$F$513:$F$522)*(IF('Gastos com Pessoal'!$S$513:$S$522&lt;=AW$3,1,0))*OFFSET('Gastos com Pessoal'!$H$512,1,MATCH(3&amp;$B51,'Gastos com Pessoal'!$I$532:$AJ$532&amp;'Gastos com Pessoal'!$I$512:$AJ$512,0),10,1)),0)
+_xlfn.IFNA(SUM((AW$3&gt;='Gastos com Pessoal'!$E$513:$E$522)*(AW$3&lt;='Gastos com Pessoal'!$F$513:$F$522)*(IF('Gastos com Pessoal'!$Y$513:$Y$522&lt;=AW$3,1,0))*OFFSET('Gastos com Pessoal'!$H$512,1,MATCH(4&amp;$B51,'Gastos com Pessoal'!$I$532:$AJ$532&amp;'Gastos com Pessoal'!$I$512:$AJ$512,0),10,1)),0)
+_xlfn.IFNA(SUM((AW$3&gt;='Gastos com Pessoal'!$E$513:$E$522)*(AW$3&lt;='Gastos com Pessoal'!$F$513:$F$522)*(IF('Gastos com Pessoal'!$AE$513:$AE$522&lt;=AW$3,1,0))*OFFSET('Gastos com Pessoal'!$H$512,1,MATCH(5&amp;$B51,'Gastos com Pessoal'!$I$532:$AJ$532&amp;'Gastos com Pessoal'!$I$512:$AJ$512,0),10,1)),0)</f>
        <v>0</v>
      </c>
      <c r="AX51" s="32">
        <f t="array" aca="1" ref="AX51" ca="1">_xlfn.IFNA(SUM((AX$3&gt;='Gastos com Pessoal'!$E$7:$E$506)*(AX$3&lt;='Gastos com Pessoal'!$F$7:$F$506)*OFFSET('Encargos e Benefícios'!$D$5,1,MATCH($B51,'Encargos e Benefícios'!$E$5:$AB$5,0),500,1)),0)
+_xlfn.IFNA(SUM((AX$3&gt;='Gastos com Pessoal'!$E$513:$E$522)*(AX$3&lt;='Gastos com Pessoal'!$F$513:$F$522)*OFFSET('Encargos e Benefícios'!$D$511,1,MATCH($B51,'Encargos e Benefícios'!$E$511:$AB$511,0),10,1)),0)
+_xlfn.IFNA(SUM((AX$3&gt;='Gastos com Pessoal'!$E$7:$E$506)*(AX$3&lt;='Gastos com Pessoal'!$F$7:$F$506)*(IF('Gastos com Pessoal'!$G$7:$G$506&lt;=AX$3,1,0))*OFFSET('Gastos com Pessoal'!$H$6,1,MATCH(1&amp;$B51,'Gastos com Pessoal'!$I$532:$AJ$532&amp;'Gastos com Pessoal'!$I$6:$AJ$6,0),500,1)),0)
+_xlfn.IFNA(SUM((AX$3&gt;='Gastos com Pessoal'!$E$7:$E$506)*(AX$3&lt;='Gastos com Pessoal'!$F$7:$F$506)*(IF('Gastos com Pessoal'!$M$7:$M$506&lt;=AX$3,1,0))*OFFSET('Gastos com Pessoal'!$H$6,1,MATCH(2&amp;$B51,'Gastos com Pessoal'!$I$532:$AJ$532&amp;'Gastos com Pessoal'!$I$6:$AJ$6,0),500,1)),0)
+_xlfn.IFNA(SUM((AX$3&gt;='Gastos com Pessoal'!$E$7:$E$506)*(AX$3&lt;='Gastos com Pessoal'!$F$7:$F$506)*(IF('Gastos com Pessoal'!$S$7:$S$506&lt;=AX$3,1,0))*OFFSET('Gastos com Pessoal'!$H$6,1,MATCH(3&amp;$B51,'Gastos com Pessoal'!$I$532:$AJ$532&amp;'Gastos com Pessoal'!$I$6:$AJ$6,0),500,1)),0)
+_xlfn.IFNA(SUM((AX$3&gt;='Gastos com Pessoal'!$E$7:$E$506)*(AX$3&lt;='Gastos com Pessoal'!$F$7:$F$506)*(IF('Gastos com Pessoal'!$Y$7:$Y$506&lt;=AX$3,1,0))*OFFSET('Gastos com Pessoal'!$H$6,1,MATCH(4&amp;$B51,'Gastos com Pessoal'!$I$532:$AJ$532&amp;'Gastos com Pessoal'!$I$6:$AJ$6,0),500,1)),0)
+_xlfn.IFNA(SUM((AX$3&gt;='Gastos com Pessoal'!$E$7:$E$506)*(AX$3&lt;='Gastos com Pessoal'!$F$7:$F$506)*(IF('Gastos com Pessoal'!$AE$7:$AE$506&lt;=AX$3,1,0))*OFFSET('Gastos com Pessoal'!$H$6,1,MATCH(5&amp;$B51,'Gastos com Pessoal'!$I$532:$AJ$532&amp;'Gastos com Pessoal'!$I$6:$AJ$6,0),500,1)),0)
+_xlfn.IFNA(SUM((AX$3&gt;='Gastos com Pessoal'!$E$513:$E$522)*(AX$3&lt;='Gastos com Pessoal'!$F$513:$F$522)*(IF('Gastos com Pessoal'!$G$513:$G$522&lt;=AX$3,1,0))*OFFSET('Gastos com Pessoal'!$H$512,1,MATCH(1&amp;$B51,'Gastos com Pessoal'!$I$532:$AJ$532&amp;'Gastos com Pessoal'!$I$512:$AJ$512,0),10,1)),0)
+_xlfn.IFNA(SUM((AX$3&gt;='Gastos com Pessoal'!$E$513:$E$522)*(AX$3&lt;='Gastos com Pessoal'!$F$513:$F$522)*(IF('Gastos com Pessoal'!$M$513:$M$522&lt;=AX$3,1,0))*OFFSET('Gastos com Pessoal'!$H$512,1,MATCH(2&amp;$B51,'Gastos com Pessoal'!$I$532:$AJ$532&amp;'Gastos com Pessoal'!$I$512:$AJ$512,0),10,1)),0)
+_xlfn.IFNA(SUM((AX$3&gt;='Gastos com Pessoal'!$E$513:$E$522)*(AX$3&lt;='Gastos com Pessoal'!$F$513:$F$522)*(IF('Gastos com Pessoal'!$S$513:$S$522&lt;=AX$3,1,0))*OFFSET('Gastos com Pessoal'!$H$512,1,MATCH(3&amp;$B51,'Gastos com Pessoal'!$I$532:$AJ$532&amp;'Gastos com Pessoal'!$I$512:$AJ$512,0),10,1)),0)
+_xlfn.IFNA(SUM((AX$3&gt;='Gastos com Pessoal'!$E$513:$E$522)*(AX$3&lt;='Gastos com Pessoal'!$F$513:$F$522)*(IF('Gastos com Pessoal'!$Y$513:$Y$522&lt;=AX$3,1,0))*OFFSET('Gastos com Pessoal'!$H$512,1,MATCH(4&amp;$B51,'Gastos com Pessoal'!$I$532:$AJ$532&amp;'Gastos com Pessoal'!$I$512:$AJ$512,0),10,1)),0)
+_xlfn.IFNA(SUM((AX$3&gt;='Gastos com Pessoal'!$E$513:$E$522)*(AX$3&lt;='Gastos com Pessoal'!$F$513:$F$522)*(IF('Gastos com Pessoal'!$AE$513:$AE$522&lt;=AX$3,1,0))*OFFSET('Gastos com Pessoal'!$H$512,1,MATCH(5&amp;$B51,'Gastos com Pessoal'!$I$532:$AJ$532&amp;'Gastos com Pessoal'!$I$512:$AJ$512,0),10,1)),0)</f>
        <v>0</v>
      </c>
      <c r="AY51" s="32">
        <f t="array" aca="1" ref="AY51" ca="1">_xlfn.IFNA(SUM((AY$3&gt;='Gastos com Pessoal'!$E$7:$E$506)*(AY$3&lt;='Gastos com Pessoal'!$F$7:$F$506)*OFFSET('Encargos e Benefícios'!$D$5,1,MATCH($B51,'Encargos e Benefícios'!$E$5:$AB$5,0),500,1)),0)
+_xlfn.IFNA(SUM((AY$3&gt;='Gastos com Pessoal'!$E$513:$E$522)*(AY$3&lt;='Gastos com Pessoal'!$F$513:$F$522)*OFFSET('Encargos e Benefícios'!$D$511,1,MATCH($B51,'Encargos e Benefícios'!$E$511:$AB$511,0),10,1)),0)
+_xlfn.IFNA(SUM((AY$3&gt;='Gastos com Pessoal'!$E$7:$E$506)*(AY$3&lt;='Gastos com Pessoal'!$F$7:$F$506)*(IF('Gastos com Pessoal'!$G$7:$G$506&lt;=AY$3,1,0))*OFFSET('Gastos com Pessoal'!$H$6,1,MATCH(1&amp;$B51,'Gastos com Pessoal'!$I$532:$AJ$532&amp;'Gastos com Pessoal'!$I$6:$AJ$6,0),500,1)),0)
+_xlfn.IFNA(SUM((AY$3&gt;='Gastos com Pessoal'!$E$7:$E$506)*(AY$3&lt;='Gastos com Pessoal'!$F$7:$F$506)*(IF('Gastos com Pessoal'!$M$7:$M$506&lt;=AY$3,1,0))*OFFSET('Gastos com Pessoal'!$H$6,1,MATCH(2&amp;$B51,'Gastos com Pessoal'!$I$532:$AJ$532&amp;'Gastos com Pessoal'!$I$6:$AJ$6,0),500,1)),0)
+_xlfn.IFNA(SUM((AY$3&gt;='Gastos com Pessoal'!$E$7:$E$506)*(AY$3&lt;='Gastos com Pessoal'!$F$7:$F$506)*(IF('Gastos com Pessoal'!$S$7:$S$506&lt;=AY$3,1,0))*OFFSET('Gastos com Pessoal'!$H$6,1,MATCH(3&amp;$B51,'Gastos com Pessoal'!$I$532:$AJ$532&amp;'Gastos com Pessoal'!$I$6:$AJ$6,0),500,1)),0)
+_xlfn.IFNA(SUM((AY$3&gt;='Gastos com Pessoal'!$E$7:$E$506)*(AY$3&lt;='Gastos com Pessoal'!$F$7:$F$506)*(IF('Gastos com Pessoal'!$Y$7:$Y$506&lt;=AY$3,1,0))*OFFSET('Gastos com Pessoal'!$H$6,1,MATCH(4&amp;$B51,'Gastos com Pessoal'!$I$532:$AJ$532&amp;'Gastos com Pessoal'!$I$6:$AJ$6,0),500,1)),0)
+_xlfn.IFNA(SUM((AY$3&gt;='Gastos com Pessoal'!$E$7:$E$506)*(AY$3&lt;='Gastos com Pessoal'!$F$7:$F$506)*(IF('Gastos com Pessoal'!$AE$7:$AE$506&lt;=AY$3,1,0))*OFFSET('Gastos com Pessoal'!$H$6,1,MATCH(5&amp;$B51,'Gastos com Pessoal'!$I$532:$AJ$532&amp;'Gastos com Pessoal'!$I$6:$AJ$6,0),500,1)),0)
+_xlfn.IFNA(SUM((AY$3&gt;='Gastos com Pessoal'!$E$513:$E$522)*(AY$3&lt;='Gastos com Pessoal'!$F$513:$F$522)*(IF('Gastos com Pessoal'!$G$513:$G$522&lt;=AY$3,1,0))*OFFSET('Gastos com Pessoal'!$H$512,1,MATCH(1&amp;$B51,'Gastos com Pessoal'!$I$532:$AJ$532&amp;'Gastos com Pessoal'!$I$512:$AJ$512,0),10,1)),0)
+_xlfn.IFNA(SUM((AY$3&gt;='Gastos com Pessoal'!$E$513:$E$522)*(AY$3&lt;='Gastos com Pessoal'!$F$513:$F$522)*(IF('Gastos com Pessoal'!$M$513:$M$522&lt;=AY$3,1,0))*OFFSET('Gastos com Pessoal'!$H$512,1,MATCH(2&amp;$B51,'Gastos com Pessoal'!$I$532:$AJ$532&amp;'Gastos com Pessoal'!$I$512:$AJ$512,0),10,1)),0)
+_xlfn.IFNA(SUM((AY$3&gt;='Gastos com Pessoal'!$E$513:$E$522)*(AY$3&lt;='Gastos com Pessoal'!$F$513:$F$522)*(IF('Gastos com Pessoal'!$S$513:$S$522&lt;=AY$3,1,0))*OFFSET('Gastos com Pessoal'!$H$512,1,MATCH(3&amp;$B51,'Gastos com Pessoal'!$I$532:$AJ$532&amp;'Gastos com Pessoal'!$I$512:$AJ$512,0),10,1)),0)
+_xlfn.IFNA(SUM((AY$3&gt;='Gastos com Pessoal'!$E$513:$E$522)*(AY$3&lt;='Gastos com Pessoal'!$F$513:$F$522)*(IF('Gastos com Pessoal'!$Y$513:$Y$522&lt;=AY$3,1,0))*OFFSET('Gastos com Pessoal'!$H$512,1,MATCH(4&amp;$B51,'Gastos com Pessoal'!$I$532:$AJ$532&amp;'Gastos com Pessoal'!$I$512:$AJ$512,0),10,1)),0)
+_xlfn.IFNA(SUM((AY$3&gt;='Gastos com Pessoal'!$E$513:$E$522)*(AY$3&lt;='Gastos com Pessoal'!$F$513:$F$522)*(IF('Gastos com Pessoal'!$AE$513:$AE$522&lt;=AY$3,1,0))*OFFSET('Gastos com Pessoal'!$H$512,1,MATCH(5&amp;$B51,'Gastos com Pessoal'!$I$532:$AJ$532&amp;'Gastos com Pessoal'!$I$512:$AJ$512,0),10,1)),0)</f>
        <v>0</v>
      </c>
      <c r="AZ51" s="32">
        <f t="array" aca="1" ref="AZ51" ca="1">_xlfn.IFNA(SUM((AZ$3&gt;='Gastos com Pessoal'!$E$7:$E$506)*(AZ$3&lt;='Gastos com Pessoal'!$F$7:$F$506)*OFFSET('Encargos e Benefícios'!$D$5,1,MATCH($B51,'Encargos e Benefícios'!$E$5:$AB$5,0),500,1)),0)
+_xlfn.IFNA(SUM((AZ$3&gt;='Gastos com Pessoal'!$E$513:$E$522)*(AZ$3&lt;='Gastos com Pessoal'!$F$513:$F$522)*OFFSET('Encargos e Benefícios'!$D$511,1,MATCH($B51,'Encargos e Benefícios'!$E$511:$AB$511,0),10,1)),0)
+_xlfn.IFNA(SUM((AZ$3&gt;='Gastos com Pessoal'!$E$7:$E$506)*(AZ$3&lt;='Gastos com Pessoal'!$F$7:$F$506)*(IF('Gastos com Pessoal'!$G$7:$G$506&lt;=AZ$3,1,0))*OFFSET('Gastos com Pessoal'!$H$6,1,MATCH(1&amp;$B51,'Gastos com Pessoal'!$I$532:$AJ$532&amp;'Gastos com Pessoal'!$I$6:$AJ$6,0),500,1)),0)
+_xlfn.IFNA(SUM((AZ$3&gt;='Gastos com Pessoal'!$E$7:$E$506)*(AZ$3&lt;='Gastos com Pessoal'!$F$7:$F$506)*(IF('Gastos com Pessoal'!$M$7:$M$506&lt;=AZ$3,1,0))*OFFSET('Gastos com Pessoal'!$H$6,1,MATCH(2&amp;$B51,'Gastos com Pessoal'!$I$532:$AJ$532&amp;'Gastos com Pessoal'!$I$6:$AJ$6,0),500,1)),0)
+_xlfn.IFNA(SUM((AZ$3&gt;='Gastos com Pessoal'!$E$7:$E$506)*(AZ$3&lt;='Gastos com Pessoal'!$F$7:$F$506)*(IF('Gastos com Pessoal'!$S$7:$S$506&lt;=AZ$3,1,0))*OFFSET('Gastos com Pessoal'!$H$6,1,MATCH(3&amp;$B51,'Gastos com Pessoal'!$I$532:$AJ$532&amp;'Gastos com Pessoal'!$I$6:$AJ$6,0),500,1)),0)
+_xlfn.IFNA(SUM((AZ$3&gt;='Gastos com Pessoal'!$E$7:$E$506)*(AZ$3&lt;='Gastos com Pessoal'!$F$7:$F$506)*(IF('Gastos com Pessoal'!$Y$7:$Y$506&lt;=AZ$3,1,0))*OFFSET('Gastos com Pessoal'!$H$6,1,MATCH(4&amp;$B51,'Gastos com Pessoal'!$I$532:$AJ$532&amp;'Gastos com Pessoal'!$I$6:$AJ$6,0),500,1)),0)
+_xlfn.IFNA(SUM((AZ$3&gt;='Gastos com Pessoal'!$E$7:$E$506)*(AZ$3&lt;='Gastos com Pessoal'!$F$7:$F$506)*(IF('Gastos com Pessoal'!$AE$7:$AE$506&lt;=AZ$3,1,0))*OFFSET('Gastos com Pessoal'!$H$6,1,MATCH(5&amp;$B51,'Gastos com Pessoal'!$I$532:$AJ$532&amp;'Gastos com Pessoal'!$I$6:$AJ$6,0),500,1)),0)
+_xlfn.IFNA(SUM((AZ$3&gt;='Gastos com Pessoal'!$E$513:$E$522)*(AZ$3&lt;='Gastos com Pessoal'!$F$513:$F$522)*(IF('Gastos com Pessoal'!$G$513:$G$522&lt;=AZ$3,1,0))*OFFSET('Gastos com Pessoal'!$H$512,1,MATCH(1&amp;$B51,'Gastos com Pessoal'!$I$532:$AJ$532&amp;'Gastos com Pessoal'!$I$512:$AJ$512,0),10,1)),0)
+_xlfn.IFNA(SUM((AZ$3&gt;='Gastos com Pessoal'!$E$513:$E$522)*(AZ$3&lt;='Gastos com Pessoal'!$F$513:$F$522)*(IF('Gastos com Pessoal'!$M$513:$M$522&lt;=AZ$3,1,0))*OFFSET('Gastos com Pessoal'!$H$512,1,MATCH(2&amp;$B51,'Gastos com Pessoal'!$I$532:$AJ$532&amp;'Gastos com Pessoal'!$I$512:$AJ$512,0),10,1)),0)
+_xlfn.IFNA(SUM((AZ$3&gt;='Gastos com Pessoal'!$E$513:$E$522)*(AZ$3&lt;='Gastos com Pessoal'!$F$513:$F$522)*(IF('Gastos com Pessoal'!$S$513:$S$522&lt;=AZ$3,1,0))*OFFSET('Gastos com Pessoal'!$H$512,1,MATCH(3&amp;$B51,'Gastos com Pessoal'!$I$532:$AJ$532&amp;'Gastos com Pessoal'!$I$512:$AJ$512,0),10,1)),0)
+_xlfn.IFNA(SUM((AZ$3&gt;='Gastos com Pessoal'!$E$513:$E$522)*(AZ$3&lt;='Gastos com Pessoal'!$F$513:$F$522)*(IF('Gastos com Pessoal'!$Y$513:$Y$522&lt;=AZ$3,1,0))*OFFSET('Gastos com Pessoal'!$H$512,1,MATCH(4&amp;$B51,'Gastos com Pessoal'!$I$532:$AJ$532&amp;'Gastos com Pessoal'!$I$512:$AJ$512,0),10,1)),0)
+_xlfn.IFNA(SUM((AZ$3&gt;='Gastos com Pessoal'!$E$513:$E$522)*(AZ$3&lt;='Gastos com Pessoal'!$F$513:$F$522)*(IF('Gastos com Pessoal'!$AE$513:$AE$522&lt;=AZ$3,1,0))*OFFSET('Gastos com Pessoal'!$H$512,1,MATCH(5&amp;$B51,'Gastos com Pessoal'!$I$532:$AJ$532&amp;'Gastos com Pessoal'!$I$512:$AJ$512,0),10,1)),0)</f>
        <v>0</v>
      </c>
      <c r="BA51" s="32">
        <f t="array" aca="1" ref="BA51" ca="1">_xlfn.IFNA(SUM((BA$3&gt;='Gastos com Pessoal'!$E$7:$E$506)*(BA$3&lt;='Gastos com Pessoal'!$F$7:$F$506)*OFFSET('Encargos e Benefícios'!$D$5,1,MATCH($B51,'Encargos e Benefícios'!$E$5:$AB$5,0),500,1)),0)
+_xlfn.IFNA(SUM((BA$3&gt;='Gastos com Pessoal'!$E$513:$E$522)*(BA$3&lt;='Gastos com Pessoal'!$F$513:$F$522)*OFFSET('Encargos e Benefícios'!$D$511,1,MATCH($B51,'Encargos e Benefícios'!$E$511:$AB$511,0),10,1)),0)
+_xlfn.IFNA(SUM((BA$3&gt;='Gastos com Pessoal'!$E$7:$E$506)*(BA$3&lt;='Gastos com Pessoal'!$F$7:$F$506)*(IF('Gastos com Pessoal'!$G$7:$G$506&lt;=BA$3,1,0))*OFFSET('Gastos com Pessoal'!$H$6,1,MATCH(1&amp;$B51,'Gastos com Pessoal'!$I$532:$AJ$532&amp;'Gastos com Pessoal'!$I$6:$AJ$6,0),500,1)),0)
+_xlfn.IFNA(SUM((BA$3&gt;='Gastos com Pessoal'!$E$7:$E$506)*(BA$3&lt;='Gastos com Pessoal'!$F$7:$F$506)*(IF('Gastos com Pessoal'!$M$7:$M$506&lt;=BA$3,1,0))*OFFSET('Gastos com Pessoal'!$H$6,1,MATCH(2&amp;$B51,'Gastos com Pessoal'!$I$532:$AJ$532&amp;'Gastos com Pessoal'!$I$6:$AJ$6,0),500,1)),0)
+_xlfn.IFNA(SUM((BA$3&gt;='Gastos com Pessoal'!$E$7:$E$506)*(BA$3&lt;='Gastos com Pessoal'!$F$7:$F$506)*(IF('Gastos com Pessoal'!$S$7:$S$506&lt;=BA$3,1,0))*OFFSET('Gastos com Pessoal'!$H$6,1,MATCH(3&amp;$B51,'Gastos com Pessoal'!$I$532:$AJ$532&amp;'Gastos com Pessoal'!$I$6:$AJ$6,0),500,1)),0)
+_xlfn.IFNA(SUM((BA$3&gt;='Gastos com Pessoal'!$E$7:$E$506)*(BA$3&lt;='Gastos com Pessoal'!$F$7:$F$506)*(IF('Gastos com Pessoal'!$Y$7:$Y$506&lt;=BA$3,1,0))*OFFSET('Gastos com Pessoal'!$H$6,1,MATCH(4&amp;$B51,'Gastos com Pessoal'!$I$532:$AJ$532&amp;'Gastos com Pessoal'!$I$6:$AJ$6,0),500,1)),0)
+_xlfn.IFNA(SUM((BA$3&gt;='Gastos com Pessoal'!$E$7:$E$506)*(BA$3&lt;='Gastos com Pessoal'!$F$7:$F$506)*(IF('Gastos com Pessoal'!$AE$7:$AE$506&lt;=BA$3,1,0))*OFFSET('Gastos com Pessoal'!$H$6,1,MATCH(5&amp;$B51,'Gastos com Pessoal'!$I$532:$AJ$532&amp;'Gastos com Pessoal'!$I$6:$AJ$6,0),500,1)),0)
+_xlfn.IFNA(SUM((BA$3&gt;='Gastos com Pessoal'!$E$513:$E$522)*(BA$3&lt;='Gastos com Pessoal'!$F$513:$F$522)*(IF('Gastos com Pessoal'!$G$513:$G$522&lt;=BA$3,1,0))*OFFSET('Gastos com Pessoal'!$H$512,1,MATCH(1&amp;$B51,'Gastos com Pessoal'!$I$532:$AJ$532&amp;'Gastos com Pessoal'!$I$512:$AJ$512,0),10,1)),0)
+_xlfn.IFNA(SUM((BA$3&gt;='Gastos com Pessoal'!$E$513:$E$522)*(BA$3&lt;='Gastos com Pessoal'!$F$513:$F$522)*(IF('Gastos com Pessoal'!$M$513:$M$522&lt;=BA$3,1,0))*OFFSET('Gastos com Pessoal'!$H$512,1,MATCH(2&amp;$B51,'Gastos com Pessoal'!$I$532:$AJ$532&amp;'Gastos com Pessoal'!$I$512:$AJ$512,0),10,1)),0)
+_xlfn.IFNA(SUM((BA$3&gt;='Gastos com Pessoal'!$E$513:$E$522)*(BA$3&lt;='Gastos com Pessoal'!$F$513:$F$522)*(IF('Gastos com Pessoal'!$S$513:$S$522&lt;=BA$3,1,0))*OFFSET('Gastos com Pessoal'!$H$512,1,MATCH(3&amp;$B51,'Gastos com Pessoal'!$I$532:$AJ$532&amp;'Gastos com Pessoal'!$I$512:$AJ$512,0),10,1)),0)
+_xlfn.IFNA(SUM((BA$3&gt;='Gastos com Pessoal'!$E$513:$E$522)*(BA$3&lt;='Gastos com Pessoal'!$F$513:$F$522)*(IF('Gastos com Pessoal'!$Y$513:$Y$522&lt;=BA$3,1,0))*OFFSET('Gastos com Pessoal'!$H$512,1,MATCH(4&amp;$B51,'Gastos com Pessoal'!$I$532:$AJ$532&amp;'Gastos com Pessoal'!$I$512:$AJ$512,0),10,1)),0)
+_xlfn.IFNA(SUM((BA$3&gt;='Gastos com Pessoal'!$E$513:$E$522)*(BA$3&lt;='Gastos com Pessoal'!$F$513:$F$522)*(IF('Gastos com Pessoal'!$AE$513:$AE$522&lt;=BA$3,1,0))*OFFSET('Gastos com Pessoal'!$H$512,1,MATCH(5&amp;$B51,'Gastos com Pessoal'!$I$532:$AJ$532&amp;'Gastos com Pessoal'!$I$512:$AJ$512,0),10,1)),0)</f>
        <v>0</v>
      </c>
      <c r="BB51" s="32">
        <f t="array" aca="1" ref="BB51" ca="1">_xlfn.IFNA(SUM((BB$3&gt;='Gastos com Pessoal'!$E$7:$E$506)*(BB$3&lt;='Gastos com Pessoal'!$F$7:$F$506)*OFFSET('Encargos e Benefícios'!$D$5,1,MATCH($B51,'Encargos e Benefícios'!$E$5:$AB$5,0),500,1)),0)
+_xlfn.IFNA(SUM((BB$3&gt;='Gastos com Pessoal'!$E$513:$E$522)*(BB$3&lt;='Gastos com Pessoal'!$F$513:$F$522)*OFFSET('Encargos e Benefícios'!$D$511,1,MATCH($B51,'Encargos e Benefícios'!$E$511:$AB$511,0),10,1)),0)
+_xlfn.IFNA(SUM((BB$3&gt;='Gastos com Pessoal'!$E$7:$E$506)*(BB$3&lt;='Gastos com Pessoal'!$F$7:$F$506)*(IF('Gastos com Pessoal'!$G$7:$G$506&lt;=BB$3,1,0))*OFFSET('Gastos com Pessoal'!$H$6,1,MATCH(1&amp;$B51,'Gastos com Pessoal'!$I$532:$AJ$532&amp;'Gastos com Pessoal'!$I$6:$AJ$6,0),500,1)),0)
+_xlfn.IFNA(SUM((BB$3&gt;='Gastos com Pessoal'!$E$7:$E$506)*(BB$3&lt;='Gastos com Pessoal'!$F$7:$F$506)*(IF('Gastos com Pessoal'!$M$7:$M$506&lt;=BB$3,1,0))*OFFSET('Gastos com Pessoal'!$H$6,1,MATCH(2&amp;$B51,'Gastos com Pessoal'!$I$532:$AJ$532&amp;'Gastos com Pessoal'!$I$6:$AJ$6,0),500,1)),0)
+_xlfn.IFNA(SUM((BB$3&gt;='Gastos com Pessoal'!$E$7:$E$506)*(BB$3&lt;='Gastos com Pessoal'!$F$7:$F$506)*(IF('Gastos com Pessoal'!$S$7:$S$506&lt;=BB$3,1,0))*OFFSET('Gastos com Pessoal'!$H$6,1,MATCH(3&amp;$B51,'Gastos com Pessoal'!$I$532:$AJ$532&amp;'Gastos com Pessoal'!$I$6:$AJ$6,0),500,1)),0)
+_xlfn.IFNA(SUM((BB$3&gt;='Gastos com Pessoal'!$E$7:$E$506)*(BB$3&lt;='Gastos com Pessoal'!$F$7:$F$506)*(IF('Gastos com Pessoal'!$Y$7:$Y$506&lt;=BB$3,1,0))*OFFSET('Gastos com Pessoal'!$H$6,1,MATCH(4&amp;$B51,'Gastos com Pessoal'!$I$532:$AJ$532&amp;'Gastos com Pessoal'!$I$6:$AJ$6,0),500,1)),0)
+_xlfn.IFNA(SUM((BB$3&gt;='Gastos com Pessoal'!$E$7:$E$506)*(BB$3&lt;='Gastos com Pessoal'!$F$7:$F$506)*(IF('Gastos com Pessoal'!$AE$7:$AE$506&lt;=BB$3,1,0))*OFFSET('Gastos com Pessoal'!$H$6,1,MATCH(5&amp;$B51,'Gastos com Pessoal'!$I$532:$AJ$532&amp;'Gastos com Pessoal'!$I$6:$AJ$6,0),500,1)),0)
+_xlfn.IFNA(SUM((BB$3&gt;='Gastos com Pessoal'!$E$513:$E$522)*(BB$3&lt;='Gastos com Pessoal'!$F$513:$F$522)*(IF('Gastos com Pessoal'!$G$513:$G$522&lt;=BB$3,1,0))*OFFSET('Gastos com Pessoal'!$H$512,1,MATCH(1&amp;$B51,'Gastos com Pessoal'!$I$532:$AJ$532&amp;'Gastos com Pessoal'!$I$512:$AJ$512,0),10,1)),0)
+_xlfn.IFNA(SUM((BB$3&gt;='Gastos com Pessoal'!$E$513:$E$522)*(BB$3&lt;='Gastos com Pessoal'!$F$513:$F$522)*(IF('Gastos com Pessoal'!$M$513:$M$522&lt;=BB$3,1,0))*OFFSET('Gastos com Pessoal'!$H$512,1,MATCH(2&amp;$B51,'Gastos com Pessoal'!$I$532:$AJ$532&amp;'Gastos com Pessoal'!$I$512:$AJ$512,0),10,1)),0)
+_xlfn.IFNA(SUM((BB$3&gt;='Gastos com Pessoal'!$E$513:$E$522)*(BB$3&lt;='Gastos com Pessoal'!$F$513:$F$522)*(IF('Gastos com Pessoal'!$S$513:$S$522&lt;=BB$3,1,0))*OFFSET('Gastos com Pessoal'!$H$512,1,MATCH(3&amp;$B51,'Gastos com Pessoal'!$I$532:$AJ$532&amp;'Gastos com Pessoal'!$I$512:$AJ$512,0),10,1)),0)
+_xlfn.IFNA(SUM((BB$3&gt;='Gastos com Pessoal'!$E$513:$E$522)*(BB$3&lt;='Gastos com Pessoal'!$F$513:$F$522)*(IF('Gastos com Pessoal'!$Y$513:$Y$522&lt;=BB$3,1,0))*OFFSET('Gastos com Pessoal'!$H$512,1,MATCH(4&amp;$B51,'Gastos com Pessoal'!$I$532:$AJ$532&amp;'Gastos com Pessoal'!$I$512:$AJ$512,0),10,1)),0)
+_xlfn.IFNA(SUM((BB$3&gt;='Gastos com Pessoal'!$E$513:$E$522)*(BB$3&lt;='Gastos com Pessoal'!$F$513:$F$522)*(IF('Gastos com Pessoal'!$AE$513:$AE$522&lt;=BB$3,1,0))*OFFSET('Gastos com Pessoal'!$H$512,1,MATCH(5&amp;$B51,'Gastos com Pessoal'!$I$532:$AJ$532&amp;'Gastos com Pessoal'!$I$512:$AJ$512,0),10,1)),0)</f>
        <v>0</v>
      </c>
      <c r="BC51" s="32">
        <f t="array" aca="1" ref="BC51" ca="1">_xlfn.IFNA(SUM((BC$3&gt;='Gastos com Pessoal'!$E$7:$E$506)*(BC$3&lt;='Gastos com Pessoal'!$F$7:$F$506)*OFFSET('Encargos e Benefícios'!$D$5,1,MATCH($B51,'Encargos e Benefícios'!$E$5:$AB$5,0),500,1)),0)
+_xlfn.IFNA(SUM((BC$3&gt;='Gastos com Pessoal'!$E$513:$E$522)*(BC$3&lt;='Gastos com Pessoal'!$F$513:$F$522)*OFFSET('Encargos e Benefícios'!$D$511,1,MATCH($B51,'Encargos e Benefícios'!$E$511:$AB$511,0),10,1)),0)
+_xlfn.IFNA(SUM((BC$3&gt;='Gastos com Pessoal'!$E$7:$E$506)*(BC$3&lt;='Gastos com Pessoal'!$F$7:$F$506)*(IF('Gastos com Pessoal'!$G$7:$G$506&lt;=BC$3,1,0))*OFFSET('Gastos com Pessoal'!$H$6,1,MATCH(1&amp;$B51,'Gastos com Pessoal'!$I$532:$AJ$532&amp;'Gastos com Pessoal'!$I$6:$AJ$6,0),500,1)),0)
+_xlfn.IFNA(SUM((BC$3&gt;='Gastos com Pessoal'!$E$7:$E$506)*(BC$3&lt;='Gastos com Pessoal'!$F$7:$F$506)*(IF('Gastos com Pessoal'!$M$7:$M$506&lt;=BC$3,1,0))*OFFSET('Gastos com Pessoal'!$H$6,1,MATCH(2&amp;$B51,'Gastos com Pessoal'!$I$532:$AJ$532&amp;'Gastos com Pessoal'!$I$6:$AJ$6,0),500,1)),0)
+_xlfn.IFNA(SUM((BC$3&gt;='Gastos com Pessoal'!$E$7:$E$506)*(BC$3&lt;='Gastos com Pessoal'!$F$7:$F$506)*(IF('Gastos com Pessoal'!$S$7:$S$506&lt;=BC$3,1,0))*OFFSET('Gastos com Pessoal'!$H$6,1,MATCH(3&amp;$B51,'Gastos com Pessoal'!$I$532:$AJ$532&amp;'Gastos com Pessoal'!$I$6:$AJ$6,0),500,1)),0)
+_xlfn.IFNA(SUM((BC$3&gt;='Gastos com Pessoal'!$E$7:$E$506)*(BC$3&lt;='Gastos com Pessoal'!$F$7:$F$506)*(IF('Gastos com Pessoal'!$Y$7:$Y$506&lt;=BC$3,1,0))*OFFSET('Gastos com Pessoal'!$H$6,1,MATCH(4&amp;$B51,'Gastos com Pessoal'!$I$532:$AJ$532&amp;'Gastos com Pessoal'!$I$6:$AJ$6,0),500,1)),0)
+_xlfn.IFNA(SUM((BC$3&gt;='Gastos com Pessoal'!$E$7:$E$506)*(BC$3&lt;='Gastos com Pessoal'!$F$7:$F$506)*(IF('Gastos com Pessoal'!$AE$7:$AE$506&lt;=BC$3,1,0))*OFFSET('Gastos com Pessoal'!$H$6,1,MATCH(5&amp;$B51,'Gastos com Pessoal'!$I$532:$AJ$532&amp;'Gastos com Pessoal'!$I$6:$AJ$6,0),500,1)),0)
+_xlfn.IFNA(SUM((BC$3&gt;='Gastos com Pessoal'!$E$513:$E$522)*(BC$3&lt;='Gastos com Pessoal'!$F$513:$F$522)*(IF('Gastos com Pessoal'!$G$513:$G$522&lt;=BC$3,1,0))*OFFSET('Gastos com Pessoal'!$H$512,1,MATCH(1&amp;$B51,'Gastos com Pessoal'!$I$532:$AJ$532&amp;'Gastos com Pessoal'!$I$512:$AJ$512,0),10,1)),0)
+_xlfn.IFNA(SUM((BC$3&gt;='Gastos com Pessoal'!$E$513:$E$522)*(BC$3&lt;='Gastos com Pessoal'!$F$513:$F$522)*(IF('Gastos com Pessoal'!$M$513:$M$522&lt;=BC$3,1,0))*OFFSET('Gastos com Pessoal'!$H$512,1,MATCH(2&amp;$B51,'Gastos com Pessoal'!$I$532:$AJ$532&amp;'Gastos com Pessoal'!$I$512:$AJ$512,0),10,1)),0)
+_xlfn.IFNA(SUM((BC$3&gt;='Gastos com Pessoal'!$E$513:$E$522)*(BC$3&lt;='Gastos com Pessoal'!$F$513:$F$522)*(IF('Gastos com Pessoal'!$S$513:$S$522&lt;=BC$3,1,0))*OFFSET('Gastos com Pessoal'!$H$512,1,MATCH(3&amp;$B51,'Gastos com Pessoal'!$I$532:$AJ$532&amp;'Gastos com Pessoal'!$I$512:$AJ$512,0),10,1)),0)
+_xlfn.IFNA(SUM((BC$3&gt;='Gastos com Pessoal'!$E$513:$E$522)*(BC$3&lt;='Gastos com Pessoal'!$F$513:$F$522)*(IF('Gastos com Pessoal'!$Y$513:$Y$522&lt;=BC$3,1,0))*OFFSET('Gastos com Pessoal'!$H$512,1,MATCH(4&amp;$B51,'Gastos com Pessoal'!$I$532:$AJ$532&amp;'Gastos com Pessoal'!$I$512:$AJ$512,0),10,1)),0)
+_xlfn.IFNA(SUM((BC$3&gt;='Gastos com Pessoal'!$E$513:$E$522)*(BC$3&lt;='Gastos com Pessoal'!$F$513:$F$522)*(IF('Gastos com Pessoal'!$AE$513:$AE$522&lt;=BC$3,1,0))*OFFSET('Gastos com Pessoal'!$H$512,1,MATCH(5&amp;$B51,'Gastos com Pessoal'!$I$532:$AJ$532&amp;'Gastos com Pessoal'!$I$512:$AJ$512,0),10,1)),0)</f>
        <v>0</v>
      </c>
      <c r="BD51" s="32">
        <f t="array" aca="1" ref="BD51" ca="1">_xlfn.IFNA(SUM((BD$3&gt;='Gastos com Pessoal'!$E$7:$E$506)*(BD$3&lt;='Gastos com Pessoal'!$F$7:$F$506)*OFFSET('Encargos e Benefícios'!$D$5,1,MATCH($B51,'Encargos e Benefícios'!$E$5:$AB$5,0),500,1)),0)
+_xlfn.IFNA(SUM((BD$3&gt;='Gastos com Pessoal'!$E$513:$E$522)*(BD$3&lt;='Gastos com Pessoal'!$F$513:$F$522)*OFFSET('Encargos e Benefícios'!$D$511,1,MATCH($B51,'Encargos e Benefícios'!$E$511:$AB$511,0),10,1)),0)
+_xlfn.IFNA(SUM((BD$3&gt;='Gastos com Pessoal'!$E$7:$E$506)*(BD$3&lt;='Gastos com Pessoal'!$F$7:$F$506)*(IF('Gastos com Pessoal'!$G$7:$G$506&lt;=BD$3,1,0))*OFFSET('Gastos com Pessoal'!$H$6,1,MATCH(1&amp;$B51,'Gastos com Pessoal'!$I$532:$AJ$532&amp;'Gastos com Pessoal'!$I$6:$AJ$6,0),500,1)),0)
+_xlfn.IFNA(SUM((BD$3&gt;='Gastos com Pessoal'!$E$7:$E$506)*(BD$3&lt;='Gastos com Pessoal'!$F$7:$F$506)*(IF('Gastos com Pessoal'!$M$7:$M$506&lt;=BD$3,1,0))*OFFSET('Gastos com Pessoal'!$H$6,1,MATCH(2&amp;$B51,'Gastos com Pessoal'!$I$532:$AJ$532&amp;'Gastos com Pessoal'!$I$6:$AJ$6,0),500,1)),0)
+_xlfn.IFNA(SUM((BD$3&gt;='Gastos com Pessoal'!$E$7:$E$506)*(BD$3&lt;='Gastos com Pessoal'!$F$7:$F$506)*(IF('Gastos com Pessoal'!$S$7:$S$506&lt;=BD$3,1,0))*OFFSET('Gastos com Pessoal'!$H$6,1,MATCH(3&amp;$B51,'Gastos com Pessoal'!$I$532:$AJ$532&amp;'Gastos com Pessoal'!$I$6:$AJ$6,0),500,1)),0)
+_xlfn.IFNA(SUM((BD$3&gt;='Gastos com Pessoal'!$E$7:$E$506)*(BD$3&lt;='Gastos com Pessoal'!$F$7:$F$506)*(IF('Gastos com Pessoal'!$Y$7:$Y$506&lt;=BD$3,1,0))*OFFSET('Gastos com Pessoal'!$H$6,1,MATCH(4&amp;$B51,'Gastos com Pessoal'!$I$532:$AJ$532&amp;'Gastos com Pessoal'!$I$6:$AJ$6,0),500,1)),0)
+_xlfn.IFNA(SUM((BD$3&gt;='Gastos com Pessoal'!$E$7:$E$506)*(BD$3&lt;='Gastos com Pessoal'!$F$7:$F$506)*(IF('Gastos com Pessoal'!$AE$7:$AE$506&lt;=BD$3,1,0))*OFFSET('Gastos com Pessoal'!$H$6,1,MATCH(5&amp;$B51,'Gastos com Pessoal'!$I$532:$AJ$532&amp;'Gastos com Pessoal'!$I$6:$AJ$6,0),500,1)),0)
+_xlfn.IFNA(SUM((BD$3&gt;='Gastos com Pessoal'!$E$513:$E$522)*(BD$3&lt;='Gastos com Pessoal'!$F$513:$F$522)*(IF('Gastos com Pessoal'!$G$513:$G$522&lt;=BD$3,1,0))*OFFSET('Gastos com Pessoal'!$H$512,1,MATCH(1&amp;$B51,'Gastos com Pessoal'!$I$532:$AJ$532&amp;'Gastos com Pessoal'!$I$512:$AJ$512,0),10,1)),0)
+_xlfn.IFNA(SUM((BD$3&gt;='Gastos com Pessoal'!$E$513:$E$522)*(BD$3&lt;='Gastos com Pessoal'!$F$513:$F$522)*(IF('Gastos com Pessoal'!$M$513:$M$522&lt;=BD$3,1,0))*OFFSET('Gastos com Pessoal'!$H$512,1,MATCH(2&amp;$B51,'Gastos com Pessoal'!$I$532:$AJ$532&amp;'Gastos com Pessoal'!$I$512:$AJ$512,0),10,1)),0)
+_xlfn.IFNA(SUM((BD$3&gt;='Gastos com Pessoal'!$E$513:$E$522)*(BD$3&lt;='Gastos com Pessoal'!$F$513:$F$522)*(IF('Gastos com Pessoal'!$S$513:$S$522&lt;=BD$3,1,0))*OFFSET('Gastos com Pessoal'!$H$512,1,MATCH(3&amp;$B51,'Gastos com Pessoal'!$I$532:$AJ$532&amp;'Gastos com Pessoal'!$I$512:$AJ$512,0),10,1)),0)
+_xlfn.IFNA(SUM((BD$3&gt;='Gastos com Pessoal'!$E$513:$E$522)*(BD$3&lt;='Gastos com Pessoal'!$F$513:$F$522)*(IF('Gastos com Pessoal'!$Y$513:$Y$522&lt;=BD$3,1,0))*OFFSET('Gastos com Pessoal'!$H$512,1,MATCH(4&amp;$B51,'Gastos com Pessoal'!$I$532:$AJ$532&amp;'Gastos com Pessoal'!$I$512:$AJ$512,0),10,1)),0)
+_xlfn.IFNA(SUM((BD$3&gt;='Gastos com Pessoal'!$E$513:$E$522)*(BD$3&lt;='Gastos com Pessoal'!$F$513:$F$522)*(IF('Gastos com Pessoal'!$AE$513:$AE$522&lt;=BD$3,1,0))*OFFSET('Gastos com Pessoal'!$H$512,1,MATCH(5&amp;$B51,'Gastos com Pessoal'!$I$532:$AJ$532&amp;'Gastos com Pessoal'!$I$512:$AJ$512,0),10,1)),0)</f>
        <v>0</v>
      </c>
      <c r="BE51" s="32">
        <f t="array" aca="1" ref="BE51" ca="1">_xlfn.IFNA(SUM((BE$3&gt;='Gastos com Pessoal'!$E$7:$E$506)*(BE$3&lt;='Gastos com Pessoal'!$F$7:$F$506)*OFFSET('Encargos e Benefícios'!$D$5,1,MATCH($B51,'Encargos e Benefícios'!$E$5:$AB$5,0),500,1)),0)
+_xlfn.IFNA(SUM((BE$3&gt;='Gastos com Pessoal'!$E$513:$E$522)*(BE$3&lt;='Gastos com Pessoal'!$F$513:$F$522)*OFFSET('Encargos e Benefícios'!$D$511,1,MATCH($B51,'Encargos e Benefícios'!$E$511:$AB$511,0),10,1)),0)
+_xlfn.IFNA(SUM((BE$3&gt;='Gastos com Pessoal'!$E$7:$E$506)*(BE$3&lt;='Gastos com Pessoal'!$F$7:$F$506)*(IF('Gastos com Pessoal'!$G$7:$G$506&lt;=BE$3,1,0))*OFFSET('Gastos com Pessoal'!$H$6,1,MATCH(1&amp;$B51,'Gastos com Pessoal'!$I$532:$AJ$532&amp;'Gastos com Pessoal'!$I$6:$AJ$6,0),500,1)),0)
+_xlfn.IFNA(SUM((BE$3&gt;='Gastos com Pessoal'!$E$7:$E$506)*(BE$3&lt;='Gastos com Pessoal'!$F$7:$F$506)*(IF('Gastos com Pessoal'!$M$7:$M$506&lt;=BE$3,1,0))*OFFSET('Gastos com Pessoal'!$H$6,1,MATCH(2&amp;$B51,'Gastos com Pessoal'!$I$532:$AJ$532&amp;'Gastos com Pessoal'!$I$6:$AJ$6,0),500,1)),0)
+_xlfn.IFNA(SUM((BE$3&gt;='Gastos com Pessoal'!$E$7:$E$506)*(BE$3&lt;='Gastos com Pessoal'!$F$7:$F$506)*(IF('Gastos com Pessoal'!$S$7:$S$506&lt;=BE$3,1,0))*OFFSET('Gastos com Pessoal'!$H$6,1,MATCH(3&amp;$B51,'Gastos com Pessoal'!$I$532:$AJ$532&amp;'Gastos com Pessoal'!$I$6:$AJ$6,0),500,1)),0)
+_xlfn.IFNA(SUM((BE$3&gt;='Gastos com Pessoal'!$E$7:$E$506)*(BE$3&lt;='Gastos com Pessoal'!$F$7:$F$506)*(IF('Gastos com Pessoal'!$Y$7:$Y$506&lt;=BE$3,1,0))*OFFSET('Gastos com Pessoal'!$H$6,1,MATCH(4&amp;$B51,'Gastos com Pessoal'!$I$532:$AJ$532&amp;'Gastos com Pessoal'!$I$6:$AJ$6,0),500,1)),0)
+_xlfn.IFNA(SUM((BE$3&gt;='Gastos com Pessoal'!$E$7:$E$506)*(BE$3&lt;='Gastos com Pessoal'!$F$7:$F$506)*(IF('Gastos com Pessoal'!$AE$7:$AE$506&lt;=BE$3,1,0))*OFFSET('Gastos com Pessoal'!$H$6,1,MATCH(5&amp;$B51,'Gastos com Pessoal'!$I$532:$AJ$532&amp;'Gastos com Pessoal'!$I$6:$AJ$6,0),500,1)),0)
+_xlfn.IFNA(SUM((BE$3&gt;='Gastos com Pessoal'!$E$513:$E$522)*(BE$3&lt;='Gastos com Pessoal'!$F$513:$F$522)*(IF('Gastos com Pessoal'!$G$513:$G$522&lt;=BE$3,1,0))*OFFSET('Gastos com Pessoal'!$H$512,1,MATCH(1&amp;$B51,'Gastos com Pessoal'!$I$532:$AJ$532&amp;'Gastos com Pessoal'!$I$512:$AJ$512,0),10,1)),0)
+_xlfn.IFNA(SUM((BE$3&gt;='Gastos com Pessoal'!$E$513:$E$522)*(BE$3&lt;='Gastos com Pessoal'!$F$513:$F$522)*(IF('Gastos com Pessoal'!$M$513:$M$522&lt;=BE$3,1,0))*OFFSET('Gastos com Pessoal'!$H$512,1,MATCH(2&amp;$B51,'Gastos com Pessoal'!$I$532:$AJ$532&amp;'Gastos com Pessoal'!$I$512:$AJ$512,0),10,1)),0)
+_xlfn.IFNA(SUM((BE$3&gt;='Gastos com Pessoal'!$E$513:$E$522)*(BE$3&lt;='Gastos com Pessoal'!$F$513:$F$522)*(IF('Gastos com Pessoal'!$S$513:$S$522&lt;=BE$3,1,0))*OFFSET('Gastos com Pessoal'!$H$512,1,MATCH(3&amp;$B51,'Gastos com Pessoal'!$I$532:$AJ$532&amp;'Gastos com Pessoal'!$I$512:$AJ$512,0),10,1)),0)
+_xlfn.IFNA(SUM((BE$3&gt;='Gastos com Pessoal'!$E$513:$E$522)*(BE$3&lt;='Gastos com Pessoal'!$F$513:$F$522)*(IF('Gastos com Pessoal'!$Y$513:$Y$522&lt;=BE$3,1,0))*OFFSET('Gastos com Pessoal'!$H$512,1,MATCH(4&amp;$B51,'Gastos com Pessoal'!$I$532:$AJ$532&amp;'Gastos com Pessoal'!$I$512:$AJ$512,0),10,1)),0)
+_xlfn.IFNA(SUM((BE$3&gt;='Gastos com Pessoal'!$E$513:$E$522)*(BE$3&lt;='Gastos com Pessoal'!$F$513:$F$522)*(IF('Gastos com Pessoal'!$AE$513:$AE$522&lt;=BE$3,1,0))*OFFSET('Gastos com Pessoal'!$H$512,1,MATCH(5&amp;$B51,'Gastos com Pessoal'!$I$532:$AJ$532&amp;'Gastos com Pessoal'!$I$512:$AJ$512,0),10,1)),0)</f>
        <v>0</v>
      </c>
      <c r="BF51" s="32">
        <f t="array" aca="1" ref="BF51" ca="1">_xlfn.IFNA(SUM((BF$3&gt;='Gastos com Pessoal'!$E$7:$E$506)*(BF$3&lt;='Gastos com Pessoal'!$F$7:$F$506)*OFFSET('Encargos e Benefícios'!$D$5,1,MATCH($B51,'Encargos e Benefícios'!$E$5:$AB$5,0),500,1)),0)
+_xlfn.IFNA(SUM((BF$3&gt;='Gastos com Pessoal'!$E$513:$E$522)*(BF$3&lt;='Gastos com Pessoal'!$F$513:$F$522)*OFFSET('Encargos e Benefícios'!$D$511,1,MATCH($B51,'Encargos e Benefícios'!$E$511:$AB$511,0),10,1)),0)
+_xlfn.IFNA(SUM((BF$3&gt;='Gastos com Pessoal'!$E$7:$E$506)*(BF$3&lt;='Gastos com Pessoal'!$F$7:$F$506)*(IF('Gastos com Pessoal'!$G$7:$G$506&lt;=BF$3,1,0))*OFFSET('Gastos com Pessoal'!$H$6,1,MATCH(1&amp;$B51,'Gastos com Pessoal'!$I$532:$AJ$532&amp;'Gastos com Pessoal'!$I$6:$AJ$6,0),500,1)),0)
+_xlfn.IFNA(SUM((BF$3&gt;='Gastos com Pessoal'!$E$7:$E$506)*(BF$3&lt;='Gastos com Pessoal'!$F$7:$F$506)*(IF('Gastos com Pessoal'!$M$7:$M$506&lt;=BF$3,1,0))*OFFSET('Gastos com Pessoal'!$H$6,1,MATCH(2&amp;$B51,'Gastos com Pessoal'!$I$532:$AJ$532&amp;'Gastos com Pessoal'!$I$6:$AJ$6,0),500,1)),0)
+_xlfn.IFNA(SUM((BF$3&gt;='Gastos com Pessoal'!$E$7:$E$506)*(BF$3&lt;='Gastos com Pessoal'!$F$7:$F$506)*(IF('Gastos com Pessoal'!$S$7:$S$506&lt;=BF$3,1,0))*OFFSET('Gastos com Pessoal'!$H$6,1,MATCH(3&amp;$B51,'Gastos com Pessoal'!$I$532:$AJ$532&amp;'Gastos com Pessoal'!$I$6:$AJ$6,0),500,1)),0)
+_xlfn.IFNA(SUM((BF$3&gt;='Gastos com Pessoal'!$E$7:$E$506)*(BF$3&lt;='Gastos com Pessoal'!$F$7:$F$506)*(IF('Gastos com Pessoal'!$Y$7:$Y$506&lt;=BF$3,1,0))*OFFSET('Gastos com Pessoal'!$H$6,1,MATCH(4&amp;$B51,'Gastos com Pessoal'!$I$532:$AJ$532&amp;'Gastos com Pessoal'!$I$6:$AJ$6,0),500,1)),0)
+_xlfn.IFNA(SUM((BF$3&gt;='Gastos com Pessoal'!$E$7:$E$506)*(BF$3&lt;='Gastos com Pessoal'!$F$7:$F$506)*(IF('Gastos com Pessoal'!$AE$7:$AE$506&lt;=BF$3,1,0))*OFFSET('Gastos com Pessoal'!$H$6,1,MATCH(5&amp;$B51,'Gastos com Pessoal'!$I$532:$AJ$532&amp;'Gastos com Pessoal'!$I$6:$AJ$6,0),500,1)),0)
+_xlfn.IFNA(SUM((BF$3&gt;='Gastos com Pessoal'!$E$513:$E$522)*(BF$3&lt;='Gastos com Pessoal'!$F$513:$F$522)*(IF('Gastos com Pessoal'!$G$513:$G$522&lt;=BF$3,1,0))*OFFSET('Gastos com Pessoal'!$H$512,1,MATCH(1&amp;$B51,'Gastos com Pessoal'!$I$532:$AJ$532&amp;'Gastos com Pessoal'!$I$512:$AJ$512,0),10,1)),0)
+_xlfn.IFNA(SUM((BF$3&gt;='Gastos com Pessoal'!$E$513:$E$522)*(BF$3&lt;='Gastos com Pessoal'!$F$513:$F$522)*(IF('Gastos com Pessoal'!$M$513:$M$522&lt;=BF$3,1,0))*OFFSET('Gastos com Pessoal'!$H$512,1,MATCH(2&amp;$B51,'Gastos com Pessoal'!$I$532:$AJ$532&amp;'Gastos com Pessoal'!$I$512:$AJ$512,0),10,1)),0)
+_xlfn.IFNA(SUM((BF$3&gt;='Gastos com Pessoal'!$E$513:$E$522)*(BF$3&lt;='Gastos com Pessoal'!$F$513:$F$522)*(IF('Gastos com Pessoal'!$S$513:$S$522&lt;=BF$3,1,0))*OFFSET('Gastos com Pessoal'!$H$512,1,MATCH(3&amp;$B51,'Gastos com Pessoal'!$I$532:$AJ$532&amp;'Gastos com Pessoal'!$I$512:$AJ$512,0),10,1)),0)
+_xlfn.IFNA(SUM((BF$3&gt;='Gastos com Pessoal'!$E$513:$E$522)*(BF$3&lt;='Gastos com Pessoal'!$F$513:$F$522)*(IF('Gastos com Pessoal'!$Y$513:$Y$522&lt;=BF$3,1,0))*OFFSET('Gastos com Pessoal'!$H$512,1,MATCH(4&amp;$B51,'Gastos com Pessoal'!$I$532:$AJ$532&amp;'Gastos com Pessoal'!$I$512:$AJ$512,0),10,1)),0)
+_xlfn.IFNA(SUM((BF$3&gt;='Gastos com Pessoal'!$E$513:$E$522)*(BF$3&lt;='Gastos com Pessoal'!$F$513:$F$522)*(IF('Gastos com Pessoal'!$AE$513:$AE$522&lt;=BF$3,1,0))*OFFSET('Gastos com Pessoal'!$H$512,1,MATCH(5&amp;$B51,'Gastos com Pessoal'!$I$532:$AJ$532&amp;'Gastos com Pessoal'!$I$512:$AJ$512,0),10,1)),0)</f>
        <v>0</v>
      </c>
      <c r="BG51" s="32">
        <f t="array" aca="1" ref="BG51" ca="1">_xlfn.IFNA(SUM((BG$3&gt;='Gastos com Pessoal'!$E$7:$E$506)*(BG$3&lt;='Gastos com Pessoal'!$F$7:$F$506)*OFFSET('Encargos e Benefícios'!$D$5,1,MATCH($B51,'Encargos e Benefícios'!$E$5:$AB$5,0),500,1)),0)
+_xlfn.IFNA(SUM((BG$3&gt;='Gastos com Pessoal'!$E$513:$E$522)*(BG$3&lt;='Gastos com Pessoal'!$F$513:$F$522)*OFFSET('Encargos e Benefícios'!$D$511,1,MATCH($B51,'Encargos e Benefícios'!$E$511:$AB$511,0),10,1)),0)
+_xlfn.IFNA(SUM((BG$3&gt;='Gastos com Pessoal'!$E$7:$E$506)*(BG$3&lt;='Gastos com Pessoal'!$F$7:$F$506)*(IF('Gastos com Pessoal'!$G$7:$G$506&lt;=BG$3,1,0))*OFFSET('Gastos com Pessoal'!$H$6,1,MATCH(1&amp;$B51,'Gastos com Pessoal'!$I$532:$AJ$532&amp;'Gastos com Pessoal'!$I$6:$AJ$6,0),500,1)),0)
+_xlfn.IFNA(SUM((BG$3&gt;='Gastos com Pessoal'!$E$7:$E$506)*(BG$3&lt;='Gastos com Pessoal'!$F$7:$F$506)*(IF('Gastos com Pessoal'!$M$7:$M$506&lt;=BG$3,1,0))*OFFSET('Gastos com Pessoal'!$H$6,1,MATCH(2&amp;$B51,'Gastos com Pessoal'!$I$532:$AJ$532&amp;'Gastos com Pessoal'!$I$6:$AJ$6,0),500,1)),0)
+_xlfn.IFNA(SUM((BG$3&gt;='Gastos com Pessoal'!$E$7:$E$506)*(BG$3&lt;='Gastos com Pessoal'!$F$7:$F$506)*(IF('Gastos com Pessoal'!$S$7:$S$506&lt;=BG$3,1,0))*OFFSET('Gastos com Pessoal'!$H$6,1,MATCH(3&amp;$B51,'Gastos com Pessoal'!$I$532:$AJ$532&amp;'Gastos com Pessoal'!$I$6:$AJ$6,0),500,1)),0)
+_xlfn.IFNA(SUM((BG$3&gt;='Gastos com Pessoal'!$E$7:$E$506)*(BG$3&lt;='Gastos com Pessoal'!$F$7:$F$506)*(IF('Gastos com Pessoal'!$Y$7:$Y$506&lt;=BG$3,1,0))*OFFSET('Gastos com Pessoal'!$H$6,1,MATCH(4&amp;$B51,'Gastos com Pessoal'!$I$532:$AJ$532&amp;'Gastos com Pessoal'!$I$6:$AJ$6,0),500,1)),0)
+_xlfn.IFNA(SUM((BG$3&gt;='Gastos com Pessoal'!$E$7:$E$506)*(BG$3&lt;='Gastos com Pessoal'!$F$7:$F$506)*(IF('Gastos com Pessoal'!$AE$7:$AE$506&lt;=BG$3,1,0))*OFFSET('Gastos com Pessoal'!$H$6,1,MATCH(5&amp;$B51,'Gastos com Pessoal'!$I$532:$AJ$532&amp;'Gastos com Pessoal'!$I$6:$AJ$6,0),500,1)),0)
+_xlfn.IFNA(SUM((BG$3&gt;='Gastos com Pessoal'!$E$513:$E$522)*(BG$3&lt;='Gastos com Pessoal'!$F$513:$F$522)*(IF('Gastos com Pessoal'!$G$513:$G$522&lt;=BG$3,1,0))*OFFSET('Gastos com Pessoal'!$H$512,1,MATCH(1&amp;$B51,'Gastos com Pessoal'!$I$532:$AJ$532&amp;'Gastos com Pessoal'!$I$512:$AJ$512,0),10,1)),0)
+_xlfn.IFNA(SUM((BG$3&gt;='Gastos com Pessoal'!$E$513:$E$522)*(BG$3&lt;='Gastos com Pessoal'!$F$513:$F$522)*(IF('Gastos com Pessoal'!$M$513:$M$522&lt;=BG$3,1,0))*OFFSET('Gastos com Pessoal'!$H$512,1,MATCH(2&amp;$B51,'Gastos com Pessoal'!$I$532:$AJ$532&amp;'Gastos com Pessoal'!$I$512:$AJ$512,0),10,1)),0)
+_xlfn.IFNA(SUM((BG$3&gt;='Gastos com Pessoal'!$E$513:$E$522)*(BG$3&lt;='Gastos com Pessoal'!$F$513:$F$522)*(IF('Gastos com Pessoal'!$S$513:$S$522&lt;=BG$3,1,0))*OFFSET('Gastos com Pessoal'!$H$512,1,MATCH(3&amp;$B51,'Gastos com Pessoal'!$I$532:$AJ$532&amp;'Gastos com Pessoal'!$I$512:$AJ$512,0),10,1)),0)
+_xlfn.IFNA(SUM((BG$3&gt;='Gastos com Pessoal'!$E$513:$E$522)*(BG$3&lt;='Gastos com Pessoal'!$F$513:$F$522)*(IF('Gastos com Pessoal'!$Y$513:$Y$522&lt;=BG$3,1,0))*OFFSET('Gastos com Pessoal'!$H$512,1,MATCH(4&amp;$B51,'Gastos com Pessoal'!$I$532:$AJ$532&amp;'Gastos com Pessoal'!$I$512:$AJ$512,0),10,1)),0)
+_xlfn.IFNA(SUM((BG$3&gt;='Gastos com Pessoal'!$E$513:$E$522)*(BG$3&lt;='Gastos com Pessoal'!$F$513:$F$522)*(IF('Gastos com Pessoal'!$AE$513:$AE$522&lt;=BG$3,1,0))*OFFSET('Gastos com Pessoal'!$H$512,1,MATCH(5&amp;$B51,'Gastos com Pessoal'!$I$532:$AJ$532&amp;'Gastos com Pessoal'!$I$512:$AJ$512,0),10,1)),0)</f>
        <v>0</v>
      </c>
      <c r="BH51" s="32">
        <f t="array" aca="1" ref="BH51" ca="1">_xlfn.IFNA(SUM((BH$3&gt;='Gastos com Pessoal'!$E$7:$E$506)*(BH$3&lt;='Gastos com Pessoal'!$F$7:$F$506)*OFFSET('Encargos e Benefícios'!$D$5,1,MATCH($B51,'Encargos e Benefícios'!$E$5:$AB$5,0),500,1)),0)
+_xlfn.IFNA(SUM((BH$3&gt;='Gastos com Pessoal'!$E$513:$E$522)*(BH$3&lt;='Gastos com Pessoal'!$F$513:$F$522)*OFFSET('Encargos e Benefícios'!$D$511,1,MATCH($B51,'Encargos e Benefícios'!$E$511:$AB$511,0),10,1)),0)
+_xlfn.IFNA(SUM((BH$3&gt;='Gastos com Pessoal'!$E$7:$E$506)*(BH$3&lt;='Gastos com Pessoal'!$F$7:$F$506)*(IF('Gastos com Pessoal'!$G$7:$G$506&lt;=BH$3,1,0))*OFFSET('Gastos com Pessoal'!$H$6,1,MATCH(1&amp;$B51,'Gastos com Pessoal'!$I$532:$AJ$532&amp;'Gastos com Pessoal'!$I$6:$AJ$6,0),500,1)),0)
+_xlfn.IFNA(SUM((BH$3&gt;='Gastos com Pessoal'!$E$7:$E$506)*(BH$3&lt;='Gastos com Pessoal'!$F$7:$F$506)*(IF('Gastos com Pessoal'!$M$7:$M$506&lt;=BH$3,1,0))*OFFSET('Gastos com Pessoal'!$H$6,1,MATCH(2&amp;$B51,'Gastos com Pessoal'!$I$532:$AJ$532&amp;'Gastos com Pessoal'!$I$6:$AJ$6,0),500,1)),0)
+_xlfn.IFNA(SUM((BH$3&gt;='Gastos com Pessoal'!$E$7:$E$506)*(BH$3&lt;='Gastos com Pessoal'!$F$7:$F$506)*(IF('Gastos com Pessoal'!$S$7:$S$506&lt;=BH$3,1,0))*OFFSET('Gastos com Pessoal'!$H$6,1,MATCH(3&amp;$B51,'Gastos com Pessoal'!$I$532:$AJ$532&amp;'Gastos com Pessoal'!$I$6:$AJ$6,0),500,1)),0)
+_xlfn.IFNA(SUM((BH$3&gt;='Gastos com Pessoal'!$E$7:$E$506)*(BH$3&lt;='Gastos com Pessoal'!$F$7:$F$506)*(IF('Gastos com Pessoal'!$Y$7:$Y$506&lt;=BH$3,1,0))*OFFSET('Gastos com Pessoal'!$H$6,1,MATCH(4&amp;$B51,'Gastos com Pessoal'!$I$532:$AJ$532&amp;'Gastos com Pessoal'!$I$6:$AJ$6,0),500,1)),0)
+_xlfn.IFNA(SUM((BH$3&gt;='Gastos com Pessoal'!$E$7:$E$506)*(BH$3&lt;='Gastos com Pessoal'!$F$7:$F$506)*(IF('Gastos com Pessoal'!$AE$7:$AE$506&lt;=BH$3,1,0))*OFFSET('Gastos com Pessoal'!$H$6,1,MATCH(5&amp;$B51,'Gastos com Pessoal'!$I$532:$AJ$532&amp;'Gastos com Pessoal'!$I$6:$AJ$6,0),500,1)),0)
+_xlfn.IFNA(SUM((BH$3&gt;='Gastos com Pessoal'!$E$513:$E$522)*(BH$3&lt;='Gastos com Pessoal'!$F$513:$F$522)*(IF('Gastos com Pessoal'!$G$513:$G$522&lt;=BH$3,1,0))*OFFSET('Gastos com Pessoal'!$H$512,1,MATCH(1&amp;$B51,'Gastos com Pessoal'!$I$532:$AJ$532&amp;'Gastos com Pessoal'!$I$512:$AJ$512,0),10,1)),0)
+_xlfn.IFNA(SUM((BH$3&gt;='Gastos com Pessoal'!$E$513:$E$522)*(BH$3&lt;='Gastos com Pessoal'!$F$513:$F$522)*(IF('Gastos com Pessoal'!$M$513:$M$522&lt;=BH$3,1,0))*OFFSET('Gastos com Pessoal'!$H$512,1,MATCH(2&amp;$B51,'Gastos com Pessoal'!$I$532:$AJ$532&amp;'Gastos com Pessoal'!$I$512:$AJ$512,0),10,1)),0)
+_xlfn.IFNA(SUM((BH$3&gt;='Gastos com Pessoal'!$E$513:$E$522)*(BH$3&lt;='Gastos com Pessoal'!$F$513:$F$522)*(IF('Gastos com Pessoal'!$S$513:$S$522&lt;=BH$3,1,0))*OFFSET('Gastos com Pessoal'!$H$512,1,MATCH(3&amp;$B51,'Gastos com Pessoal'!$I$532:$AJ$532&amp;'Gastos com Pessoal'!$I$512:$AJ$512,0),10,1)),0)
+_xlfn.IFNA(SUM((BH$3&gt;='Gastos com Pessoal'!$E$513:$E$522)*(BH$3&lt;='Gastos com Pessoal'!$F$513:$F$522)*(IF('Gastos com Pessoal'!$Y$513:$Y$522&lt;=BH$3,1,0))*OFFSET('Gastos com Pessoal'!$H$512,1,MATCH(4&amp;$B51,'Gastos com Pessoal'!$I$532:$AJ$532&amp;'Gastos com Pessoal'!$I$512:$AJ$512,0),10,1)),0)
+_xlfn.IFNA(SUM((BH$3&gt;='Gastos com Pessoal'!$E$513:$E$522)*(BH$3&lt;='Gastos com Pessoal'!$F$513:$F$522)*(IF('Gastos com Pessoal'!$AE$513:$AE$522&lt;=BH$3,1,0))*OFFSET('Gastos com Pessoal'!$H$512,1,MATCH(5&amp;$B51,'Gastos com Pessoal'!$I$532:$AJ$532&amp;'Gastos com Pessoal'!$I$512:$AJ$512,0),10,1)),0)</f>
        <v>0</v>
      </c>
      <c r="BI51" s="32">
        <f t="array" aca="1" ref="BI51" ca="1">_xlfn.IFNA(SUM((BI$3&gt;='Gastos com Pessoal'!$E$7:$E$506)*(BI$3&lt;='Gastos com Pessoal'!$F$7:$F$506)*OFFSET('Encargos e Benefícios'!$D$5,1,MATCH($B51,'Encargos e Benefícios'!$E$5:$AB$5,0),500,1)),0)
+_xlfn.IFNA(SUM((BI$3&gt;='Gastos com Pessoal'!$E$513:$E$522)*(BI$3&lt;='Gastos com Pessoal'!$F$513:$F$522)*OFFSET('Encargos e Benefícios'!$D$511,1,MATCH($B51,'Encargos e Benefícios'!$E$511:$AB$511,0),10,1)),0)
+_xlfn.IFNA(SUM((BI$3&gt;='Gastos com Pessoal'!$E$7:$E$506)*(BI$3&lt;='Gastos com Pessoal'!$F$7:$F$506)*(IF('Gastos com Pessoal'!$G$7:$G$506&lt;=BI$3,1,0))*OFFSET('Gastos com Pessoal'!$H$6,1,MATCH(1&amp;$B51,'Gastos com Pessoal'!$I$532:$AJ$532&amp;'Gastos com Pessoal'!$I$6:$AJ$6,0),500,1)),0)
+_xlfn.IFNA(SUM((BI$3&gt;='Gastos com Pessoal'!$E$7:$E$506)*(BI$3&lt;='Gastos com Pessoal'!$F$7:$F$506)*(IF('Gastos com Pessoal'!$M$7:$M$506&lt;=BI$3,1,0))*OFFSET('Gastos com Pessoal'!$H$6,1,MATCH(2&amp;$B51,'Gastos com Pessoal'!$I$532:$AJ$532&amp;'Gastos com Pessoal'!$I$6:$AJ$6,0),500,1)),0)
+_xlfn.IFNA(SUM((BI$3&gt;='Gastos com Pessoal'!$E$7:$E$506)*(BI$3&lt;='Gastos com Pessoal'!$F$7:$F$506)*(IF('Gastos com Pessoal'!$S$7:$S$506&lt;=BI$3,1,0))*OFFSET('Gastos com Pessoal'!$H$6,1,MATCH(3&amp;$B51,'Gastos com Pessoal'!$I$532:$AJ$532&amp;'Gastos com Pessoal'!$I$6:$AJ$6,0),500,1)),0)
+_xlfn.IFNA(SUM((BI$3&gt;='Gastos com Pessoal'!$E$7:$E$506)*(BI$3&lt;='Gastos com Pessoal'!$F$7:$F$506)*(IF('Gastos com Pessoal'!$Y$7:$Y$506&lt;=BI$3,1,0))*OFFSET('Gastos com Pessoal'!$H$6,1,MATCH(4&amp;$B51,'Gastos com Pessoal'!$I$532:$AJ$532&amp;'Gastos com Pessoal'!$I$6:$AJ$6,0),500,1)),0)
+_xlfn.IFNA(SUM((BI$3&gt;='Gastos com Pessoal'!$E$7:$E$506)*(BI$3&lt;='Gastos com Pessoal'!$F$7:$F$506)*(IF('Gastos com Pessoal'!$AE$7:$AE$506&lt;=BI$3,1,0))*OFFSET('Gastos com Pessoal'!$H$6,1,MATCH(5&amp;$B51,'Gastos com Pessoal'!$I$532:$AJ$532&amp;'Gastos com Pessoal'!$I$6:$AJ$6,0),500,1)),0)
+_xlfn.IFNA(SUM((BI$3&gt;='Gastos com Pessoal'!$E$513:$E$522)*(BI$3&lt;='Gastos com Pessoal'!$F$513:$F$522)*(IF('Gastos com Pessoal'!$G$513:$G$522&lt;=BI$3,1,0))*OFFSET('Gastos com Pessoal'!$H$512,1,MATCH(1&amp;$B51,'Gastos com Pessoal'!$I$532:$AJ$532&amp;'Gastos com Pessoal'!$I$512:$AJ$512,0),10,1)),0)
+_xlfn.IFNA(SUM((BI$3&gt;='Gastos com Pessoal'!$E$513:$E$522)*(BI$3&lt;='Gastos com Pessoal'!$F$513:$F$522)*(IF('Gastos com Pessoal'!$M$513:$M$522&lt;=BI$3,1,0))*OFFSET('Gastos com Pessoal'!$H$512,1,MATCH(2&amp;$B51,'Gastos com Pessoal'!$I$532:$AJ$532&amp;'Gastos com Pessoal'!$I$512:$AJ$512,0),10,1)),0)
+_xlfn.IFNA(SUM((BI$3&gt;='Gastos com Pessoal'!$E$513:$E$522)*(BI$3&lt;='Gastos com Pessoal'!$F$513:$F$522)*(IF('Gastos com Pessoal'!$S$513:$S$522&lt;=BI$3,1,0))*OFFSET('Gastos com Pessoal'!$H$512,1,MATCH(3&amp;$B51,'Gastos com Pessoal'!$I$532:$AJ$532&amp;'Gastos com Pessoal'!$I$512:$AJ$512,0),10,1)),0)
+_xlfn.IFNA(SUM((BI$3&gt;='Gastos com Pessoal'!$E$513:$E$522)*(BI$3&lt;='Gastos com Pessoal'!$F$513:$F$522)*(IF('Gastos com Pessoal'!$Y$513:$Y$522&lt;=BI$3,1,0))*OFFSET('Gastos com Pessoal'!$H$512,1,MATCH(4&amp;$B51,'Gastos com Pessoal'!$I$532:$AJ$532&amp;'Gastos com Pessoal'!$I$512:$AJ$512,0),10,1)),0)
+_xlfn.IFNA(SUM((BI$3&gt;='Gastos com Pessoal'!$E$513:$E$522)*(BI$3&lt;='Gastos com Pessoal'!$F$513:$F$522)*(IF('Gastos com Pessoal'!$AE$513:$AE$522&lt;=BI$3,1,0))*OFFSET('Gastos com Pessoal'!$H$512,1,MATCH(5&amp;$B51,'Gastos com Pessoal'!$I$532:$AJ$532&amp;'Gastos com Pessoal'!$I$512:$AJ$512,0),10,1)),0)</f>
        <v>0</v>
      </c>
      <c r="BJ51" s="32">
        <f t="array" aca="1" ref="BJ51" ca="1">_xlfn.IFNA(SUM((BJ$3&gt;='Gastos com Pessoal'!$E$7:$E$506)*(BJ$3&lt;='Gastos com Pessoal'!$F$7:$F$506)*OFFSET('Encargos e Benefícios'!$D$5,1,MATCH($B51,'Encargos e Benefícios'!$E$5:$AB$5,0),500,1)),0)
+_xlfn.IFNA(SUM((BJ$3&gt;='Gastos com Pessoal'!$E$513:$E$522)*(BJ$3&lt;='Gastos com Pessoal'!$F$513:$F$522)*OFFSET('Encargos e Benefícios'!$D$511,1,MATCH($B51,'Encargos e Benefícios'!$E$511:$AB$511,0),10,1)),0)
+_xlfn.IFNA(SUM((BJ$3&gt;='Gastos com Pessoal'!$E$7:$E$506)*(BJ$3&lt;='Gastos com Pessoal'!$F$7:$F$506)*(IF('Gastos com Pessoal'!$G$7:$G$506&lt;=BJ$3,1,0))*OFFSET('Gastos com Pessoal'!$H$6,1,MATCH(1&amp;$B51,'Gastos com Pessoal'!$I$532:$AJ$532&amp;'Gastos com Pessoal'!$I$6:$AJ$6,0),500,1)),0)
+_xlfn.IFNA(SUM((BJ$3&gt;='Gastos com Pessoal'!$E$7:$E$506)*(BJ$3&lt;='Gastos com Pessoal'!$F$7:$F$506)*(IF('Gastos com Pessoal'!$M$7:$M$506&lt;=BJ$3,1,0))*OFFSET('Gastos com Pessoal'!$H$6,1,MATCH(2&amp;$B51,'Gastos com Pessoal'!$I$532:$AJ$532&amp;'Gastos com Pessoal'!$I$6:$AJ$6,0),500,1)),0)
+_xlfn.IFNA(SUM((BJ$3&gt;='Gastos com Pessoal'!$E$7:$E$506)*(BJ$3&lt;='Gastos com Pessoal'!$F$7:$F$506)*(IF('Gastos com Pessoal'!$S$7:$S$506&lt;=BJ$3,1,0))*OFFSET('Gastos com Pessoal'!$H$6,1,MATCH(3&amp;$B51,'Gastos com Pessoal'!$I$532:$AJ$532&amp;'Gastos com Pessoal'!$I$6:$AJ$6,0),500,1)),0)
+_xlfn.IFNA(SUM((BJ$3&gt;='Gastos com Pessoal'!$E$7:$E$506)*(BJ$3&lt;='Gastos com Pessoal'!$F$7:$F$506)*(IF('Gastos com Pessoal'!$Y$7:$Y$506&lt;=BJ$3,1,0))*OFFSET('Gastos com Pessoal'!$H$6,1,MATCH(4&amp;$B51,'Gastos com Pessoal'!$I$532:$AJ$532&amp;'Gastos com Pessoal'!$I$6:$AJ$6,0),500,1)),0)
+_xlfn.IFNA(SUM((BJ$3&gt;='Gastos com Pessoal'!$E$7:$E$506)*(BJ$3&lt;='Gastos com Pessoal'!$F$7:$F$506)*(IF('Gastos com Pessoal'!$AE$7:$AE$506&lt;=BJ$3,1,0))*OFFSET('Gastos com Pessoal'!$H$6,1,MATCH(5&amp;$B51,'Gastos com Pessoal'!$I$532:$AJ$532&amp;'Gastos com Pessoal'!$I$6:$AJ$6,0),500,1)),0)
+_xlfn.IFNA(SUM((BJ$3&gt;='Gastos com Pessoal'!$E$513:$E$522)*(BJ$3&lt;='Gastos com Pessoal'!$F$513:$F$522)*(IF('Gastos com Pessoal'!$G$513:$G$522&lt;=BJ$3,1,0))*OFFSET('Gastos com Pessoal'!$H$512,1,MATCH(1&amp;$B51,'Gastos com Pessoal'!$I$532:$AJ$532&amp;'Gastos com Pessoal'!$I$512:$AJ$512,0),10,1)),0)
+_xlfn.IFNA(SUM((BJ$3&gt;='Gastos com Pessoal'!$E$513:$E$522)*(BJ$3&lt;='Gastos com Pessoal'!$F$513:$F$522)*(IF('Gastos com Pessoal'!$M$513:$M$522&lt;=BJ$3,1,0))*OFFSET('Gastos com Pessoal'!$H$512,1,MATCH(2&amp;$B51,'Gastos com Pessoal'!$I$532:$AJ$532&amp;'Gastos com Pessoal'!$I$512:$AJ$512,0),10,1)),0)
+_xlfn.IFNA(SUM((BJ$3&gt;='Gastos com Pessoal'!$E$513:$E$522)*(BJ$3&lt;='Gastos com Pessoal'!$F$513:$F$522)*(IF('Gastos com Pessoal'!$S$513:$S$522&lt;=BJ$3,1,0))*OFFSET('Gastos com Pessoal'!$H$512,1,MATCH(3&amp;$B51,'Gastos com Pessoal'!$I$532:$AJ$532&amp;'Gastos com Pessoal'!$I$512:$AJ$512,0),10,1)),0)
+_xlfn.IFNA(SUM((BJ$3&gt;='Gastos com Pessoal'!$E$513:$E$522)*(BJ$3&lt;='Gastos com Pessoal'!$F$513:$F$522)*(IF('Gastos com Pessoal'!$Y$513:$Y$522&lt;=BJ$3,1,0))*OFFSET('Gastos com Pessoal'!$H$512,1,MATCH(4&amp;$B51,'Gastos com Pessoal'!$I$532:$AJ$532&amp;'Gastos com Pessoal'!$I$512:$AJ$512,0),10,1)),0)
+_xlfn.IFNA(SUM((BJ$3&gt;='Gastos com Pessoal'!$E$513:$E$522)*(BJ$3&lt;='Gastos com Pessoal'!$F$513:$F$522)*(IF('Gastos com Pessoal'!$AE$513:$AE$522&lt;=BJ$3,1,0))*OFFSET('Gastos com Pessoal'!$H$512,1,MATCH(5&amp;$B51,'Gastos com Pessoal'!$I$532:$AJ$532&amp;'Gastos com Pessoal'!$I$512:$AJ$512,0),10,1)),0)</f>
        <v>0</v>
      </c>
      <c r="BK51" s="70">
        <f t="shared" ca="1" si="20"/>
        <v>0</v>
      </c>
      <c r="BL51" s="75">
        <f t="shared" ca="1" si="21"/>
        <v>0</v>
      </c>
    </row>
    <row r="52" spans="1:64" s="48" customFormat="1" ht="23.25" customHeight="1" x14ac:dyDescent="0.2">
      <c r="A52" s="18" t="s">
        <v>174</v>
      </c>
      <c r="B52" s="12" t="s">
        <v>175</v>
      </c>
      <c r="C52" s="32">
        <f t="array" aca="1" ref="C52" ca="1">_xlfn.IFNA(SUM((C$3&gt;='Gastos com Pessoal'!$E$7:$E$506)*(C$3&lt;='Gastos com Pessoal'!$F$7:$F$506)*OFFSET('Encargos e Benefícios'!$D$5,1,MATCH($B52,'Encargos e Benefícios'!$E$5:$AB$5,0),500,1)),0)
+_xlfn.IFNA(SUM((C$3&gt;='Gastos com Pessoal'!$E$513:$E$522)*(C$3&lt;='Gastos com Pessoal'!$F$513:$F$522)*OFFSET('Encargos e Benefícios'!$D$511,1,MATCH($B52,'Encargos e Benefícios'!$E$511:$AB$511,0),10,1)),0)
+_xlfn.IFNA(SUM((C$3&gt;='Gastos com Pessoal'!$E$7:$E$506)*(C$3&lt;='Gastos com Pessoal'!$F$7:$F$506)*(IF('Gastos com Pessoal'!$G$7:$G$506&lt;=C$3,1,0))*OFFSET('Gastos com Pessoal'!$H$6,1,MATCH(1&amp;$B52,'Gastos com Pessoal'!$I$532:$AJ$532&amp;'Gastos com Pessoal'!$I$6:$AJ$6,0),500,1)),0)
+_xlfn.IFNA(SUM((C$3&gt;='Gastos com Pessoal'!$E$7:$E$506)*(C$3&lt;='Gastos com Pessoal'!$F$7:$F$506)*(IF('Gastos com Pessoal'!$M$7:$M$506&lt;=C$3,1,0))*OFFSET('Gastos com Pessoal'!$H$6,1,MATCH(2&amp;$B52,'Gastos com Pessoal'!$I$532:$AJ$532&amp;'Gastos com Pessoal'!$I$6:$AJ$6,0),500,1)),0)
+_xlfn.IFNA(SUM((C$3&gt;='Gastos com Pessoal'!$E$7:$E$506)*(C$3&lt;='Gastos com Pessoal'!$F$7:$F$506)*(IF('Gastos com Pessoal'!$S$7:$S$506&lt;=C$3,1,0))*OFFSET('Gastos com Pessoal'!$H$6,1,MATCH(3&amp;$B52,'Gastos com Pessoal'!$I$532:$AJ$532&amp;'Gastos com Pessoal'!$I$6:$AJ$6,0),500,1)),0)
+_xlfn.IFNA(SUM((C$3&gt;='Gastos com Pessoal'!$E$7:$E$506)*(C$3&lt;='Gastos com Pessoal'!$F$7:$F$506)*(IF('Gastos com Pessoal'!$Y$7:$Y$506&lt;=C$3,1,0))*OFFSET('Gastos com Pessoal'!$H$6,1,MATCH(4&amp;$B52,'Gastos com Pessoal'!$I$532:$AJ$532&amp;'Gastos com Pessoal'!$I$6:$AJ$6,0),500,1)),0)
+_xlfn.IFNA(SUM((C$3&gt;='Gastos com Pessoal'!$E$7:$E$506)*(C$3&lt;='Gastos com Pessoal'!$F$7:$F$506)*(IF('Gastos com Pessoal'!$AE$7:$AE$506&lt;=C$3,1,0))*OFFSET('Gastos com Pessoal'!$H$6,1,MATCH(5&amp;$B52,'Gastos com Pessoal'!$I$532:$AJ$532&amp;'Gastos com Pessoal'!$I$6:$AJ$6,0),500,1)),0)
+_xlfn.IFNA(SUM((C$3&gt;='Gastos com Pessoal'!$E$513:$E$522)*(C$3&lt;='Gastos com Pessoal'!$F$513:$F$522)*(IF('Gastos com Pessoal'!$G$513:$G$522&lt;=C$3,1,0))*OFFSET('Gastos com Pessoal'!$H$512,1,MATCH(1&amp;$B52,'Gastos com Pessoal'!$I$532:$AJ$532&amp;'Gastos com Pessoal'!$I$512:$AJ$512,0),10,1)),0)
+_xlfn.IFNA(SUM((C$3&gt;='Gastos com Pessoal'!$E$513:$E$522)*(C$3&lt;='Gastos com Pessoal'!$F$513:$F$522)*(IF('Gastos com Pessoal'!$M$513:$M$522&lt;=C$3,1,0))*OFFSET('Gastos com Pessoal'!$H$512,1,MATCH(2&amp;$B52,'Gastos com Pessoal'!$I$532:$AJ$532&amp;'Gastos com Pessoal'!$I$512:$AJ$512,0),10,1)),0)
+_xlfn.IFNA(SUM((C$3&gt;='Gastos com Pessoal'!$E$513:$E$522)*(C$3&lt;='Gastos com Pessoal'!$F$513:$F$522)*(IF('Gastos com Pessoal'!$S$513:$S$522&lt;=C$3,1,0))*OFFSET('Gastos com Pessoal'!$H$512,1,MATCH(3&amp;$B52,'Gastos com Pessoal'!$I$532:$AJ$532&amp;'Gastos com Pessoal'!$I$512:$AJ$512,0),10,1)),0)
+_xlfn.IFNA(SUM((C$3&gt;='Gastos com Pessoal'!$E$513:$E$522)*(C$3&lt;='Gastos com Pessoal'!$F$513:$F$522)*(IF('Gastos com Pessoal'!$Y$513:$Y$522&lt;=C$3,1,0))*OFFSET('Gastos com Pessoal'!$H$512,1,MATCH(4&amp;$B52,'Gastos com Pessoal'!$I$532:$AJ$532&amp;'Gastos com Pessoal'!$I$512:$AJ$512,0),10,1)),0)
+_xlfn.IFNA(SUM((C$3&gt;='Gastos com Pessoal'!$E$513:$E$522)*(C$3&lt;='Gastos com Pessoal'!$F$513:$F$522)*(IF('Gastos com Pessoal'!$AE$513:$AE$522&lt;=C$3,1,0))*OFFSET('Gastos com Pessoal'!$H$512,1,MATCH(5&amp;$B52,'Gastos com Pessoal'!$I$532:$AJ$532&amp;'Gastos com Pessoal'!$I$512:$AJ$512,0),10,1)),0)</f>
        <v>0</v>
      </c>
      <c r="D52" s="32">
        <f t="array" aca="1" ref="D52" ca="1">_xlfn.IFNA(SUM((D$3&gt;='Gastos com Pessoal'!$E$7:$E$506)*(D$3&lt;='Gastos com Pessoal'!$F$7:$F$506)*OFFSET('Encargos e Benefícios'!$D$5,1,MATCH($B52,'Encargos e Benefícios'!$E$5:$AB$5,0),500,1)),0)
+_xlfn.IFNA(SUM((D$3&gt;='Gastos com Pessoal'!$E$513:$E$522)*(D$3&lt;='Gastos com Pessoal'!$F$513:$F$522)*OFFSET('Encargos e Benefícios'!$D$511,1,MATCH($B52,'Encargos e Benefícios'!$E$511:$AB$511,0),10,1)),0)
+_xlfn.IFNA(SUM((D$3&gt;='Gastos com Pessoal'!$E$7:$E$506)*(D$3&lt;='Gastos com Pessoal'!$F$7:$F$506)*(IF('Gastos com Pessoal'!$G$7:$G$506&lt;=D$3,1,0))*OFFSET('Gastos com Pessoal'!$H$6,1,MATCH(1&amp;$B52,'Gastos com Pessoal'!$I$532:$AJ$532&amp;'Gastos com Pessoal'!$I$6:$AJ$6,0),500,1)),0)
+_xlfn.IFNA(SUM((D$3&gt;='Gastos com Pessoal'!$E$7:$E$506)*(D$3&lt;='Gastos com Pessoal'!$F$7:$F$506)*(IF('Gastos com Pessoal'!$M$7:$M$506&lt;=D$3,1,0))*OFFSET('Gastos com Pessoal'!$H$6,1,MATCH(2&amp;$B52,'Gastos com Pessoal'!$I$532:$AJ$532&amp;'Gastos com Pessoal'!$I$6:$AJ$6,0),500,1)),0)
+_xlfn.IFNA(SUM((D$3&gt;='Gastos com Pessoal'!$E$7:$E$506)*(D$3&lt;='Gastos com Pessoal'!$F$7:$F$506)*(IF('Gastos com Pessoal'!$S$7:$S$506&lt;=D$3,1,0))*OFFSET('Gastos com Pessoal'!$H$6,1,MATCH(3&amp;$B52,'Gastos com Pessoal'!$I$532:$AJ$532&amp;'Gastos com Pessoal'!$I$6:$AJ$6,0),500,1)),0)
+_xlfn.IFNA(SUM((D$3&gt;='Gastos com Pessoal'!$E$7:$E$506)*(D$3&lt;='Gastos com Pessoal'!$F$7:$F$506)*(IF('Gastos com Pessoal'!$Y$7:$Y$506&lt;=D$3,1,0))*OFFSET('Gastos com Pessoal'!$H$6,1,MATCH(4&amp;$B52,'Gastos com Pessoal'!$I$532:$AJ$532&amp;'Gastos com Pessoal'!$I$6:$AJ$6,0),500,1)),0)
+_xlfn.IFNA(SUM((D$3&gt;='Gastos com Pessoal'!$E$7:$E$506)*(D$3&lt;='Gastos com Pessoal'!$F$7:$F$506)*(IF('Gastos com Pessoal'!$AE$7:$AE$506&lt;=D$3,1,0))*OFFSET('Gastos com Pessoal'!$H$6,1,MATCH(5&amp;$B52,'Gastos com Pessoal'!$I$532:$AJ$532&amp;'Gastos com Pessoal'!$I$6:$AJ$6,0),500,1)),0)
+_xlfn.IFNA(SUM((D$3&gt;='Gastos com Pessoal'!$E$513:$E$522)*(D$3&lt;='Gastos com Pessoal'!$F$513:$F$522)*(IF('Gastos com Pessoal'!$G$513:$G$522&lt;=D$3,1,0))*OFFSET('Gastos com Pessoal'!$H$512,1,MATCH(1&amp;$B52,'Gastos com Pessoal'!$I$532:$AJ$532&amp;'Gastos com Pessoal'!$I$512:$AJ$512,0),10,1)),0)
+_xlfn.IFNA(SUM((D$3&gt;='Gastos com Pessoal'!$E$513:$E$522)*(D$3&lt;='Gastos com Pessoal'!$F$513:$F$522)*(IF('Gastos com Pessoal'!$M$513:$M$522&lt;=D$3,1,0))*OFFSET('Gastos com Pessoal'!$H$512,1,MATCH(2&amp;$B52,'Gastos com Pessoal'!$I$532:$AJ$532&amp;'Gastos com Pessoal'!$I$512:$AJ$512,0),10,1)),0)
+_xlfn.IFNA(SUM((D$3&gt;='Gastos com Pessoal'!$E$513:$E$522)*(D$3&lt;='Gastos com Pessoal'!$F$513:$F$522)*(IF('Gastos com Pessoal'!$S$513:$S$522&lt;=D$3,1,0))*OFFSET('Gastos com Pessoal'!$H$512,1,MATCH(3&amp;$B52,'Gastos com Pessoal'!$I$532:$AJ$532&amp;'Gastos com Pessoal'!$I$512:$AJ$512,0),10,1)),0)
+_xlfn.IFNA(SUM((D$3&gt;='Gastos com Pessoal'!$E$513:$E$522)*(D$3&lt;='Gastos com Pessoal'!$F$513:$F$522)*(IF('Gastos com Pessoal'!$Y$513:$Y$522&lt;=D$3,1,0))*OFFSET('Gastos com Pessoal'!$H$512,1,MATCH(4&amp;$B52,'Gastos com Pessoal'!$I$532:$AJ$532&amp;'Gastos com Pessoal'!$I$512:$AJ$512,0),10,1)),0)
+_xlfn.IFNA(SUM((D$3&gt;='Gastos com Pessoal'!$E$513:$E$522)*(D$3&lt;='Gastos com Pessoal'!$F$513:$F$522)*(IF('Gastos com Pessoal'!$AE$513:$AE$522&lt;=D$3,1,0))*OFFSET('Gastos com Pessoal'!$H$512,1,MATCH(5&amp;$B52,'Gastos com Pessoal'!$I$532:$AJ$532&amp;'Gastos com Pessoal'!$I$512:$AJ$512,0),10,1)),0)</f>
        <v>0</v>
      </c>
      <c r="E52" s="32">
        <f t="array" aca="1" ref="E52" ca="1">_xlfn.IFNA(SUM((E$3&gt;='Gastos com Pessoal'!$E$7:$E$506)*(E$3&lt;='Gastos com Pessoal'!$F$7:$F$506)*OFFSET('Encargos e Benefícios'!$D$5,1,MATCH($B52,'Encargos e Benefícios'!$E$5:$AB$5,0),500,1)),0)
+_xlfn.IFNA(SUM((E$3&gt;='Gastos com Pessoal'!$E$513:$E$522)*(E$3&lt;='Gastos com Pessoal'!$F$513:$F$522)*OFFSET('Encargos e Benefícios'!$D$511,1,MATCH($B52,'Encargos e Benefícios'!$E$511:$AB$511,0),10,1)),0)
+_xlfn.IFNA(SUM((E$3&gt;='Gastos com Pessoal'!$E$7:$E$506)*(E$3&lt;='Gastos com Pessoal'!$F$7:$F$506)*(IF('Gastos com Pessoal'!$G$7:$G$506&lt;=E$3,1,0))*OFFSET('Gastos com Pessoal'!$H$6,1,MATCH(1&amp;$B52,'Gastos com Pessoal'!$I$532:$AJ$532&amp;'Gastos com Pessoal'!$I$6:$AJ$6,0),500,1)),0)
+_xlfn.IFNA(SUM((E$3&gt;='Gastos com Pessoal'!$E$7:$E$506)*(E$3&lt;='Gastos com Pessoal'!$F$7:$F$506)*(IF('Gastos com Pessoal'!$M$7:$M$506&lt;=E$3,1,0))*OFFSET('Gastos com Pessoal'!$H$6,1,MATCH(2&amp;$B52,'Gastos com Pessoal'!$I$532:$AJ$532&amp;'Gastos com Pessoal'!$I$6:$AJ$6,0),500,1)),0)
+_xlfn.IFNA(SUM((E$3&gt;='Gastos com Pessoal'!$E$7:$E$506)*(E$3&lt;='Gastos com Pessoal'!$F$7:$F$506)*(IF('Gastos com Pessoal'!$S$7:$S$506&lt;=E$3,1,0))*OFFSET('Gastos com Pessoal'!$H$6,1,MATCH(3&amp;$B52,'Gastos com Pessoal'!$I$532:$AJ$532&amp;'Gastos com Pessoal'!$I$6:$AJ$6,0),500,1)),0)
+_xlfn.IFNA(SUM((E$3&gt;='Gastos com Pessoal'!$E$7:$E$506)*(E$3&lt;='Gastos com Pessoal'!$F$7:$F$506)*(IF('Gastos com Pessoal'!$Y$7:$Y$506&lt;=E$3,1,0))*OFFSET('Gastos com Pessoal'!$H$6,1,MATCH(4&amp;$B52,'Gastos com Pessoal'!$I$532:$AJ$532&amp;'Gastos com Pessoal'!$I$6:$AJ$6,0),500,1)),0)
+_xlfn.IFNA(SUM((E$3&gt;='Gastos com Pessoal'!$E$7:$E$506)*(E$3&lt;='Gastos com Pessoal'!$F$7:$F$506)*(IF('Gastos com Pessoal'!$AE$7:$AE$506&lt;=E$3,1,0))*OFFSET('Gastos com Pessoal'!$H$6,1,MATCH(5&amp;$B52,'Gastos com Pessoal'!$I$532:$AJ$532&amp;'Gastos com Pessoal'!$I$6:$AJ$6,0),500,1)),0)
+_xlfn.IFNA(SUM((E$3&gt;='Gastos com Pessoal'!$E$513:$E$522)*(E$3&lt;='Gastos com Pessoal'!$F$513:$F$522)*(IF('Gastos com Pessoal'!$G$513:$G$522&lt;=E$3,1,0))*OFFSET('Gastos com Pessoal'!$H$512,1,MATCH(1&amp;$B52,'Gastos com Pessoal'!$I$532:$AJ$532&amp;'Gastos com Pessoal'!$I$512:$AJ$512,0),10,1)),0)
+_xlfn.IFNA(SUM((E$3&gt;='Gastos com Pessoal'!$E$513:$E$522)*(E$3&lt;='Gastos com Pessoal'!$F$513:$F$522)*(IF('Gastos com Pessoal'!$M$513:$M$522&lt;=E$3,1,0))*OFFSET('Gastos com Pessoal'!$H$512,1,MATCH(2&amp;$B52,'Gastos com Pessoal'!$I$532:$AJ$532&amp;'Gastos com Pessoal'!$I$512:$AJ$512,0),10,1)),0)
+_xlfn.IFNA(SUM((E$3&gt;='Gastos com Pessoal'!$E$513:$E$522)*(E$3&lt;='Gastos com Pessoal'!$F$513:$F$522)*(IF('Gastos com Pessoal'!$S$513:$S$522&lt;=E$3,1,0))*OFFSET('Gastos com Pessoal'!$H$512,1,MATCH(3&amp;$B52,'Gastos com Pessoal'!$I$532:$AJ$532&amp;'Gastos com Pessoal'!$I$512:$AJ$512,0),10,1)),0)
+_xlfn.IFNA(SUM((E$3&gt;='Gastos com Pessoal'!$E$513:$E$522)*(E$3&lt;='Gastos com Pessoal'!$F$513:$F$522)*(IF('Gastos com Pessoal'!$Y$513:$Y$522&lt;=E$3,1,0))*OFFSET('Gastos com Pessoal'!$H$512,1,MATCH(4&amp;$B52,'Gastos com Pessoal'!$I$532:$AJ$532&amp;'Gastos com Pessoal'!$I$512:$AJ$512,0),10,1)),0)
+_xlfn.IFNA(SUM((E$3&gt;='Gastos com Pessoal'!$E$513:$E$522)*(E$3&lt;='Gastos com Pessoal'!$F$513:$F$522)*(IF('Gastos com Pessoal'!$AE$513:$AE$522&lt;=E$3,1,0))*OFFSET('Gastos com Pessoal'!$H$512,1,MATCH(5&amp;$B52,'Gastos com Pessoal'!$I$532:$AJ$532&amp;'Gastos com Pessoal'!$I$512:$AJ$512,0),10,1)),0)</f>
        <v>0</v>
      </c>
      <c r="F52" s="32">
        <f t="array" aca="1" ref="F52" ca="1">_xlfn.IFNA(SUM((F$3&gt;='Gastos com Pessoal'!$E$7:$E$506)*(F$3&lt;='Gastos com Pessoal'!$F$7:$F$506)*OFFSET('Encargos e Benefícios'!$D$5,1,MATCH($B52,'Encargos e Benefícios'!$E$5:$AB$5,0),500,1)),0)
+_xlfn.IFNA(SUM((F$3&gt;='Gastos com Pessoal'!$E$513:$E$522)*(F$3&lt;='Gastos com Pessoal'!$F$513:$F$522)*OFFSET('Encargos e Benefícios'!$D$511,1,MATCH($B52,'Encargos e Benefícios'!$E$511:$AB$511,0),10,1)),0)
+_xlfn.IFNA(SUM((F$3&gt;='Gastos com Pessoal'!$E$7:$E$506)*(F$3&lt;='Gastos com Pessoal'!$F$7:$F$506)*(IF('Gastos com Pessoal'!$G$7:$G$506&lt;=F$3,1,0))*OFFSET('Gastos com Pessoal'!$H$6,1,MATCH(1&amp;$B52,'Gastos com Pessoal'!$I$532:$AJ$532&amp;'Gastos com Pessoal'!$I$6:$AJ$6,0),500,1)),0)
+_xlfn.IFNA(SUM((F$3&gt;='Gastos com Pessoal'!$E$7:$E$506)*(F$3&lt;='Gastos com Pessoal'!$F$7:$F$506)*(IF('Gastos com Pessoal'!$M$7:$M$506&lt;=F$3,1,0))*OFFSET('Gastos com Pessoal'!$H$6,1,MATCH(2&amp;$B52,'Gastos com Pessoal'!$I$532:$AJ$532&amp;'Gastos com Pessoal'!$I$6:$AJ$6,0),500,1)),0)
+_xlfn.IFNA(SUM((F$3&gt;='Gastos com Pessoal'!$E$7:$E$506)*(F$3&lt;='Gastos com Pessoal'!$F$7:$F$506)*(IF('Gastos com Pessoal'!$S$7:$S$506&lt;=F$3,1,0))*OFFSET('Gastos com Pessoal'!$H$6,1,MATCH(3&amp;$B52,'Gastos com Pessoal'!$I$532:$AJ$532&amp;'Gastos com Pessoal'!$I$6:$AJ$6,0),500,1)),0)
+_xlfn.IFNA(SUM((F$3&gt;='Gastos com Pessoal'!$E$7:$E$506)*(F$3&lt;='Gastos com Pessoal'!$F$7:$F$506)*(IF('Gastos com Pessoal'!$Y$7:$Y$506&lt;=F$3,1,0))*OFFSET('Gastos com Pessoal'!$H$6,1,MATCH(4&amp;$B52,'Gastos com Pessoal'!$I$532:$AJ$532&amp;'Gastos com Pessoal'!$I$6:$AJ$6,0),500,1)),0)
+_xlfn.IFNA(SUM((F$3&gt;='Gastos com Pessoal'!$E$7:$E$506)*(F$3&lt;='Gastos com Pessoal'!$F$7:$F$506)*(IF('Gastos com Pessoal'!$AE$7:$AE$506&lt;=F$3,1,0))*OFFSET('Gastos com Pessoal'!$H$6,1,MATCH(5&amp;$B52,'Gastos com Pessoal'!$I$532:$AJ$532&amp;'Gastos com Pessoal'!$I$6:$AJ$6,0),500,1)),0)
+_xlfn.IFNA(SUM((F$3&gt;='Gastos com Pessoal'!$E$513:$E$522)*(F$3&lt;='Gastos com Pessoal'!$F$513:$F$522)*(IF('Gastos com Pessoal'!$G$513:$G$522&lt;=F$3,1,0))*OFFSET('Gastos com Pessoal'!$H$512,1,MATCH(1&amp;$B52,'Gastos com Pessoal'!$I$532:$AJ$532&amp;'Gastos com Pessoal'!$I$512:$AJ$512,0),10,1)),0)
+_xlfn.IFNA(SUM((F$3&gt;='Gastos com Pessoal'!$E$513:$E$522)*(F$3&lt;='Gastos com Pessoal'!$F$513:$F$522)*(IF('Gastos com Pessoal'!$M$513:$M$522&lt;=F$3,1,0))*OFFSET('Gastos com Pessoal'!$H$512,1,MATCH(2&amp;$B52,'Gastos com Pessoal'!$I$532:$AJ$532&amp;'Gastos com Pessoal'!$I$512:$AJ$512,0),10,1)),0)
+_xlfn.IFNA(SUM((F$3&gt;='Gastos com Pessoal'!$E$513:$E$522)*(F$3&lt;='Gastos com Pessoal'!$F$513:$F$522)*(IF('Gastos com Pessoal'!$S$513:$S$522&lt;=F$3,1,0))*OFFSET('Gastos com Pessoal'!$H$512,1,MATCH(3&amp;$B52,'Gastos com Pessoal'!$I$532:$AJ$532&amp;'Gastos com Pessoal'!$I$512:$AJ$512,0),10,1)),0)
+_xlfn.IFNA(SUM((F$3&gt;='Gastos com Pessoal'!$E$513:$E$522)*(F$3&lt;='Gastos com Pessoal'!$F$513:$F$522)*(IF('Gastos com Pessoal'!$Y$513:$Y$522&lt;=F$3,1,0))*OFFSET('Gastos com Pessoal'!$H$512,1,MATCH(4&amp;$B52,'Gastos com Pessoal'!$I$532:$AJ$532&amp;'Gastos com Pessoal'!$I$512:$AJ$512,0),10,1)),0)
+_xlfn.IFNA(SUM((F$3&gt;='Gastos com Pessoal'!$E$513:$E$522)*(F$3&lt;='Gastos com Pessoal'!$F$513:$F$522)*(IF('Gastos com Pessoal'!$AE$513:$AE$522&lt;=F$3,1,0))*OFFSET('Gastos com Pessoal'!$H$512,1,MATCH(5&amp;$B52,'Gastos com Pessoal'!$I$532:$AJ$532&amp;'Gastos com Pessoal'!$I$512:$AJ$512,0),10,1)),0)</f>
        <v>0</v>
      </c>
      <c r="G52" s="32">
        <f t="array" aca="1" ref="G52" ca="1">_xlfn.IFNA(SUM((G$3&gt;='Gastos com Pessoal'!$E$7:$E$506)*(G$3&lt;='Gastos com Pessoal'!$F$7:$F$506)*OFFSET('Encargos e Benefícios'!$D$5,1,MATCH($B52,'Encargos e Benefícios'!$E$5:$AB$5,0),500,1)),0)
+_xlfn.IFNA(SUM((G$3&gt;='Gastos com Pessoal'!$E$513:$E$522)*(G$3&lt;='Gastos com Pessoal'!$F$513:$F$522)*OFFSET('Encargos e Benefícios'!$D$511,1,MATCH($B52,'Encargos e Benefícios'!$E$511:$AB$511,0),10,1)),0)
+_xlfn.IFNA(SUM((G$3&gt;='Gastos com Pessoal'!$E$7:$E$506)*(G$3&lt;='Gastos com Pessoal'!$F$7:$F$506)*(IF('Gastos com Pessoal'!$G$7:$G$506&lt;=G$3,1,0))*OFFSET('Gastos com Pessoal'!$H$6,1,MATCH(1&amp;$B52,'Gastos com Pessoal'!$I$532:$AJ$532&amp;'Gastos com Pessoal'!$I$6:$AJ$6,0),500,1)),0)
+_xlfn.IFNA(SUM((G$3&gt;='Gastos com Pessoal'!$E$7:$E$506)*(G$3&lt;='Gastos com Pessoal'!$F$7:$F$506)*(IF('Gastos com Pessoal'!$M$7:$M$506&lt;=G$3,1,0))*OFFSET('Gastos com Pessoal'!$H$6,1,MATCH(2&amp;$B52,'Gastos com Pessoal'!$I$532:$AJ$532&amp;'Gastos com Pessoal'!$I$6:$AJ$6,0),500,1)),0)
+_xlfn.IFNA(SUM((G$3&gt;='Gastos com Pessoal'!$E$7:$E$506)*(G$3&lt;='Gastos com Pessoal'!$F$7:$F$506)*(IF('Gastos com Pessoal'!$S$7:$S$506&lt;=G$3,1,0))*OFFSET('Gastos com Pessoal'!$H$6,1,MATCH(3&amp;$B52,'Gastos com Pessoal'!$I$532:$AJ$532&amp;'Gastos com Pessoal'!$I$6:$AJ$6,0),500,1)),0)
+_xlfn.IFNA(SUM((G$3&gt;='Gastos com Pessoal'!$E$7:$E$506)*(G$3&lt;='Gastos com Pessoal'!$F$7:$F$506)*(IF('Gastos com Pessoal'!$Y$7:$Y$506&lt;=G$3,1,0))*OFFSET('Gastos com Pessoal'!$H$6,1,MATCH(4&amp;$B52,'Gastos com Pessoal'!$I$532:$AJ$532&amp;'Gastos com Pessoal'!$I$6:$AJ$6,0),500,1)),0)
+_xlfn.IFNA(SUM((G$3&gt;='Gastos com Pessoal'!$E$7:$E$506)*(G$3&lt;='Gastos com Pessoal'!$F$7:$F$506)*(IF('Gastos com Pessoal'!$AE$7:$AE$506&lt;=G$3,1,0))*OFFSET('Gastos com Pessoal'!$H$6,1,MATCH(5&amp;$B52,'Gastos com Pessoal'!$I$532:$AJ$532&amp;'Gastos com Pessoal'!$I$6:$AJ$6,0),500,1)),0)
+_xlfn.IFNA(SUM((G$3&gt;='Gastos com Pessoal'!$E$513:$E$522)*(G$3&lt;='Gastos com Pessoal'!$F$513:$F$522)*(IF('Gastos com Pessoal'!$G$513:$G$522&lt;=G$3,1,0))*OFFSET('Gastos com Pessoal'!$H$512,1,MATCH(1&amp;$B52,'Gastos com Pessoal'!$I$532:$AJ$532&amp;'Gastos com Pessoal'!$I$512:$AJ$512,0),10,1)),0)
+_xlfn.IFNA(SUM((G$3&gt;='Gastos com Pessoal'!$E$513:$E$522)*(G$3&lt;='Gastos com Pessoal'!$F$513:$F$522)*(IF('Gastos com Pessoal'!$M$513:$M$522&lt;=G$3,1,0))*OFFSET('Gastos com Pessoal'!$H$512,1,MATCH(2&amp;$B52,'Gastos com Pessoal'!$I$532:$AJ$532&amp;'Gastos com Pessoal'!$I$512:$AJ$512,0),10,1)),0)
+_xlfn.IFNA(SUM((G$3&gt;='Gastos com Pessoal'!$E$513:$E$522)*(G$3&lt;='Gastos com Pessoal'!$F$513:$F$522)*(IF('Gastos com Pessoal'!$S$513:$S$522&lt;=G$3,1,0))*OFFSET('Gastos com Pessoal'!$H$512,1,MATCH(3&amp;$B52,'Gastos com Pessoal'!$I$532:$AJ$532&amp;'Gastos com Pessoal'!$I$512:$AJ$512,0),10,1)),0)
+_xlfn.IFNA(SUM((G$3&gt;='Gastos com Pessoal'!$E$513:$E$522)*(G$3&lt;='Gastos com Pessoal'!$F$513:$F$522)*(IF('Gastos com Pessoal'!$Y$513:$Y$522&lt;=G$3,1,0))*OFFSET('Gastos com Pessoal'!$H$512,1,MATCH(4&amp;$B52,'Gastos com Pessoal'!$I$532:$AJ$532&amp;'Gastos com Pessoal'!$I$512:$AJ$512,0),10,1)),0)
+_xlfn.IFNA(SUM((G$3&gt;='Gastos com Pessoal'!$E$513:$E$522)*(G$3&lt;='Gastos com Pessoal'!$F$513:$F$522)*(IF('Gastos com Pessoal'!$AE$513:$AE$522&lt;=G$3,1,0))*OFFSET('Gastos com Pessoal'!$H$512,1,MATCH(5&amp;$B52,'Gastos com Pessoal'!$I$532:$AJ$532&amp;'Gastos com Pessoal'!$I$512:$AJ$512,0),10,1)),0)</f>
        <v>0</v>
      </c>
      <c r="H52" s="32">
        <f t="array" aca="1" ref="H52" ca="1">_xlfn.IFNA(SUM((H$3&gt;='Gastos com Pessoal'!$E$7:$E$506)*(H$3&lt;='Gastos com Pessoal'!$F$7:$F$506)*OFFSET('Encargos e Benefícios'!$D$5,1,MATCH($B52,'Encargos e Benefícios'!$E$5:$AB$5,0),500,1)),0)
+_xlfn.IFNA(SUM((H$3&gt;='Gastos com Pessoal'!$E$513:$E$522)*(H$3&lt;='Gastos com Pessoal'!$F$513:$F$522)*OFFSET('Encargos e Benefícios'!$D$511,1,MATCH($B52,'Encargos e Benefícios'!$E$511:$AB$511,0),10,1)),0)
+_xlfn.IFNA(SUM((H$3&gt;='Gastos com Pessoal'!$E$7:$E$506)*(H$3&lt;='Gastos com Pessoal'!$F$7:$F$506)*(IF('Gastos com Pessoal'!$G$7:$G$506&lt;=H$3,1,0))*OFFSET('Gastos com Pessoal'!$H$6,1,MATCH(1&amp;$B52,'Gastos com Pessoal'!$I$532:$AJ$532&amp;'Gastos com Pessoal'!$I$6:$AJ$6,0),500,1)),0)
+_xlfn.IFNA(SUM((H$3&gt;='Gastos com Pessoal'!$E$7:$E$506)*(H$3&lt;='Gastos com Pessoal'!$F$7:$F$506)*(IF('Gastos com Pessoal'!$M$7:$M$506&lt;=H$3,1,0))*OFFSET('Gastos com Pessoal'!$H$6,1,MATCH(2&amp;$B52,'Gastos com Pessoal'!$I$532:$AJ$532&amp;'Gastos com Pessoal'!$I$6:$AJ$6,0),500,1)),0)
+_xlfn.IFNA(SUM((H$3&gt;='Gastos com Pessoal'!$E$7:$E$506)*(H$3&lt;='Gastos com Pessoal'!$F$7:$F$506)*(IF('Gastos com Pessoal'!$S$7:$S$506&lt;=H$3,1,0))*OFFSET('Gastos com Pessoal'!$H$6,1,MATCH(3&amp;$B52,'Gastos com Pessoal'!$I$532:$AJ$532&amp;'Gastos com Pessoal'!$I$6:$AJ$6,0),500,1)),0)
+_xlfn.IFNA(SUM((H$3&gt;='Gastos com Pessoal'!$E$7:$E$506)*(H$3&lt;='Gastos com Pessoal'!$F$7:$F$506)*(IF('Gastos com Pessoal'!$Y$7:$Y$506&lt;=H$3,1,0))*OFFSET('Gastos com Pessoal'!$H$6,1,MATCH(4&amp;$B52,'Gastos com Pessoal'!$I$532:$AJ$532&amp;'Gastos com Pessoal'!$I$6:$AJ$6,0),500,1)),0)
+_xlfn.IFNA(SUM((H$3&gt;='Gastos com Pessoal'!$E$7:$E$506)*(H$3&lt;='Gastos com Pessoal'!$F$7:$F$506)*(IF('Gastos com Pessoal'!$AE$7:$AE$506&lt;=H$3,1,0))*OFFSET('Gastos com Pessoal'!$H$6,1,MATCH(5&amp;$B52,'Gastos com Pessoal'!$I$532:$AJ$532&amp;'Gastos com Pessoal'!$I$6:$AJ$6,0),500,1)),0)
+_xlfn.IFNA(SUM((H$3&gt;='Gastos com Pessoal'!$E$513:$E$522)*(H$3&lt;='Gastos com Pessoal'!$F$513:$F$522)*(IF('Gastos com Pessoal'!$G$513:$G$522&lt;=H$3,1,0))*OFFSET('Gastos com Pessoal'!$H$512,1,MATCH(1&amp;$B52,'Gastos com Pessoal'!$I$532:$AJ$532&amp;'Gastos com Pessoal'!$I$512:$AJ$512,0),10,1)),0)
+_xlfn.IFNA(SUM((H$3&gt;='Gastos com Pessoal'!$E$513:$E$522)*(H$3&lt;='Gastos com Pessoal'!$F$513:$F$522)*(IF('Gastos com Pessoal'!$M$513:$M$522&lt;=H$3,1,0))*OFFSET('Gastos com Pessoal'!$H$512,1,MATCH(2&amp;$B52,'Gastos com Pessoal'!$I$532:$AJ$532&amp;'Gastos com Pessoal'!$I$512:$AJ$512,0),10,1)),0)
+_xlfn.IFNA(SUM((H$3&gt;='Gastos com Pessoal'!$E$513:$E$522)*(H$3&lt;='Gastos com Pessoal'!$F$513:$F$522)*(IF('Gastos com Pessoal'!$S$513:$S$522&lt;=H$3,1,0))*OFFSET('Gastos com Pessoal'!$H$512,1,MATCH(3&amp;$B52,'Gastos com Pessoal'!$I$532:$AJ$532&amp;'Gastos com Pessoal'!$I$512:$AJ$512,0),10,1)),0)
+_xlfn.IFNA(SUM((H$3&gt;='Gastos com Pessoal'!$E$513:$E$522)*(H$3&lt;='Gastos com Pessoal'!$F$513:$F$522)*(IF('Gastos com Pessoal'!$Y$513:$Y$522&lt;=H$3,1,0))*OFFSET('Gastos com Pessoal'!$H$512,1,MATCH(4&amp;$B52,'Gastos com Pessoal'!$I$532:$AJ$532&amp;'Gastos com Pessoal'!$I$512:$AJ$512,0),10,1)),0)
+_xlfn.IFNA(SUM((H$3&gt;='Gastos com Pessoal'!$E$513:$E$522)*(H$3&lt;='Gastos com Pessoal'!$F$513:$F$522)*(IF('Gastos com Pessoal'!$AE$513:$AE$522&lt;=H$3,1,0))*OFFSET('Gastos com Pessoal'!$H$512,1,MATCH(5&amp;$B52,'Gastos com Pessoal'!$I$532:$AJ$532&amp;'Gastos com Pessoal'!$I$512:$AJ$512,0),10,1)),0)</f>
        <v>0</v>
      </c>
      <c r="I52" s="32">
        <f t="array" aca="1" ref="I52" ca="1">_xlfn.IFNA(SUM((I$3&gt;='Gastos com Pessoal'!$E$7:$E$506)*(I$3&lt;='Gastos com Pessoal'!$F$7:$F$506)*OFFSET('Encargos e Benefícios'!$D$5,1,MATCH($B52,'Encargos e Benefícios'!$E$5:$AB$5,0),500,1)),0)
+_xlfn.IFNA(SUM((I$3&gt;='Gastos com Pessoal'!$E$513:$E$522)*(I$3&lt;='Gastos com Pessoal'!$F$513:$F$522)*OFFSET('Encargos e Benefícios'!$D$511,1,MATCH($B52,'Encargos e Benefícios'!$E$511:$AB$511,0),10,1)),0)
+_xlfn.IFNA(SUM((I$3&gt;='Gastos com Pessoal'!$E$7:$E$506)*(I$3&lt;='Gastos com Pessoal'!$F$7:$F$506)*(IF('Gastos com Pessoal'!$G$7:$G$506&lt;=I$3,1,0))*OFFSET('Gastos com Pessoal'!$H$6,1,MATCH(1&amp;$B52,'Gastos com Pessoal'!$I$532:$AJ$532&amp;'Gastos com Pessoal'!$I$6:$AJ$6,0),500,1)),0)
+_xlfn.IFNA(SUM((I$3&gt;='Gastos com Pessoal'!$E$7:$E$506)*(I$3&lt;='Gastos com Pessoal'!$F$7:$F$506)*(IF('Gastos com Pessoal'!$M$7:$M$506&lt;=I$3,1,0))*OFFSET('Gastos com Pessoal'!$H$6,1,MATCH(2&amp;$B52,'Gastos com Pessoal'!$I$532:$AJ$532&amp;'Gastos com Pessoal'!$I$6:$AJ$6,0),500,1)),0)
+_xlfn.IFNA(SUM((I$3&gt;='Gastos com Pessoal'!$E$7:$E$506)*(I$3&lt;='Gastos com Pessoal'!$F$7:$F$506)*(IF('Gastos com Pessoal'!$S$7:$S$506&lt;=I$3,1,0))*OFFSET('Gastos com Pessoal'!$H$6,1,MATCH(3&amp;$B52,'Gastos com Pessoal'!$I$532:$AJ$532&amp;'Gastos com Pessoal'!$I$6:$AJ$6,0),500,1)),0)
+_xlfn.IFNA(SUM((I$3&gt;='Gastos com Pessoal'!$E$7:$E$506)*(I$3&lt;='Gastos com Pessoal'!$F$7:$F$506)*(IF('Gastos com Pessoal'!$Y$7:$Y$506&lt;=I$3,1,0))*OFFSET('Gastos com Pessoal'!$H$6,1,MATCH(4&amp;$B52,'Gastos com Pessoal'!$I$532:$AJ$532&amp;'Gastos com Pessoal'!$I$6:$AJ$6,0),500,1)),0)
+_xlfn.IFNA(SUM((I$3&gt;='Gastos com Pessoal'!$E$7:$E$506)*(I$3&lt;='Gastos com Pessoal'!$F$7:$F$506)*(IF('Gastos com Pessoal'!$AE$7:$AE$506&lt;=I$3,1,0))*OFFSET('Gastos com Pessoal'!$H$6,1,MATCH(5&amp;$B52,'Gastos com Pessoal'!$I$532:$AJ$532&amp;'Gastos com Pessoal'!$I$6:$AJ$6,0),500,1)),0)
+_xlfn.IFNA(SUM((I$3&gt;='Gastos com Pessoal'!$E$513:$E$522)*(I$3&lt;='Gastos com Pessoal'!$F$513:$F$522)*(IF('Gastos com Pessoal'!$G$513:$G$522&lt;=I$3,1,0))*OFFSET('Gastos com Pessoal'!$H$512,1,MATCH(1&amp;$B52,'Gastos com Pessoal'!$I$532:$AJ$532&amp;'Gastos com Pessoal'!$I$512:$AJ$512,0),10,1)),0)
+_xlfn.IFNA(SUM((I$3&gt;='Gastos com Pessoal'!$E$513:$E$522)*(I$3&lt;='Gastos com Pessoal'!$F$513:$F$522)*(IF('Gastos com Pessoal'!$M$513:$M$522&lt;=I$3,1,0))*OFFSET('Gastos com Pessoal'!$H$512,1,MATCH(2&amp;$B52,'Gastos com Pessoal'!$I$532:$AJ$532&amp;'Gastos com Pessoal'!$I$512:$AJ$512,0),10,1)),0)
+_xlfn.IFNA(SUM((I$3&gt;='Gastos com Pessoal'!$E$513:$E$522)*(I$3&lt;='Gastos com Pessoal'!$F$513:$F$522)*(IF('Gastos com Pessoal'!$S$513:$S$522&lt;=I$3,1,0))*OFFSET('Gastos com Pessoal'!$H$512,1,MATCH(3&amp;$B52,'Gastos com Pessoal'!$I$532:$AJ$532&amp;'Gastos com Pessoal'!$I$512:$AJ$512,0),10,1)),0)
+_xlfn.IFNA(SUM((I$3&gt;='Gastos com Pessoal'!$E$513:$E$522)*(I$3&lt;='Gastos com Pessoal'!$F$513:$F$522)*(IF('Gastos com Pessoal'!$Y$513:$Y$522&lt;=I$3,1,0))*OFFSET('Gastos com Pessoal'!$H$512,1,MATCH(4&amp;$B52,'Gastos com Pessoal'!$I$532:$AJ$532&amp;'Gastos com Pessoal'!$I$512:$AJ$512,0),10,1)),0)
+_xlfn.IFNA(SUM((I$3&gt;='Gastos com Pessoal'!$E$513:$E$522)*(I$3&lt;='Gastos com Pessoal'!$F$513:$F$522)*(IF('Gastos com Pessoal'!$AE$513:$AE$522&lt;=I$3,1,0))*OFFSET('Gastos com Pessoal'!$H$512,1,MATCH(5&amp;$B52,'Gastos com Pessoal'!$I$532:$AJ$532&amp;'Gastos com Pessoal'!$I$512:$AJ$512,0),10,1)),0)</f>
        <v>0</v>
      </c>
      <c r="J52" s="32">
        <f t="array" aca="1" ref="J52" ca="1">_xlfn.IFNA(SUM((J$3&gt;='Gastos com Pessoal'!$E$7:$E$506)*(J$3&lt;='Gastos com Pessoal'!$F$7:$F$506)*OFFSET('Encargos e Benefícios'!$D$5,1,MATCH($B52,'Encargos e Benefícios'!$E$5:$AB$5,0),500,1)),0)
+_xlfn.IFNA(SUM((J$3&gt;='Gastos com Pessoal'!$E$513:$E$522)*(J$3&lt;='Gastos com Pessoal'!$F$513:$F$522)*OFFSET('Encargos e Benefícios'!$D$511,1,MATCH($B52,'Encargos e Benefícios'!$E$511:$AB$511,0),10,1)),0)
+_xlfn.IFNA(SUM((J$3&gt;='Gastos com Pessoal'!$E$7:$E$506)*(J$3&lt;='Gastos com Pessoal'!$F$7:$F$506)*(IF('Gastos com Pessoal'!$G$7:$G$506&lt;=J$3,1,0))*OFFSET('Gastos com Pessoal'!$H$6,1,MATCH(1&amp;$B52,'Gastos com Pessoal'!$I$532:$AJ$532&amp;'Gastos com Pessoal'!$I$6:$AJ$6,0),500,1)),0)
+_xlfn.IFNA(SUM((J$3&gt;='Gastos com Pessoal'!$E$7:$E$506)*(J$3&lt;='Gastos com Pessoal'!$F$7:$F$506)*(IF('Gastos com Pessoal'!$M$7:$M$506&lt;=J$3,1,0))*OFFSET('Gastos com Pessoal'!$H$6,1,MATCH(2&amp;$B52,'Gastos com Pessoal'!$I$532:$AJ$532&amp;'Gastos com Pessoal'!$I$6:$AJ$6,0),500,1)),0)
+_xlfn.IFNA(SUM((J$3&gt;='Gastos com Pessoal'!$E$7:$E$506)*(J$3&lt;='Gastos com Pessoal'!$F$7:$F$506)*(IF('Gastos com Pessoal'!$S$7:$S$506&lt;=J$3,1,0))*OFFSET('Gastos com Pessoal'!$H$6,1,MATCH(3&amp;$B52,'Gastos com Pessoal'!$I$532:$AJ$532&amp;'Gastos com Pessoal'!$I$6:$AJ$6,0),500,1)),0)
+_xlfn.IFNA(SUM((J$3&gt;='Gastos com Pessoal'!$E$7:$E$506)*(J$3&lt;='Gastos com Pessoal'!$F$7:$F$506)*(IF('Gastos com Pessoal'!$Y$7:$Y$506&lt;=J$3,1,0))*OFFSET('Gastos com Pessoal'!$H$6,1,MATCH(4&amp;$B52,'Gastos com Pessoal'!$I$532:$AJ$532&amp;'Gastos com Pessoal'!$I$6:$AJ$6,0),500,1)),0)
+_xlfn.IFNA(SUM((J$3&gt;='Gastos com Pessoal'!$E$7:$E$506)*(J$3&lt;='Gastos com Pessoal'!$F$7:$F$506)*(IF('Gastos com Pessoal'!$AE$7:$AE$506&lt;=J$3,1,0))*OFFSET('Gastos com Pessoal'!$H$6,1,MATCH(5&amp;$B52,'Gastos com Pessoal'!$I$532:$AJ$532&amp;'Gastos com Pessoal'!$I$6:$AJ$6,0),500,1)),0)
+_xlfn.IFNA(SUM((J$3&gt;='Gastos com Pessoal'!$E$513:$E$522)*(J$3&lt;='Gastos com Pessoal'!$F$513:$F$522)*(IF('Gastos com Pessoal'!$G$513:$G$522&lt;=J$3,1,0))*OFFSET('Gastos com Pessoal'!$H$512,1,MATCH(1&amp;$B52,'Gastos com Pessoal'!$I$532:$AJ$532&amp;'Gastos com Pessoal'!$I$512:$AJ$512,0),10,1)),0)
+_xlfn.IFNA(SUM((J$3&gt;='Gastos com Pessoal'!$E$513:$E$522)*(J$3&lt;='Gastos com Pessoal'!$F$513:$F$522)*(IF('Gastos com Pessoal'!$M$513:$M$522&lt;=J$3,1,0))*OFFSET('Gastos com Pessoal'!$H$512,1,MATCH(2&amp;$B52,'Gastos com Pessoal'!$I$532:$AJ$532&amp;'Gastos com Pessoal'!$I$512:$AJ$512,0),10,1)),0)
+_xlfn.IFNA(SUM((J$3&gt;='Gastos com Pessoal'!$E$513:$E$522)*(J$3&lt;='Gastos com Pessoal'!$F$513:$F$522)*(IF('Gastos com Pessoal'!$S$513:$S$522&lt;=J$3,1,0))*OFFSET('Gastos com Pessoal'!$H$512,1,MATCH(3&amp;$B52,'Gastos com Pessoal'!$I$532:$AJ$532&amp;'Gastos com Pessoal'!$I$512:$AJ$512,0),10,1)),0)
+_xlfn.IFNA(SUM((J$3&gt;='Gastos com Pessoal'!$E$513:$E$522)*(J$3&lt;='Gastos com Pessoal'!$F$513:$F$522)*(IF('Gastos com Pessoal'!$Y$513:$Y$522&lt;=J$3,1,0))*OFFSET('Gastos com Pessoal'!$H$512,1,MATCH(4&amp;$B52,'Gastos com Pessoal'!$I$532:$AJ$532&amp;'Gastos com Pessoal'!$I$512:$AJ$512,0),10,1)),0)
+_xlfn.IFNA(SUM((J$3&gt;='Gastos com Pessoal'!$E$513:$E$522)*(J$3&lt;='Gastos com Pessoal'!$F$513:$F$522)*(IF('Gastos com Pessoal'!$AE$513:$AE$522&lt;=J$3,1,0))*OFFSET('Gastos com Pessoal'!$H$512,1,MATCH(5&amp;$B52,'Gastos com Pessoal'!$I$532:$AJ$532&amp;'Gastos com Pessoal'!$I$512:$AJ$512,0),10,1)),0)</f>
        <v>0</v>
      </c>
      <c r="K52" s="32">
        <f t="array" aca="1" ref="K52" ca="1">_xlfn.IFNA(SUM((K$3&gt;='Gastos com Pessoal'!$E$7:$E$506)*(K$3&lt;='Gastos com Pessoal'!$F$7:$F$506)*OFFSET('Encargos e Benefícios'!$D$5,1,MATCH($B52,'Encargos e Benefícios'!$E$5:$AB$5,0),500,1)),0)
+_xlfn.IFNA(SUM((K$3&gt;='Gastos com Pessoal'!$E$513:$E$522)*(K$3&lt;='Gastos com Pessoal'!$F$513:$F$522)*OFFSET('Encargos e Benefícios'!$D$511,1,MATCH($B52,'Encargos e Benefícios'!$E$511:$AB$511,0),10,1)),0)
+_xlfn.IFNA(SUM((K$3&gt;='Gastos com Pessoal'!$E$7:$E$506)*(K$3&lt;='Gastos com Pessoal'!$F$7:$F$506)*(IF('Gastos com Pessoal'!$G$7:$G$506&lt;=K$3,1,0))*OFFSET('Gastos com Pessoal'!$H$6,1,MATCH(1&amp;$B52,'Gastos com Pessoal'!$I$532:$AJ$532&amp;'Gastos com Pessoal'!$I$6:$AJ$6,0),500,1)),0)
+_xlfn.IFNA(SUM((K$3&gt;='Gastos com Pessoal'!$E$7:$E$506)*(K$3&lt;='Gastos com Pessoal'!$F$7:$F$506)*(IF('Gastos com Pessoal'!$M$7:$M$506&lt;=K$3,1,0))*OFFSET('Gastos com Pessoal'!$H$6,1,MATCH(2&amp;$B52,'Gastos com Pessoal'!$I$532:$AJ$532&amp;'Gastos com Pessoal'!$I$6:$AJ$6,0),500,1)),0)
+_xlfn.IFNA(SUM((K$3&gt;='Gastos com Pessoal'!$E$7:$E$506)*(K$3&lt;='Gastos com Pessoal'!$F$7:$F$506)*(IF('Gastos com Pessoal'!$S$7:$S$506&lt;=K$3,1,0))*OFFSET('Gastos com Pessoal'!$H$6,1,MATCH(3&amp;$B52,'Gastos com Pessoal'!$I$532:$AJ$532&amp;'Gastos com Pessoal'!$I$6:$AJ$6,0),500,1)),0)
+_xlfn.IFNA(SUM((K$3&gt;='Gastos com Pessoal'!$E$7:$E$506)*(K$3&lt;='Gastos com Pessoal'!$F$7:$F$506)*(IF('Gastos com Pessoal'!$Y$7:$Y$506&lt;=K$3,1,0))*OFFSET('Gastos com Pessoal'!$H$6,1,MATCH(4&amp;$B52,'Gastos com Pessoal'!$I$532:$AJ$532&amp;'Gastos com Pessoal'!$I$6:$AJ$6,0),500,1)),0)
+_xlfn.IFNA(SUM((K$3&gt;='Gastos com Pessoal'!$E$7:$E$506)*(K$3&lt;='Gastos com Pessoal'!$F$7:$F$506)*(IF('Gastos com Pessoal'!$AE$7:$AE$506&lt;=K$3,1,0))*OFFSET('Gastos com Pessoal'!$H$6,1,MATCH(5&amp;$B52,'Gastos com Pessoal'!$I$532:$AJ$532&amp;'Gastos com Pessoal'!$I$6:$AJ$6,0),500,1)),0)
+_xlfn.IFNA(SUM((K$3&gt;='Gastos com Pessoal'!$E$513:$E$522)*(K$3&lt;='Gastos com Pessoal'!$F$513:$F$522)*(IF('Gastos com Pessoal'!$G$513:$G$522&lt;=K$3,1,0))*OFFSET('Gastos com Pessoal'!$H$512,1,MATCH(1&amp;$B52,'Gastos com Pessoal'!$I$532:$AJ$532&amp;'Gastos com Pessoal'!$I$512:$AJ$512,0),10,1)),0)
+_xlfn.IFNA(SUM((K$3&gt;='Gastos com Pessoal'!$E$513:$E$522)*(K$3&lt;='Gastos com Pessoal'!$F$513:$F$522)*(IF('Gastos com Pessoal'!$M$513:$M$522&lt;=K$3,1,0))*OFFSET('Gastos com Pessoal'!$H$512,1,MATCH(2&amp;$B52,'Gastos com Pessoal'!$I$532:$AJ$532&amp;'Gastos com Pessoal'!$I$512:$AJ$512,0),10,1)),0)
+_xlfn.IFNA(SUM((K$3&gt;='Gastos com Pessoal'!$E$513:$E$522)*(K$3&lt;='Gastos com Pessoal'!$F$513:$F$522)*(IF('Gastos com Pessoal'!$S$513:$S$522&lt;=K$3,1,0))*OFFSET('Gastos com Pessoal'!$H$512,1,MATCH(3&amp;$B52,'Gastos com Pessoal'!$I$532:$AJ$532&amp;'Gastos com Pessoal'!$I$512:$AJ$512,0),10,1)),0)
+_xlfn.IFNA(SUM((K$3&gt;='Gastos com Pessoal'!$E$513:$E$522)*(K$3&lt;='Gastos com Pessoal'!$F$513:$F$522)*(IF('Gastos com Pessoal'!$Y$513:$Y$522&lt;=K$3,1,0))*OFFSET('Gastos com Pessoal'!$H$512,1,MATCH(4&amp;$B52,'Gastos com Pessoal'!$I$532:$AJ$532&amp;'Gastos com Pessoal'!$I$512:$AJ$512,0),10,1)),0)
+_xlfn.IFNA(SUM((K$3&gt;='Gastos com Pessoal'!$E$513:$E$522)*(K$3&lt;='Gastos com Pessoal'!$F$513:$F$522)*(IF('Gastos com Pessoal'!$AE$513:$AE$522&lt;=K$3,1,0))*OFFSET('Gastos com Pessoal'!$H$512,1,MATCH(5&amp;$B52,'Gastos com Pessoal'!$I$532:$AJ$532&amp;'Gastos com Pessoal'!$I$512:$AJ$512,0),10,1)),0)</f>
        <v>0</v>
      </c>
      <c r="L52" s="32">
        <f t="array" aca="1" ref="L52" ca="1">_xlfn.IFNA(SUM((L$3&gt;='Gastos com Pessoal'!$E$7:$E$506)*(L$3&lt;='Gastos com Pessoal'!$F$7:$F$506)*OFFSET('Encargos e Benefícios'!$D$5,1,MATCH($B52,'Encargos e Benefícios'!$E$5:$AB$5,0),500,1)),0)
+_xlfn.IFNA(SUM((L$3&gt;='Gastos com Pessoal'!$E$513:$E$522)*(L$3&lt;='Gastos com Pessoal'!$F$513:$F$522)*OFFSET('Encargos e Benefícios'!$D$511,1,MATCH($B52,'Encargos e Benefícios'!$E$511:$AB$511,0),10,1)),0)
+_xlfn.IFNA(SUM((L$3&gt;='Gastos com Pessoal'!$E$7:$E$506)*(L$3&lt;='Gastos com Pessoal'!$F$7:$F$506)*(IF('Gastos com Pessoal'!$G$7:$G$506&lt;=L$3,1,0))*OFFSET('Gastos com Pessoal'!$H$6,1,MATCH(1&amp;$B52,'Gastos com Pessoal'!$I$532:$AJ$532&amp;'Gastos com Pessoal'!$I$6:$AJ$6,0),500,1)),0)
+_xlfn.IFNA(SUM((L$3&gt;='Gastos com Pessoal'!$E$7:$E$506)*(L$3&lt;='Gastos com Pessoal'!$F$7:$F$506)*(IF('Gastos com Pessoal'!$M$7:$M$506&lt;=L$3,1,0))*OFFSET('Gastos com Pessoal'!$H$6,1,MATCH(2&amp;$B52,'Gastos com Pessoal'!$I$532:$AJ$532&amp;'Gastos com Pessoal'!$I$6:$AJ$6,0),500,1)),0)
+_xlfn.IFNA(SUM((L$3&gt;='Gastos com Pessoal'!$E$7:$E$506)*(L$3&lt;='Gastos com Pessoal'!$F$7:$F$506)*(IF('Gastos com Pessoal'!$S$7:$S$506&lt;=L$3,1,0))*OFFSET('Gastos com Pessoal'!$H$6,1,MATCH(3&amp;$B52,'Gastos com Pessoal'!$I$532:$AJ$532&amp;'Gastos com Pessoal'!$I$6:$AJ$6,0),500,1)),0)
+_xlfn.IFNA(SUM((L$3&gt;='Gastos com Pessoal'!$E$7:$E$506)*(L$3&lt;='Gastos com Pessoal'!$F$7:$F$506)*(IF('Gastos com Pessoal'!$Y$7:$Y$506&lt;=L$3,1,0))*OFFSET('Gastos com Pessoal'!$H$6,1,MATCH(4&amp;$B52,'Gastos com Pessoal'!$I$532:$AJ$532&amp;'Gastos com Pessoal'!$I$6:$AJ$6,0),500,1)),0)
+_xlfn.IFNA(SUM((L$3&gt;='Gastos com Pessoal'!$E$7:$E$506)*(L$3&lt;='Gastos com Pessoal'!$F$7:$F$506)*(IF('Gastos com Pessoal'!$AE$7:$AE$506&lt;=L$3,1,0))*OFFSET('Gastos com Pessoal'!$H$6,1,MATCH(5&amp;$B52,'Gastos com Pessoal'!$I$532:$AJ$532&amp;'Gastos com Pessoal'!$I$6:$AJ$6,0),500,1)),0)
+_xlfn.IFNA(SUM((L$3&gt;='Gastos com Pessoal'!$E$513:$E$522)*(L$3&lt;='Gastos com Pessoal'!$F$513:$F$522)*(IF('Gastos com Pessoal'!$G$513:$G$522&lt;=L$3,1,0))*OFFSET('Gastos com Pessoal'!$H$512,1,MATCH(1&amp;$B52,'Gastos com Pessoal'!$I$532:$AJ$532&amp;'Gastos com Pessoal'!$I$512:$AJ$512,0),10,1)),0)
+_xlfn.IFNA(SUM((L$3&gt;='Gastos com Pessoal'!$E$513:$E$522)*(L$3&lt;='Gastos com Pessoal'!$F$513:$F$522)*(IF('Gastos com Pessoal'!$M$513:$M$522&lt;=L$3,1,0))*OFFSET('Gastos com Pessoal'!$H$512,1,MATCH(2&amp;$B52,'Gastos com Pessoal'!$I$532:$AJ$532&amp;'Gastos com Pessoal'!$I$512:$AJ$512,0),10,1)),0)
+_xlfn.IFNA(SUM((L$3&gt;='Gastos com Pessoal'!$E$513:$E$522)*(L$3&lt;='Gastos com Pessoal'!$F$513:$F$522)*(IF('Gastos com Pessoal'!$S$513:$S$522&lt;=L$3,1,0))*OFFSET('Gastos com Pessoal'!$H$512,1,MATCH(3&amp;$B52,'Gastos com Pessoal'!$I$532:$AJ$532&amp;'Gastos com Pessoal'!$I$512:$AJ$512,0),10,1)),0)
+_xlfn.IFNA(SUM((L$3&gt;='Gastos com Pessoal'!$E$513:$E$522)*(L$3&lt;='Gastos com Pessoal'!$F$513:$F$522)*(IF('Gastos com Pessoal'!$Y$513:$Y$522&lt;=L$3,1,0))*OFFSET('Gastos com Pessoal'!$H$512,1,MATCH(4&amp;$B52,'Gastos com Pessoal'!$I$532:$AJ$532&amp;'Gastos com Pessoal'!$I$512:$AJ$512,0),10,1)),0)
+_xlfn.IFNA(SUM((L$3&gt;='Gastos com Pessoal'!$E$513:$E$522)*(L$3&lt;='Gastos com Pessoal'!$F$513:$F$522)*(IF('Gastos com Pessoal'!$AE$513:$AE$522&lt;=L$3,1,0))*OFFSET('Gastos com Pessoal'!$H$512,1,MATCH(5&amp;$B52,'Gastos com Pessoal'!$I$532:$AJ$532&amp;'Gastos com Pessoal'!$I$512:$AJ$512,0),10,1)),0)</f>
        <v>0</v>
      </c>
      <c r="M52" s="32">
        <f t="array" aca="1" ref="M52" ca="1">_xlfn.IFNA(SUM((M$3&gt;='Gastos com Pessoal'!$E$7:$E$506)*(M$3&lt;='Gastos com Pessoal'!$F$7:$F$506)*OFFSET('Encargos e Benefícios'!$D$5,1,MATCH($B52,'Encargos e Benefícios'!$E$5:$AB$5,0),500,1)),0)
+_xlfn.IFNA(SUM((M$3&gt;='Gastos com Pessoal'!$E$513:$E$522)*(M$3&lt;='Gastos com Pessoal'!$F$513:$F$522)*OFFSET('Encargos e Benefícios'!$D$511,1,MATCH($B52,'Encargos e Benefícios'!$E$511:$AB$511,0),10,1)),0)
+_xlfn.IFNA(SUM((M$3&gt;='Gastos com Pessoal'!$E$7:$E$506)*(M$3&lt;='Gastos com Pessoal'!$F$7:$F$506)*(IF('Gastos com Pessoal'!$G$7:$G$506&lt;=M$3,1,0))*OFFSET('Gastos com Pessoal'!$H$6,1,MATCH(1&amp;$B52,'Gastos com Pessoal'!$I$532:$AJ$532&amp;'Gastos com Pessoal'!$I$6:$AJ$6,0),500,1)),0)
+_xlfn.IFNA(SUM((M$3&gt;='Gastos com Pessoal'!$E$7:$E$506)*(M$3&lt;='Gastos com Pessoal'!$F$7:$F$506)*(IF('Gastos com Pessoal'!$M$7:$M$506&lt;=M$3,1,0))*OFFSET('Gastos com Pessoal'!$H$6,1,MATCH(2&amp;$B52,'Gastos com Pessoal'!$I$532:$AJ$532&amp;'Gastos com Pessoal'!$I$6:$AJ$6,0),500,1)),0)
+_xlfn.IFNA(SUM((M$3&gt;='Gastos com Pessoal'!$E$7:$E$506)*(M$3&lt;='Gastos com Pessoal'!$F$7:$F$506)*(IF('Gastos com Pessoal'!$S$7:$S$506&lt;=M$3,1,0))*OFFSET('Gastos com Pessoal'!$H$6,1,MATCH(3&amp;$B52,'Gastos com Pessoal'!$I$532:$AJ$532&amp;'Gastos com Pessoal'!$I$6:$AJ$6,0),500,1)),0)
+_xlfn.IFNA(SUM((M$3&gt;='Gastos com Pessoal'!$E$7:$E$506)*(M$3&lt;='Gastos com Pessoal'!$F$7:$F$506)*(IF('Gastos com Pessoal'!$Y$7:$Y$506&lt;=M$3,1,0))*OFFSET('Gastos com Pessoal'!$H$6,1,MATCH(4&amp;$B52,'Gastos com Pessoal'!$I$532:$AJ$532&amp;'Gastos com Pessoal'!$I$6:$AJ$6,0),500,1)),0)
+_xlfn.IFNA(SUM((M$3&gt;='Gastos com Pessoal'!$E$7:$E$506)*(M$3&lt;='Gastos com Pessoal'!$F$7:$F$506)*(IF('Gastos com Pessoal'!$AE$7:$AE$506&lt;=M$3,1,0))*OFFSET('Gastos com Pessoal'!$H$6,1,MATCH(5&amp;$B52,'Gastos com Pessoal'!$I$532:$AJ$532&amp;'Gastos com Pessoal'!$I$6:$AJ$6,0),500,1)),0)
+_xlfn.IFNA(SUM((M$3&gt;='Gastos com Pessoal'!$E$513:$E$522)*(M$3&lt;='Gastos com Pessoal'!$F$513:$F$522)*(IF('Gastos com Pessoal'!$G$513:$G$522&lt;=M$3,1,0))*OFFSET('Gastos com Pessoal'!$H$512,1,MATCH(1&amp;$B52,'Gastos com Pessoal'!$I$532:$AJ$532&amp;'Gastos com Pessoal'!$I$512:$AJ$512,0),10,1)),0)
+_xlfn.IFNA(SUM((M$3&gt;='Gastos com Pessoal'!$E$513:$E$522)*(M$3&lt;='Gastos com Pessoal'!$F$513:$F$522)*(IF('Gastos com Pessoal'!$M$513:$M$522&lt;=M$3,1,0))*OFFSET('Gastos com Pessoal'!$H$512,1,MATCH(2&amp;$B52,'Gastos com Pessoal'!$I$532:$AJ$532&amp;'Gastos com Pessoal'!$I$512:$AJ$512,0),10,1)),0)
+_xlfn.IFNA(SUM((M$3&gt;='Gastos com Pessoal'!$E$513:$E$522)*(M$3&lt;='Gastos com Pessoal'!$F$513:$F$522)*(IF('Gastos com Pessoal'!$S$513:$S$522&lt;=M$3,1,0))*OFFSET('Gastos com Pessoal'!$H$512,1,MATCH(3&amp;$B52,'Gastos com Pessoal'!$I$532:$AJ$532&amp;'Gastos com Pessoal'!$I$512:$AJ$512,0),10,1)),0)
+_xlfn.IFNA(SUM((M$3&gt;='Gastos com Pessoal'!$E$513:$E$522)*(M$3&lt;='Gastos com Pessoal'!$F$513:$F$522)*(IF('Gastos com Pessoal'!$Y$513:$Y$522&lt;=M$3,1,0))*OFFSET('Gastos com Pessoal'!$H$512,1,MATCH(4&amp;$B52,'Gastos com Pessoal'!$I$532:$AJ$532&amp;'Gastos com Pessoal'!$I$512:$AJ$512,0),10,1)),0)
+_xlfn.IFNA(SUM((M$3&gt;='Gastos com Pessoal'!$E$513:$E$522)*(M$3&lt;='Gastos com Pessoal'!$F$513:$F$522)*(IF('Gastos com Pessoal'!$AE$513:$AE$522&lt;=M$3,1,0))*OFFSET('Gastos com Pessoal'!$H$512,1,MATCH(5&amp;$B52,'Gastos com Pessoal'!$I$532:$AJ$532&amp;'Gastos com Pessoal'!$I$512:$AJ$512,0),10,1)),0)</f>
        <v>0</v>
      </c>
      <c r="N52" s="32">
        <f t="array" aca="1" ref="N52" ca="1">_xlfn.IFNA(SUM((N$3&gt;='Gastos com Pessoal'!$E$7:$E$506)*(N$3&lt;='Gastos com Pessoal'!$F$7:$F$506)*OFFSET('Encargos e Benefícios'!$D$5,1,MATCH($B52,'Encargos e Benefícios'!$E$5:$AB$5,0),500,1)),0)
+_xlfn.IFNA(SUM((N$3&gt;='Gastos com Pessoal'!$E$513:$E$522)*(N$3&lt;='Gastos com Pessoal'!$F$513:$F$522)*OFFSET('Encargos e Benefícios'!$D$511,1,MATCH($B52,'Encargos e Benefícios'!$E$511:$AB$511,0),10,1)),0)
+_xlfn.IFNA(SUM((N$3&gt;='Gastos com Pessoal'!$E$7:$E$506)*(N$3&lt;='Gastos com Pessoal'!$F$7:$F$506)*(IF('Gastos com Pessoal'!$G$7:$G$506&lt;=N$3,1,0))*OFFSET('Gastos com Pessoal'!$H$6,1,MATCH(1&amp;$B52,'Gastos com Pessoal'!$I$532:$AJ$532&amp;'Gastos com Pessoal'!$I$6:$AJ$6,0),500,1)),0)
+_xlfn.IFNA(SUM((N$3&gt;='Gastos com Pessoal'!$E$7:$E$506)*(N$3&lt;='Gastos com Pessoal'!$F$7:$F$506)*(IF('Gastos com Pessoal'!$M$7:$M$506&lt;=N$3,1,0))*OFFSET('Gastos com Pessoal'!$H$6,1,MATCH(2&amp;$B52,'Gastos com Pessoal'!$I$532:$AJ$532&amp;'Gastos com Pessoal'!$I$6:$AJ$6,0),500,1)),0)
+_xlfn.IFNA(SUM((N$3&gt;='Gastos com Pessoal'!$E$7:$E$506)*(N$3&lt;='Gastos com Pessoal'!$F$7:$F$506)*(IF('Gastos com Pessoal'!$S$7:$S$506&lt;=N$3,1,0))*OFFSET('Gastos com Pessoal'!$H$6,1,MATCH(3&amp;$B52,'Gastos com Pessoal'!$I$532:$AJ$532&amp;'Gastos com Pessoal'!$I$6:$AJ$6,0),500,1)),0)
+_xlfn.IFNA(SUM((N$3&gt;='Gastos com Pessoal'!$E$7:$E$506)*(N$3&lt;='Gastos com Pessoal'!$F$7:$F$506)*(IF('Gastos com Pessoal'!$Y$7:$Y$506&lt;=N$3,1,0))*OFFSET('Gastos com Pessoal'!$H$6,1,MATCH(4&amp;$B52,'Gastos com Pessoal'!$I$532:$AJ$532&amp;'Gastos com Pessoal'!$I$6:$AJ$6,0),500,1)),0)
+_xlfn.IFNA(SUM((N$3&gt;='Gastos com Pessoal'!$E$7:$E$506)*(N$3&lt;='Gastos com Pessoal'!$F$7:$F$506)*(IF('Gastos com Pessoal'!$AE$7:$AE$506&lt;=N$3,1,0))*OFFSET('Gastos com Pessoal'!$H$6,1,MATCH(5&amp;$B52,'Gastos com Pessoal'!$I$532:$AJ$532&amp;'Gastos com Pessoal'!$I$6:$AJ$6,0),500,1)),0)
+_xlfn.IFNA(SUM((N$3&gt;='Gastos com Pessoal'!$E$513:$E$522)*(N$3&lt;='Gastos com Pessoal'!$F$513:$F$522)*(IF('Gastos com Pessoal'!$G$513:$G$522&lt;=N$3,1,0))*OFFSET('Gastos com Pessoal'!$H$512,1,MATCH(1&amp;$B52,'Gastos com Pessoal'!$I$532:$AJ$532&amp;'Gastos com Pessoal'!$I$512:$AJ$512,0),10,1)),0)
+_xlfn.IFNA(SUM((N$3&gt;='Gastos com Pessoal'!$E$513:$E$522)*(N$3&lt;='Gastos com Pessoal'!$F$513:$F$522)*(IF('Gastos com Pessoal'!$M$513:$M$522&lt;=N$3,1,0))*OFFSET('Gastos com Pessoal'!$H$512,1,MATCH(2&amp;$B52,'Gastos com Pessoal'!$I$532:$AJ$532&amp;'Gastos com Pessoal'!$I$512:$AJ$512,0),10,1)),0)
+_xlfn.IFNA(SUM((N$3&gt;='Gastos com Pessoal'!$E$513:$E$522)*(N$3&lt;='Gastos com Pessoal'!$F$513:$F$522)*(IF('Gastos com Pessoal'!$S$513:$S$522&lt;=N$3,1,0))*OFFSET('Gastos com Pessoal'!$H$512,1,MATCH(3&amp;$B52,'Gastos com Pessoal'!$I$532:$AJ$532&amp;'Gastos com Pessoal'!$I$512:$AJ$512,0),10,1)),0)
+_xlfn.IFNA(SUM((N$3&gt;='Gastos com Pessoal'!$E$513:$E$522)*(N$3&lt;='Gastos com Pessoal'!$F$513:$F$522)*(IF('Gastos com Pessoal'!$Y$513:$Y$522&lt;=N$3,1,0))*OFFSET('Gastos com Pessoal'!$H$512,1,MATCH(4&amp;$B52,'Gastos com Pessoal'!$I$532:$AJ$532&amp;'Gastos com Pessoal'!$I$512:$AJ$512,0),10,1)),0)
+_xlfn.IFNA(SUM((N$3&gt;='Gastos com Pessoal'!$E$513:$E$522)*(N$3&lt;='Gastos com Pessoal'!$F$513:$F$522)*(IF('Gastos com Pessoal'!$AE$513:$AE$522&lt;=N$3,1,0))*OFFSET('Gastos com Pessoal'!$H$512,1,MATCH(5&amp;$B52,'Gastos com Pessoal'!$I$532:$AJ$532&amp;'Gastos com Pessoal'!$I$512:$AJ$512,0),10,1)),0)</f>
        <v>0</v>
      </c>
      <c r="O52" s="32">
        <f t="array" aca="1" ref="O52" ca="1">_xlfn.IFNA(SUM((O$3&gt;='Gastos com Pessoal'!$E$7:$E$506)*(O$3&lt;='Gastos com Pessoal'!$F$7:$F$506)*OFFSET('Encargos e Benefícios'!$D$5,1,MATCH($B52,'Encargos e Benefícios'!$E$5:$AB$5,0),500,1)),0)
+_xlfn.IFNA(SUM((O$3&gt;='Gastos com Pessoal'!$E$513:$E$522)*(O$3&lt;='Gastos com Pessoal'!$F$513:$F$522)*OFFSET('Encargos e Benefícios'!$D$511,1,MATCH($B52,'Encargos e Benefícios'!$E$511:$AB$511,0),10,1)),0)
+_xlfn.IFNA(SUM((O$3&gt;='Gastos com Pessoal'!$E$7:$E$506)*(O$3&lt;='Gastos com Pessoal'!$F$7:$F$506)*(IF('Gastos com Pessoal'!$G$7:$G$506&lt;=O$3,1,0))*OFFSET('Gastos com Pessoal'!$H$6,1,MATCH(1&amp;$B52,'Gastos com Pessoal'!$I$532:$AJ$532&amp;'Gastos com Pessoal'!$I$6:$AJ$6,0),500,1)),0)
+_xlfn.IFNA(SUM((O$3&gt;='Gastos com Pessoal'!$E$7:$E$506)*(O$3&lt;='Gastos com Pessoal'!$F$7:$F$506)*(IF('Gastos com Pessoal'!$M$7:$M$506&lt;=O$3,1,0))*OFFSET('Gastos com Pessoal'!$H$6,1,MATCH(2&amp;$B52,'Gastos com Pessoal'!$I$532:$AJ$532&amp;'Gastos com Pessoal'!$I$6:$AJ$6,0),500,1)),0)
+_xlfn.IFNA(SUM((O$3&gt;='Gastos com Pessoal'!$E$7:$E$506)*(O$3&lt;='Gastos com Pessoal'!$F$7:$F$506)*(IF('Gastos com Pessoal'!$S$7:$S$506&lt;=O$3,1,0))*OFFSET('Gastos com Pessoal'!$H$6,1,MATCH(3&amp;$B52,'Gastos com Pessoal'!$I$532:$AJ$532&amp;'Gastos com Pessoal'!$I$6:$AJ$6,0),500,1)),0)
+_xlfn.IFNA(SUM((O$3&gt;='Gastos com Pessoal'!$E$7:$E$506)*(O$3&lt;='Gastos com Pessoal'!$F$7:$F$506)*(IF('Gastos com Pessoal'!$Y$7:$Y$506&lt;=O$3,1,0))*OFFSET('Gastos com Pessoal'!$H$6,1,MATCH(4&amp;$B52,'Gastos com Pessoal'!$I$532:$AJ$532&amp;'Gastos com Pessoal'!$I$6:$AJ$6,0),500,1)),0)
+_xlfn.IFNA(SUM((O$3&gt;='Gastos com Pessoal'!$E$7:$E$506)*(O$3&lt;='Gastos com Pessoal'!$F$7:$F$506)*(IF('Gastos com Pessoal'!$AE$7:$AE$506&lt;=O$3,1,0))*OFFSET('Gastos com Pessoal'!$H$6,1,MATCH(5&amp;$B52,'Gastos com Pessoal'!$I$532:$AJ$532&amp;'Gastos com Pessoal'!$I$6:$AJ$6,0),500,1)),0)
+_xlfn.IFNA(SUM((O$3&gt;='Gastos com Pessoal'!$E$513:$E$522)*(O$3&lt;='Gastos com Pessoal'!$F$513:$F$522)*(IF('Gastos com Pessoal'!$G$513:$G$522&lt;=O$3,1,0))*OFFSET('Gastos com Pessoal'!$H$512,1,MATCH(1&amp;$B52,'Gastos com Pessoal'!$I$532:$AJ$532&amp;'Gastos com Pessoal'!$I$512:$AJ$512,0),10,1)),0)
+_xlfn.IFNA(SUM((O$3&gt;='Gastos com Pessoal'!$E$513:$E$522)*(O$3&lt;='Gastos com Pessoal'!$F$513:$F$522)*(IF('Gastos com Pessoal'!$M$513:$M$522&lt;=O$3,1,0))*OFFSET('Gastos com Pessoal'!$H$512,1,MATCH(2&amp;$B52,'Gastos com Pessoal'!$I$532:$AJ$532&amp;'Gastos com Pessoal'!$I$512:$AJ$512,0),10,1)),0)
+_xlfn.IFNA(SUM((O$3&gt;='Gastos com Pessoal'!$E$513:$E$522)*(O$3&lt;='Gastos com Pessoal'!$F$513:$F$522)*(IF('Gastos com Pessoal'!$S$513:$S$522&lt;=O$3,1,0))*OFFSET('Gastos com Pessoal'!$H$512,1,MATCH(3&amp;$B52,'Gastos com Pessoal'!$I$532:$AJ$532&amp;'Gastos com Pessoal'!$I$512:$AJ$512,0),10,1)),0)
+_xlfn.IFNA(SUM((O$3&gt;='Gastos com Pessoal'!$E$513:$E$522)*(O$3&lt;='Gastos com Pessoal'!$F$513:$F$522)*(IF('Gastos com Pessoal'!$Y$513:$Y$522&lt;=O$3,1,0))*OFFSET('Gastos com Pessoal'!$H$512,1,MATCH(4&amp;$B52,'Gastos com Pessoal'!$I$532:$AJ$532&amp;'Gastos com Pessoal'!$I$512:$AJ$512,0),10,1)),0)
+_xlfn.IFNA(SUM((O$3&gt;='Gastos com Pessoal'!$E$513:$E$522)*(O$3&lt;='Gastos com Pessoal'!$F$513:$F$522)*(IF('Gastos com Pessoal'!$AE$513:$AE$522&lt;=O$3,1,0))*OFFSET('Gastos com Pessoal'!$H$512,1,MATCH(5&amp;$B52,'Gastos com Pessoal'!$I$532:$AJ$532&amp;'Gastos com Pessoal'!$I$512:$AJ$512,0),10,1)),0)</f>
        <v>0</v>
      </c>
      <c r="P52" s="32">
        <f t="array" aca="1" ref="P52" ca="1">_xlfn.IFNA(SUM((P$3&gt;='Gastos com Pessoal'!$E$7:$E$506)*(P$3&lt;='Gastos com Pessoal'!$F$7:$F$506)*OFFSET('Encargos e Benefícios'!$D$5,1,MATCH($B52,'Encargos e Benefícios'!$E$5:$AB$5,0),500,1)),0)
+_xlfn.IFNA(SUM((P$3&gt;='Gastos com Pessoal'!$E$513:$E$522)*(P$3&lt;='Gastos com Pessoal'!$F$513:$F$522)*OFFSET('Encargos e Benefícios'!$D$511,1,MATCH($B52,'Encargos e Benefícios'!$E$511:$AB$511,0),10,1)),0)
+_xlfn.IFNA(SUM((P$3&gt;='Gastos com Pessoal'!$E$7:$E$506)*(P$3&lt;='Gastos com Pessoal'!$F$7:$F$506)*(IF('Gastos com Pessoal'!$G$7:$G$506&lt;=P$3,1,0))*OFFSET('Gastos com Pessoal'!$H$6,1,MATCH(1&amp;$B52,'Gastos com Pessoal'!$I$532:$AJ$532&amp;'Gastos com Pessoal'!$I$6:$AJ$6,0),500,1)),0)
+_xlfn.IFNA(SUM((P$3&gt;='Gastos com Pessoal'!$E$7:$E$506)*(P$3&lt;='Gastos com Pessoal'!$F$7:$F$506)*(IF('Gastos com Pessoal'!$M$7:$M$506&lt;=P$3,1,0))*OFFSET('Gastos com Pessoal'!$H$6,1,MATCH(2&amp;$B52,'Gastos com Pessoal'!$I$532:$AJ$532&amp;'Gastos com Pessoal'!$I$6:$AJ$6,0),500,1)),0)
+_xlfn.IFNA(SUM((P$3&gt;='Gastos com Pessoal'!$E$7:$E$506)*(P$3&lt;='Gastos com Pessoal'!$F$7:$F$506)*(IF('Gastos com Pessoal'!$S$7:$S$506&lt;=P$3,1,0))*OFFSET('Gastos com Pessoal'!$H$6,1,MATCH(3&amp;$B52,'Gastos com Pessoal'!$I$532:$AJ$532&amp;'Gastos com Pessoal'!$I$6:$AJ$6,0),500,1)),0)
+_xlfn.IFNA(SUM((P$3&gt;='Gastos com Pessoal'!$E$7:$E$506)*(P$3&lt;='Gastos com Pessoal'!$F$7:$F$506)*(IF('Gastos com Pessoal'!$Y$7:$Y$506&lt;=P$3,1,0))*OFFSET('Gastos com Pessoal'!$H$6,1,MATCH(4&amp;$B52,'Gastos com Pessoal'!$I$532:$AJ$532&amp;'Gastos com Pessoal'!$I$6:$AJ$6,0),500,1)),0)
+_xlfn.IFNA(SUM((P$3&gt;='Gastos com Pessoal'!$E$7:$E$506)*(P$3&lt;='Gastos com Pessoal'!$F$7:$F$506)*(IF('Gastos com Pessoal'!$AE$7:$AE$506&lt;=P$3,1,0))*OFFSET('Gastos com Pessoal'!$H$6,1,MATCH(5&amp;$B52,'Gastos com Pessoal'!$I$532:$AJ$532&amp;'Gastos com Pessoal'!$I$6:$AJ$6,0),500,1)),0)
+_xlfn.IFNA(SUM((P$3&gt;='Gastos com Pessoal'!$E$513:$E$522)*(P$3&lt;='Gastos com Pessoal'!$F$513:$F$522)*(IF('Gastos com Pessoal'!$G$513:$G$522&lt;=P$3,1,0))*OFFSET('Gastos com Pessoal'!$H$512,1,MATCH(1&amp;$B52,'Gastos com Pessoal'!$I$532:$AJ$532&amp;'Gastos com Pessoal'!$I$512:$AJ$512,0),10,1)),0)
+_xlfn.IFNA(SUM((P$3&gt;='Gastos com Pessoal'!$E$513:$E$522)*(P$3&lt;='Gastos com Pessoal'!$F$513:$F$522)*(IF('Gastos com Pessoal'!$M$513:$M$522&lt;=P$3,1,0))*OFFSET('Gastos com Pessoal'!$H$512,1,MATCH(2&amp;$B52,'Gastos com Pessoal'!$I$532:$AJ$532&amp;'Gastos com Pessoal'!$I$512:$AJ$512,0),10,1)),0)
+_xlfn.IFNA(SUM((P$3&gt;='Gastos com Pessoal'!$E$513:$E$522)*(P$3&lt;='Gastos com Pessoal'!$F$513:$F$522)*(IF('Gastos com Pessoal'!$S$513:$S$522&lt;=P$3,1,0))*OFFSET('Gastos com Pessoal'!$H$512,1,MATCH(3&amp;$B52,'Gastos com Pessoal'!$I$532:$AJ$532&amp;'Gastos com Pessoal'!$I$512:$AJ$512,0),10,1)),0)
+_xlfn.IFNA(SUM((P$3&gt;='Gastos com Pessoal'!$E$513:$E$522)*(P$3&lt;='Gastos com Pessoal'!$F$513:$F$522)*(IF('Gastos com Pessoal'!$Y$513:$Y$522&lt;=P$3,1,0))*OFFSET('Gastos com Pessoal'!$H$512,1,MATCH(4&amp;$B52,'Gastos com Pessoal'!$I$532:$AJ$532&amp;'Gastos com Pessoal'!$I$512:$AJ$512,0),10,1)),0)
+_xlfn.IFNA(SUM((P$3&gt;='Gastos com Pessoal'!$E$513:$E$522)*(P$3&lt;='Gastos com Pessoal'!$F$513:$F$522)*(IF('Gastos com Pessoal'!$AE$513:$AE$522&lt;=P$3,1,0))*OFFSET('Gastos com Pessoal'!$H$512,1,MATCH(5&amp;$B52,'Gastos com Pessoal'!$I$532:$AJ$532&amp;'Gastos com Pessoal'!$I$512:$AJ$512,0),10,1)),0)</f>
        <v>0</v>
      </c>
      <c r="Q52" s="32">
        <f t="array" aca="1" ref="Q52" ca="1">_xlfn.IFNA(SUM((Q$3&gt;='Gastos com Pessoal'!$E$7:$E$506)*(Q$3&lt;='Gastos com Pessoal'!$F$7:$F$506)*OFFSET('Encargos e Benefícios'!$D$5,1,MATCH($B52,'Encargos e Benefícios'!$E$5:$AB$5,0),500,1)),0)
+_xlfn.IFNA(SUM((Q$3&gt;='Gastos com Pessoal'!$E$513:$E$522)*(Q$3&lt;='Gastos com Pessoal'!$F$513:$F$522)*OFFSET('Encargos e Benefícios'!$D$511,1,MATCH($B52,'Encargos e Benefícios'!$E$511:$AB$511,0),10,1)),0)
+_xlfn.IFNA(SUM((Q$3&gt;='Gastos com Pessoal'!$E$7:$E$506)*(Q$3&lt;='Gastos com Pessoal'!$F$7:$F$506)*(IF('Gastos com Pessoal'!$G$7:$G$506&lt;=Q$3,1,0))*OFFSET('Gastos com Pessoal'!$H$6,1,MATCH(1&amp;$B52,'Gastos com Pessoal'!$I$532:$AJ$532&amp;'Gastos com Pessoal'!$I$6:$AJ$6,0),500,1)),0)
+_xlfn.IFNA(SUM((Q$3&gt;='Gastos com Pessoal'!$E$7:$E$506)*(Q$3&lt;='Gastos com Pessoal'!$F$7:$F$506)*(IF('Gastos com Pessoal'!$M$7:$M$506&lt;=Q$3,1,0))*OFFSET('Gastos com Pessoal'!$H$6,1,MATCH(2&amp;$B52,'Gastos com Pessoal'!$I$532:$AJ$532&amp;'Gastos com Pessoal'!$I$6:$AJ$6,0),500,1)),0)
+_xlfn.IFNA(SUM((Q$3&gt;='Gastos com Pessoal'!$E$7:$E$506)*(Q$3&lt;='Gastos com Pessoal'!$F$7:$F$506)*(IF('Gastos com Pessoal'!$S$7:$S$506&lt;=Q$3,1,0))*OFFSET('Gastos com Pessoal'!$H$6,1,MATCH(3&amp;$B52,'Gastos com Pessoal'!$I$532:$AJ$532&amp;'Gastos com Pessoal'!$I$6:$AJ$6,0),500,1)),0)
+_xlfn.IFNA(SUM((Q$3&gt;='Gastos com Pessoal'!$E$7:$E$506)*(Q$3&lt;='Gastos com Pessoal'!$F$7:$F$506)*(IF('Gastos com Pessoal'!$Y$7:$Y$506&lt;=Q$3,1,0))*OFFSET('Gastos com Pessoal'!$H$6,1,MATCH(4&amp;$B52,'Gastos com Pessoal'!$I$532:$AJ$532&amp;'Gastos com Pessoal'!$I$6:$AJ$6,0),500,1)),0)
+_xlfn.IFNA(SUM((Q$3&gt;='Gastos com Pessoal'!$E$7:$E$506)*(Q$3&lt;='Gastos com Pessoal'!$F$7:$F$506)*(IF('Gastos com Pessoal'!$AE$7:$AE$506&lt;=Q$3,1,0))*OFFSET('Gastos com Pessoal'!$H$6,1,MATCH(5&amp;$B52,'Gastos com Pessoal'!$I$532:$AJ$532&amp;'Gastos com Pessoal'!$I$6:$AJ$6,0),500,1)),0)
+_xlfn.IFNA(SUM((Q$3&gt;='Gastos com Pessoal'!$E$513:$E$522)*(Q$3&lt;='Gastos com Pessoal'!$F$513:$F$522)*(IF('Gastos com Pessoal'!$G$513:$G$522&lt;=Q$3,1,0))*OFFSET('Gastos com Pessoal'!$H$512,1,MATCH(1&amp;$B52,'Gastos com Pessoal'!$I$532:$AJ$532&amp;'Gastos com Pessoal'!$I$512:$AJ$512,0),10,1)),0)
+_xlfn.IFNA(SUM((Q$3&gt;='Gastos com Pessoal'!$E$513:$E$522)*(Q$3&lt;='Gastos com Pessoal'!$F$513:$F$522)*(IF('Gastos com Pessoal'!$M$513:$M$522&lt;=Q$3,1,0))*OFFSET('Gastos com Pessoal'!$H$512,1,MATCH(2&amp;$B52,'Gastos com Pessoal'!$I$532:$AJ$532&amp;'Gastos com Pessoal'!$I$512:$AJ$512,0),10,1)),0)
+_xlfn.IFNA(SUM((Q$3&gt;='Gastos com Pessoal'!$E$513:$E$522)*(Q$3&lt;='Gastos com Pessoal'!$F$513:$F$522)*(IF('Gastos com Pessoal'!$S$513:$S$522&lt;=Q$3,1,0))*OFFSET('Gastos com Pessoal'!$H$512,1,MATCH(3&amp;$B52,'Gastos com Pessoal'!$I$532:$AJ$532&amp;'Gastos com Pessoal'!$I$512:$AJ$512,0),10,1)),0)
+_xlfn.IFNA(SUM((Q$3&gt;='Gastos com Pessoal'!$E$513:$E$522)*(Q$3&lt;='Gastos com Pessoal'!$F$513:$F$522)*(IF('Gastos com Pessoal'!$Y$513:$Y$522&lt;=Q$3,1,0))*OFFSET('Gastos com Pessoal'!$H$512,1,MATCH(4&amp;$B52,'Gastos com Pessoal'!$I$532:$AJ$532&amp;'Gastos com Pessoal'!$I$512:$AJ$512,0),10,1)),0)
+_xlfn.IFNA(SUM((Q$3&gt;='Gastos com Pessoal'!$E$513:$E$522)*(Q$3&lt;='Gastos com Pessoal'!$F$513:$F$522)*(IF('Gastos com Pessoal'!$AE$513:$AE$522&lt;=Q$3,1,0))*OFFSET('Gastos com Pessoal'!$H$512,1,MATCH(5&amp;$B52,'Gastos com Pessoal'!$I$532:$AJ$532&amp;'Gastos com Pessoal'!$I$512:$AJ$512,0),10,1)),0)</f>
        <v>0</v>
      </c>
      <c r="R52" s="32">
        <f t="array" aca="1" ref="R52" ca="1">_xlfn.IFNA(SUM((R$3&gt;='Gastos com Pessoal'!$E$7:$E$506)*(R$3&lt;='Gastos com Pessoal'!$F$7:$F$506)*OFFSET('Encargos e Benefícios'!$D$5,1,MATCH($B52,'Encargos e Benefícios'!$E$5:$AB$5,0),500,1)),0)
+_xlfn.IFNA(SUM((R$3&gt;='Gastos com Pessoal'!$E$513:$E$522)*(R$3&lt;='Gastos com Pessoal'!$F$513:$F$522)*OFFSET('Encargos e Benefícios'!$D$511,1,MATCH($B52,'Encargos e Benefícios'!$E$511:$AB$511,0),10,1)),0)
+_xlfn.IFNA(SUM((R$3&gt;='Gastos com Pessoal'!$E$7:$E$506)*(R$3&lt;='Gastos com Pessoal'!$F$7:$F$506)*(IF('Gastos com Pessoal'!$G$7:$G$506&lt;=R$3,1,0))*OFFSET('Gastos com Pessoal'!$H$6,1,MATCH(1&amp;$B52,'Gastos com Pessoal'!$I$532:$AJ$532&amp;'Gastos com Pessoal'!$I$6:$AJ$6,0),500,1)),0)
+_xlfn.IFNA(SUM((R$3&gt;='Gastos com Pessoal'!$E$7:$E$506)*(R$3&lt;='Gastos com Pessoal'!$F$7:$F$506)*(IF('Gastos com Pessoal'!$M$7:$M$506&lt;=R$3,1,0))*OFFSET('Gastos com Pessoal'!$H$6,1,MATCH(2&amp;$B52,'Gastos com Pessoal'!$I$532:$AJ$532&amp;'Gastos com Pessoal'!$I$6:$AJ$6,0),500,1)),0)
+_xlfn.IFNA(SUM((R$3&gt;='Gastos com Pessoal'!$E$7:$E$506)*(R$3&lt;='Gastos com Pessoal'!$F$7:$F$506)*(IF('Gastos com Pessoal'!$S$7:$S$506&lt;=R$3,1,0))*OFFSET('Gastos com Pessoal'!$H$6,1,MATCH(3&amp;$B52,'Gastos com Pessoal'!$I$532:$AJ$532&amp;'Gastos com Pessoal'!$I$6:$AJ$6,0),500,1)),0)
+_xlfn.IFNA(SUM((R$3&gt;='Gastos com Pessoal'!$E$7:$E$506)*(R$3&lt;='Gastos com Pessoal'!$F$7:$F$506)*(IF('Gastos com Pessoal'!$Y$7:$Y$506&lt;=R$3,1,0))*OFFSET('Gastos com Pessoal'!$H$6,1,MATCH(4&amp;$B52,'Gastos com Pessoal'!$I$532:$AJ$532&amp;'Gastos com Pessoal'!$I$6:$AJ$6,0),500,1)),0)
+_xlfn.IFNA(SUM((R$3&gt;='Gastos com Pessoal'!$E$7:$E$506)*(R$3&lt;='Gastos com Pessoal'!$F$7:$F$506)*(IF('Gastos com Pessoal'!$AE$7:$AE$506&lt;=R$3,1,0))*OFFSET('Gastos com Pessoal'!$H$6,1,MATCH(5&amp;$B52,'Gastos com Pessoal'!$I$532:$AJ$532&amp;'Gastos com Pessoal'!$I$6:$AJ$6,0),500,1)),0)
+_xlfn.IFNA(SUM((R$3&gt;='Gastos com Pessoal'!$E$513:$E$522)*(R$3&lt;='Gastos com Pessoal'!$F$513:$F$522)*(IF('Gastos com Pessoal'!$G$513:$G$522&lt;=R$3,1,0))*OFFSET('Gastos com Pessoal'!$H$512,1,MATCH(1&amp;$B52,'Gastos com Pessoal'!$I$532:$AJ$532&amp;'Gastos com Pessoal'!$I$512:$AJ$512,0),10,1)),0)
+_xlfn.IFNA(SUM((R$3&gt;='Gastos com Pessoal'!$E$513:$E$522)*(R$3&lt;='Gastos com Pessoal'!$F$513:$F$522)*(IF('Gastos com Pessoal'!$M$513:$M$522&lt;=R$3,1,0))*OFFSET('Gastos com Pessoal'!$H$512,1,MATCH(2&amp;$B52,'Gastos com Pessoal'!$I$532:$AJ$532&amp;'Gastos com Pessoal'!$I$512:$AJ$512,0),10,1)),0)
+_xlfn.IFNA(SUM((R$3&gt;='Gastos com Pessoal'!$E$513:$E$522)*(R$3&lt;='Gastos com Pessoal'!$F$513:$F$522)*(IF('Gastos com Pessoal'!$S$513:$S$522&lt;=R$3,1,0))*OFFSET('Gastos com Pessoal'!$H$512,1,MATCH(3&amp;$B52,'Gastos com Pessoal'!$I$532:$AJ$532&amp;'Gastos com Pessoal'!$I$512:$AJ$512,0),10,1)),0)
+_xlfn.IFNA(SUM((R$3&gt;='Gastos com Pessoal'!$E$513:$E$522)*(R$3&lt;='Gastos com Pessoal'!$F$513:$F$522)*(IF('Gastos com Pessoal'!$Y$513:$Y$522&lt;=R$3,1,0))*OFFSET('Gastos com Pessoal'!$H$512,1,MATCH(4&amp;$B52,'Gastos com Pessoal'!$I$532:$AJ$532&amp;'Gastos com Pessoal'!$I$512:$AJ$512,0),10,1)),0)
+_xlfn.IFNA(SUM((R$3&gt;='Gastos com Pessoal'!$E$513:$E$522)*(R$3&lt;='Gastos com Pessoal'!$F$513:$F$522)*(IF('Gastos com Pessoal'!$AE$513:$AE$522&lt;=R$3,1,0))*OFFSET('Gastos com Pessoal'!$H$512,1,MATCH(5&amp;$B52,'Gastos com Pessoal'!$I$532:$AJ$532&amp;'Gastos com Pessoal'!$I$512:$AJ$512,0),10,1)),0)</f>
        <v>0</v>
      </c>
      <c r="S52" s="32">
        <f t="array" aca="1" ref="S52" ca="1">_xlfn.IFNA(SUM((S$3&gt;='Gastos com Pessoal'!$E$7:$E$506)*(S$3&lt;='Gastos com Pessoal'!$F$7:$F$506)*OFFSET('Encargos e Benefícios'!$D$5,1,MATCH($B52,'Encargos e Benefícios'!$E$5:$AB$5,0),500,1)),0)
+_xlfn.IFNA(SUM((S$3&gt;='Gastos com Pessoal'!$E$513:$E$522)*(S$3&lt;='Gastos com Pessoal'!$F$513:$F$522)*OFFSET('Encargos e Benefícios'!$D$511,1,MATCH($B52,'Encargos e Benefícios'!$E$511:$AB$511,0),10,1)),0)
+_xlfn.IFNA(SUM((S$3&gt;='Gastos com Pessoal'!$E$7:$E$506)*(S$3&lt;='Gastos com Pessoal'!$F$7:$F$506)*(IF('Gastos com Pessoal'!$G$7:$G$506&lt;=S$3,1,0))*OFFSET('Gastos com Pessoal'!$H$6,1,MATCH(1&amp;$B52,'Gastos com Pessoal'!$I$532:$AJ$532&amp;'Gastos com Pessoal'!$I$6:$AJ$6,0),500,1)),0)
+_xlfn.IFNA(SUM((S$3&gt;='Gastos com Pessoal'!$E$7:$E$506)*(S$3&lt;='Gastos com Pessoal'!$F$7:$F$506)*(IF('Gastos com Pessoal'!$M$7:$M$506&lt;=S$3,1,0))*OFFSET('Gastos com Pessoal'!$H$6,1,MATCH(2&amp;$B52,'Gastos com Pessoal'!$I$532:$AJ$532&amp;'Gastos com Pessoal'!$I$6:$AJ$6,0),500,1)),0)
+_xlfn.IFNA(SUM((S$3&gt;='Gastos com Pessoal'!$E$7:$E$506)*(S$3&lt;='Gastos com Pessoal'!$F$7:$F$506)*(IF('Gastos com Pessoal'!$S$7:$S$506&lt;=S$3,1,0))*OFFSET('Gastos com Pessoal'!$H$6,1,MATCH(3&amp;$B52,'Gastos com Pessoal'!$I$532:$AJ$532&amp;'Gastos com Pessoal'!$I$6:$AJ$6,0),500,1)),0)
+_xlfn.IFNA(SUM((S$3&gt;='Gastos com Pessoal'!$E$7:$E$506)*(S$3&lt;='Gastos com Pessoal'!$F$7:$F$506)*(IF('Gastos com Pessoal'!$Y$7:$Y$506&lt;=S$3,1,0))*OFFSET('Gastos com Pessoal'!$H$6,1,MATCH(4&amp;$B52,'Gastos com Pessoal'!$I$532:$AJ$532&amp;'Gastos com Pessoal'!$I$6:$AJ$6,0),500,1)),0)
+_xlfn.IFNA(SUM((S$3&gt;='Gastos com Pessoal'!$E$7:$E$506)*(S$3&lt;='Gastos com Pessoal'!$F$7:$F$506)*(IF('Gastos com Pessoal'!$AE$7:$AE$506&lt;=S$3,1,0))*OFFSET('Gastos com Pessoal'!$H$6,1,MATCH(5&amp;$B52,'Gastos com Pessoal'!$I$532:$AJ$532&amp;'Gastos com Pessoal'!$I$6:$AJ$6,0),500,1)),0)
+_xlfn.IFNA(SUM((S$3&gt;='Gastos com Pessoal'!$E$513:$E$522)*(S$3&lt;='Gastos com Pessoal'!$F$513:$F$522)*(IF('Gastos com Pessoal'!$G$513:$G$522&lt;=S$3,1,0))*OFFSET('Gastos com Pessoal'!$H$512,1,MATCH(1&amp;$B52,'Gastos com Pessoal'!$I$532:$AJ$532&amp;'Gastos com Pessoal'!$I$512:$AJ$512,0),10,1)),0)
+_xlfn.IFNA(SUM((S$3&gt;='Gastos com Pessoal'!$E$513:$E$522)*(S$3&lt;='Gastos com Pessoal'!$F$513:$F$522)*(IF('Gastos com Pessoal'!$M$513:$M$522&lt;=S$3,1,0))*OFFSET('Gastos com Pessoal'!$H$512,1,MATCH(2&amp;$B52,'Gastos com Pessoal'!$I$532:$AJ$532&amp;'Gastos com Pessoal'!$I$512:$AJ$512,0),10,1)),0)
+_xlfn.IFNA(SUM((S$3&gt;='Gastos com Pessoal'!$E$513:$E$522)*(S$3&lt;='Gastos com Pessoal'!$F$513:$F$522)*(IF('Gastos com Pessoal'!$S$513:$S$522&lt;=S$3,1,0))*OFFSET('Gastos com Pessoal'!$H$512,1,MATCH(3&amp;$B52,'Gastos com Pessoal'!$I$532:$AJ$532&amp;'Gastos com Pessoal'!$I$512:$AJ$512,0),10,1)),0)
+_xlfn.IFNA(SUM((S$3&gt;='Gastos com Pessoal'!$E$513:$E$522)*(S$3&lt;='Gastos com Pessoal'!$F$513:$F$522)*(IF('Gastos com Pessoal'!$Y$513:$Y$522&lt;=S$3,1,0))*OFFSET('Gastos com Pessoal'!$H$512,1,MATCH(4&amp;$B52,'Gastos com Pessoal'!$I$532:$AJ$532&amp;'Gastos com Pessoal'!$I$512:$AJ$512,0),10,1)),0)
+_xlfn.IFNA(SUM((S$3&gt;='Gastos com Pessoal'!$E$513:$E$522)*(S$3&lt;='Gastos com Pessoal'!$F$513:$F$522)*(IF('Gastos com Pessoal'!$AE$513:$AE$522&lt;=S$3,1,0))*OFFSET('Gastos com Pessoal'!$H$512,1,MATCH(5&amp;$B52,'Gastos com Pessoal'!$I$532:$AJ$532&amp;'Gastos com Pessoal'!$I$512:$AJ$512,0),10,1)),0)</f>
        <v>0</v>
      </c>
      <c r="T52" s="32">
        <f t="array" aca="1" ref="T52" ca="1">_xlfn.IFNA(SUM((T$3&gt;='Gastos com Pessoal'!$E$7:$E$506)*(T$3&lt;='Gastos com Pessoal'!$F$7:$F$506)*OFFSET('Encargos e Benefícios'!$D$5,1,MATCH($B52,'Encargos e Benefícios'!$E$5:$AB$5,0),500,1)),0)
+_xlfn.IFNA(SUM((T$3&gt;='Gastos com Pessoal'!$E$513:$E$522)*(T$3&lt;='Gastos com Pessoal'!$F$513:$F$522)*OFFSET('Encargos e Benefícios'!$D$511,1,MATCH($B52,'Encargos e Benefícios'!$E$511:$AB$511,0),10,1)),0)
+_xlfn.IFNA(SUM((T$3&gt;='Gastos com Pessoal'!$E$7:$E$506)*(T$3&lt;='Gastos com Pessoal'!$F$7:$F$506)*(IF('Gastos com Pessoal'!$G$7:$G$506&lt;=T$3,1,0))*OFFSET('Gastos com Pessoal'!$H$6,1,MATCH(1&amp;$B52,'Gastos com Pessoal'!$I$532:$AJ$532&amp;'Gastos com Pessoal'!$I$6:$AJ$6,0),500,1)),0)
+_xlfn.IFNA(SUM((T$3&gt;='Gastos com Pessoal'!$E$7:$E$506)*(T$3&lt;='Gastos com Pessoal'!$F$7:$F$506)*(IF('Gastos com Pessoal'!$M$7:$M$506&lt;=T$3,1,0))*OFFSET('Gastos com Pessoal'!$H$6,1,MATCH(2&amp;$B52,'Gastos com Pessoal'!$I$532:$AJ$532&amp;'Gastos com Pessoal'!$I$6:$AJ$6,0),500,1)),0)
+_xlfn.IFNA(SUM((T$3&gt;='Gastos com Pessoal'!$E$7:$E$506)*(T$3&lt;='Gastos com Pessoal'!$F$7:$F$506)*(IF('Gastos com Pessoal'!$S$7:$S$506&lt;=T$3,1,0))*OFFSET('Gastos com Pessoal'!$H$6,1,MATCH(3&amp;$B52,'Gastos com Pessoal'!$I$532:$AJ$532&amp;'Gastos com Pessoal'!$I$6:$AJ$6,0),500,1)),0)
+_xlfn.IFNA(SUM((T$3&gt;='Gastos com Pessoal'!$E$7:$E$506)*(T$3&lt;='Gastos com Pessoal'!$F$7:$F$506)*(IF('Gastos com Pessoal'!$Y$7:$Y$506&lt;=T$3,1,0))*OFFSET('Gastos com Pessoal'!$H$6,1,MATCH(4&amp;$B52,'Gastos com Pessoal'!$I$532:$AJ$532&amp;'Gastos com Pessoal'!$I$6:$AJ$6,0),500,1)),0)
+_xlfn.IFNA(SUM((T$3&gt;='Gastos com Pessoal'!$E$7:$E$506)*(T$3&lt;='Gastos com Pessoal'!$F$7:$F$506)*(IF('Gastos com Pessoal'!$AE$7:$AE$506&lt;=T$3,1,0))*OFFSET('Gastos com Pessoal'!$H$6,1,MATCH(5&amp;$B52,'Gastos com Pessoal'!$I$532:$AJ$532&amp;'Gastos com Pessoal'!$I$6:$AJ$6,0),500,1)),0)
+_xlfn.IFNA(SUM((T$3&gt;='Gastos com Pessoal'!$E$513:$E$522)*(T$3&lt;='Gastos com Pessoal'!$F$513:$F$522)*(IF('Gastos com Pessoal'!$G$513:$G$522&lt;=T$3,1,0))*OFFSET('Gastos com Pessoal'!$H$512,1,MATCH(1&amp;$B52,'Gastos com Pessoal'!$I$532:$AJ$532&amp;'Gastos com Pessoal'!$I$512:$AJ$512,0),10,1)),0)
+_xlfn.IFNA(SUM((T$3&gt;='Gastos com Pessoal'!$E$513:$E$522)*(T$3&lt;='Gastos com Pessoal'!$F$513:$F$522)*(IF('Gastos com Pessoal'!$M$513:$M$522&lt;=T$3,1,0))*OFFSET('Gastos com Pessoal'!$H$512,1,MATCH(2&amp;$B52,'Gastos com Pessoal'!$I$532:$AJ$532&amp;'Gastos com Pessoal'!$I$512:$AJ$512,0),10,1)),0)
+_xlfn.IFNA(SUM((T$3&gt;='Gastos com Pessoal'!$E$513:$E$522)*(T$3&lt;='Gastos com Pessoal'!$F$513:$F$522)*(IF('Gastos com Pessoal'!$S$513:$S$522&lt;=T$3,1,0))*OFFSET('Gastos com Pessoal'!$H$512,1,MATCH(3&amp;$B52,'Gastos com Pessoal'!$I$532:$AJ$532&amp;'Gastos com Pessoal'!$I$512:$AJ$512,0),10,1)),0)
+_xlfn.IFNA(SUM((T$3&gt;='Gastos com Pessoal'!$E$513:$E$522)*(T$3&lt;='Gastos com Pessoal'!$F$513:$F$522)*(IF('Gastos com Pessoal'!$Y$513:$Y$522&lt;=T$3,1,0))*OFFSET('Gastos com Pessoal'!$H$512,1,MATCH(4&amp;$B52,'Gastos com Pessoal'!$I$532:$AJ$532&amp;'Gastos com Pessoal'!$I$512:$AJ$512,0),10,1)),0)
+_xlfn.IFNA(SUM((T$3&gt;='Gastos com Pessoal'!$E$513:$E$522)*(T$3&lt;='Gastos com Pessoal'!$F$513:$F$522)*(IF('Gastos com Pessoal'!$AE$513:$AE$522&lt;=T$3,1,0))*OFFSET('Gastos com Pessoal'!$H$512,1,MATCH(5&amp;$B52,'Gastos com Pessoal'!$I$532:$AJ$532&amp;'Gastos com Pessoal'!$I$512:$AJ$512,0),10,1)),0)</f>
        <v>0</v>
      </c>
      <c r="U52" s="32">
        <f t="array" aca="1" ref="U52" ca="1">_xlfn.IFNA(SUM((U$3&gt;='Gastos com Pessoal'!$E$7:$E$506)*(U$3&lt;='Gastos com Pessoal'!$F$7:$F$506)*OFFSET('Encargos e Benefícios'!$D$5,1,MATCH($B52,'Encargos e Benefícios'!$E$5:$AB$5,0),500,1)),0)
+_xlfn.IFNA(SUM((U$3&gt;='Gastos com Pessoal'!$E$513:$E$522)*(U$3&lt;='Gastos com Pessoal'!$F$513:$F$522)*OFFSET('Encargos e Benefícios'!$D$511,1,MATCH($B52,'Encargos e Benefícios'!$E$511:$AB$511,0),10,1)),0)
+_xlfn.IFNA(SUM((U$3&gt;='Gastos com Pessoal'!$E$7:$E$506)*(U$3&lt;='Gastos com Pessoal'!$F$7:$F$506)*(IF('Gastos com Pessoal'!$G$7:$G$506&lt;=U$3,1,0))*OFFSET('Gastos com Pessoal'!$H$6,1,MATCH(1&amp;$B52,'Gastos com Pessoal'!$I$532:$AJ$532&amp;'Gastos com Pessoal'!$I$6:$AJ$6,0),500,1)),0)
+_xlfn.IFNA(SUM((U$3&gt;='Gastos com Pessoal'!$E$7:$E$506)*(U$3&lt;='Gastos com Pessoal'!$F$7:$F$506)*(IF('Gastos com Pessoal'!$M$7:$M$506&lt;=U$3,1,0))*OFFSET('Gastos com Pessoal'!$H$6,1,MATCH(2&amp;$B52,'Gastos com Pessoal'!$I$532:$AJ$532&amp;'Gastos com Pessoal'!$I$6:$AJ$6,0),500,1)),0)
+_xlfn.IFNA(SUM((U$3&gt;='Gastos com Pessoal'!$E$7:$E$506)*(U$3&lt;='Gastos com Pessoal'!$F$7:$F$506)*(IF('Gastos com Pessoal'!$S$7:$S$506&lt;=U$3,1,0))*OFFSET('Gastos com Pessoal'!$H$6,1,MATCH(3&amp;$B52,'Gastos com Pessoal'!$I$532:$AJ$532&amp;'Gastos com Pessoal'!$I$6:$AJ$6,0),500,1)),0)
+_xlfn.IFNA(SUM((U$3&gt;='Gastos com Pessoal'!$E$7:$E$506)*(U$3&lt;='Gastos com Pessoal'!$F$7:$F$506)*(IF('Gastos com Pessoal'!$Y$7:$Y$506&lt;=U$3,1,0))*OFFSET('Gastos com Pessoal'!$H$6,1,MATCH(4&amp;$B52,'Gastos com Pessoal'!$I$532:$AJ$532&amp;'Gastos com Pessoal'!$I$6:$AJ$6,0),500,1)),0)
+_xlfn.IFNA(SUM((U$3&gt;='Gastos com Pessoal'!$E$7:$E$506)*(U$3&lt;='Gastos com Pessoal'!$F$7:$F$506)*(IF('Gastos com Pessoal'!$AE$7:$AE$506&lt;=U$3,1,0))*OFFSET('Gastos com Pessoal'!$H$6,1,MATCH(5&amp;$B52,'Gastos com Pessoal'!$I$532:$AJ$532&amp;'Gastos com Pessoal'!$I$6:$AJ$6,0),500,1)),0)
+_xlfn.IFNA(SUM((U$3&gt;='Gastos com Pessoal'!$E$513:$E$522)*(U$3&lt;='Gastos com Pessoal'!$F$513:$F$522)*(IF('Gastos com Pessoal'!$G$513:$G$522&lt;=U$3,1,0))*OFFSET('Gastos com Pessoal'!$H$512,1,MATCH(1&amp;$B52,'Gastos com Pessoal'!$I$532:$AJ$532&amp;'Gastos com Pessoal'!$I$512:$AJ$512,0),10,1)),0)
+_xlfn.IFNA(SUM((U$3&gt;='Gastos com Pessoal'!$E$513:$E$522)*(U$3&lt;='Gastos com Pessoal'!$F$513:$F$522)*(IF('Gastos com Pessoal'!$M$513:$M$522&lt;=U$3,1,0))*OFFSET('Gastos com Pessoal'!$H$512,1,MATCH(2&amp;$B52,'Gastos com Pessoal'!$I$532:$AJ$532&amp;'Gastos com Pessoal'!$I$512:$AJ$512,0),10,1)),0)
+_xlfn.IFNA(SUM((U$3&gt;='Gastos com Pessoal'!$E$513:$E$522)*(U$3&lt;='Gastos com Pessoal'!$F$513:$F$522)*(IF('Gastos com Pessoal'!$S$513:$S$522&lt;=U$3,1,0))*OFFSET('Gastos com Pessoal'!$H$512,1,MATCH(3&amp;$B52,'Gastos com Pessoal'!$I$532:$AJ$532&amp;'Gastos com Pessoal'!$I$512:$AJ$512,0),10,1)),0)
+_xlfn.IFNA(SUM((U$3&gt;='Gastos com Pessoal'!$E$513:$E$522)*(U$3&lt;='Gastos com Pessoal'!$F$513:$F$522)*(IF('Gastos com Pessoal'!$Y$513:$Y$522&lt;=U$3,1,0))*OFFSET('Gastos com Pessoal'!$H$512,1,MATCH(4&amp;$B52,'Gastos com Pessoal'!$I$532:$AJ$532&amp;'Gastos com Pessoal'!$I$512:$AJ$512,0),10,1)),0)
+_xlfn.IFNA(SUM((U$3&gt;='Gastos com Pessoal'!$E$513:$E$522)*(U$3&lt;='Gastos com Pessoal'!$F$513:$F$522)*(IF('Gastos com Pessoal'!$AE$513:$AE$522&lt;=U$3,1,0))*OFFSET('Gastos com Pessoal'!$H$512,1,MATCH(5&amp;$B52,'Gastos com Pessoal'!$I$532:$AJ$532&amp;'Gastos com Pessoal'!$I$512:$AJ$512,0),10,1)),0)</f>
        <v>0</v>
      </c>
      <c r="V52" s="32">
        <f t="array" aca="1" ref="V52" ca="1">_xlfn.IFNA(SUM((V$3&gt;='Gastos com Pessoal'!$E$7:$E$506)*(V$3&lt;='Gastos com Pessoal'!$F$7:$F$506)*OFFSET('Encargos e Benefícios'!$D$5,1,MATCH($B52,'Encargos e Benefícios'!$E$5:$AB$5,0),500,1)),0)
+_xlfn.IFNA(SUM((V$3&gt;='Gastos com Pessoal'!$E$513:$E$522)*(V$3&lt;='Gastos com Pessoal'!$F$513:$F$522)*OFFSET('Encargos e Benefícios'!$D$511,1,MATCH($B52,'Encargos e Benefícios'!$E$511:$AB$511,0),10,1)),0)
+_xlfn.IFNA(SUM((V$3&gt;='Gastos com Pessoal'!$E$7:$E$506)*(V$3&lt;='Gastos com Pessoal'!$F$7:$F$506)*(IF('Gastos com Pessoal'!$G$7:$G$506&lt;=V$3,1,0))*OFFSET('Gastos com Pessoal'!$H$6,1,MATCH(1&amp;$B52,'Gastos com Pessoal'!$I$532:$AJ$532&amp;'Gastos com Pessoal'!$I$6:$AJ$6,0),500,1)),0)
+_xlfn.IFNA(SUM((V$3&gt;='Gastos com Pessoal'!$E$7:$E$506)*(V$3&lt;='Gastos com Pessoal'!$F$7:$F$506)*(IF('Gastos com Pessoal'!$M$7:$M$506&lt;=V$3,1,0))*OFFSET('Gastos com Pessoal'!$H$6,1,MATCH(2&amp;$B52,'Gastos com Pessoal'!$I$532:$AJ$532&amp;'Gastos com Pessoal'!$I$6:$AJ$6,0),500,1)),0)
+_xlfn.IFNA(SUM((V$3&gt;='Gastos com Pessoal'!$E$7:$E$506)*(V$3&lt;='Gastos com Pessoal'!$F$7:$F$506)*(IF('Gastos com Pessoal'!$S$7:$S$506&lt;=V$3,1,0))*OFFSET('Gastos com Pessoal'!$H$6,1,MATCH(3&amp;$B52,'Gastos com Pessoal'!$I$532:$AJ$532&amp;'Gastos com Pessoal'!$I$6:$AJ$6,0),500,1)),0)
+_xlfn.IFNA(SUM((V$3&gt;='Gastos com Pessoal'!$E$7:$E$506)*(V$3&lt;='Gastos com Pessoal'!$F$7:$F$506)*(IF('Gastos com Pessoal'!$Y$7:$Y$506&lt;=V$3,1,0))*OFFSET('Gastos com Pessoal'!$H$6,1,MATCH(4&amp;$B52,'Gastos com Pessoal'!$I$532:$AJ$532&amp;'Gastos com Pessoal'!$I$6:$AJ$6,0),500,1)),0)
+_xlfn.IFNA(SUM((V$3&gt;='Gastos com Pessoal'!$E$7:$E$506)*(V$3&lt;='Gastos com Pessoal'!$F$7:$F$506)*(IF('Gastos com Pessoal'!$AE$7:$AE$506&lt;=V$3,1,0))*OFFSET('Gastos com Pessoal'!$H$6,1,MATCH(5&amp;$B52,'Gastos com Pessoal'!$I$532:$AJ$532&amp;'Gastos com Pessoal'!$I$6:$AJ$6,0),500,1)),0)
+_xlfn.IFNA(SUM((V$3&gt;='Gastos com Pessoal'!$E$513:$E$522)*(V$3&lt;='Gastos com Pessoal'!$F$513:$F$522)*(IF('Gastos com Pessoal'!$G$513:$G$522&lt;=V$3,1,0))*OFFSET('Gastos com Pessoal'!$H$512,1,MATCH(1&amp;$B52,'Gastos com Pessoal'!$I$532:$AJ$532&amp;'Gastos com Pessoal'!$I$512:$AJ$512,0),10,1)),0)
+_xlfn.IFNA(SUM((V$3&gt;='Gastos com Pessoal'!$E$513:$E$522)*(V$3&lt;='Gastos com Pessoal'!$F$513:$F$522)*(IF('Gastos com Pessoal'!$M$513:$M$522&lt;=V$3,1,0))*OFFSET('Gastos com Pessoal'!$H$512,1,MATCH(2&amp;$B52,'Gastos com Pessoal'!$I$532:$AJ$532&amp;'Gastos com Pessoal'!$I$512:$AJ$512,0),10,1)),0)
+_xlfn.IFNA(SUM((V$3&gt;='Gastos com Pessoal'!$E$513:$E$522)*(V$3&lt;='Gastos com Pessoal'!$F$513:$F$522)*(IF('Gastos com Pessoal'!$S$513:$S$522&lt;=V$3,1,0))*OFFSET('Gastos com Pessoal'!$H$512,1,MATCH(3&amp;$B52,'Gastos com Pessoal'!$I$532:$AJ$532&amp;'Gastos com Pessoal'!$I$512:$AJ$512,0),10,1)),0)
+_xlfn.IFNA(SUM((V$3&gt;='Gastos com Pessoal'!$E$513:$E$522)*(V$3&lt;='Gastos com Pessoal'!$F$513:$F$522)*(IF('Gastos com Pessoal'!$Y$513:$Y$522&lt;=V$3,1,0))*OFFSET('Gastos com Pessoal'!$H$512,1,MATCH(4&amp;$B52,'Gastos com Pessoal'!$I$532:$AJ$532&amp;'Gastos com Pessoal'!$I$512:$AJ$512,0),10,1)),0)
+_xlfn.IFNA(SUM((V$3&gt;='Gastos com Pessoal'!$E$513:$E$522)*(V$3&lt;='Gastos com Pessoal'!$F$513:$F$522)*(IF('Gastos com Pessoal'!$AE$513:$AE$522&lt;=V$3,1,0))*OFFSET('Gastos com Pessoal'!$H$512,1,MATCH(5&amp;$B52,'Gastos com Pessoal'!$I$532:$AJ$532&amp;'Gastos com Pessoal'!$I$512:$AJ$512,0),10,1)),0)</f>
        <v>0</v>
      </c>
      <c r="W52" s="32">
        <f t="array" aca="1" ref="W52" ca="1">_xlfn.IFNA(SUM((W$3&gt;='Gastos com Pessoal'!$E$7:$E$506)*(W$3&lt;='Gastos com Pessoal'!$F$7:$F$506)*OFFSET('Encargos e Benefícios'!$D$5,1,MATCH($B52,'Encargos e Benefícios'!$E$5:$AB$5,0),500,1)),0)
+_xlfn.IFNA(SUM((W$3&gt;='Gastos com Pessoal'!$E$513:$E$522)*(W$3&lt;='Gastos com Pessoal'!$F$513:$F$522)*OFFSET('Encargos e Benefícios'!$D$511,1,MATCH($B52,'Encargos e Benefícios'!$E$511:$AB$511,0),10,1)),0)
+_xlfn.IFNA(SUM((W$3&gt;='Gastos com Pessoal'!$E$7:$E$506)*(W$3&lt;='Gastos com Pessoal'!$F$7:$F$506)*(IF('Gastos com Pessoal'!$G$7:$G$506&lt;=W$3,1,0))*OFFSET('Gastos com Pessoal'!$H$6,1,MATCH(1&amp;$B52,'Gastos com Pessoal'!$I$532:$AJ$532&amp;'Gastos com Pessoal'!$I$6:$AJ$6,0),500,1)),0)
+_xlfn.IFNA(SUM((W$3&gt;='Gastos com Pessoal'!$E$7:$E$506)*(W$3&lt;='Gastos com Pessoal'!$F$7:$F$506)*(IF('Gastos com Pessoal'!$M$7:$M$506&lt;=W$3,1,0))*OFFSET('Gastos com Pessoal'!$H$6,1,MATCH(2&amp;$B52,'Gastos com Pessoal'!$I$532:$AJ$532&amp;'Gastos com Pessoal'!$I$6:$AJ$6,0),500,1)),0)
+_xlfn.IFNA(SUM((W$3&gt;='Gastos com Pessoal'!$E$7:$E$506)*(W$3&lt;='Gastos com Pessoal'!$F$7:$F$506)*(IF('Gastos com Pessoal'!$S$7:$S$506&lt;=W$3,1,0))*OFFSET('Gastos com Pessoal'!$H$6,1,MATCH(3&amp;$B52,'Gastos com Pessoal'!$I$532:$AJ$532&amp;'Gastos com Pessoal'!$I$6:$AJ$6,0),500,1)),0)
+_xlfn.IFNA(SUM((W$3&gt;='Gastos com Pessoal'!$E$7:$E$506)*(W$3&lt;='Gastos com Pessoal'!$F$7:$F$506)*(IF('Gastos com Pessoal'!$Y$7:$Y$506&lt;=W$3,1,0))*OFFSET('Gastos com Pessoal'!$H$6,1,MATCH(4&amp;$B52,'Gastos com Pessoal'!$I$532:$AJ$532&amp;'Gastos com Pessoal'!$I$6:$AJ$6,0),500,1)),0)
+_xlfn.IFNA(SUM((W$3&gt;='Gastos com Pessoal'!$E$7:$E$506)*(W$3&lt;='Gastos com Pessoal'!$F$7:$F$506)*(IF('Gastos com Pessoal'!$AE$7:$AE$506&lt;=W$3,1,0))*OFFSET('Gastos com Pessoal'!$H$6,1,MATCH(5&amp;$B52,'Gastos com Pessoal'!$I$532:$AJ$532&amp;'Gastos com Pessoal'!$I$6:$AJ$6,0),500,1)),0)
+_xlfn.IFNA(SUM((W$3&gt;='Gastos com Pessoal'!$E$513:$E$522)*(W$3&lt;='Gastos com Pessoal'!$F$513:$F$522)*(IF('Gastos com Pessoal'!$G$513:$G$522&lt;=W$3,1,0))*OFFSET('Gastos com Pessoal'!$H$512,1,MATCH(1&amp;$B52,'Gastos com Pessoal'!$I$532:$AJ$532&amp;'Gastos com Pessoal'!$I$512:$AJ$512,0),10,1)),0)
+_xlfn.IFNA(SUM((W$3&gt;='Gastos com Pessoal'!$E$513:$E$522)*(W$3&lt;='Gastos com Pessoal'!$F$513:$F$522)*(IF('Gastos com Pessoal'!$M$513:$M$522&lt;=W$3,1,0))*OFFSET('Gastos com Pessoal'!$H$512,1,MATCH(2&amp;$B52,'Gastos com Pessoal'!$I$532:$AJ$532&amp;'Gastos com Pessoal'!$I$512:$AJ$512,0),10,1)),0)
+_xlfn.IFNA(SUM((W$3&gt;='Gastos com Pessoal'!$E$513:$E$522)*(W$3&lt;='Gastos com Pessoal'!$F$513:$F$522)*(IF('Gastos com Pessoal'!$S$513:$S$522&lt;=W$3,1,0))*OFFSET('Gastos com Pessoal'!$H$512,1,MATCH(3&amp;$B52,'Gastos com Pessoal'!$I$532:$AJ$532&amp;'Gastos com Pessoal'!$I$512:$AJ$512,0),10,1)),0)
+_xlfn.IFNA(SUM((W$3&gt;='Gastos com Pessoal'!$E$513:$E$522)*(W$3&lt;='Gastos com Pessoal'!$F$513:$F$522)*(IF('Gastos com Pessoal'!$Y$513:$Y$522&lt;=W$3,1,0))*OFFSET('Gastos com Pessoal'!$H$512,1,MATCH(4&amp;$B52,'Gastos com Pessoal'!$I$532:$AJ$532&amp;'Gastos com Pessoal'!$I$512:$AJ$512,0),10,1)),0)
+_xlfn.IFNA(SUM((W$3&gt;='Gastos com Pessoal'!$E$513:$E$522)*(W$3&lt;='Gastos com Pessoal'!$F$513:$F$522)*(IF('Gastos com Pessoal'!$AE$513:$AE$522&lt;=W$3,1,0))*OFFSET('Gastos com Pessoal'!$H$512,1,MATCH(5&amp;$B52,'Gastos com Pessoal'!$I$532:$AJ$532&amp;'Gastos com Pessoal'!$I$512:$AJ$512,0),10,1)),0)</f>
        <v>0</v>
      </c>
      <c r="X52" s="32">
        <f t="array" aca="1" ref="X52" ca="1">_xlfn.IFNA(SUM((X$3&gt;='Gastos com Pessoal'!$E$7:$E$506)*(X$3&lt;='Gastos com Pessoal'!$F$7:$F$506)*OFFSET('Encargos e Benefícios'!$D$5,1,MATCH($B52,'Encargos e Benefícios'!$E$5:$AB$5,0),500,1)),0)
+_xlfn.IFNA(SUM((X$3&gt;='Gastos com Pessoal'!$E$513:$E$522)*(X$3&lt;='Gastos com Pessoal'!$F$513:$F$522)*OFFSET('Encargos e Benefícios'!$D$511,1,MATCH($B52,'Encargos e Benefícios'!$E$511:$AB$511,0),10,1)),0)
+_xlfn.IFNA(SUM((X$3&gt;='Gastos com Pessoal'!$E$7:$E$506)*(X$3&lt;='Gastos com Pessoal'!$F$7:$F$506)*(IF('Gastos com Pessoal'!$G$7:$G$506&lt;=X$3,1,0))*OFFSET('Gastos com Pessoal'!$H$6,1,MATCH(1&amp;$B52,'Gastos com Pessoal'!$I$532:$AJ$532&amp;'Gastos com Pessoal'!$I$6:$AJ$6,0),500,1)),0)
+_xlfn.IFNA(SUM((X$3&gt;='Gastos com Pessoal'!$E$7:$E$506)*(X$3&lt;='Gastos com Pessoal'!$F$7:$F$506)*(IF('Gastos com Pessoal'!$M$7:$M$506&lt;=X$3,1,0))*OFFSET('Gastos com Pessoal'!$H$6,1,MATCH(2&amp;$B52,'Gastos com Pessoal'!$I$532:$AJ$532&amp;'Gastos com Pessoal'!$I$6:$AJ$6,0),500,1)),0)
+_xlfn.IFNA(SUM((X$3&gt;='Gastos com Pessoal'!$E$7:$E$506)*(X$3&lt;='Gastos com Pessoal'!$F$7:$F$506)*(IF('Gastos com Pessoal'!$S$7:$S$506&lt;=X$3,1,0))*OFFSET('Gastos com Pessoal'!$H$6,1,MATCH(3&amp;$B52,'Gastos com Pessoal'!$I$532:$AJ$532&amp;'Gastos com Pessoal'!$I$6:$AJ$6,0),500,1)),0)
+_xlfn.IFNA(SUM((X$3&gt;='Gastos com Pessoal'!$E$7:$E$506)*(X$3&lt;='Gastos com Pessoal'!$F$7:$F$506)*(IF('Gastos com Pessoal'!$Y$7:$Y$506&lt;=X$3,1,0))*OFFSET('Gastos com Pessoal'!$H$6,1,MATCH(4&amp;$B52,'Gastos com Pessoal'!$I$532:$AJ$532&amp;'Gastos com Pessoal'!$I$6:$AJ$6,0),500,1)),0)
+_xlfn.IFNA(SUM((X$3&gt;='Gastos com Pessoal'!$E$7:$E$506)*(X$3&lt;='Gastos com Pessoal'!$F$7:$F$506)*(IF('Gastos com Pessoal'!$AE$7:$AE$506&lt;=X$3,1,0))*OFFSET('Gastos com Pessoal'!$H$6,1,MATCH(5&amp;$B52,'Gastos com Pessoal'!$I$532:$AJ$532&amp;'Gastos com Pessoal'!$I$6:$AJ$6,0),500,1)),0)
+_xlfn.IFNA(SUM((X$3&gt;='Gastos com Pessoal'!$E$513:$E$522)*(X$3&lt;='Gastos com Pessoal'!$F$513:$F$522)*(IF('Gastos com Pessoal'!$G$513:$G$522&lt;=X$3,1,0))*OFFSET('Gastos com Pessoal'!$H$512,1,MATCH(1&amp;$B52,'Gastos com Pessoal'!$I$532:$AJ$532&amp;'Gastos com Pessoal'!$I$512:$AJ$512,0),10,1)),0)
+_xlfn.IFNA(SUM((X$3&gt;='Gastos com Pessoal'!$E$513:$E$522)*(X$3&lt;='Gastos com Pessoal'!$F$513:$F$522)*(IF('Gastos com Pessoal'!$M$513:$M$522&lt;=X$3,1,0))*OFFSET('Gastos com Pessoal'!$H$512,1,MATCH(2&amp;$B52,'Gastos com Pessoal'!$I$532:$AJ$532&amp;'Gastos com Pessoal'!$I$512:$AJ$512,0),10,1)),0)
+_xlfn.IFNA(SUM((X$3&gt;='Gastos com Pessoal'!$E$513:$E$522)*(X$3&lt;='Gastos com Pessoal'!$F$513:$F$522)*(IF('Gastos com Pessoal'!$S$513:$S$522&lt;=X$3,1,0))*OFFSET('Gastos com Pessoal'!$H$512,1,MATCH(3&amp;$B52,'Gastos com Pessoal'!$I$532:$AJ$532&amp;'Gastos com Pessoal'!$I$512:$AJ$512,0),10,1)),0)
+_xlfn.IFNA(SUM((X$3&gt;='Gastos com Pessoal'!$E$513:$E$522)*(X$3&lt;='Gastos com Pessoal'!$F$513:$F$522)*(IF('Gastos com Pessoal'!$Y$513:$Y$522&lt;=X$3,1,0))*OFFSET('Gastos com Pessoal'!$H$512,1,MATCH(4&amp;$B52,'Gastos com Pessoal'!$I$532:$AJ$532&amp;'Gastos com Pessoal'!$I$512:$AJ$512,0),10,1)),0)
+_xlfn.IFNA(SUM((X$3&gt;='Gastos com Pessoal'!$E$513:$E$522)*(X$3&lt;='Gastos com Pessoal'!$F$513:$F$522)*(IF('Gastos com Pessoal'!$AE$513:$AE$522&lt;=X$3,1,0))*OFFSET('Gastos com Pessoal'!$H$512,1,MATCH(5&amp;$B52,'Gastos com Pessoal'!$I$532:$AJ$532&amp;'Gastos com Pessoal'!$I$512:$AJ$512,0),10,1)),0)</f>
        <v>0</v>
      </c>
      <c r="Y52" s="32">
        <f t="array" aca="1" ref="Y52" ca="1">_xlfn.IFNA(SUM((Y$3&gt;='Gastos com Pessoal'!$E$7:$E$506)*(Y$3&lt;='Gastos com Pessoal'!$F$7:$F$506)*OFFSET('Encargos e Benefícios'!$D$5,1,MATCH($B52,'Encargos e Benefícios'!$E$5:$AB$5,0),500,1)),0)
+_xlfn.IFNA(SUM((Y$3&gt;='Gastos com Pessoal'!$E$513:$E$522)*(Y$3&lt;='Gastos com Pessoal'!$F$513:$F$522)*OFFSET('Encargos e Benefícios'!$D$511,1,MATCH($B52,'Encargos e Benefícios'!$E$511:$AB$511,0),10,1)),0)
+_xlfn.IFNA(SUM((Y$3&gt;='Gastos com Pessoal'!$E$7:$E$506)*(Y$3&lt;='Gastos com Pessoal'!$F$7:$F$506)*(IF('Gastos com Pessoal'!$G$7:$G$506&lt;=Y$3,1,0))*OFFSET('Gastos com Pessoal'!$H$6,1,MATCH(1&amp;$B52,'Gastos com Pessoal'!$I$532:$AJ$532&amp;'Gastos com Pessoal'!$I$6:$AJ$6,0),500,1)),0)
+_xlfn.IFNA(SUM((Y$3&gt;='Gastos com Pessoal'!$E$7:$E$506)*(Y$3&lt;='Gastos com Pessoal'!$F$7:$F$506)*(IF('Gastos com Pessoal'!$M$7:$M$506&lt;=Y$3,1,0))*OFFSET('Gastos com Pessoal'!$H$6,1,MATCH(2&amp;$B52,'Gastos com Pessoal'!$I$532:$AJ$532&amp;'Gastos com Pessoal'!$I$6:$AJ$6,0),500,1)),0)
+_xlfn.IFNA(SUM((Y$3&gt;='Gastos com Pessoal'!$E$7:$E$506)*(Y$3&lt;='Gastos com Pessoal'!$F$7:$F$506)*(IF('Gastos com Pessoal'!$S$7:$S$506&lt;=Y$3,1,0))*OFFSET('Gastos com Pessoal'!$H$6,1,MATCH(3&amp;$B52,'Gastos com Pessoal'!$I$532:$AJ$532&amp;'Gastos com Pessoal'!$I$6:$AJ$6,0),500,1)),0)
+_xlfn.IFNA(SUM((Y$3&gt;='Gastos com Pessoal'!$E$7:$E$506)*(Y$3&lt;='Gastos com Pessoal'!$F$7:$F$506)*(IF('Gastos com Pessoal'!$Y$7:$Y$506&lt;=Y$3,1,0))*OFFSET('Gastos com Pessoal'!$H$6,1,MATCH(4&amp;$B52,'Gastos com Pessoal'!$I$532:$AJ$532&amp;'Gastos com Pessoal'!$I$6:$AJ$6,0),500,1)),0)
+_xlfn.IFNA(SUM((Y$3&gt;='Gastos com Pessoal'!$E$7:$E$506)*(Y$3&lt;='Gastos com Pessoal'!$F$7:$F$506)*(IF('Gastos com Pessoal'!$AE$7:$AE$506&lt;=Y$3,1,0))*OFFSET('Gastos com Pessoal'!$H$6,1,MATCH(5&amp;$B52,'Gastos com Pessoal'!$I$532:$AJ$532&amp;'Gastos com Pessoal'!$I$6:$AJ$6,0),500,1)),0)
+_xlfn.IFNA(SUM((Y$3&gt;='Gastos com Pessoal'!$E$513:$E$522)*(Y$3&lt;='Gastos com Pessoal'!$F$513:$F$522)*(IF('Gastos com Pessoal'!$G$513:$G$522&lt;=Y$3,1,0))*OFFSET('Gastos com Pessoal'!$H$512,1,MATCH(1&amp;$B52,'Gastos com Pessoal'!$I$532:$AJ$532&amp;'Gastos com Pessoal'!$I$512:$AJ$512,0),10,1)),0)
+_xlfn.IFNA(SUM((Y$3&gt;='Gastos com Pessoal'!$E$513:$E$522)*(Y$3&lt;='Gastos com Pessoal'!$F$513:$F$522)*(IF('Gastos com Pessoal'!$M$513:$M$522&lt;=Y$3,1,0))*OFFSET('Gastos com Pessoal'!$H$512,1,MATCH(2&amp;$B52,'Gastos com Pessoal'!$I$532:$AJ$532&amp;'Gastos com Pessoal'!$I$512:$AJ$512,0),10,1)),0)
+_xlfn.IFNA(SUM((Y$3&gt;='Gastos com Pessoal'!$E$513:$E$522)*(Y$3&lt;='Gastos com Pessoal'!$F$513:$F$522)*(IF('Gastos com Pessoal'!$S$513:$S$522&lt;=Y$3,1,0))*OFFSET('Gastos com Pessoal'!$H$512,1,MATCH(3&amp;$B52,'Gastos com Pessoal'!$I$532:$AJ$532&amp;'Gastos com Pessoal'!$I$512:$AJ$512,0),10,1)),0)
+_xlfn.IFNA(SUM((Y$3&gt;='Gastos com Pessoal'!$E$513:$E$522)*(Y$3&lt;='Gastos com Pessoal'!$F$513:$F$522)*(IF('Gastos com Pessoal'!$Y$513:$Y$522&lt;=Y$3,1,0))*OFFSET('Gastos com Pessoal'!$H$512,1,MATCH(4&amp;$B52,'Gastos com Pessoal'!$I$532:$AJ$532&amp;'Gastos com Pessoal'!$I$512:$AJ$512,0),10,1)),0)
+_xlfn.IFNA(SUM((Y$3&gt;='Gastos com Pessoal'!$E$513:$E$522)*(Y$3&lt;='Gastos com Pessoal'!$F$513:$F$522)*(IF('Gastos com Pessoal'!$AE$513:$AE$522&lt;=Y$3,1,0))*OFFSET('Gastos com Pessoal'!$H$512,1,MATCH(5&amp;$B52,'Gastos com Pessoal'!$I$532:$AJ$532&amp;'Gastos com Pessoal'!$I$512:$AJ$512,0),10,1)),0)</f>
        <v>0</v>
      </c>
      <c r="Z52" s="32">
        <f t="array" aca="1" ref="Z52" ca="1">_xlfn.IFNA(SUM((Z$3&gt;='Gastos com Pessoal'!$E$7:$E$506)*(Z$3&lt;='Gastos com Pessoal'!$F$7:$F$506)*OFFSET('Encargos e Benefícios'!$D$5,1,MATCH($B52,'Encargos e Benefícios'!$E$5:$AB$5,0),500,1)),0)
+_xlfn.IFNA(SUM((Z$3&gt;='Gastos com Pessoal'!$E$513:$E$522)*(Z$3&lt;='Gastos com Pessoal'!$F$513:$F$522)*OFFSET('Encargos e Benefícios'!$D$511,1,MATCH($B52,'Encargos e Benefícios'!$E$511:$AB$511,0),10,1)),0)
+_xlfn.IFNA(SUM((Z$3&gt;='Gastos com Pessoal'!$E$7:$E$506)*(Z$3&lt;='Gastos com Pessoal'!$F$7:$F$506)*(IF('Gastos com Pessoal'!$G$7:$G$506&lt;=Z$3,1,0))*OFFSET('Gastos com Pessoal'!$H$6,1,MATCH(1&amp;$B52,'Gastos com Pessoal'!$I$532:$AJ$532&amp;'Gastos com Pessoal'!$I$6:$AJ$6,0),500,1)),0)
+_xlfn.IFNA(SUM((Z$3&gt;='Gastos com Pessoal'!$E$7:$E$506)*(Z$3&lt;='Gastos com Pessoal'!$F$7:$F$506)*(IF('Gastos com Pessoal'!$M$7:$M$506&lt;=Z$3,1,0))*OFFSET('Gastos com Pessoal'!$H$6,1,MATCH(2&amp;$B52,'Gastos com Pessoal'!$I$532:$AJ$532&amp;'Gastos com Pessoal'!$I$6:$AJ$6,0),500,1)),0)
+_xlfn.IFNA(SUM((Z$3&gt;='Gastos com Pessoal'!$E$7:$E$506)*(Z$3&lt;='Gastos com Pessoal'!$F$7:$F$506)*(IF('Gastos com Pessoal'!$S$7:$S$506&lt;=Z$3,1,0))*OFFSET('Gastos com Pessoal'!$H$6,1,MATCH(3&amp;$B52,'Gastos com Pessoal'!$I$532:$AJ$532&amp;'Gastos com Pessoal'!$I$6:$AJ$6,0),500,1)),0)
+_xlfn.IFNA(SUM((Z$3&gt;='Gastos com Pessoal'!$E$7:$E$506)*(Z$3&lt;='Gastos com Pessoal'!$F$7:$F$506)*(IF('Gastos com Pessoal'!$Y$7:$Y$506&lt;=Z$3,1,0))*OFFSET('Gastos com Pessoal'!$H$6,1,MATCH(4&amp;$B52,'Gastos com Pessoal'!$I$532:$AJ$532&amp;'Gastos com Pessoal'!$I$6:$AJ$6,0),500,1)),0)
+_xlfn.IFNA(SUM((Z$3&gt;='Gastos com Pessoal'!$E$7:$E$506)*(Z$3&lt;='Gastos com Pessoal'!$F$7:$F$506)*(IF('Gastos com Pessoal'!$AE$7:$AE$506&lt;=Z$3,1,0))*OFFSET('Gastos com Pessoal'!$H$6,1,MATCH(5&amp;$B52,'Gastos com Pessoal'!$I$532:$AJ$532&amp;'Gastos com Pessoal'!$I$6:$AJ$6,0),500,1)),0)
+_xlfn.IFNA(SUM((Z$3&gt;='Gastos com Pessoal'!$E$513:$E$522)*(Z$3&lt;='Gastos com Pessoal'!$F$513:$F$522)*(IF('Gastos com Pessoal'!$G$513:$G$522&lt;=Z$3,1,0))*OFFSET('Gastos com Pessoal'!$H$512,1,MATCH(1&amp;$B52,'Gastos com Pessoal'!$I$532:$AJ$532&amp;'Gastos com Pessoal'!$I$512:$AJ$512,0),10,1)),0)
+_xlfn.IFNA(SUM((Z$3&gt;='Gastos com Pessoal'!$E$513:$E$522)*(Z$3&lt;='Gastos com Pessoal'!$F$513:$F$522)*(IF('Gastos com Pessoal'!$M$513:$M$522&lt;=Z$3,1,0))*OFFSET('Gastos com Pessoal'!$H$512,1,MATCH(2&amp;$B52,'Gastos com Pessoal'!$I$532:$AJ$532&amp;'Gastos com Pessoal'!$I$512:$AJ$512,0),10,1)),0)
+_xlfn.IFNA(SUM((Z$3&gt;='Gastos com Pessoal'!$E$513:$E$522)*(Z$3&lt;='Gastos com Pessoal'!$F$513:$F$522)*(IF('Gastos com Pessoal'!$S$513:$S$522&lt;=Z$3,1,0))*OFFSET('Gastos com Pessoal'!$H$512,1,MATCH(3&amp;$B52,'Gastos com Pessoal'!$I$532:$AJ$532&amp;'Gastos com Pessoal'!$I$512:$AJ$512,0),10,1)),0)
+_xlfn.IFNA(SUM((Z$3&gt;='Gastos com Pessoal'!$E$513:$E$522)*(Z$3&lt;='Gastos com Pessoal'!$F$513:$F$522)*(IF('Gastos com Pessoal'!$Y$513:$Y$522&lt;=Z$3,1,0))*OFFSET('Gastos com Pessoal'!$H$512,1,MATCH(4&amp;$B52,'Gastos com Pessoal'!$I$532:$AJ$532&amp;'Gastos com Pessoal'!$I$512:$AJ$512,0),10,1)),0)
+_xlfn.IFNA(SUM((Z$3&gt;='Gastos com Pessoal'!$E$513:$E$522)*(Z$3&lt;='Gastos com Pessoal'!$F$513:$F$522)*(IF('Gastos com Pessoal'!$AE$513:$AE$522&lt;=Z$3,1,0))*OFFSET('Gastos com Pessoal'!$H$512,1,MATCH(5&amp;$B52,'Gastos com Pessoal'!$I$532:$AJ$532&amp;'Gastos com Pessoal'!$I$512:$AJ$512,0),10,1)),0)</f>
        <v>0</v>
      </c>
      <c r="AA52" s="32">
        <f t="array" aca="1" ref="AA52" ca="1">_xlfn.IFNA(SUM((AA$3&gt;='Gastos com Pessoal'!$E$7:$E$506)*(AA$3&lt;='Gastos com Pessoal'!$F$7:$F$506)*OFFSET('Encargos e Benefícios'!$D$5,1,MATCH($B52,'Encargos e Benefícios'!$E$5:$AB$5,0),500,1)),0)
+_xlfn.IFNA(SUM((AA$3&gt;='Gastos com Pessoal'!$E$513:$E$522)*(AA$3&lt;='Gastos com Pessoal'!$F$513:$F$522)*OFFSET('Encargos e Benefícios'!$D$511,1,MATCH($B52,'Encargos e Benefícios'!$E$511:$AB$511,0),10,1)),0)
+_xlfn.IFNA(SUM((AA$3&gt;='Gastos com Pessoal'!$E$7:$E$506)*(AA$3&lt;='Gastos com Pessoal'!$F$7:$F$506)*(IF('Gastos com Pessoal'!$G$7:$G$506&lt;=AA$3,1,0))*OFFSET('Gastos com Pessoal'!$H$6,1,MATCH(1&amp;$B52,'Gastos com Pessoal'!$I$532:$AJ$532&amp;'Gastos com Pessoal'!$I$6:$AJ$6,0),500,1)),0)
+_xlfn.IFNA(SUM((AA$3&gt;='Gastos com Pessoal'!$E$7:$E$506)*(AA$3&lt;='Gastos com Pessoal'!$F$7:$F$506)*(IF('Gastos com Pessoal'!$M$7:$M$506&lt;=AA$3,1,0))*OFFSET('Gastos com Pessoal'!$H$6,1,MATCH(2&amp;$B52,'Gastos com Pessoal'!$I$532:$AJ$532&amp;'Gastos com Pessoal'!$I$6:$AJ$6,0),500,1)),0)
+_xlfn.IFNA(SUM((AA$3&gt;='Gastos com Pessoal'!$E$7:$E$506)*(AA$3&lt;='Gastos com Pessoal'!$F$7:$F$506)*(IF('Gastos com Pessoal'!$S$7:$S$506&lt;=AA$3,1,0))*OFFSET('Gastos com Pessoal'!$H$6,1,MATCH(3&amp;$B52,'Gastos com Pessoal'!$I$532:$AJ$532&amp;'Gastos com Pessoal'!$I$6:$AJ$6,0),500,1)),0)
+_xlfn.IFNA(SUM((AA$3&gt;='Gastos com Pessoal'!$E$7:$E$506)*(AA$3&lt;='Gastos com Pessoal'!$F$7:$F$506)*(IF('Gastos com Pessoal'!$Y$7:$Y$506&lt;=AA$3,1,0))*OFFSET('Gastos com Pessoal'!$H$6,1,MATCH(4&amp;$B52,'Gastos com Pessoal'!$I$532:$AJ$532&amp;'Gastos com Pessoal'!$I$6:$AJ$6,0),500,1)),0)
+_xlfn.IFNA(SUM((AA$3&gt;='Gastos com Pessoal'!$E$7:$E$506)*(AA$3&lt;='Gastos com Pessoal'!$F$7:$F$506)*(IF('Gastos com Pessoal'!$AE$7:$AE$506&lt;=AA$3,1,0))*OFFSET('Gastos com Pessoal'!$H$6,1,MATCH(5&amp;$B52,'Gastos com Pessoal'!$I$532:$AJ$532&amp;'Gastos com Pessoal'!$I$6:$AJ$6,0),500,1)),0)
+_xlfn.IFNA(SUM((AA$3&gt;='Gastos com Pessoal'!$E$513:$E$522)*(AA$3&lt;='Gastos com Pessoal'!$F$513:$F$522)*(IF('Gastos com Pessoal'!$G$513:$G$522&lt;=AA$3,1,0))*OFFSET('Gastos com Pessoal'!$H$512,1,MATCH(1&amp;$B52,'Gastos com Pessoal'!$I$532:$AJ$532&amp;'Gastos com Pessoal'!$I$512:$AJ$512,0),10,1)),0)
+_xlfn.IFNA(SUM((AA$3&gt;='Gastos com Pessoal'!$E$513:$E$522)*(AA$3&lt;='Gastos com Pessoal'!$F$513:$F$522)*(IF('Gastos com Pessoal'!$M$513:$M$522&lt;=AA$3,1,0))*OFFSET('Gastos com Pessoal'!$H$512,1,MATCH(2&amp;$B52,'Gastos com Pessoal'!$I$532:$AJ$532&amp;'Gastos com Pessoal'!$I$512:$AJ$512,0),10,1)),0)
+_xlfn.IFNA(SUM((AA$3&gt;='Gastos com Pessoal'!$E$513:$E$522)*(AA$3&lt;='Gastos com Pessoal'!$F$513:$F$522)*(IF('Gastos com Pessoal'!$S$513:$S$522&lt;=AA$3,1,0))*OFFSET('Gastos com Pessoal'!$H$512,1,MATCH(3&amp;$B52,'Gastos com Pessoal'!$I$532:$AJ$532&amp;'Gastos com Pessoal'!$I$512:$AJ$512,0),10,1)),0)
+_xlfn.IFNA(SUM((AA$3&gt;='Gastos com Pessoal'!$E$513:$E$522)*(AA$3&lt;='Gastos com Pessoal'!$F$513:$F$522)*(IF('Gastos com Pessoal'!$Y$513:$Y$522&lt;=AA$3,1,0))*OFFSET('Gastos com Pessoal'!$H$512,1,MATCH(4&amp;$B52,'Gastos com Pessoal'!$I$532:$AJ$532&amp;'Gastos com Pessoal'!$I$512:$AJ$512,0),10,1)),0)
+_xlfn.IFNA(SUM((AA$3&gt;='Gastos com Pessoal'!$E$513:$E$522)*(AA$3&lt;='Gastos com Pessoal'!$F$513:$F$522)*(IF('Gastos com Pessoal'!$AE$513:$AE$522&lt;=AA$3,1,0))*OFFSET('Gastos com Pessoal'!$H$512,1,MATCH(5&amp;$B52,'Gastos com Pessoal'!$I$532:$AJ$532&amp;'Gastos com Pessoal'!$I$512:$AJ$512,0),10,1)),0)</f>
        <v>0</v>
      </c>
      <c r="AB52" s="32">
        <f t="array" aca="1" ref="AB52" ca="1">_xlfn.IFNA(SUM((AB$3&gt;='Gastos com Pessoal'!$E$7:$E$506)*(AB$3&lt;='Gastos com Pessoal'!$F$7:$F$506)*OFFSET('Encargos e Benefícios'!$D$5,1,MATCH($B52,'Encargos e Benefícios'!$E$5:$AB$5,0),500,1)),0)
+_xlfn.IFNA(SUM((AB$3&gt;='Gastos com Pessoal'!$E$513:$E$522)*(AB$3&lt;='Gastos com Pessoal'!$F$513:$F$522)*OFFSET('Encargos e Benefícios'!$D$511,1,MATCH($B52,'Encargos e Benefícios'!$E$511:$AB$511,0),10,1)),0)
+_xlfn.IFNA(SUM((AB$3&gt;='Gastos com Pessoal'!$E$7:$E$506)*(AB$3&lt;='Gastos com Pessoal'!$F$7:$F$506)*(IF('Gastos com Pessoal'!$G$7:$G$506&lt;=AB$3,1,0))*OFFSET('Gastos com Pessoal'!$H$6,1,MATCH(1&amp;$B52,'Gastos com Pessoal'!$I$532:$AJ$532&amp;'Gastos com Pessoal'!$I$6:$AJ$6,0),500,1)),0)
+_xlfn.IFNA(SUM((AB$3&gt;='Gastos com Pessoal'!$E$7:$E$506)*(AB$3&lt;='Gastos com Pessoal'!$F$7:$F$506)*(IF('Gastos com Pessoal'!$M$7:$M$506&lt;=AB$3,1,0))*OFFSET('Gastos com Pessoal'!$H$6,1,MATCH(2&amp;$B52,'Gastos com Pessoal'!$I$532:$AJ$532&amp;'Gastos com Pessoal'!$I$6:$AJ$6,0),500,1)),0)
+_xlfn.IFNA(SUM((AB$3&gt;='Gastos com Pessoal'!$E$7:$E$506)*(AB$3&lt;='Gastos com Pessoal'!$F$7:$F$506)*(IF('Gastos com Pessoal'!$S$7:$S$506&lt;=AB$3,1,0))*OFFSET('Gastos com Pessoal'!$H$6,1,MATCH(3&amp;$B52,'Gastos com Pessoal'!$I$532:$AJ$532&amp;'Gastos com Pessoal'!$I$6:$AJ$6,0),500,1)),0)
+_xlfn.IFNA(SUM((AB$3&gt;='Gastos com Pessoal'!$E$7:$E$506)*(AB$3&lt;='Gastos com Pessoal'!$F$7:$F$506)*(IF('Gastos com Pessoal'!$Y$7:$Y$506&lt;=AB$3,1,0))*OFFSET('Gastos com Pessoal'!$H$6,1,MATCH(4&amp;$B52,'Gastos com Pessoal'!$I$532:$AJ$532&amp;'Gastos com Pessoal'!$I$6:$AJ$6,0),500,1)),0)
+_xlfn.IFNA(SUM((AB$3&gt;='Gastos com Pessoal'!$E$7:$E$506)*(AB$3&lt;='Gastos com Pessoal'!$F$7:$F$506)*(IF('Gastos com Pessoal'!$AE$7:$AE$506&lt;=AB$3,1,0))*OFFSET('Gastos com Pessoal'!$H$6,1,MATCH(5&amp;$B52,'Gastos com Pessoal'!$I$532:$AJ$532&amp;'Gastos com Pessoal'!$I$6:$AJ$6,0),500,1)),0)
+_xlfn.IFNA(SUM((AB$3&gt;='Gastos com Pessoal'!$E$513:$E$522)*(AB$3&lt;='Gastos com Pessoal'!$F$513:$F$522)*(IF('Gastos com Pessoal'!$G$513:$G$522&lt;=AB$3,1,0))*OFFSET('Gastos com Pessoal'!$H$512,1,MATCH(1&amp;$B52,'Gastos com Pessoal'!$I$532:$AJ$532&amp;'Gastos com Pessoal'!$I$512:$AJ$512,0),10,1)),0)
+_xlfn.IFNA(SUM((AB$3&gt;='Gastos com Pessoal'!$E$513:$E$522)*(AB$3&lt;='Gastos com Pessoal'!$F$513:$F$522)*(IF('Gastos com Pessoal'!$M$513:$M$522&lt;=AB$3,1,0))*OFFSET('Gastos com Pessoal'!$H$512,1,MATCH(2&amp;$B52,'Gastos com Pessoal'!$I$532:$AJ$532&amp;'Gastos com Pessoal'!$I$512:$AJ$512,0),10,1)),0)
+_xlfn.IFNA(SUM((AB$3&gt;='Gastos com Pessoal'!$E$513:$E$522)*(AB$3&lt;='Gastos com Pessoal'!$F$513:$F$522)*(IF('Gastos com Pessoal'!$S$513:$S$522&lt;=AB$3,1,0))*OFFSET('Gastos com Pessoal'!$H$512,1,MATCH(3&amp;$B52,'Gastos com Pessoal'!$I$532:$AJ$532&amp;'Gastos com Pessoal'!$I$512:$AJ$512,0),10,1)),0)
+_xlfn.IFNA(SUM((AB$3&gt;='Gastos com Pessoal'!$E$513:$E$522)*(AB$3&lt;='Gastos com Pessoal'!$F$513:$F$522)*(IF('Gastos com Pessoal'!$Y$513:$Y$522&lt;=AB$3,1,0))*OFFSET('Gastos com Pessoal'!$H$512,1,MATCH(4&amp;$B52,'Gastos com Pessoal'!$I$532:$AJ$532&amp;'Gastos com Pessoal'!$I$512:$AJ$512,0),10,1)),0)
+_xlfn.IFNA(SUM((AB$3&gt;='Gastos com Pessoal'!$E$513:$E$522)*(AB$3&lt;='Gastos com Pessoal'!$F$513:$F$522)*(IF('Gastos com Pessoal'!$AE$513:$AE$522&lt;=AB$3,1,0))*OFFSET('Gastos com Pessoal'!$H$512,1,MATCH(5&amp;$B52,'Gastos com Pessoal'!$I$532:$AJ$532&amp;'Gastos com Pessoal'!$I$512:$AJ$512,0),10,1)),0)</f>
        <v>0</v>
      </c>
      <c r="AC52" s="32">
        <f t="array" aca="1" ref="AC52" ca="1">_xlfn.IFNA(SUM((AC$3&gt;='Gastos com Pessoal'!$E$7:$E$506)*(AC$3&lt;='Gastos com Pessoal'!$F$7:$F$506)*OFFSET('Encargos e Benefícios'!$D$5,1,MATCH($B52,'Encargos e Benefícios'!$E$5:$AB$5,0),500,1)),0)
+_xlfn.IFNA(SUM((AC$3&gt;='Gastos com Pessoal'!$E$513:$E$522)*(AC$3&lt;='Gastos com Pessoal'!$F$513:$F$522)*OFFSET('Encargos e Benefícios'!$D$511,1,MATCH($B52,'Encargos e Benefícios'!$E$511:$AB$511,0),10,1)),0)
+_xlfn.IFNA(SUM((AC$3&gt;='Gastos com Pessoal'!$E$7:$E$506)*(AC$3&lt;='Gastos com Pessoal'!$F$7:$F$506)*(IF('Gastos com Pessoal'!$G$7:$G$506&lt;=AC$3,1,0))*OFFSET('Gastos com Pessoal'!$H$6,1,MATCH(1&amp;$B52,'Gastos com Pessoal'!$I$532:$AJ$532&amp;'Gastos com Pessoal'!$I$6:$AJ$6,0),500,1)),0)
+_xlfn.IFNA(SUM((AC$3&gt;='Gastos com Pessoal'!$E$7:$E$506)*(AC$3&lt;='Gastos com Pessoal'!$F$7:$F$506)*(IF('Gastos com Pessoal'!$M$7:$M$506&lt;=AC$3,1,0))*OFFSET('Gastos com Pessoal'!$H$6,1,MATCH(2&amp;$B52,'Gastos com Pessoal'!$I$532:$AJ$532&amp;'Gastos com Pessoal'!$I$6:$AJ$6,0),500,1)),0)
+_xlfn.IFNA(SUM((AC$3&gt;='Gastos com Pessoal'!$E$7:$E$506)*(AC$3&lt;='Gastos com Pessoal'!$F$7:$F$506)*(IF('Gastos com Pessoal'!$S$7:$S$506&lt;=AC$3,1,0))*OFFSET('Gastos com Pessoal'!$H$6,1,MATCH(3&amp;$B52,'Gastos com Pessoal'!$I$532:$AJ$532&amp;'Gastos com Pessoal'!$I$6:$AJ$6,0),500,1)),0)
+_xlfn.IFNA(SUM((AC$3&gt;='Gastos com Pessoal'!$E$7:$E$506)*(AC$3&lt;='Gastos com Pessoal'!$F$7:$F$506)*(IF('Gastos com Pessoal'!$Y$7:$Y$506&lt;=AC$3,1,0))*OFFSET('Gastos com Pessoal'!$H$6,1,MATCH(4&amp;$B52,'Gastos com Pessoal'!$I$532:$AJ$532&amp;'Gastos com Pessoal'!$I$6:$AJ$6,0),500,1)),0)
+_xlfn.IFNA(SUM((AC$3&gt;='Gastos com Pessoal'!$E$7:$E$506)*(AC$3&lt;='Gastos com Pessoal'!$F$7:$F$506)*(IF('Gastos com Pessoal'!$AE$7:$AE$506&lt;=AC$3,1,0))*OFFSET('Gastos com Pessoal'!$H$6,1,MATCH(5&amp;$B52,'Gastos com Pessoal'!$I$532:$AJ$532&amp;'Gastos com Pessoal'!$I$6:$AJ$6,0),500,1)),0)
+_xlfn.IFNA(SUM((AC$3&gt;='Gastos com Pessoal'!$E$513:$E$522)*(AC$3&lt;='Gastos com Pessoal'!$F$513:$F$522)*(IF('Gastos com Pessoal'!$G$513:$G$522&lt;=AC$3,1,0))*OFFSET('Gastos com Pessoal'!$H$512,1,MATCH(1&amp;$B52,'Gastos com Pessoal'!$I$532:$AJ$532&amp;'Gastos com Pessoal'!$I$512:$AJ$512,0),10,1)),0)
+_xlfn.IFNA(SUM((AC$3&gt;='Gastos com Pessoal'!$E$513:$E$522)*(AC$3&lt;='Gastos com Pessoal'!$F$513:$F$522)*(IF('Gastos com Pessoal'!$M$513:$M$522&lt;=AC$3,1,0))*OFFSET('Gastos com Pessoal'!$H$512,1,MATCH(2&amp;$B52,'Gastos com Pessoal'!$I$532:$AJ$532&amp;'Gastos com Pessoal'!$I$512:$AJ$512,0),10,1)),0)
+_xlfn.IFNA(SUM((AC$3&gt;='Gastos com Pessoal'!$E$513:$E$522)*(AC$3&lt;='Gastos com Pessoal'!$F$513:$F$522)*(IF('Gastos com Pessoal'!$S$513:$S$522&lt;=AC$3,1,0))*OFFSET('Gastos com Pessoal'!$H$512,1,MATCH(3&amp;$B52,'Gastos com Pessoal'!$I$532:$AJ$532&amp;'Gastos com Pessoal'!$I$512:$AJ$512,0),10,1)),0)
+_xlfn.IFNA(SUM((AC$3&gt;='Gastos com Pessoal'!$E$513:$E$522)*(AC$3&lt;='Gastos com Pessoal'!$F$513:$F$522)*(IF('Gastos com Pessoal'!$Y$513:$Y$522&lt;=AC$3,1,0))*OFFSET('Gastos com Pessoal'!$H$512,1,MATCH(4&amp;$B52,'Gastos com Pessoal'!$I$532:$AJ$532&amp;'Gastos com Pessoal'!$I$512:$AJ$512,0),10,1)),0)
+_xlfn.IFNA(SUM((AC$3&gt;='Gastos com Pessoal'!$E$513:$E$522)*(AC$3&lt;='Gastos com Pessoal'!$F$513:$F$522)*(IF('Gastos com Pessoal'!$AE$513:$AE$522&lt;=AC$3,1,0))*OFFSET('Gastos com Pessoal'!$H$512,1,MATCH(5&amp;$B52,'Gastos com Pessoal'!$I$532:$AJ$532&amp;'Gastos com Pessoal'!$I$512:$AJ$512,0),10,1)),0)</f>
        <v>0</v>
      </c>
      <c r="AD52" s="32">
        <f t="array" aca="1" ref="AD52" ca="1">_xlfn.IFNA(SUM((AD$3&gt;='Gastos com Pessoal'!$E$7:$E$506)*(AD$3&lt;='Gastos com Pessoal'!$F$7:$F$506)*OFFSET('Encargos e Benefícios'!$D$5,1,MATCH($B52,'Encargos e Benefícios'!$E$5:$AB$5,0),500,1)),0)
+_xlfn.IFNA(SUM((AD$3&gt;='Gastos com Pessoal'!$E$513:$E$522)*(AD$3&lt;='Gastos com Pessoal'!$F$513:$F$522)*OFFSET('Encargos e Benefícios'!$D$511,1,MATCH($B52,'Encargos e Benefícios'!$E$511:$AB$511,0),10,1)),0)
+_xlfn.IFNA(SUM((AD$3&gt;='Gastos com Pessoal'!$E$7:$E$506)*(AD$3&lt;='Gastos com Pessoal'!$F$7:$F$506)*(IF('Gastos com Pessoal'!$G$7:$G$506&lt;=AD$3,1,0))*OFFSET('Gastos com Pessoal'!$H$6,1,MATCH(1&amp;$B52,'Gastos com Pessoal'!$I$532:$AJ$532&amp;'Gastos com Pessoal'!$I$6:$AJ$6,0),500,1)),0)
+_xlfn.IFNA(SUM((AD$3&gt;='Gastos com Pessoal'!$E$7:$E$506)*(AD$3&lt;='Gastos com Pessoal'!$F$7:$F$506)*(IF('Gastos com Pessoal'!$M$7:$M$506&lt;=AD$3,1,0))*OFFSET('Gastos com Pessoal'!$H$6,1,MATCH(2&amp;$B52,'Gastos com Pessoal'!$I$532:$AJ$532&amp;'Gastos com Pessoal'!$I$6:$AJ$6,0),500,1)),0)
+_xlfn.IFNA(SUM((AD$3&gt;='Gastos com Pessoal'!$E$7:$E$506)*(AD$3&lt;='Gastos com Pessoal'!$F$7:$F$506)*(IF('Gastos com Pessoal'!$S$7:$S$506&lt;=AD$3,1,0))*OFFSET('Gastos com Pessoal'!$H$6,1,MATCH(3&amp;$B52,'Gastos com Pessoal'!$I$532:$AJ$532&amp;'Gastos com Pessoal'!$I$6:$AJ$6,0),500,1)),0)
+_xlfn.IFNA(SUM((AD$3&gt;='Gastos com Pessoal'!$E$7:$E$506)*(AD$3&lt;='Gastos com Pessoal'!$F$7:$F$506)*(IF('Gastos com Pessoal'!$Y$7:$Y$506&lt;=AD$3,1,0))*OFFSET('Gastos com Pessoal'!$H$6,1,MATCH(4&amp;$B52,'Gastos com Pessoal'!$I$532:$AJ$532&amp;'Gastos com Pessoal'!$I$6:$AJ$6,0),500,1)),0)
+_xlfn.IFNA(SUM((AD$3&gt;='Gastos com Pessoal'!$E$7:$E$506)*(AD$3&lt;='Gastos com Pessoal'!$F$7:$F$506)*(IF('Gastos com Pessoal'!$AE$7:$AE$506&lt;=AD$3,1,0))*OFFSET('Gastos com Pessoal'!$H$6,1,MATCH(5&amp;$B52,'Gastos com Pessoal'!$I$532:$AJ$532&amp;'Gastos com Pessoal'!$I$6:$AJ$6,0),500,1)),0)
+_xlfn.IFNA(SUM((AD$3&gt;='Gastos com Pessoal'!$E$513:$E$522)*(AD$3&lt;='Gastos com Pessoal'!$F$513:$F$522)*(IF('Gastos com Pessoal'!$G$513:$G$522&lt;=AD$3,1,0))*OFFSET('Gastos com Pessoal'!$H$512,1,MATCH(1&amp;$B52,'Gastos com Pessoal'!$I$532:$AJ$532&amp;'Gastos com Pessoal'!$I$512:$AJ$512,0),10,1)),0)
+_xlfn.IFNA(SUM((AD$3&gt;='Gastos com Pessoal'!$E$513:$E$522)*(AD$3&lt;='Gastos com Pessoal'!$F$513:$F$522)*(IF('Gastos com Pessoal'!$M$513:$M$522&lt;=AD$3,1,0))*OFFSET('Gastos com Pessoal'!$H$512,1,MATCH(2&amp;$B52,'Gastos com Pessoal'!$I$532:$AJ$532&amp;'Gastos com Pessoal'!$I$512:$AJ$512,0),10,1)),0)
+_xlfn.IFNA(SUM((AD$3&gt;='Gastos com Pessoal'!$E$513:$E$522)*(AD$3&lt;='Gastos com Pessoal'!$F$513:$F$522)*(IF('Gastos com Pessoal'!$S$513:$S$522&lt;=AD$3,1,0))*OFFSET('Gastos com Pessoal'!$H$512,1,MATCH(3&amp;$B52,'Gastos com Pessoal'!$I$532:$AJ$532&amp;'Gastos com Pessoal'!$I$512:$AJ$512,0),10,1)),0)
+_xlfn.IFNA(SUM((AD$3&gt;='Gastos com Pessoal'!$E$513:$E$522)*(AD$3&lt;='Gastos com Pessoal'!$F$513:$F$522)*(IF('Gastos com Pessoal'!$Y$513:$Y$522&lt;=AD$3,1,0))*OFFSET('Gastos com Pessoal'!$H$512,1,MATCH(4&amp;$B52,'Gastos com Pessoal'!$I$532:$AJ$532&amp;'Gastos com Pessoal'!$I$512:$AJ$512,0),10,1)),0)
+_xlfn.IFNA(SUM((AD$3&gt;='Gastos com Pessoal'!$E$513:$E$522)*(AD$3&lt;='Gastos com Pessoal'!$F$513:$F$522)*(IF('Gastos com Pessoal'!$AE$513:$AE$522&lt;=AD$3,1,0))*OFFSET('Gastos com Pessoal'!$H$512,1,MATCH(5&amp;$B52,'Gastos com Pessoal'!$I$532:$AJ$532&amp;'Gastos com Pessoal'!$I$512:$AJ$512,0),10,1)),0)</f>
        <v>0</v>
      </c>
      <c r="AE52" s="32">
        <f t="array" aca="1" ref="AE52" ca="1">_xlfn.IFNA(SUM((AE$3&gt;='Gastos com Pessoal'!$E$7:$E$506)*(AE$3&lt;='Gastos com Pessoal'!$F$7:$F$506)*OFFSET('Encargos e Benefícios'!$D$5,1,MATCH($B52,'Encargos e Benefícios'!$E$5:$AB$5,0),500,1)),0)
+_xlfn.IFNA(SUM((AE$3&gt;='Gastos com Pessoal'!$E$513:$E$522)*(AE$3&lt;='Gastos com Pessoal'!$F$513:$F$522)*OFFSET('Encargos e Benefícios'!$D$511,1,MATCH($B52,'Encargos e Benefícios'!$E$511:$AB$511,0),10,1)),0)
+_xlfn.IFNA(SUM((AE$3&gt;='Gastos com Pessoal'!$E$7:$E$506)*(AE$3&lt;='Gastos com Pessoal'!$F$7:$F$506)*(IF('Gastos com Pessoal'!$G$7:$G$506&lt;=AE$3,1,0))*OFFSET('Gastos com Pessoal'!$H$6,1,MATCH(1&amp;$B52,'Gastos com Pessoal'!$I$532:$AJ$532&amp;'Gastos com Pessoal'!$I$6:$AJ$6,0),500,1)),0)
+_xlfn.IFNA(SUM((AE$3&gt;='Gastos com Pessoal'!$E$7:$E$506)*(AE$3&lt;='Gastos com Pessoal'!$F$7:$F$506)*(IF('Gastos com Pessoal'!$M$7:$M$506&lt;=AE$3,1,0))*OFFSET('Gastos com Pessoal'!$H$6,1,MATCH(2&amp;$B52,'Gastos com Pessoal'!$I$532:$AJ$532&amp;'Gastos com Pessoal'!$I$6:$AJ$6,0),500,1)),0)
+_xlfn.IFNA(SUM((AE$3&gt;='Gastos com Pessoal'!$E$7:$E$506)*(AE$3&lt;='Gastos com Pessoal'!$F$7:$F$506)*(IF('Gastos com Pessoal'!$S$7:$S$506&lt;=AE$3,1,0))*OFFSET('Gastos com Pessoal'!$H$6,1,MATCH(3&amp;$B52,'Gastos com Pessoal'!$I$532:$AJ$532&amp;'Gastos com Pessoal'!$I$6:$AJ$6,0),500,1)),0)
+_xlfn.IFNA(SUM((AE$3&gt;='Gastos com Pessoal'!$E$7:$E$506)*(AE$3&lt;='Gastos com Pessoal'!$F$7:$F$506)*(IF('Gastos com Pessoal'!$Y$7:$Y$506&lt;=AE$3,1,0))*OFFSET('Gastos com Pessoal'!$H$6,1,MATCH(4&amp;$B52,'Gastos com Pessoal'!$I$532:$AJ$532&amp;'Gastos com Pessoal'!$I$6:$AJ$6,0),500,1)),0)
+_xlfn.IFNA(SUM((AE$3&gt;='Gastos com Pessoal'!$E$7:$E$506)*(AE$3&lt;='Gastos com Pessoal'!$F$7:$F$506)*(IF('Gastos com Pessoal'!$AE$7:$AE$506&lt;=AE$3,1,0))*OFFSET('Gastos com Pessoal'!$H$6,1,MATCH(5&amp;$B52,'Gastos com Pessoal'!$I$532:$AJ$532&amp;'Gastos com Pessoal'!$I$6:$AJ$6,0),500,1)),0)
+_xlfn.IFNA(SUM((AE$3&gt;='Gastos com Pessoal'!$E$513:$E$522)*(AE$3&lt;='Gastos com Pessoal'!$F$513:$F$522)*(IF('Gastos com Pessoal'!$G$513:$G$522&lt;=AE$3,1,0))*OFFSET('Gastos com Pessoal'!$H$512,1,MATCH(1&amp;$B52,'Gastos com Pessoal'!$I$532:$AJ$532&amp;'Gastos com Pessoal'!$I$512:$AJ$512,0),10,1)),0)
+_xlfn.IFNA(SUM((AE$3&gt;='Gastos com Pessoal'!$E$513:$E$522)*(AE$3&lt;='Gastos com Pessoal'!$F$513:$F$522)*(IF('Gastos com Pessoal'!$M$513:$M$522&lt;=AE$3,1,0))*OFFSET('Gastos com Pessoal'!$H$512,1,MATCH(2&amp;$B52,'Gastos com Pessoal'!$I$532:$AJ$532&amp;'Gastos com Pessoal'!$I$512:$AJ$512,0),10,1)),0)
+_xlfn.IFNA(SUM((AE$3&gt;='Gastos com Pessoal'!$E$513:$E$522)*(AE$3&lt;='Gastos com Pessoal'!$F$513:$F$522)*(IF('Gastos com Pessoal'!$S$513:$S$522&lt;=AE$3,1,0))*OFFSET('Gastos com Pessoal'!$H$512,1,MATCH(3&amp;$B52,'Gastos com Pessoal'!$I$532:$AJ$532&amp;'Gastos com Pessoal'!$I$512:$AJ$512,0),10,1)),0)
+_xlfn.IFNA(SUM((AE$3&gt;='Gastos com Pessoal'!$E$513:$E$522)*(AE$3&lt;='Gastos com Pessoal'!$F$513:$F$522)*(IF('Gastos com Pessoal'!$Y$513:$Y$522&lt;=AE$3,1,0))*OFFSET('Gastos com Pessoal'!$H$512,1,MATCH(4&amp;$B52,'Gastos com Pessoal'!$I$532:$AJ$532&amp;'Gastos com Pessoal'!$I$512:$AJ$512,0),10,1)),0)
+_xlfn.IFNA(SUM((AE$3&gt;='Gastos com Pessoal'!$E$513:$E$522)*(AE$3&lt;='Gastos com Pessoal'!$F$513:$F$522)*(IF('Gastos com Pessoal'!$AE$513:$AE$522&lt;=AE$3,1,0))*OFFSET('Gastos com Pessoal'!$H$512,1,MATCH(5&amp;$B52,'Gastos com Pessoal'!$I$532:$AJ$532&amp;'Gastos com Pessoal'!$I$512:$AJ$512,0),10,1)),0)</f>
        <v>0</v>
      </c>
      <c r="AF52" s="32">
        <f t="array" aca="1" ref="AF52" ca="1">_xlfn.IFNA(SUM((AF$3&gt;='Gastos com Pessoal'!$E$7:$E$506)*(AF$3&lt;='Gastos com Pessoal'!$F$7:$F$506)*OFFSET('Encargos e Benefícios'!$D$5,1,MATCH($B52,'Encargos e Benefícios'!$E$5:$AB$5,0),500,1)),0)
+_xlfn.IFNA(SUM((AF$3&gt;='Gastos com Pessoal'!$E$513:$E$522)*(AF$3&lt;='Gastos com Pessoal'!$F$513:$F$522)*OFFSET('Encargos e Benefícios'!$D$511,1,MATCH($B52,'Encargos e Benefícios'!$E$511:$AB$511,0),10,1)),0)
+_xlfn.IFNA(SUM((AF$3&gt;='Gastos com Pessoal'!$E$7:$E$506)*(AF$3&lt;='Gastos com Pessoal'!$F$7:$F$506)*(IF('Gastos com Pessoal'!$G$7:$G$506&lt;=AF$3,1,0))*OFFSET('Gastos com Pessoal'!$H$6,1,MATCH(1&amp;$B52,'Gastos com Pessoal'!$I$532:$AJ$532&amp;'Gastos com Pessoal'!$I$6:$AJ$6,0),500,1)),0)
+_xlfn.IFNA(SUM((AF$3&gt;='Gastos com Pessoal'!$E$7:$E$506)*(AF$3&lt;='Gastos com Pessoal'!$F$7:$F$506)*(IF('Gastos com Pessoal'!$M$7:$M$506&lt;=AF$3,1,0))*OFFSET('Gastos com Pessoal'!$H$6,1,MATCH(2&amp;$B52,'Gastos com Pessoal'!$I$532:$AJ$532&amp;'Gastos com Pessoal'!$I$6:$AJ$6,0),500,1)),0)
+_xlfn.IFNA(SUM((AF$3&gt;='Gastos com Pessoal'!$E$7:$E$506)*(AF$3&lt;='Gastos com Pessoal'!$F$7:$F$506)*(IF('Gastos com Pessoal'!$S$7:$S$506&lt;=AF$3,1,0))*OFFSET('Gastos com Pessoal'!$H$6,1,MATCH(3&amp;$B52,'Gastos com Pessoal'!$I$532:$AJ$532&amp;'Gastos com Pessoal'!$I$6:$AJ$6,0),500,1)),0)
+_xlfn.IFNA(SUM((AF$3&gt;='Gastos com Pessoal'!$E$7:$E$506)*(AF$3&lt;='Gastos com Pessoal'!$F$7:$F$506)*(IF('Gastos com Pessoal'!$Y$7:$Y$506&lt;=AF$3,1,0))*OFFSET('Gastos com Pessoal'!$H$6,1,MATCH(4&amp;$B52,'Gastos com Pessoal'!$I$532:$AJ$532&amp;'Gastos com Pessoal'!$I$6:$AJ$6,0),500,1)),0)
+_xlfn.IFNA(SUM((AF$3&gt;='Gastos com Pessoal'!$E$7:$E$506)*(AF$3&lt;='Gastos com Pessoal'!$F$7:$F$506)*(IF('Gastos com Pessoal'!$AE$7:$AE$506&lt;=AF$3,1,0))*OFFSET('Gastos com Pessoal'!$H$6,1,MATCH(5&amp;$B52,'Gastos com Pessoal'!$I$532:$AJ$532&amp;'Gastos com Pessoal'!$I$6:$AJ$6,0),500,1)),0)
+_xlfn.IFNA(SUM((AF$3&gt;='Gastos com Pessoal'!$E$513:$E$522)*(AF$3&lt;='Gastos com Pessoal'!$F$513:$F$522)*(IF('Gastos com Pessoal'!$G$513:$G$522&lt;=AF$3,1,0))*OFFSET('Gastos com Pessoal'!$H$512,1,MATCH(1&amp;$B52,'Gastos com Pessoal'!$I$532:$AJ$532&amp;'Gastos com Pessoal'!$I$512:$AJ$512,0),10,1)),0)
+_xlfn.IFNA(SUM((AF$3&gt;='Gastos com Pessoal'!$E$513:$E$522)*(AF$3&lt;='Gastos com Pessoal'!$F$513:$F$522)*(IF('Gastos com Pessoal'!$M$513:$M$522&lt;=AF$3,1,0))*OFFSET('Gastos com Pessoal'!$H$512,1,MATCH(2&amp;$B52,'Gastos com Pessoal'!$I$532:$AJ$532&amp;'Gastos com Pessoal'!$I$512:$AJ$512,0),10,1)),0)
+_xlfn.IFNA(SUM((AF$3&gt;='Gastos com Pessoal'!$E$513:$E$522)*(AF$3&lt;='Gastos com Pessoal'!$F$513:$F$522)*(IF('Gastos com Pessoal'!$S$513:$S$522&lt;=AF$3,1,0))*OFFSET('Gastos com Pessoal'!$H$512,1,MATCH(3&amp;$B52,'Gastos com Pessoal'!$I$532:$AJ$532&amp;'Gastos com Pessoal'!$I$512:$AJ$512,0),10,1)),0)
+_xlfn.IFNA(SUM((AF$3&gt;='Gastos com Pessoal'!$E$513:$E$522)*(AF$3&lt;='Gastos com Pessoal'!$F$513:$F$522)*(IF('Gastos com Pessoal'!$Y$513:$Y$522&lt;=AF$3,1,0))*OFFSET('Gastos com Pessoal'!$H$512,1,MATCH(4&amp;$B52,'Gastos com Pessoal'!$I$532:$AJ$532&amp;'Gastos com Pessoal'!$I$512:$AJ$512,0),10,1)),0)
+_xlfn.IFNA(SUM((AF$3&gt;='Gastos com Pessoal'!$E$513:$E$522)*(AF$3&lt;='Gastos com Pessoal'!$F$513:$F$522)*(IF('Gastos com Pessoal'!$AE$513:$AE$522&lt;=AF$3,1,0))*OFFSET('Gastos com Pessoal'!$H$512,1,MATCH(5&amp;$B52,'Gastos com Pessoal'!$I$532:$AJ$532&amp;'Gastos com Pessoal'!$I$512:$AJ$512,0),10,1)),0)</f>
        <v>0</v>
      </c>
      <c r="AG52" s="32">
        <f t="array" aca="1" ref="AG52" ca="1">_xlfn.IFNA(SUM((AG$3&gt;='Gastos com Pessoal'!$E$7:$E$506)*(AG$3&lt;='Gastos com Pessoal'!$F$7:$F$506)*OFFSET('Encargos e Benefícios'!$D$5,1,MATCH($B52,'Encargos e Benefícios'!$E$5:$AB$5,0),500,1)),0)
+_xlfn.IFNA(SUM((AG$3&gt;='Gastos com Pessoal'!$E$513:$E$522)*(AG$3&lt;='Gastos com Pessoal'!$F$513:$F$522)*OFFSET('Encargos e Benefícios'!$D$511,1,MATCH($B52,'Encargos e Benefícios'!$E$511:$AB$511,0),10,1)),0)
+_xlfn.IFNA(SUM((AG$3&gt;='Gastos com Pessoal'!$E$7:$E$506)*(AG$3&lt;='Gastos com Pessoal'!$F$7:$F$506)*(IF('Gastos com Pessoal'!$G$7:$G$506&lt;=AG$3,1,0))*OFFSET('Gastos com Pessoal'!$H$6,1,MATCH(1&amp;$B52,'Gastos com Pessoal'!$I$532:$AJ$532&amp;'Gastos com Pessoal'!$I$6:$AJ$6,0),500,1)),0)
+_xlfn.IFNA(SUM((AG$3&gt;='Gastos com Pessoal'!$E$7:$E$506)*(AG$3&lt;='Gastos com Pessoal'!$F$7:$F$506)*(IF('Gastos com Pessoal'!$M$7:$M$506&lt;=AG$3,1,0))*OFFSET('Gastos com Pessoal'!$H$6,1,MATCH(2&amp;$B52,'Gastos com Pessoal'!$I$532:$AJ$532&amp;'Gastos com Pessoal'!$I$6:$AJ$6,0),500,1)),0)
+_xlfn.IFNA(SUM((AG$3&gt;='Gastos com Pessoal'!$E$7:$E$506)*(AG$3&lt;='Gastos com Pessoal'!$F$7:$F$506)*(IF('Gastos com Pessoal'!$S$7:$S$506&lt;=AG$3,1,0))*OFFSET('Gastos com Pessoal'!$H$6,1,MATCH(3&amp;$B52,'Gastos com Pessoal'!$I$532:$AJ$532&amp;'Gastos com Pessoal'!$I$6:$AJ$6,0),500,1)),0)
+_xlfn.IFNA(SUM((AG$3&gt;='Gastos com Pessoal'!$E$7:$E$506)*(AG$3&lt;='Gastos com Pessoal'!$F$7:$F$506)*(IF('Gastos com Pessoal'!$Y$7:$Y$506&lt;=AG$3,1,0))*OFFSET('Gastos com Pessoal'!$H$6,1,MATCH(4&amp;$B52,'Gastos com Pessoal'!$I$532:$AJ$532&amp;'Gastos com Pessoal'!$I$6:$AJ$6,0),500,1)),0)
+_xlfn.IFNA(SUM((AG$3&gt;='Gastos com Pessoal'!$E$7:$E$506)*(AG$3&lt;='Gastos com Pessoal'!$F$7:$F$506)*(IF('Gastos com Pessoal'!$AE$7:$AE$506&lt;=AG$3,1,0))*OFFSET('Gastos com Pessoal'!$H$6,1,MATCH(5&amp;$B52,'Gastos com Pessoal'!$I$532:$AJ$532&amp;'Gastos com Pessoal'!$I$6:$AJ$6,0),500,1)),0)
+_xlfn.IFNA(SUM((AG$3&gt;='Gastos com Pessoal'!$E$513:$E$522)*(AG$3&lt;='Gastos com Pessoal'!$F$513:$F$522)*(IF('Gastos com Pessoal'!$G$513:$G$522&lt;=AG$3,1,0))*OFFSET('Gastos com Pessoal'!$H$512,1,MATCH(1&amp;$B52,'Gastos com Pessoal'!$I$532:$AJ$532&amp;'Gastos com Pessoal'!$I$512:$AJ$512,0),10,1)),0)
+_xlfn.IFNA(SUM((AG$3&gt;='Gastos com Pessoal'!$E$513:$E$522)*(AG$3&lt;='Gastos com Pessoal'!$F$513:$F$522)*(IF('Gastos com Pessoal'!$M$513:$M$522&lt;=AG$3,1,0))*OFFSET('Gastos com Pessoal'!$H$512,1,MATCH(2&amp;$B52,'Gastos com Pessoal'!$I$532:$AJ$532&amp;'Gastos com Pessoal'!$I$512:$AJ$512,0),10,1)),0)
+_xlfn.IFNA(SUM((AG$3&gt;='Gastos com Pessoal'!$E$513:$E$522)*(AG$3&lt;='Gastos com Pessoal'!$F$513:$F$522)*(IF('Gastos com Pessoal'!$S$513:$S$522&lt;=AG$3,1,0))*OFFSET('Gastos com Pessoal'!$H$512,1,MATCH(3&amp;$B52,'Gastos com Pessoal'!$I$532:$AJ$532&amp;'Gastos com Pessoal'!$I$512:$AJ$512,0),10,1)),0)
+_xlfn.IFNA(SUM((AG$3&gt;='Gastos com Pessoal'!$E$513:$E$522)*(AG$3&lt;='Gastos com Pessoal'!$F$513:$F$522)*(IF('Gastos com Pessoal'!$Y$513:$Y$522&lt;=AG$3,1,0))*OFFSET('Gastos com Pessoal'!$H$512,1,MATCH(4&amp;$B52,'Gastos com Pessoal'!$I$532:$AJ$532&amp;'Gastos com Pessoal'!$I$512:$AJ$512,0),10,1)),0)
+_xlfn.IFNA(SUM((AG$3&gt;='Gastos com Pessoal'!$E$513:$E$522)*(AG$3&lt;='Gastos com Pessoal'!$F$513:$F$522)*(IF('Gastos com Pessoal'!$AE$513:$AE$522&lt;=AG$3,1,0))*OFFSET('Gastos com Pessoal'!$H$512,1,MATCH(5&amp;$B52,'Gastos com Pessoal'!$I$532:$AJ$532&amp;'Gastos com Pessoal'!$I$512:$AJ$512,0),10,1)),0)</f>
        <v>0</v>
      </c>
      <c r="AH52" s="32">
        <f t="array" aca="1" ref="AH52" ca="1">_xlfn.IFNA(SUM((AH$3&gt;='Gastos com Pessoal'!$E$7:$E$506)*(AH$3&lt;='Gastos com Pessoal'!$F$7:$F$506)*OFFSET('Encargos e Benefícios'!$D$5,1,MATCH($B52,'Encargos e Benefícios'!$E$5:$AB$5,0),500,1)),0)
+_xlfn.IFNA(SUM((AH$3&gt;='Gastos com Pessoal'!$E$513:$E$522)*(AH$3&lt;='Gastos com Pessoal'!$F$513:$F$522)*OFFSET('Encargos e Benefícios'!$D$511,1,MATCH($B52,'Encargos e Benefícios'!$E$511:$AB$511,0),10,1)),0)
+_xlfn.IFNA(SUM((AH$3&gt;='Gastos com Pessoal'!$E$7:$E$506)*(AH$3&lt;='Gastos com Pessoal'!$F$7:$F$506)*(IF('Gastos com Pessoal'!$G$7:$G$506&lt;=AH$3,1,0))*OFFSET('Gastos com Pessoal'!$H$6,1,MATCH(1&amp;$B52,'Gastos com Pessoal'!$I$532:$AJ$532&amp;'Gastos com Pessoal'!$I$6:$AJ$6,0),500,1)),0)
+_xlfn.IFNA(SUM((AH$3&gt;='Gastos com Pessoal'!$E$7:$E$506)*(AH$3&lt;='Gastos com Pessoal'!$F$7:$F$506)*(IF('Gastos com Pessoal'!$M$7:$M$506&lt;=AH$3,1,0))*OFFSET('Gastos com Pessoal'!$H$6,1,MATCH(2&amp;$B52,'Gastos com Pessoal'!$I$532:$AJ$532&amp;'Gastos com Pessoal'!$I$6:$AJ$6,0),500,1)),0)
+_xlfn.IFNA(SUM((AH$3&gt;='Gastos com Pessoal'!$E$7:$E$506)*(AH$3&lt;='Gastos com Pessoal'!$F$7:$F$506)*(IF('Gastos com Pessoal'!$S$7:$S$506&lt;=AH$3,1,0))*OFFSET('Gastos com Pessoal'!$H$6,1,MATCH(3&amp;$B52,'Gastos com Pessoal'!$I$532:$AJ$532&amp;'Gastos com Pessoal'!$I$6:$AJ$6,0),500,1)),0)
+_xlfn.IFNA(SUM((AH$3&gt;='Gastos com Pessoal'!$E$7:$E$506)*(AH$3&lt;='Gastos com Pessoal'!$F$7:$F$506)*(IF('Gastos com Pessoal'!$Y$7:$Y$506&lt;=AH$3,1,0))*OFFSET('Gastos com Pessoal'!$H$6,1,MATCH(4&amp;$B52,'Gastos com Pessoal'!$I$532:$AJ$532&amp;'Gastos com Pessoal'!$I$6:$AJ$6,0),500,1)),0)
+_xlfn.IFNA(SUM((AH$3&gt;='Gastos com Pessoal'!$E$7:$E$506)*(AH$3&lt;='Gastos com Pessoal'!$F$7:$F$506)*(IF('Gastos com Pessoal'!$AE$7:$AE$506&lt;=AH$3,1,0))*OFFSET('Gastos com Pessoal'!$H$6,1,MATCH(5&amp;$B52,'Gastos com Pessoal'!$I$532:$AJ$532&amp;'Gastos com Pessoal'!$I$6:$AJ$6,0),500,1)),0)
+_xlfn.IFNA(SUM((AH$3&gt;='Gastos com Pessoal'!$E$513:$E$522)*(AH$3&lt;='Gastos com Pessoal'!$F$513:$F$522)*(IF('Gastos com Pessoal'!$G$513:$G$522&lt;=AH$3,1,0))*OFFSET('Gastos com Pessoal'!$H$512,1,MATCH(1&amp;$B52,'Gastos com Pessoal'!$I$532:$AJ$532&amp;'Gastos com Pessoal'!$I$512:$AJ$512,0),10,1)),0)
+_xlfn.IFNA(SUM((AH$3&gt;='Gastos com Pessoal'!$E$513:$E$522)*(AH$3&lt;='Gastos com Pessoal'!$F$513:$F$522)*(IF('Gastos com Pessoal'!$M$513:$M$522&lt;=AH$3,1,0))*OFFSET('Gastos com Pessoal'!$H$512,1,MATCH(2&amp;$B52,'Gastos com Pessoal'!$I$532:$AJ$532&amp;'Gastos com Pessoal'!$I$512:$AJ$512,0),10,1)),0)
+_xlfn.IFNA(SUM((AH$3&gt;='Gastos com Pessoal'!$E$513:$E$522)*(AH$3&lt;='Gastos com Pessoal'!$F$513:$F$522)*(IF('Gastos com Pessoal'!$S$513:$S$522&lt;=AH$3,1,0))*OFFSET('Gastos com Pessoal'!$H$512,1,MATCH(3&amp;$B52,'Gastos com Pessoal'!$I$532:$AJ$532&amp;'Gastos com Pessoal'!$I$512:$AJ$512,0),10,1)),0)
+_xlfn.IFNA(SUM((AH$3&gt;='Gastos com Pessoal'!$E$513:$E$522)*(AH$3&lt;='Gastos com Pessoal'!$F$513:$F$522)*(IF('Gastos com Pessoal'!$Y$513:$Y$522&lt;=AH$3,1,0))*OFFSET('Gastos com Pessoal'!$H$512,1,MATCH(4&amp;$B52,'Gastos com Pessoal'!$I$532:$AJ$532&amp;'Gastos com Pessoal'!$I$512:$AJ$512,0),10,1)),0)
+_xlfn.IFNA(SUM((AH$3&gt;='Gastos com Pessoal'!$E$513:$E$522)*(AH$3&lt;='Gastos com Pessoal'!$F$513:$F$522)*(IF('Gastos com Pessoal'!$AE$513:$AE$522&lt;=AH$3,1,0))*OFFSET('Gastos com Pessoal'!$H$512,1,MATCH(5&amp;$B52,'Gastos com Pessoal'!$I$532:$AJ$532&amp;'Gastos com Pessoal'!$I$512:$AJ$512,0),10,1)),0)</f>
        <v>0</v>
      </c>
      <c r="AI52" s="32">
        <f t="array" aca="1" ref="AI52" ca="1">_xlfn.IFNA(SUM((AI$3&gt;='Gastos com Pessoal'!$E$7:$E$506)*(AI$3&lt;='Gastos com Pessoal'!$F$7:$F$506)*OFFSET('Encargos e Benefícios'!$D$5,1,MATCH($B52,'Encargos e Benefícios'!$E$5:$AB$5,0),500,1)),0)
+_xlfn.IFNA(SUM((AI$3&gt;='Gastos com Pessoal'!$E$513:$E$522)*(AI$3&lt;='Gastos com Pessoal'!$F$513:$F$522)*OFFSET('Encargos e Benefícios'!$D$511,1,MATCH($B52,'Encargos e Benefícios'!$E$511:$AB$511,0),10,1)),0)
+_xlfn.IFNA(SUM((AI$3&gt;='Gastos com Pessoal'!$E$7:$E$506)*(AI$3&lt;='Gastos com Pessoal'!$F$7:$F$506)*(IF('Gastos com Pessoal'!$G$7:$G$506&lt;=AI$3,1,0))*OFFSET('Gastos com Pessoal'!$H$6,1,MATCH(1&amp;$B52,'Gastos com Pessoal'!$I$532:$AJ$532&amp;'Gastos com Pessoal'!$I$6:$AJ$6,0),500,1)),0)
+_xlfn.IFNA(SUM((AI$3&gt;='Gastos com Pessoal'!$E$7:$E$506)*(AI$3&lt;='Gastos com Pessoal'!$F$7:$F$506)*(IF('Gastos com Pessoal'!$M$7:$M$506&lt;=AI$3,1,0))*OFFSET('Gastos com Pessoal'!$H$6,1,MATCH(2&amp;$B52,'Gastos com Pessoal'!$I$532:$AJ$532&amp;'Gastos com Pessoal'!$I$6:$AJ$6,0),500,1)),0)
+_xlfn.IFNA(SUM((AI$3&gt;='Gastos com Pessoal'!$E$7:$E$506)*(AI$3&lt;='Gastos com Pessoal'!$F$7:$F$506)*(IF('Gastos com Pessoal'!$S$7:$S$506&lt;=AI$3,1,0))*OFFSET('Gastos com Pessoal'!$H$6,1,MATCH(3&amp;$B52,'Gastos com Pessoal'!$I$532:$AJ$532&amp;'Gastos com Pessoal'!$I$6:$AJ$6,0),500,1)),0)
+_xlfn.IFNA(SUM((AI$3&gt;='Gastos com Pessoal'!$E$7:$E$506)*(AI$3&lt;='Gastos com Pessoal'!$F$7:$F$506)*(IF('Gastos com Pessoal'!$Y$7:$Y$506&lt;=AI$3,1,0))*OFFSET('Gastos com Pessoal'!$H$6,1,MATCH(4&amp;$B52,'Gastos com Pessoal'!$I$532:$AJ$532&amp;'Gastos com Pessoal'!$I$6:$AJ$6,0),500,1)),0)
+_xlfn.IFNA(SUM((AI$3&gt;='Gastos com Pessoal'!$E$7:$E$506)*(AI$3&lt;='Gastos com Pessoal'!$F$7:$F$506)*(IF('Gastos com Pessoal'!$AE$7:$AE$506&lt;=AI$3,1,0))*OFFSET('Gastos com Pessoal'!$H$6,1,MATCH(5&amp;$B52,'Gastos com Pessoal'!$I$532:$AJ$532&amp;'Gastos com Pessoal'!$I$6:$AJ$6,0),500,1)),0)
+_xlfn.IFNA(SUM((AI$3&gt;='Gastos com Pessoal'!$E$513:$E$522)*(AI$3&lt;='Gastos com Pessoal'!$F$513:$F$522)*(IF('Gastos com Pessoal'!$G$513:$G$522&lt;=AI$3,1,0))*OFFSET('Gastos com Pessoal'!$H$512,1,MATCH(1&amp;$B52,'Gastos com Pessoal'!$I$532:$AJ$532&amp;'Gastos com Pessoal'!$I$512:$AJ$512,0),10,1)),0)
+_xlfn.IFNA(SUM((AI$3&gt;='Gastos com Pessoal'!$E$513:$E$522)*(AI$3&lt;='Gastos com Pessoal'!$F$513:$F$522)*(IF('Gastos com Pessoal'!$M$513:$M$522&lt;=AI$3,1,0))*OFFSET('Gastos com Pessoal'!$H$512,1,MATCH(2&amp;$B52,'Gastos com Pessoal'!$I$532:$AJ$532&amp;'Gastos com Pessoal'!$I$512:$AJ$512,0),10,1)),0)
+_xlfn.IFNA(SUM((AI$3&gt;='Gastos com Pessoal'!$E$513:$E$522)*(AI$3&lt;='Gastos com Pessoal'!$F$513:$F$522)*(IF('Gastos com Pessoal'!$S$513:$S$522&lt;=AI$3,1,0))*OFFSET('Gastos com Pessoal'!$H$512,1,MATCH(3&amp;$B52,'Gastos com Pessoal'!$I$532:$AJ$532&amp;'Gastos com Pessoal'!$I$512:$AJ$512,0),10,1)),0)
+_xlfn.IFNA(SUM((AI$3&gt;='Gastos com Pessoal'!$E$513:$E$522)*(AI$3&lt;='Gastos com Pessoal'!$F$513:$F$522)*(IF('Gastos com Pessoal'!$Y$513:$Y$522&lt;=AI$3,1,0))*OFFSET('Gastos com Pessoal'!$H$512,1,MATCH(4&amp;$B52,'Gastos com Pessoal'!$I$532:$AJ$532&amp;'Gastos com Pessoal'!$I$512:$AJ$512,0),10,1)),0)
+_xlfn.IFNA(SUM((AI$3&gt;='Gastos com Pessoal'!$E$513:$E$522)*(AI$3&lt;='Gastos com Pessoal'!$F$513:$F$522)*(IF('Gastos com Pessoal'!$AE$513:$AE$522&lt;=AI$3,1,0))*OFFSET('Gastos com Pessoal'!$H$512,1,MATCH(5&amp;$B52,'Gastos com Pessoal'!$I$532:$AJ$532&amp;'Gastos com Pessoal'!$I$512:$AJ$512,0),10,1)),0)</f>
        <v>0</v>
      </c>
      <c r="AJ52" s="32">
        <f t="array" aca="1" ref="AJ52" ca="1">_xlfn.IFNA(SUM((AJ$3&gt;='Gastos com Pessoal'!$E$7:$E$506)*(AJ$3&lt;='Gastos com Pessoal'!$F$7:$F$506)*OFFSET('Encargos e Benefícios'!$D$5,1,MATCH($B52,'Encargos e Benefícios'!$E$5:$AB$5,0),500,1)),0)
+_xlfn.IFNA(SUM((AJ$3&gt;='Gastos com Pessoal'!$E$513:$E$522)*(AJ$3&lt;='Gastos com Pessoal'!$F$513:$F$522)*OFFSET('Encargos e Benefícios'!$D$511,1,MATCH($B52,'Encargos e Benefícios'!$E$511:$AB$511,0),10,1)),0)
+_xlfn.IFNA(SUM((AJ$3&gt;='Gastos com Pessoal'!$E$7:$E$506)*(AJ$3&lt;='Gastos com Pessoal'!$F$7:$F$506)*(IF('Gastos com Pessoal'!$G$7:$G$506&lt;=AJ$3,1,0))*OFFSET('Gastos com Pessoal'!$H$6,1,MATCH(1&amp;$B52,'Gastos com Pessoal'!$I$532:$AJ$532&amp;'Gastos com Pessoal'!$I$6:$AJ$6,0),500,1)),0)
+_xlfn.IFNA(SUM((AJ$3&gt;='Gastos com Pessoal'!$E$7:$E$506)*(AJ$3&lt;='Gastos com Pessoal'!$F$7:$F$506)*(IF('Gastos com Pessoal'!$M$7:$M$506&lt;=AJ$3,1,0))*OFFSET('Gastos com Pessoal'!$H$6,1,MATCH(2&amp;$B52,'Gastos com Pessoal'!$I$532:$AJ$532&amp;'Gastos com Pessoal'!$I$6:$AJ$6,0),500,1)),0)
+_xlfn.IFNA(SUM((AJ$3&gt;='Gastos com Pessoal'!$E$7:$E$506)*(AJ$3&lt;='Gastos com Pessoal'!$F$7:$F$506)*(IF('Gastos com Pessoal'!$S$7:$S$506&lt;=AJ$3,1,0))*OFFSET('Gastos com Pessoal'!$H$6,1,MATCH(3&amp;$B52,'Gastos com Pessoal'!$I$532:$AJ$532&amp;'Gastos com Pessoal'!$I$6:$AJ$6,0),500,1)),0)
+_xlfn.IFNA(SUM((AJ$3&gt;='Gastos com Pessoal'!$E$7:$E$506)*(AJ$3&lt;='Gastos com Pessoal'!$F$7:$F$506)*(IF('Gastos com Pessoal'!$Y$7:$Y$506&lt;=AJ$3,1,0))*OFFSET('Gastos com Pessoal'!$H$6,1,MATCH(4&amp;$B52,'Gastos com Pessoal'!$I$532:$AJ$532&amp;'Gastos com Pessoal'!$I$6:$AJ$6,0),500,1)),0)
+_xlfn.IFNA(SUM((AJ$3&gt;='Gastos com Pessoal'!$E$7:$E$506)*(AJ$3&lt;='Gastos com Pessoal'!$F$7:$F$506)*(IF('Gastos com Pessoal'!$AE$7:$AE$506&lt;=AJ$3,1,0))*OFFSET('Gastos com Pessoal'!$H$6,1,MATCH(5&amp;$B52,'Gastos com Pessoal'!$I$532:$AJ$532&amp;'Gastos com Pessoal'!$I$6:$AJ$6,0),500,1)),0)
+_xlfn.IFNA(SUM((AJ$3&gt;='Gastos com Pessoal'!$E$513:$E$522)*(AJ$3&lt;='Gastos com Pessoal'!$F$513:$F$522)*(IF('Gastos com Pessoal'!$G$513:$G$522&lt;=AJ$3,1,0))*OFFSET('Gastos com Pessoal'!$H$512,1,MATCH(1&amp;$B52,'Gastos com Pessoal'!$I$532:$AJ$532&amp;'Gastos com Pessoal'!$I$512:$AJ$512,0),10,1)),0)
+_xlfn.IFNA(SUM((AJ$3&gt;='Gastos com Pessoal'!$E$513:$E$522)*(AJ$3&lt;='Gastos com Pessoal'!$F$513:$F$522)*(IF('Gastos com Pessoal'!$M$513:$M$522&lt;=AJ$3,1,0))*OFFSET('Gastos com Pessoal'!$H$512,1,MATCH(2&amp;$B52,'Gastos com Pessoal'!$I$532:$AJ$532&amp;'Gastos com Pessoal'!$I$512:$AJ$512,0),10,1)),0)
+_xlfn.IFNA(SUM((AJ$3&gt;='Gastos com Pessoal'!$E$513:$E$522)*(AJ$3&lt;='Gastos com Pessoal'!$F$513:$F$522)*(IF('Gastos com Pessoal'!$S$513:$S$522&lt;=AJ$3,1,0))*OFFSET('Gastos com Pessoal'!$H$512,1,MATCH(3&amp;$B52,'Gastos com Pessoal'!$I$532:$AJ$532&amp;'Gastos com Pessoal'!$I$512:$AJ$512,0),10,1)),0)
+_xlfn.IFNA(SUM((AJ$3&gt;='Gastos com Pessoal'!$E$513:$E$522)*(AJ$3&lt;='Gastos com Pessoal'!$F$513:$F$522)*(IF('Gastos com Pessoal'!$Y$513:$Y$522&lt;=AJ$3,1,0))*OFFSET('Gastos com Pessoal'!$H$512,1,MATCH(4&amp;$B52,'Gastos com Pessoal'!$I$532:$AJ$532&amp;'Gastos com Pessoal'!$I$512:$AJ$512,0),10,1)),0)
+_xlfn.IFNA(SUM((AJ$3&gt;='Gastos com Pessoal'!$E$513:$E$522)*(AJ$3&lt;='Gastos com Pessoal'!$F$513:$F$522)*(IF('Gastos com Pessoal'!$AE$513:$AE$522&lt;=AJ$3,1,0))*OFFSET('Gastos com Pessoal'!$H$512,1,MATCH(5&amp;$B52,'Gastos com Pessoal'!$I$532:$AJ$532&amp;'Gastos com Pessoal'!$I$512:$AJ$512,0),10,1)),0)</f>
        <v>0</v>
      </c>
      <c r="AK52" s="32">
        <f t="array" aca="1" ref="AK52" ca="1">_xlfn.IFNA(SUM((AK$3&gt;='Gastos com Pessoal'!$E$7:$E$506)*(AK$3&lt;='Gastos com Pessoal'!$F$7:$F$506)*OFFSET('Encargos e Benefícios'!$D$5,1,MATCH($B52,'Encargos e Benefícios'!$E$5:$AB$5,0),500,1)),0)
+_xlfn.IFNA(SUM((AK$3&gt;='Gastos com Pessoal'!$E$513:$E$522)*(AK$3&lt;='Gastos com Pessoal'!$F$513:$F$522)*OFFSET('Encargos e Benefícios'!$D$511,1,MATCH($B52,'Encargos e Benefícios'!$E$511:$AB$511,0),10,1)),0)
+_xlfn.IFNA(SUM((AK$3&gt;='Gastos com Pessoal'!$E$7:$E$506)*(AK$3&lt;='Gastos com Pessoal'!$F$7:$F$506)*(IF('Gastos com Pessoal'!$G$7:$G$506&lt;=AK$3,1,0))*OFFSET('Gastos com Pessoal'!$H$6,1,MATCH(1&amp;$B52,'Gastos com Pessoal'!$I$532:$AJ$532&amp;'Gastos com Pessoal'!$I$6:$AJ$6,0),500,1)),0)
+_xlfn.IFNA(SUM((AK$3&gt;='Gastos com Pessoal'!$E$7:$E$506)*(AK$3&lt;='Gastos com Pessoal'!$F$7:$F$506)*(IF('Gastos com Pessoal'!$M$7:$M$506&lt;=AK$3,1,0))*OFFSET('Gastos com Pessoal'!$H$6,1,MATCH(2&amp;$B52,'Gastos com Pessoal'!$I$532:$AJ$532&amp;'Gastos com Pessoal'!$I$6:$AJ$6,0),500,1)),0)
+_xlfn.IFNA(SUM((AK$3&gt;='Gastos com Pessoal'!$E$7:$E$506)*(AK$3&lt;='Gastos com Pessoal'!$F$7:$F$506)*(IF('Gastos com Pessoal'!$S$7:$S$506&lt;=AK$3,1,0))*OFFSET('Gastos com Pessoal'!$H$6,1,MATCH(3&amp;$B52,'Gastos com Pessoal'!$I$532:$AJ$532&amp;'Gastos com Pessoal'!$I$6:$AJ$6,0),500,1)),0)
+_xlfn.IFNA(SUM((AK$3&gt;='Gastos com Pessoal'!$E$7:$E$506)*(AK$3&lt;='Gastos com Pessoal'!$F$7:$F$506)*(IF('Gastos com Pessoal'!$Y$7:$Y$506&lt;=AK$3,1,0))*OFFSET('Gastos com Pessoal'!$H$6,1,MATCH(4&amp;$B52,'Gastos com Pessoal'!$I$532:$AJ$532&amp;'Gastos com Pessoal'!$I$6:$AJ$6,0),500,1)),0)
+_xlfn.IFNA(SUM((AK$3&gt;='Gastos com Pessoal'!$E$7:$E$506)*(AK$3&lt;='Gastos com Pessoal'!$F$7:$F$506)*(IF('Gastos com Pessoal'!$AE$7:$AE$506&lt;=AK$3,1,0))*OFFSET('Gastos com Pessoal'!$H$6,1,MATCH(5&amp;$B52,'Gastos com Pessoal'!$I$532:$AJ$532&amp;'Gastos com Pessoal'!$I$6:$AJ$6,0),500,1)),0)
+_xlfn.IFNA(SUM((AK$3&gt;='Gastos com Pessoal'!$E$513:$E$522)*(AK$3&lt;='Gastos com Pessoal'!$F$513:$F$522)*(IF('Gastos com Pessoal'!$G$513:$G$522&lt;=AK$3,1,0))*OFFSET('Gastos com Pessoal'!$H$512,1,MATCH(1&amp;$B52,'Gastos com Pessoal'!$I$532:$AJ$532&amp;'Gastos com Pessoal'!$I$512:$AJ$512,0),10,1)),0)
+_xlfn.IFNA(SUM((AK$3&gt;='Gastos com Pessoal'!$E$513:$E$522)*(AK$3&lt;='Gastos com Pessoal'!$F$513:$F$522)*(IF('Gastos com Pessoal'!$M$513:$M$522&lt;=AK$3,1,0))*OFFSET('Gastos com Pessoal'!$H$512,1,MATCH(2&amp;$B52,'Gastos com Pessoal'!$I$532:$AJ$532&amp;'Gastos com Pessoal'!$I$512:$AJ$512,0),10,1)),0)
+_xlfn.IFNA(SUM((AK$3&gt;='Gastos com Pessoal'!$E$513:$E$522)*(AK$3&lt;='Gastos com Pessoal'!$F$513:$F$522)*(IF('Gastos com Pessoal'!$S$513:$S$522&lt;=AK$3,1,0))*OFFSET('Gastos com Pessoal'!$H$512,1,MATCH(3&amp;$B52,'Gastos com Pessoal'!$I$532:$AJ$532&amp;'Gastos com Pessoal'!$I$512:$AJ$512,0),10,1)),0)
+_xlfn.IFNA(SUM((AK$3&gt;='Gastos com Pessoal'!$E$513:$E$522)*(AK$3&lt;='Gastos com Pessoal'!$F$513:$F$522)*(IF('Gastos com Pessoal'!$Y$513:$Y$522&lt;=AK$3,1,0))*OFFSET('Gastos com Pessoal'!$H$512,1,MATCH(4&amp;$B52,'Gastos com Pessoal'!$I$532:$AJ$532&amp;'Gastos com Pessoal'!$I$512:$AJ$512,0),10,1)),0)
+_xlfn.IFNA(SUM((AK$3&gt;='Gastos com Pessoal'!$E$513:$E$522)*(AK$3&lt;='Gastos com Pessoal'!$F$513:$F$522)*(IF('Gastos com Pessoal'!$AE$513:$AE$522&lt;=AK$3,1,0))*OFFSET('Gastos com Pessoal'!$H$512,1,MATCH(5&amp;$B52,'Gastos com Pessoal'!$I$532:$AJ$532&amp;'Gastos com Pessoal'!$I$512:$AJ$512,0),10,1)),0)</f>
        <v>0</v>
      </c>
      <c r="AL52" s="32">
        <f t="array" aca="1" ref="AL52" ca="1">_xlfn.IFNA(SUM((AL$3&gt;='Gastos com Pessoal'!$E$7:$E$506)*(AL$3&lt;='Gastos com Pessoal'!$F$7:$F$506)*OFFSET('Encargos e Benefícios'!$D$5,1,MATCH($B52,'Encargos e Benefícios'!$E$5:$AB$5,0),500,1)),0)
+_xlfn.IFNA(SUM((AL$3&gt;='Gastos com Pessoal'!$E$513:$E$522)*(AL$3&lt;='Gastos com Pessoal'!$F$513:$F$522)*OFFSET('Encargos e Benefícios'!$D$511,1,MATCH($B52,'Encargos e Benefícios'!$E$511:$AB$511,0),10,1)),0)
+_xlfn.IFNA(SUM((AL$3&gt;='Gastos com Pessoal'!$E$7:$E$506)*(AL$3&lt;='Gastos com Pessoal'!$F$7:$F$506)*(IF('Gastos com Pessoal'!$G$7:$G$506&lt;=AL$3,1,0))*OFFSET('Gastos com Pessoal'!$H$6,1,MATCH(1&amp;$B52,'Gastos com Pessoal'!$I$532:$AJ$532&amp;'Gastos com Pessoal'!$I$6:$AJ$6,0),500,1)),0)
+_xlfn.IFNA(SUM((AL$3&gt;='Gastos com Pessoal'!$E$7:$E$506)*(AL$3&lt;='Gastos com Pessoal'!$F$7:$F$506)*(IF('Gastos com Pessoal'!$M$7:$M$506&lt;=AL$3,1,0))*OFFSET('Gastos com Pessoal'!$H$6,1,MATCH(2&amp;$B52,'Gastos com Pessoal'!$I$532:$AJ$532&amp;'Gastos com Pessoal'!$I$6:$AJ$6,0),500,1)),0)
+_xlfn.IFNA(SUM((AL$3&gt;='Gastos com Pessoal'!$E$7:$E$506)*(AL$3&lt;='Gastos com Pessoal'!$F$7:$F$506)*(IF('Gastos com Pessoal'!$S$7:$S$506&lt;=AL$3,1,0))*OFFSET('Gastos com Pessoal'!$H$6,1,MATCH(3&amp;$B52,'Gastos com Pessoal'!$I$532:$AJ$532&amp;'Gastos com Pessoal'!$I$6:$AJ$6,0),500,1)),0)
+_xlfn.IFNA(SUM((AL$3&gt;='Gastos com Pessoal'!$E$7:$E$506)*(AL$3&lt;='Gastos com Pessoal'!$F$7:$F$506)*(IF('Gastos com Pessoal'!$Y$7:$Y$506&lt;=AL$3,1,0))*OFFSET('Gastos com Pessoal'!$H$6,1,MATCH(4&amp;$B52,'Gastos com Pessoal'!$I$532:$AJ$532&amp;'Gastos com Pessoal'!$I$6:$AJ$6,0),500,1)),0)
+_xlfn.IFNA(SUM((AL$3&gt;='Gastos com Pessoal'!$E$7:$E$506)*(AL$3&lt;='Gastos com Pessoal'!$F$7:$F$506)*(IF('Gastos com Pessoal'!$AE$7:$AE$506&lt;=AL$3,1,0))*OFFSET('Gastos com Pessoal'!$H$6,1,MATCH(5&amp;$B52,'Gastos com Pessoal'!$I$532:$AJ$532&amp;'Gastos com Pessoal'!$I$6:$AJ$6,0),500,1)),0)
+_xlfn.IFNA(SUM((AL$3&gt;='Gastos com Pessoal'!$E$513:$E$522)*(AL$3&lt;='Gastos com Pessoal'!$F$513:$F$522)*(IF('Gastos com Pessoal'!$G$513:$G$522&lt;=AL$3,1,0))*OFFSET('Gastos com Pessoal'!$H$512,1,MATCH(1&amp;$B52,'Gastos com Pessoal'!$I$532:$AJ$532&amp;'Gastos com Pessoal'!$I$512:$AJ$512,0),10,1)),0)
+_xlfn.IFNA(SUM((AL$3&gt;='Gastos com Pessoal'!$E$513:$E$522)*(AL$3&lt;='Gastos com Pessoal'!$F$513:$F$522)*(IF('Gastos com Pessoal'!$M$513:$M$522&lt;=AL$3,1,0))*OFFSET('Gastos com Pessoal'!$H$512,1,MATCH(2&amp;$B52,'Gastos com Pessoal'!$I$532:$AJ$532&amp;'Gastos com Pessoal'!$I$512:$AJ$512,0),10,1)),0)
+_xlfn.IFNA(SUM((AL$3&gt;='Gastos com Pessoal'!$E$513:$E$522)*(AL$3&lt;='Gastos com Pessoal'!$F$513:$F$522)*(IF('Gastos com Pessoal'!$S$513:$S$522&lt;=AL$3,1,0))*OFFSET('Gastos com Pessoal'!$H$512,1,MATCH(3&amp;$B52,'Gastos com Pessoal'!$I$532:$AJ$532&amp;'Gastos com Pessoal'!$I$512:$AJ$512,0),10,1)),0)
+_xlfn.IFNA(SUM((AL$3&gt;='Gastos com Pessoal'!$E$513:$E$522)*(AL$3&lt;='Gastos com Pessoal'!$F$513:$F$522)*(IF('Gastos com Pessoal'!$Y$513:$Y$522&lt;=AL$3,1,0))*OFFSET('Gastos com Pessoal'!$H$512,1,MATCH(4&amp;$B52,'Gastos com Pessoal'!$I$532:$AJ$532&amp;'Gastos com Pessoal'!$I$512:$AJ$512,0),10,1)),0)
+_xlfn.IFNA(SUM((AL$3&gt;='Gastos com Pessoal'!$E$513:$E$522)*(AL$3&lt;='Gastos com Pessoal'!$F$513:$F$522)*(IF('Gastos com Pessoal'!$AE$513:$AE$522&lt;=AL$3,1,0))*OFFSET('Gastos com Pessoal'!$H$512,1,MATCH(5&amp;$B52,'Gastos com Pessoal'!$I$532:$AJ$532&amp;'Gastos com Pessoal'!$I$512:$AJ$512,0),10,1)),0)</f>
        <v>0</v>
      </c>
      <c r="AM52" s="32">
        <f t="array" aca="1" ref="AM52" ca="1">_xlfn.IFNA(SUM((AM$3&gt;='Gastos com Pessoal'!$E$7:$E$506)*(AM$3&lt;='Gastos com Pessoal'!$F$7:$F$506)*OFFSET('Encargos e Benefícios'!$D$5,1,MATCH($B52,'Encargos e Benefícios'!$E$5:$AB$5,0),500,1)),0)
+_xlfn.IFNA(SUM((AM$3&gt;='Gastos com Pessoal'!$E$513:$E$522)*(AM$3&lt;='Gastos com Pessoal'!$F$513:$F$522)*OFFSET('Encargos e Benefícios'!$D$511,1,MATCH($B52,'Encargos e Benefícios'!$E$511:$AB$511,0),10,1)),0)
+_xlfn.IFNA(SUM((AM$3&gt;='Gastos com Pessoal'!$E$7:$E$506)*(AM$3&lt;='Gastos com Pessoal'!$F$7:$F$506)*(IF('Gastos com Pessoal'!$G$7:$G$506&lt;=AM$3,1,0))*OFFSET('Gastos com Pessoal'!$H$6,1,MATCH(1&amp;$B52,'Gastos com Pessoal'!$I$532:$AJ$532&amp;'Gastos com Pessoal'!$I$6:$AJ$6,0),500,1)),0)
+_xlfn.IFNA(SUM((AM$3&gt;='Gastos com Pessoal'!$E$7:$E$506)*(AM$3&lt;='Gastos com Pessoal'!$F$7:$F$506)*(IF('Gastos com Pessoal'!$M$7:$M$506&lt;=AM$3,1,0))*OFFSET('Gastos com Pessoal'!$H$6,1,MATCH(2&amp;$B52,'Gastos com Pessoal'!$I$532:$AJ$532&amp;'Gastos com Pessoal'!$I$6:$AJ$6,0),500,1)),0)
+_xlfn.IFNA(SUM((AM$3&gt;='Gastos com Pessoal'!$E$7:$E$506)*(AM$3&lt;='Gastos com Pessoal'!$F$7:$F$506)*(IF('Gastos com Pessoal'!$S$7:$S$506&lt;=AM$3,1,0))*OFFSET('Gastos com Pessoal'!$H$6,1,MATCH(3&amp;$B52,'Gastos com Pessoal'!$I$532:$AJ$532&amp;'Gastos com Pessoal'!$I$6:$AJ$6,0),500,1)),0)
+_xlfn.IFNA(SUM((AM$3&gt;='Gastos com Pessoal'!$E$7:$E$506)*(AM$3&lt;='Gastos com Pessoal'!$F$7:$F$506)*(IF('Gastos com Pessoal'!$Y$7:$Y$506&lt;=AM$3,1,0))*OFFSET('Gastos com Pessoal'!$H$6,1,MATCH(4&amp;$B52,'Gastos com Pessoal'!$I$532:$AJ$532&amp;'Gastos com Pessoal'!$I$6:$AJ$6,0),500,1)),0)
+_xlfn.IFNA(SUM((AM$3&gt;='Gastos com Pessoal'!$E$7:$E$506)*(AM$3&lt;='Gastos com Pessoal'!$F$7:$F$506)*(IF('Gastos com Pessoal'!$AE$7:$AE$506&lt;=AM$3,1,0))*OFFSET('Gastos com Pessoal'!$H$6,1,MATCH(5&amp;$B52,'Gastos com Pessoal'!$I$532:$AJ$532&amp;'Gastos com Pessoal'!$I$6:$AJ$6,0),500,1)),0)
+_xlfn.IFNA(SUM((AM$3&gt;='Gastos com Pessoal'!$E$513:$E$522)*(AM$3&lt;='Gastos com Pessoal'!$F$513:$F$522)*(IF('Gastos com Pessoal'!$G$513:$G$522&lt;=AM$3,1,0))*OFFSET('Gastos com Pessoal'!$H$512,1,MATCH(1&amp;$B52,'Gastos com Pessoal'!$I$532:$AJ$532&amp;'Gastos com Pessoal'!$I$512:$AJ$512,0),10,1)),0)
+_xlfn.IFNA(SUM((AM$3&gt;='Gastos com Pessoal'!$E$513:$E$522)*(AM$3&lt;='Gastos com Pessoal'!$F$513:$F$522)*(IF('Gastos com Pessoal'!$M$513:$M$522&lt;=AM$3,1,0))*OFFSET('Gastos com Pessoal'!$H$512,1,MATCH(2&amp;$B52,'Gastos com Pessoal'!$I$532:$AJ$532&amp;'Gastos com Pessoal'!$I$512:$AJ$512,0),10,1)),0)
+_xlfn.IFNA(SUM((AM$3&gt;='Gastos com Pessoal'!$E$513:$E$522)*(AM$3&lt;='Gastos com Pessoal'!$F$513:$F$522)*(IF('Gastos com Pessoal'!$S$513:$S$522&lt;=AM$3,1,0))*OFFSET('Gastos com Pessoal'!$H$512,1,MATCH(3&amp;$B52,'Gastos com Pessoal'!$I$532:$AJ$532&amp;'Gastos com Pessoal'!$I$512:$AJ$512,0),10,1)),0)
+_xlfn.IFNA(SUM((AM$3&gt;='Gastos com Pessoal'!$E$513:$E$522)*(AM$3&lt;='Gastos com Pessoal'!$F$513:$F$522)*(IF('Gastos com Pessoal'!$Y$513:$Y$522&lt;=AM$3,1,0))*OFFSET('Gastos com Pessoal'!$H$512,1,MATCH(4&amp;$B52,'Gastos com Pessoal'!$I$532:$AJ$532&amp;'Gastos com Pessoal'!$I$512:$AJ$512,0),10,1)),0)
+_xlfn.IFNA(SUM((AM$3&gt;='Gastos com Pessoal'!$E$513:$E$522)*(AM$3&lt;='Gastos com Pessoal'!$F$513:$F$522)*(IF('Gastos com Pessoal'!$AE$513:$AE$522&lt;=AM$3,1,0))*OFFSET('Gastos com Pessoal'!$H$512,1,MATCH(5&amp;$B52,'Gastos com Pessoal'!$I$532:$AJ$532&amp;'Gastos com Pessoal'!$I$512:$AJ$512,0),10,1)),0)</f>
        <v>0</v>
      </c>
      <c r="AN52" s="32">
        <f t="array" aca="1" ref="AN52" ca="1">_xlfn.IFNA(SUM((AN$3&gt;='Gastos com Pessoal'!$E$7:$E$506)*(AN$3&lt;='Gastos com Pessoal'!$F$7:$F$506)*OFFSET('Encargos e Benefícios'!$D$5,1,MATCH($B52,'Encargos e Benefícios'!$E$5:$AB$5,0),500,1)),0)
+_xlfn.IFNA(SUM((AN$3&gt;='Gastos com Pessoal'!$E$513:$E$522)*(AN$3&lt;='Gastos com Pessoal'!$F$513:$F$522)*OFFSET('Encargos e Benefícios'!$D$511,1,MATCH($B52,'Encargos e Benefícios'!$E$511:$AB$511,0),10,1)),0)
+_xlfn.IFNA(SUM((AN$3&gt;='Gastos com Pessoal'!$E$7:$E$506)*(AN$3&lt;='Gastos com Pessoal'!$F$7:$F$506)*(IF('Gastos com Pessoal'!$G$7:$G$506&lt;=AN$3,1,0))*OFFSET('Gastos com Pessoal'!$H$6,1,MATCH(1&amp;$B52,'Gastos com Pessoal'!$I$532:$AJ$532&amp;'Gastos com Pessoal'!$I$6:$AJ$6,0),500,1)),0)
+_xlfn.IFNA(SUM((AN$3&gt;='Gastos com Pessoal'!$E$7:$E$506)*(AN$3&lt;='Gastos com Pessoal'!$F$7:$F$506)*(IF('Gastos com Pessoal'!$M$7:$M$506&lt;=AN$3,1,0))*OFFSET('Gastos com Pessoal'!$H$6,1,MATCH(2&amp;$B52,'Gastos com Pessoal'!$I$532:$AJ$532&amp;'Gastos com Pessoal'!$I$6:$AJ$6,0),500,1)),0)
+_xlfn.IFNA(SUM((AN$3&gt;='Gastos com Pessoal'!$E$7:$E$506)*(AN$3&lt;='Gastos com Pessoal'!$F$7:$F$506)*(IF('Gastos com Pessoal'!$S$7:$S$506&lt;=AN$3,1,0))*OFFSET('Gastos com Pessoal'!$H$6,1,MATCH(3&amp;$B52,'Gastos com Pessoal'!$I$532:$AJ$532&amp;'Gastos com Pessoal'!$I$6:$AJ$6,0),500,1)),0)
+_xlfn.IFNA(SUM((AN$3&gt;='Gastos com Pessoal'!$E$7:$E$506)*(AN$3&lt;='Gastos com Pessoal'!$F$7:$F$506)*(IF('Gastos com Pessoal'!$Y$7:$Y$506&lt;=AN$3,1,0))*OFFSET('Gastos com Pessoal'!$H$6,1,MATCH(4&amp;$B52,'Gastos com Pessoal'!$I$532:$AJ$532&amp;'Gastos com Pessoal'!$I$6:$AJ$6,0),500,1)),0)
+_xlfn.IFNA(SUM((AN$3&gt;='Gastos com Pessoal'!$E$7:$E$506)*(AN$3&lt;='Gastos com Pessoal'!$F$7:$F$506)*(IF('Gastos com Pessoal'!$AE$7:$AE$506&lt;=AN$3,1,0))*OFFSET('Gastos com Pessoal'!$H$6,1,MATCH(5&amp;$B52,'Gastos com Pessoal'!$I$532:$AJ$532&amp;'Gastos com Pessoal'!$I$6:$AJ$6,0),500,1)),0)
+_xlfn.IFNA(SUM((AN$3&gt;='Gastos com Pessoal'!$E$513:$E$522)*(AN$3&lt;='Gastos com Pessoal'!$F$513:$F$522)*(IF('Gastos com Pessoal'!$G$513:$G$522&lt;=AN$3,1,0))*OFFSET('Gastos com Pessoal'!$H$512,1,MATCH(1&amp;$B52,'Gastos com Pessoal'!$I$532:$AJ$532&amp;'Gastos com Pessoal'!$I$512:$AJ$512,0),10,1)),0)
+_xlfn.IFNA(SUM((AN$3&gt;='Gastos com Pessoal'!$E$513:$E$522)*(AN$3&lt;='Gastos com Pessoal'!$F$513:$F$522)*(IF('Gastos com Pessoal'!$M$513:$M$522&lt;=AN$3,1,0))*OFFSET('Gastos com Pessoal'!$H$512,1,MATCH(2&amp;$B52,'Gastos com Pessoal'!$I$532:$AJ$532&amp;'Gastos com Pessoal'!$I$512:$AJ$512,0),10,1)),0)
+_xlfn.IFNA(SUM((AN$3&gt;='Gastos com Pessoal'!$E$513:$E$522)*(AN$3&lt;='Gastos com Pessoal'!$F$513:$F$522)*(IF('Gastos com Pessoal'!$S$513:$S$522&lt;=AN$3,1,0))*OFFSET('Gastos com Pessoal'!$H$512,1,MATCH(3&amp;$B52,'Gastos com Pessoal'!$I$532:$AJ$532&amp;'Gastos com Pessoal'!$I$512:$AJ$512,0),10,1)),0)
+_xlfn.IFNA(SUM((AN$3&gt;='Gastos com Pessoal'!$E$513:$E$522)*(AN$3&lt;='Gastos com Pessoal'!$F$513:$F$522)*(IF('Gastos com Pessoal'!$Y$513:$Y$522&lt;=AN$3,1,0))*OFFSET('Gastos com Pessoal'!$H$512,1,MATCH(4&amp;$B52,'Gastos com Pessoal'!$I$532:$AJ$532&amp;'Gastos com Pessoal'!$I$512:$AJ$512,0),10,1)),0)
+_xlfn.IFNA(SUM((AN$3&gt;='Gastos com Pessoal'!$E$513:$E$522)*(AN$3&lt;='Gastos com Pessoal'!$F$513:$F$522)*(IF('Gastos com Pessoal'!$AE$513:$AE$522&lt;=AN$3,1,0))*OFFSET('Gastos com Pessoal'!$H$512,1,MATCH(5&amp;$B52,'Gastos com Pessoal'!$I$532:$AJ$532&amp;'Gastos com Pessoal'!$I$512:$AJ$512,0),10,1)),0)</f>
        <v>0</v>
      </c>
      <c r="AO52" s="32">
        <f t="array" aca="1" ref="AO52" ca="1">_xlfn.IFNA(SUM((AO$3&gt;='Gastos com Pessoal'!$E$7:$E$506)*(AO$3&lt;='Gastos com Pessoal'!$F$7:$F$506)*OFFSET('Encargos e Benefícios'!$D$5,1,MATCH($B52,'Encargos e Benefícios'!$E$5:$AB$5,0),500,1)),0)
+_xlfn.IFNA(SUM((AO$3&gt;='Gastos com Pessoal'!$E$513:$E$522)*(AO$3&lt;='Gastos com Pessoal'!$F$513:$F$522)*OFFSET('Encargos e Benefícios'!$D$511,1,MATCH($B52,'Encargos e Benefícios'!$E$511:$AB$511,0),10,1)),0)
+_xlfn.IFNA(SUM((AO$3&gt;='Gastos com Pessoal'!$E$7:$E$506)*(AO$3&lt;='Gastos com Pessoal'!$F$7:$F$506)*(IF('Gastos com Pessoal'!$G$7:$G$506&lt;=AO$3,1,0))*OFFSET('Gastos com Pessoal'!$H$6,1,MATCH(1&amp;$B52,'Gastos com Pessoal'!$I$532:$AJ$532&amp;'Gastos com Pessoal'!$I$6:$AJ$6,0),500,1)),0)
+_xlfn.IFNA(SUM((AO$3&gt;='Gastos com Pessoal'!$E$7:$E$506)*(AO$3&lt;='Gastos com Pessoal'!$F$7:$F$506)*(IF('Gastos com Pessoal'!$M$7:$M$506&lt;=AO$3,1,0))*OFFSET('Gastos com Pessoal'!$H$6,1,MATCH(2&amp;$B52,'Gastos com Pessoal'!$I$532:$AJ$532&amp;'Gastos com Pessoal'!$I$6:$AJ$6,0),500,1)),0)
+_xlfn.IFNA(SUM((AO$3&gt;='Gastos com Pessoal'!$E$7:$E$506)*(AO$3&lt;='Gastos com Pessoal'!$F$7:$F$506)*(IF('Gastos com Pessoal'!$S$7:$S$506&lt;=AO$3,1,0))*OFFSET('Gastos com Pessoal'!$H$6,1,MATCH(3&amp;$B52,'Gastos com Pessoal'!$I$532:$AJ$532&amp;'Gastos com Pessoal'!$I$6:$AJ$6,0),500,1)),0)
+_xlfn.IFNA(SUM((AO$3&gt;='Gastos com Pessoal'!$E$7:$E$506)*(AO$3&lt;='Gastos com Pessoal'!$F$7:$F$506)*(IF('Gastos com Pessoal'!$Y$7:$Y$506&lt;=AO$3,1,0))*OFFSET('Gastos com Pessoal'!$H$6,1,MATCH(4&amp;$B52,'Gastos com Pessoal'!$I$532:$AJ$532&amp;'Gastos com Pessoal'!$I$6:$AJ$6,0),500,1)),0)
+_xlfn.IFNA(SUM((AO$3&gt;='Gastos com Pessoal'!$E$7:$E$506)*(AO$3&lt;='Gastos com Pessoal'!$F$7:$F$506)*(IF('Gastos com Pessoal'!$AE$7:$AE$506&lt;=AO$3,1,0))*OFFSET('Gastos com Pessoal'!$H$6,1,MATCH(5&amp;$B52,'Gastos com Pessoal'!$I$532:$AJ$532&amp;'Gastos com Pessoal'!$I$6:$AJ$6,0),500,1)),0)
+_xlfn.IFNA(SUM((AO$3&gt;='Gastos com Pessoal'!$E$513:$E$522)*(AO$3&lt;='Gastos com Pessoal'!$F$513:$F$522)*(IF('Gastos com Pessoal'!$G$513:$G$522&lt;=AO$3,1,0))*OFFSET('Gastos com Pessoal'!$H$512,1,MATCH(1&amp;$B52,'Gastos com Pessoal'!$I$532:$AJ$532&amp;'Gastos com Pessoal'!$I$512:$AJ$512,0),10,1)),0)
+_xlfn.IFNA(SUM((AO$3&gt;='Gastos com Pessoal'!$E$513:$E$522)*(AO$3&lt;='Gastos com Pessoal'!$F$513:$F$522)*(IF('Gastos com Pessoal'!$M$513:$M$522&lt;=AO$3,1,0))*OFFSET('Gastos com Pessoal'!$H$512,1,MATCH(2&amp;$B52,'Gastos com Pessoal'!$I$532:$AJ$532&amp;'Gastos com Pessoal'!$I$512:$AJ$512,0),10,1)),0)
+_xlfn.IFNA(SUM((AO$3&gt;='Gastos com Pessoal'!$E$513:$E$522)*(AO$3&lt;='Gastos com Pessoal'!$F$513:$F$522)*(IF('Gastos com Pessoal'!$S$513:$S$522&lt;=AO$3,1,0))*OFFSET('Gastos com Pessoal'!$H$512,1,MATCH(3&amp;$B52,'Gastos com Pessoal'!$I$532:$AJ$532&amp;'Gastos com Pessoal'!$I$512:$AJ$512,0),10,1)),0)
+_xlfn.IFNA(SUM((AO$3&gt;='Gastos com Pessoal'!$E$513:$E$522)*(AO$3&lt;='Gastos com Pessoal'!$F$513:$F$522)*(IF('Gastos com Pessoal'!$Y$513:$Y$522&lt;=AO$3,1,0))*OFFSET('Gastos com Pessoal'!$H$512,1,MATCH(4&amp;$B52,'Gastos com Pessoal'!$I$532:$AJ$532&amp;'Gastos com Pessoal'!$I$512:$AJ$512,0),10,1)),0)
+_xlfn.IFNA(SUM((AO$3&gt;='Gastos com Pessoal'!$E$513:$E$522)*(AO$3&lt;='Gastos com Pessoal'!$F$513:$F$522)*(IF('Gastos com Pessoal'!$AE$513:$AE$522&lt;=AO$3,1,0))*OFFSET('Gastos com Pessoal'!$H$512,1,MATCH(5&amp;$B52,'Gastos com Pessoal'!$I$532:$AJ$532&amp;'Gastos com Pessoal'!$I$512:$AJ$512,0),10,1)),0)</f>
        <v>0</v>
      </c>
      <c r="AP52" s="32">
        <f t="array" aca="1" ref="AP52" ca="1">_xlfn.IFNA(SUM((AP$3&gt;='Gastos com Pessoal'!$E$7:$E$506)*(AP$3&lt;='Gastos com Pessoal'!$F$7:$F$506)*OFFSET('Encargos e Benefícios'!$D$5,1,MATCH($B52,'Encargos e Benefícios'!$E$5:$AB$5,0),500,1)),0)
+_xlfn.IFNA(SUM((AP$3&gt;='Gastos com Pessoal'!$E$513:$E$522)*(AP$3&lt;='Gastos com Pessoal'!$F$513:$F$522)*OFFSET('Encargos e Benefícios'!$D$511,1,MATCH($B52,'Encargos e Benefícios'!$E$511:$AB$511,0),10,1)),0)
+_xlfn.IFNA(SUM((AP$3&gt;='Gastos com Pessoal'!$E$7:$E$506)*(AP$3&lt;='Gastos com Pessoal'!$F$7:$F$506)*(IF('Gastos com Pessoal'!$G$7:$G$506&lt;=AP$3,1,0))*OFFSET('Gastos com Pessoal'!$H$6,1,MATCH(1&amp;$B52,'Gastos com Pessoal'!$I$532:$AJ$532&amp;'Gastos com Pessoal'!$I$6:$AJ$6,0),500,1)),0)
+_xlfn.IFNA(SUM((AP$3&gt;='Gastos com Pessoal'!$E$7:$E$506)*(AP$3&lt;='Gastos com Pessoal'!$F$7:$F$506)*(IF('Gastos com Pessoal'!$M$7:$M$506&lt;=AP$3,1,0))*OFFSET('Gastos com Pessoal'!$H$6,1,MATCH(2&amp;$B52,'Gastos com Pessoal'!$I$532:$AJ$532&amp;'Gastos com Pessoal'!$I$6:$AJ$6,0),500,1)),0)
+_xlfn.IFNA(SUM((AP$3&gt;='Gastos com Pessoal'!$E$7:$E$506)*(AP$3&lt;='Gastos com Pessoal'!$F$7:$F$506)*(IF('Gastos com Pessoal'!$S$7:$S$506&lt;=AP$3,1,0))*OFFSET('Gastos com Pessoal'!$H$6,1,MATCH(3&amp;$B52,'Gastos com Pessoal'!$I$532:$AJ$532&amp;'Gastos com Pessoal'!$I$6:$AJ$6,0),500,1)),0)
+_xlfn.IFNA(SUM((AP$3&gt;='Gastos com Pessoal'!$E$7:$E$506)*(AP$3&lt;='Gastos com Pessoal'!$F$7:$F$506)*(IF('Gastos com Pessoal'!$Y$7:$Y$506&lt;=AP$3,1,0))*OFFSET('Gastos com Pessoal'!$H$6,1,MATCH(4&amp;$B52,'Gastos com Pessoal'!$I$532:$AJ$532&amp;'Gastos com Pessoal'!$I$6:$AJ$6,0),500,1)),0)
+_xlfn.IFNA(SUM((AP$3&gt;='Gastos com Pessoal'!$E$7:$E$506)*(AP$3&lt;='Gastos com Pessoal'!$F$7:$F$506)*(IF('Gastos com Pessoal'!$AE$7:$AE$506&lt;=AP$3,1,0))*OFFSET('Gastos com Pessoal'!$H$6,1,MATCH(5&amp;$B52,'Gastos com Pessoal'!$I$532:$AJ$532&amp;'Gastos com Pessoal'!$I$6:$AJ$6,0),500,1)),0)
+_xlfn.IFNA(SUM((AP$3&gt;='Gastos com Pessoal'!$E$513:$E$522)*(AP$3&lt;='Gastos com Pessoal'!$F$513:$F$522)*(IF('Gastos com Pessoal'!$G$513:$G$522&lt;=AP$3,1,0))*OFFSET('Gastos com Pessoal'!$H$512,1,MATCH(1&amp;$B52,'Gastos com Pessoal'!$I$532:$AJ$532&amp;'Gastos com Pessoal'!$I$512:$AJ$512,0),10,1)),0)
+_xlfn.IFNA(SUM((AP$3&gt;='Gastos com Pessoal'!$E$513:$E$522)*(AP$3&lt;='Gastos com Pessoal'!$F$513:$F$522)*(IF('Gastos com Pessoal'!$M$513:$M$522&lt;=AP$3,1,0))*OFFSET('Gastos com Pessoal'!$H$512,1,MATCH(2&amp;$B52,'Gastos com Pessoal'!$I$532:$AJ$532&amp;'Gastos com Pessoal'!$I$512:$AJ$512,0),10,1)),0)
+_xlfn.IFNA(SUM((AP$3&gt;='Gastos com Pessoal'!$E$513:$E$522)*(AP$3&lt;='Gastos com Pessoal'!$F$513:$F$522)*(IF('Gastos com Pessoal'!$S$513:$S$522&lt;=AP$3,1,0))*OFFSET('Gastos com Pessoal'!$H$512,1,MATCH(3&amp;$B52,'Gastos com Pessoal'!$I$532:$AJ$532&amp;'Gastos com Pessoal'!$I$512:$AJ$512,0),10,1)),0)
+_xlfn.IFNA(SUM((AP$3&gt;='Gastos com Pessoal'!$E$513:$E$522)*(AP$3&lt;='Gastos com Pessoal'!$F$513:$F$522)*(IF('Gastos com Pessoal'!$Y$513:$Y$522&lt;=AP$3,1,0))*OFFSET('Gastos com Pessoal'!$H$512,1,MATCH(4&amp;$B52,'Gastos com Pessoal'!$I$532:$AJ$532&amp;'Gastos com Pessoal'!$I$512:$AJ$512,0),10,1)),0)
+_xlfn.IFNA(SUM((AP$3&gt;='Gastos com Pessoal'!$E$513:$E$522)*(AP$3&lt;='Gastos com Pessoal'!$F$513:$F$522)*(IF('Gastos com Pessoal'!$AE$513:$AE$522&lt;=AP$3,1,0))*OFFSET('Gastos com Pessoal'!$H$512,1,MATCH(5&amp;$B52,'Gastos com Pessoal'!$I$532:$AJ$532&amp;'Gastos com Pessoal'!$I$512:$AJ$512,0),10,1)),0)</f>
        <v>0</v>
      </c>
      <c r="AQ52" s="32">
        <f t="array" aca="1" ref="AQ52" ca="1">_xlfn.IFNA(SUM((AQ$3&gt;='Gastos com Pessoal'!$E$7:$E$506)*(AQ$3&lt;='Gastos com Pessoal'!$F$7:$F$506)*OFFSET('Encargos e Benefícios'!$D$5,1,MATCH($B52,'Encargos e Benefícios'!$E$5:$AB$5,0),500,1)),0)
+_xlfn.IFNA(SUM((AQ$3&gt;='Gastos com Pessoal'!$E$513:$E$522)*(AQ$3&lt;='Gastos com Pessoal'!$F$513:$F$522)*OFFSET('Encargos e Benefícios'!$D$511,1,MATCH($B52,'Encargos e Benefícios'!$E$511:$AB$511,0),10,1)),0)
+_xlfn.IFNA(SUM((AQ$3&gt;='Gastos com Pessoal'!$E$7:$E$506)*(AQ$3&lt;='Gastos com Pessoal'!$F$7:$F$506)*(IF('Gastos com Pessoal'!$G$7:$G$506&lt;=AQ$3,1,0))*OFFSET('Gastos com Pessoal'!$H$6,1,MATCH(1&amp;$B52,'Gastos com Pessoal'!$I$532:$AJ$532&amp;'Gastos com Pessoal'!$I$6:$AJ$6,0),500,1)),0)
+_xlfn.IFNA(SUM((AQ$3&gt;='Gastos com Pessoal'!$E$7:$E$506)*(AQ$3&lt;='Gastos com Pessoal'!$F$7:$F$506)*(IF('Gastos com Pessoal'!$M$7:$M$506&lt;=AQ$3,1,0))*OFFSET('Gastos com Pessoal'!$H$6,1,MATCH(2&amp;$B52,'Gastos com Pessoal'!$I$532:$AJ$532&amp;'Gastos com Pessoal'!$I$6:$AJ$6,0),500,1)),0)
+_xlfn.IFNA(SUM((AQ$3&gt;='Gastos com Pessoal'!$E$7:$E$506)*(AQ$3&lt;='Gastos com Pessoal'!$F$7:$F$506)*(IF('Gastos com Pessoal'!$S$7:$S$506&lt;=AQ$3,1,0))*OFFSET('Gastos com Pessoal'!$H$6,1,MATCH(3&amp;$B52,'Gastos com Pessoal'!$I$532:$AJ$532&amp;'Gastos com Pessoal'!$I$6:$AJ$6,0),500,1)),0)
+_xlfn.IFNA(SUM((AQ$3&gt;='Gastos com Pessoal'!$E$7:$E$506)*(AQ$3&lt;='Gastos com Pessoal'!$F$7:$F$506)*(IF('Gastos com Pessoal'!$Y$7:$Y$506&lt;=AQ$3,1,0))*OFFSET('Gastos com Pessoal'!$H$6,1,MATCH(4&amp;$B52,'Gastos com Pessoal'!$I$532:$AJ$532&amp;'Gastos com Pessoal'!$I$6:$AJ$6,0),500,1)),0)
+_xlfn.IFNA(SUM((AQ$3&gt;='Gastos com Pessoal'!$E$7:$E$506)*(AQ$3&lt;='Gastos com Pessoal'!$F$7:$F$506)*(IF('Gastos com Pessoal'!$AE$7:$AE$506&lt;=AQ$3,1,0))*OFFSET('Gastos com Pessoal'!$H$6,1,MATCH(5&amp;$B52,'Gastos com Pessoal'!$I$532:$AJ$532&amp;'Gastos com Pessoal'!$I$6:$AJ$6,0),500,1)),0)
+_xlfn.IFNA(SUM((AQ$3&gt;='Gastos com Pessoal'!$E$513:$E$522)*(AQ$3&lt;='Gastos com Pessoal'!$F$513:$F$522)*(IF('Gastos com Pessoal'!$G$513:$G$522&lt;=AQ$3,1,0))*OFFSET('Gastos com Pessoal'!$H$512,1,MATCH(1&amp;$B52,'Gastos com Pessoal'!$I$532:$AJ$532&amp;'Gastos com Pessoal'!$I$512:$AJ$512,0),10,1)),0)
+_xlfn.IFNA(SUM((AQ$3&gt;='Gastos com Pessoal'!$E$513:$E$522)*(AQ$3&lt;='Gastos com Pessoal'!$F$513:$F$522)*(IF('Gastos com Pessoal'!$M$513:$M$522&lt;=AQ$3,1,0))*OFFSET('Gastos com Pessoal'!$H$512,1,MATCH(2&amp;$B52,'Gastos com Pessoal'!$I$532:$AJ$532&amp;'Gastos com Pessoal'!$I$512:$AJ$512,0),10,1)),0)
+_xlfn.IFNA(SUM((AQ$3&gt;='Gastos com Pessoal'!$E$513:$E$522)*(AQ$3&lt;='Gastos com Pessoal'!$F$513:$F$522)*(IF('Gastos com Pessoal'!$S$513:$S$522&lt;=AQ$3,1,0))*OFFSET('Gastos com Pessoal'!$H$512,1,MATCH(3&amp;$B52,'Gastos com Pessoal'!$I$532:$AJ$532&amp;'Gastos com Pessoal'!$I$512:$AJ$512,0),10,1)),0)
+_xlfn.IFNA(SUM((AQ$3&gt;='Gastos com Pessoal'!$E$513:$E$522)*(AQ$3&lt;='Gastos com Pessoal'!$F$513:$F$522)*(IF('Gastos com Pessoal'!$Y$513:$Y$522&lt;=AQ$3,1,0))*OFFSET('Gastos com Pessoal'!$H$512,1,MATCH(4&amp;$B52,'Gastos com Pessoal'!$I$532:$AJ$532&amp;'Gastos com Pessoal'!$I$512:$AJ$512,0),10,1)),0)
+_xlfn.IFNA(SUM((AQ$3&gt;='Gastos com Pessoal'!$E$513:$E$522)*(AQ$3&lt;='Gastos com Pessoal'!$F$513:$F$522)*(IF('Gastos com Pessoal'!$AE$513:$AE$522&lt;=AQ$3,1,0))*OFFSET('Gastos com Pessoal'!$H$512,1,MATCH(5&amp;$B52,'Gastos com Pessoal'!$I$532:$AJ$532&amp;'Gastos com Pessoal'!$I$512:$AJ$512,0),10,1)),0)</f>
        <v>0</v>
      </c>
      <c r="AR52" s="32">
        <f t="array" aca="1" ref="AR52" ca="1">_xlfn.IFNA(SUM((AR$3&gt;='Gastos com Pessoal'!$E$7:$E$506)*(AR$3&lt;='Gastos com Pessoal'!$F$7:$F$506)*OFFSET('Encargos e Benefícios'!$D$5,1,MATCH($B52,'Encargos e Benefícios'!$E$5:$AB$5,0),500,1)),0)
+_xlfn.IFNA(SUM((AR$3&gt;='Gastos com Pessoal'!$E$513:$E$522)*(AR$3&lt;='Gastos com Pessoal'!$F$513:$F$522)*OFFSET('Encargos e Benefícios'!$D$511,1,MATCH($B52,'Encargos e Benefícios'!$E$511:$AB$511,0),10,1)),0)
+_xlfn.IFNA(SUM((AR$3&gt;='Gastos com Pessoal'!$E$7:$E$506)*(AR$3&lt;='Gastos com Pessoal'!$F$7:$F$506)*(IF('Gastos com Pessoal'!$G$7:$G$506&lt;=AR$3,1,0))*OFFSET('Gastos com Pessoal'!$H$6,1,MATCH(1&amp;$B52,'Gastos com Pessoal'!$I$532:$AJ$532&amp;'Gastos com Pessoal'!$I$6:$AJ$6,0),500,1)),0)
+_xlfn.IFNA(SUM((AR$3&gt;='Gastos com Pessoal'!$E$7:$E$506)*(AR$3&lt;='Gastos com Pessoal'!$F$7:$F$506)*(IF('Gastos com Pessoal'!$M$7:$M$506&lt;=AR$3,1,0))*OFFSET('Gastos com Pessoal'!$H$6,1,MATCH(2&amp;$B52,'Gastos com Pessoal'!$I$532:$AJ$532&amp;'Gastos com Pessoal'!$I$6:$AJ$6,0),500,1)),0)
+_xlfn.IFNA(SUM((AR$3&gt;='Gastos com Pessoal'!$E$7:$E$506)*(AR$3&lt;='Gastos com Pessoal'!$F$7:$F$506)*(IF('Gastos com Pessoal'!$S$7:$S$506&lt;=AR$3,1,0))*OFFSET('Gastos com Pessoal'!$H$6,1,MATCH(3&amp;$B52,'Gastos com Pessoal'!$I$532:$AJ$532&amp;'Gastos com Pessoal'!$I$6:$AJ$6,0),500,1)),0)
+_xlfn.IFNA(SUM((AR$3&gt;='Gastos com Pessoal'!$E$7:$E$506)*(AR$3&lt;='Gastos com Pessoal'!$F$7:$F$506)*(IF('Gastos com Pessoal'!$Y$7:$Y$506&lt;=AR$3,1,0))*OFFSET('Gastos com Pessoal'!$H$6,1,MATCH(4&amp;$B52,'Gastos com Pessoal'!$I$532:$AJ$532&amp;'Gastos com Pessoal'!$I$6:$AJ$6,0),500,1)),0)
+_xlfn.IFNA(SUM((AR$3&gt;='Gastos com Pessoal'!$E$7:$E$506)*(AR$3&lt;='Gastos com Pessoal'!$F$7:$F$506)*(IF('Gastos com Pessoal'!$AE$7:$AE$506&lt;=AR$3,1,0))*OFFSET('Gastos com Pessoal'!$H$6,1,MATCH(5&amp;$B52,'Gastos com Pessoal'!$I$532:$AJ$532&amp;'Gastos com Pessoal'!$I$6:$AJ$6,0),500,1)),0)
+_xlfn.IFNA(SUM((AR$3&gt;='Gastos com Pessoal'!$E$513:$E$522)*(AR$3&lt;='Gastos com Pessoal'!$F$513:$F$522)*(IF('Gastos com Pessoal'!$G$513:$G$522&lt;=AR$3,1,0))*OFFSET('Gastos com Pessoal'!$H$512,1,MATCH(1&amp;$B52,'Gastos com Pessoal'!$I$532:$AJ$532&amp;'Gastos com Pessoal'!$I$512:$AJ$512,0),10,1)),0)
+_xlfn.IFNA(SUM((AR$3&gt;='Gastos com Pessoal'!$E$513:$E$522)*(AR$3&lt;='Gastos com Pessoal'!$F$513:$F$522)*(IF('Gastos com Pessoal'!$M$513:$M$522&lt;=AR$3,1,0))*OFFSET('Gastos com Pessoal'!$H$512,1,MATCH(2&amp;$B52,'Gastos com Pessoal'!$I$532:$AJ$532&amp;'Gastos com Pessoal'!$I$512:$AJ$512,0),10,1)),0)
+_xlfn.IFNA(SUM((AR$3&gt;='Gastos com Pessoal'!$E$513:$E$522)*(AR$3&lt;='Gastos com Pessoal'!$F$513:$F$522)*(IF('Gastos com Pessoal'!$S$513:$S$522&lt;=AR$3,1,0))*OFFSET('Gastos com Pessoal'!$H$512,1,MATCH(3&amp;$B52,'Gastos com Pessoal'!$I$532:$AJ$532&amp;'Gastos com Pessoal'!$I$512:$AJ$512,0),10,1)),0)
+_xlfn.IFNA(SUM((AR$3&gt;='Gastos com Pessoal'!$E$513:$E$522)*(AR$3&lt;='Gastos com Pessoal'!$F$513:$F$522)*(IF('Gastos com Pessoal'!$Y$513:$Y$522&lt;=AR$3,1,0))*OFFSET('Gastos com Pessoal'!$H$512,1,MATCH(4&amp;$B52,'Gastos com Pessoal'!$I$532:$AJ$532&amp;'Gastos com Pessoal'!$I$512:$AJ$512,0),10,1)),0)
+_xlfn.IFNA(SUM((AR$3&gt;='Gastos com Pessoal'!$E$513:$E$522)*(AR$3&lt;='Gastos com Pessoal'!$F$513:$F$522)*(IF('Gastos com Pessoal'!$AE$513:$AE$522&lt;=AR$3,1,0))*OFFSET('Gastos com Pessoal'!$H$512,1,MATCH(5&amp;$B52,'Gastos com Pessoal'!$I$532:$AJ$532&amp;'Gastos com Pessoal'!$I$512:$AJ$512,0),10,1)),0)</f>
        <v>0</v>
      </c>
      <c r="AS52" s="32">
        <f t="array" aca="1" ref="AS52" ca="1">_xlfn.IFNA(SUM((AS$3&gt;='Gastos com Pessoal'!$E$7:$E$506)*(AS$3&lt;='Gastos com Pessoal'!$F$7:$F$506)*OFFSET('Encargos e Benefícios'!$D$5,1,MATCH($B52,'Encargos e Benefícios'!$E$5:$AB$5,0),500,1)),0)
+_xlfn.IFNA(SUM((AS$3&gt;='Gastos com Pessoal'!$E$513:$E$522)*(AS$3&lt;='Gastos com Pessoal'!$F$513:$F$522)*OFFSET('Encargos e Benefícios'!$D$511,1,MATCH($B52,'Encargos e Benefícios'!$E$511:$AB$511,0),10,1)),0)
+_xlfn.IFNA(SUM((AS$3&gt;='Gastos com Pessoal'!$E$7:$E$506)*(AS$3&lt;='Gastos com Pessoal'!$F$7:$F$506)*(IF('Gastos com Pessoal'!$G$7:$G$506&lt;=AS$3,1,0))*OFFSET('Gastos com Pessoal'!$H$6,1,MATCH(1&amp;$B52,'Gastos com Pessoal'!$I$532:$AJ$532&amp;'Gastos com Pessoal'!$I$6:$AJ$6,0),500,1)),0)
+_xlfn.IFNA(SUM((AS$3&gt;='Gastos com Pessoal'!$E$7:$E$506)*(AS$3&lt;='Gastos com Pessoal'!$F$7:$F$506)*(IF('Gastos com Pessoal'!$M$7:$M$506&lt;=AS$3,1,0))*OFFSET('Gastos com Pessoal'!$H$6,1,MATCH(2&amp;$B52,'Gastos com Pessoal'!$I$532:$AJ$532&amp;'Gastos com Pessoal'!$I$6:$AJ$6,0),500,1)),0)
+_xlfn.IFNA(SUM((AS$3&gt;='Gastos com Pessoal'!$E$7:$E$506)*(AS$3&lt;='Gastos com Pessoal'!$F$7:$F$506)*(IF('Gastos com Pessoal'!$S$7:$S$506&lt;=AS$3,1,0))*OFFSET('Gastos com Pessoal'!$H$6,1,MATCH(3&amp;$B52,'Gastos com Pessoal'!$I$532:$AJ$532&amp;'Gastos com Pessoal'!$I$6:$AJ$6,0),500,1)),0)
+_xlfn.IFNA(SUM((AS$3&gt;='Gastos com Pessoal'!$E$7:$E$506)*(AS$3&lt;='Gastos com Pessoal'!$F$7:$F$506)*(IF('Gastos com Pessoal'!$Y$7:$Y$506&lt;=AS$3,1,0))*OFFSET('Gastos com Pessoal'!$H$6,1,MATCH(4&amp;$B52,'Gastos com Pessoal'!$I$532:$AJ$532&amp;'Gastos com Pessoal'!$I$6:$AJ$6,0),500,1)),0)
+_xlfn.IFNA(SUM((AS$3&gt;='Gastos com Pessoal'!$E$7:$E$506)*(AS$3&lt;='Gastos com Pessoal'!$F$7:$F$506)*(IF('Gastos com Pessoal'!$AE$7:$AE$506&lt;=AS$3,1,0))*OFFSET('Gastos com Pessoal'!$H$6,1,MATCH(5&amp;$B52,'Gastos com Pessoal'!$I$532:$AJ$532&amp;'Gastos com Pessoal'!$I$6:$AJ$6,0),500,1)),0)
+_xlfn.IFNA(SUM((AS$3&gt;='Gastos com Pessoal'!$E$513:$E$522)*(AS$3&lt;='Gastos com Pessoal'!$F$513:$F$522)*(IF('Gastos com Pessoal'!$G$513:$G$522&lt;=AS$3,1,0))*OFFSET('Gastos com Pessoal'!$H$512,1,MATCH(1&amp;$B52,'Gastos com Pessoal'!$I$532:$AJ$532&amp;'Gastos com Pessoal'!$I$512:$AJ$512,0),10,1)),0)
+_xlfn.IFNA(SUM((AS$3&gt;='Gastos com Pessoal'!$E$513:$E$522)*(AS$3&lt;='Gastos com Pessoal'!$F$513:$F$522)*(IF('Gastos com Pessoal'!$M$513:$M$522&lt;=AS$3,1,0))*OFFSET('Gastos com Pessoal'!$H$512,1,MATCH(2&amp;$B52,'Gastos com Pessoal'!$I$532:$AJ$532&amp;'Gastos com Pessoal'!$I$512:$AJ$512,0),10,1)),0)
+_xlfn.IFNA(SUM((AS$3&gt;='Gastos com Pessoal'!$E$513:$E$522)*(AS$3&lt;='Gastos com Pessoal'!$F$513:$F$522)*(IF('Gastos com Pessoal'!$S$513:$S$522&lt;=AS$3,1,0))*OFFSET('Gastos com Pessoal'!$H$512,1,MATCH(3&amp;$B52,'Gastos com Pessoal'!$I$532:$AJ$532&amp;'Gastos com Pessoal'!$I$512:$AJ$512,0),10,1)),0)
+_xlfn.IFNA(SUM((AS$3&gt;='Gastos com Pessoal'!$E$513:$E$522)*(AS$3&lt;='Gastos com Pessoal'!$F$513:$F$522)*(IF('Gastos com Pessoal'!$Y$513:$Y$522&lt;=AS$3,1,0))*OFFSET('Gastos com Pessoal'!$H$512,1,MATCH(4&amp;$B52,'Gastos com Pessoal'!$I$532:$AJ$532&amp;'Gastos com Pessoal'!$I$512:$AJ$512,0),10,1)),0)
+_xlfn.IFNA(SUM((AS$3&gt;='Gastos com Pessoal'!$E$513:$E$522)*(AS$3&lt;='Gastos com Pessoal'!$F$513:$F$522)*(IF('Gastos com Pessoal'!$AE$513:$AE$522&lt;=AS$3,1,0))*OFFSET('Gastos com Pessoal'!$H$512,1,MATCH(5&amp;$B52,'Gastos com Pessoal'!$I$532:$AJ$532&amp;'Gastos com Pessoal'!$I$512:$AJ$512,0),10,1)),0)</f>
        <v>0</v>
      </c>
      <c r="AT52" s="32">
        <f t="array" aca="1" ref="AT52" ca="1">_xlfn.IFNA(SUM((AT$3&gt;='Gastos com Pessoal'!$E$7:$E$506)*(AT$3&lt;='Gastos com Pessoal'!$F$7:$F$506)*OFFSET('Encargos e Benefícios'!$D$5,1,MATCH($B52,'Encargos e Benefícios'!$E$5:$AB$5,0),500,1)),0)
+_xlfn.IFNA(SUM((AT$3&gt;='Gastos com Pessoal'!$E$513:$E$522)*(AT$3&lt;='Gastos com Pessoal'!$F$513:$F$522)*OFFSET('Encargos e Benefícios'!$D$511,1,MATCH($B52,'Encargos e Benefícios'!$E$511:$AB$511,0),10,1)),0)
+_xlfn.IFNA(SUM((AT$3&gt;='Gastos com Pessoal'!$E$7:$E$506)*(AT$3&lt;='Gastos com Pessoal'!$F$7:$F$506)*(IF('Gastos com Pessoal'!$G$7:$G$506&lt;=AT$3,1,0))*OFFSET('Gastos com Pessoal'!$H$6,1,MATCH(1&amp;$B52,'Gastos com Pessoal'!$I$532:$AJ$532&amp;'Gastos com Pessoal'!$I$6:$AJ$6,0),500,1)),0)
+_xlfn.IFNA(SUM((AT$3&gt;='Gastos com Pessoal'!$E$7:$E$506)*(AT$3&lt;='Gastos com Pessoal'!$F$7:$F$506)*(IF('Gastos com Pessoal'!$M$7:$M$506&lt;=AT$3,1,0))*OFFSET('Gastos com Pessoal'!$H$6,1,MATCH(2&amp;$B52,'Gastos com Pessoal'!$I$532:$AJ$532&amp;'Gastos com Pessoal'!$I$6:$AJ$6,0),500,1)),0)
+_xlfn.IFNA(SUM((AT$3&gt;='Gastos com Pessoal'!$E$7:$E$506)*(AT$3&lt;='Gastos com Pessoal'!$F$7:$F$506)*(IF('Gastos com Pessoal'!$S$7:$S$506&lt;=AT$3,1,0))*OFFSET('Gastos com Pessoal'!$H$6,1,MATCH(3&amp;$B52,'Gastos com Pessoal'!$I$532:$AJ$532&amp;'Gastos com Pessoal'!$I$6:$AJ$6,0),500,1)),0)
+_xlfn.IFNA(SUM((AT$3&gt;='Gastos com Pessoal'!$E$7:$E$506)*(AT$3&lt;='Gastos com Pessoal'!$F$7:$F$506)*(IF('Gastos com Pessoal'!$Y$7:$Y$506&lt;=AT$3,1,0))*OFFSET('Gastos com Pessoal'!$H$6,1,MATCH(4&amp;$B52,'Gastos com Pessoal'!$I$532:$AJ$532&amp;'Gastos com Pessoal'!$I$6:$AJ$6,0),500,1)),0)
+_xlfn.IFNA(SUM((AT$3&gt;='Gastos com Pessoal'!$E$7:$E$506)*(AT$3&lt;='Gastos com Pessoal'!$F$7:$F$506)*(IF('Gastos com Pessoal'!$AE$7:$AE$506&lt;=AT$3,1,0))*OFFSET('Gastos com Pessoal'!$H$6,1,MATCH(5&amp;$B52,'Gastos com Pessoal'!$I$532:$AJ$532&amp;'Gastos com Pessoal'!$I$6:$AJ$6,0),500,1)),0)
+_xlfn.IFNA(SUM((AT$3&gt;='Gastos com Pessoal'!$E$513:$E$522)*(AT$3&lt;='Gastos com Pessoal'!$F$513:$F$522)*(IF('Gastos com Pessoal'!$G$513:$G$522&lt;=AT$3,1,0))*OFFSET('Gastos com Pessoal'!$H$512,1,MATCH(1&amp;$B52,'Gastos com Pessoal'!$I$532:$AJ$532&amp;'Gastos com Pessoal'!$I$512:$AJ$512,0),10,1)),0)
+_xlfn.IFNA(SUM((AT$3&gt;='Gastos com Pessoal'!$E$513:$E$522)*(AT$3&lt;='Gastos com Pessoal'!$F$513:$F$522)*(IF('Gastos com Pessoal'!$M$513:$M$522&lt;=AT$3,1,0))*OFFSET('Gastos com Pessoal'!$H$512,1,MATCH(2&amp;$B52,'Gastos com Pessoal'!$I$532:$AJ$532&amp;'Gastos com Pessoal'!$I$512:$AJ$512,0),10,1)),0)
+_xlfn.IFNA(SUM((AT$3&gt;='Gastos com Pessoal'!$E$513:$E$522)*(AT$3&lt;='Gastos com Pessoal'!$F$513:$F$522)*(IF('Gastos com Pessoal'!$S$513:$S$522&lt;=AT$3,1,0))*OFFSET('Gastos com Pessoal'!$H$512,1,MATCH(3&amp;$B52,'Gastos com Pessoal'!$I$532:$AJ$532&amp;'Gastos com Pessoal'!$I$512:$AJ$512,0),10,1)),0)
+_xlfn.IFNA(SUM((AT$3&gt;='Gastos com Pessoal'!$E$513:$E$522)*(AT$3&lt;='Gastos com Pessoal'!$F$513:$F$522)*(IF('Gastos com Pessoal'!$Y$513:$Y$522&lt;=AT$3,1,0))*OFFSET('Gastos com Pessoal'!$H$512,1,MATCH(4&amp;$B52,'Gastos com Pessoal'!$I$532:$AJ$532&amp;'Gastos com Pessoal'!$I$512:$AJ$512,0),10,1)),0)
+_xlfn.IFNA(SUM((AT$3&gt;='Gastos com Pessoal'!$E$513:$E$522)*(AT$3&lt;='Gastos com Pessoal'!$F$513:$F$522)*(IF('Gastos com Pessoal'!$AE$513:$AE$522&lt;=AT$3,1,0))*OFFSET('Gastos com Pessoal'!$H$512,1,MATCH(5&amp;$B52,'Gastos com Pessoal'!$I$532:$AJ$532&amp;'Gastos com Pessoal'!$I$512:$AJ$512,0),10,1)),0)</f>
        <v>0</v>
      </c>
      <c r="AU52" s="32">
        <f t="array" aca="1" ref="AU52" ca="1">_xlfn.IFNA(SUM((AU$3&gt;='Gastos com Pessoal'!$E$7:$E$506)*(AU$3&lt;='Gastos com Pessoal'!$F$7:$F$506)*OFFSET('Encargos e Benefícios'!$D$5,1,MATCH($B52,'Encargos e Benefícios'!$E$5:$AB$5,0),500,1)),0)
+_xlfn.IFNA(SUM((AU$3&gt;='Gastos com Pessoal'!$E$513:$E$522)*(AU$3&lt;='Gastos com Pessoal'!$F$513:$F$522)*OFFSET('Encargos e Benefícios'!$D$511,1,MATCH($B52,'Encargos e Benefícios'!$E$511:$AB$511,0),10,1)),0)
+_xlfn.IFNA(SUM((AU$3&gt;='Gastos com Pessoal'!$E$7:$E$506)*(AU$3&lt;='Gastos com Pessoal'!$F$7:$F$506)*(IF('Gastos com Pessoal'!$G$7:$G$506&lt;=AU$3,1,0))*OFFSET('Gastos com Pessoal'!$H$6,1,MATCH(1&amp;$B52,'Gastos com Pessoal'!$I$532:$AJ$532&amp;'Gastos com Pessoal'!$I$6:$AJ$6,0),500,1)),0)
+_xlfn.IFNA(SUM((AU$3&gt;='Gastos com Pessoal'!$E$7:$E$506)*(AU$3&lt;='Gastos com Pessoal'!$F$7:$F$506)*(IF('Gastos com Pessoal'!$M$7:$M$506&lt;=AU$3,1,0))*OFFSET('Gastos com Pessoal'!$H$6,1,MATCH(2&amp;$B52,'Gastos com Pessoal'!$I$532:$AJ$532&amp;'Gastos com Pessoal'!$I$6:$AJ$6,0),500,1)),0)
+_xlfn.IFNA(SUM((AU$3&gt;='Gastos com Pessoal'!$E$7:$E$506)*(AU$3&lt;='Gastos com Pessoal'!$F$7:$F$506)*(IF('Gastos com Pessoal'!$S$7:$S$506&lt;=AU$3,1,0))*OFFSET('Gastos com Pessoal'!$H$6,1,MATCH(3&amp;$B52,'Gastos com Pessoal'!$I$532:$AJ$532&amp;'Gastos com Pessoal'!$I$6:$AJ$6,0),500,1)),0)
+_xlfn.IFNA(SUM((AU$3&gt;='Gastos com Pessoal'!$E$7:$E$506)*(AU$3&lt;='Gastos com Pessoal'!$F$7:$F$506)*(IF('Gastos com Pessoal'!$Y$7:$Y$506&lt;=AU$3,1,0))*OFFSET('Gastos com Pessoal'!$H$6,1,MATCH(4&amp;$B52,'Gastos com Pessoal'!$I$532:$AJ$532&amp;'Gastos com Pessoal'!$I$6:$AJ$6,0),500,1)),0)
+_xlfn.IFNA(SUM((AU$3&gt;='Gastos com Pessoal'!$E$7:$E$506)*(AU$3&lt;='Gastos com Pessoal'!$F$7:$F$506)*(IF('Gastos com Pessoal'!$AE$7:$AE$506&lt;=AU$3,1,0))*OFFSET('Gastos com Pessoal'!$H$6,1,MATCH(5&amp;$B52,'Gastos com Pessoal'!$I$532:$AJ$532&amp;'Gastos com Pessoal'!$I$6:$AJ$6,0),500,1)),0)
+_xlfn.IFNA(SUM((AU$3&gt;='Gastos com Pessoal'!$E$513:$E$522)*(AU$3&lt;='Gastos com Pessoal'!$F$513:$F$522)*(IF('Gastos com Pessoal'!$G$513:$G$522&lt;=AU$3,1,0))*OFFSET('Gastos com Pessoal'!$H$512,1,MATCH(1&amp;$B52,'Gastos com Pessoal'!$I$532:$AJ$532&amp;'Gastos com Pessoal'!$I$512:$AJ$512,0),10,1)),0)
+_xlfn.IFNA(SUM((AU$3&gt;='Gastos com Pessoal'!$E$513:$E$522)*(AU$3&lt;='Gastos com Pessoal'!$F$513:$F$522)*(IF('Gastos com Pessoal'!$M$513:$M$522&lt;=AU$3,1,0))*OFFSET('Gastos com Pessoal'!$H$512,1,MATCH(2&amp;$B52,'Gastos com Pessoal'!$I$532:$AJ$532&amp;'Gastos com Pessoal'!$I$512:$AJ$512,0),10,1)),0)
+_xlfn.IFNA(SUM((AU$3&gt;='Gastos com Pessoal'!$E$513:$E$522)*(AU$3&lt;='Gastos com Pessoal'!$F$513:$F$522)*(IF('Gastos com Pessoal'!$S$513:$S$522&lt;=AU$3,1,0))*OFFSET('Gastos com Pessoal'!$H$512,1,MATCH(3&amp;$B52,'Gastos com Pessoal'!$I$532:$AJ$532&amp;'Gastos com Pessoal'!$I$512:$AJ$512,0),10,1)),0)
+_xlfn.IFNA(SUM((AU$3&gt;='Gastos com Pessoal'!$E$513:$E$522)*(AU$3&lt;='Gastos com Pessoal'!$F$513:$F$522)*(IF('Gastos com Pessoal'!$Y$513:$Y$522&lt;=AU$3,1,0))*OFFSET('Gastos com Pessoal'!$H$512,1,MATCH(4&amp;$B52,'Gastos com Pessoal'!$I$532:$AJ$532&amp;'Gastos com Pessoal'!$I$512:$AJ$512,0),10,1)),0)
+_xlfn.IFNA(SUM((AU$3&gt;='Gastos com Pessoal'!$E$513:$E$522)*(AU$3&lt;='Gastos com Pessoal'!$F$513:$F$522)*(IF('Gastos com Pessoal'!$AE$513:$AE$522&lt;=AU$3,1,0))*OFFSET('Gastos com Pessoal'!$H$512,1,MATCH(5&amp;$B52,'Gastos com Pessoal'!$I$532:$AJ$532&amp;'Gastos com Pessoal'!$I$512:$AJ$512,0),10,1)),0)</f>
        <v>0</v>
      </c>
      <c r="AV52" s="32">
        <f t="array" aca="1" ref="AV52" ca="1">_xlfn.IFNA(SUM((AV$3&gt;='Gastos com Pessoal'!$E$7:$E$506)*(AV$3&lt;='Gastos com Pessoal'!$F$7:$F$506)*OFFSET('Encargos e Benefícios'!$D$5,1,MATCH($B52,'Encargos e Benefícios'!$E$5:$AB$5,0),500,1)),0)
+_xlfn.IFNA(SUM((AV$3&gt;='Gastos com Pessoal'!$E$513:$E$522)*(AV$3&lt;='Gastos com Pessoal'!$F$513:$F$522)*OFFSET('Encargos e Benefícios'!$D$511,1,MATCH($B52,'Encargos e Benefícios'!$E$511:$AB$511,0),10,1)),0)
+_xlfn.IFNA(SUM((AV$3&gt;='Gastos com Pessoal'!$E$7:$E$506)*(AV$3&lt;='Gastos com Pessoal'!$F$7:$F$506)*(IF('Gastos com Pessoal'!$G$7:$G$506&lt;=AV$3,1,0))*OFFSET('Gastos com Pessoal'!$H$6,1,MATCH(1&amp;$B52,'Gastos com Pessoal'!$I$532:$AJ$532&amp;'Gastos com Pessoal'!$I$6:$AJ$6,0),500,1)),0)
+_xlfn.IFNA(SUM((AV$3&gt;='Gastos com Pessoal'!$E$7:$E$506)*(AV$3&lt;='Gastos com Pessoal'!$F$7:$F$506)*(IF('Gastos com Pessoal'!$M$7:$M$506&lt;=AV$3,1,0))*OFFSET('Gastos com Pessoal'!$H$6,1,MATCH(2&amp;$B52,'Gastos com Pessoal'!$I$532:$AJ$532&amp;'Gastos com Pessoal'!$I$6:$AJ$6,0),500,1)),0)
+_xlfn.IFNA(SUM((AV$3&gt;='Gastos com Pessoal'!$E$7:$E$506)*(AV$3&lt;='Gastos com Pessoal'!$F$7:$F$506)*(IF('Gastos com Pessoal'!$S$7:$S$506&lt;=AV$3,1,0))*OFFSET('Gastos com Pessoal'!$H$6,1,MATCH(3&amp;$B52,'Gastos com Pessoal'!$I$532:$AJ$532&amp;'Gastos com Pessoal'!$I$6:$AJ$6,0),500,1)),0)
+_xlfn.IFNA(SUM((AV$3&gt;='Gastos com Pessoal'!$E$7:$E$506)*(AV$3&lt;='Gastos com Pessoal'!$F$7:$F$506)*(IF('Gastos com Pessoal'!$Y$7:$Y$506&lt;=AV$3,1,0))*OFFSET('Gastos com Pessoal'!$H$6,1,MATCH(4&amp;$B52,'Gastos com Pessoal'!$I$532:$AJ$532&amp;'Gastos com Pessoal'!$I$6:$AJ$6,0),500,1)),0)
+_xlfn.IFNA(SUM((AV$3&gt;='Gastos com Pessoal'!$E$7:$E$506)*(AV$3&lt;='Gastos com Pessoal'!$F$7:$F$506)*(IF('Gastos com Pessoal'!$AE$7:$AE$506&lt;=AV$3,1,0))*OFFSET('Gastos com Pessoal'!$H$6,1,MATCH(5&amp;$B52,'Gastos com Pessoal'!$I$532:$AJ$532&amp;'Gastos com Pessoal'!$I$6:$AJ$6,0),500,1)),0)
+_xlfn.IFNA(SUM((AV$3&gt;='Gastos com Pessoal'!$E$513:$E$522)*(AV$3&lt;='Gastos com Pessoal'!$F$513:$F$522)*(IF('Gastos com Pessoal'!$G$513:$G$522&lt;=AV$3,1,0))*OFFSET('Gastos com Pessoal'!$H$512,1,MATCH(1&amp;$B52,'Gastos com Pessoal'!$I$532:$AJ$532&amp;'Gastos com Pessoal'!$I$512:$AJ$512,0),10,1)),0)
+_xlfn.IFNA(SUM((AV$3&gt;='Gastos com Pessoal'!$E$513:$E$522)*(AV$3&lt;='Gastos com Pessoal'!$F$513:$F$522)*(IF('Gastos com Pessoal'!$M$513:$M$522&lt;=AV$3,1,0))*OFFSET('Gastos com Pessoal'!$H$512,1,MATCH(2&amp;$B52,'Gastos com Pessoal'!$I$532:$AJ$532&amp;'Gastos com Pessoal'!$I$512:$AJ$512,0),10,1)),0)
+_xlfn.IFNA(SUM((AV$3&gt;='Gastos com Pessoal'!$E$513:$E$522)*(AV$3&lt;='Gastos com Pessoal'!$F$513:$F$522)*(IF('Gastos com Pessoal'!$S$513:$S$522&lt;=AV$3,1,0))*OFFSET('Gastos com Pessoal'!$H$512,1,MATCH(3&amp;$B52,'Gastos com Pessoal'!$I$532:$AJ$532&amp;'Gastos com Pessoal'!$I$512:$AJ$512,0),10,1)),0)
+_xlfn.IFNA(SUM((AV$3&gt;='Gastos com Pessoal'!$E$513:$E$522)*(AV$3&lt;='Gastos com Pessoal'!$F$513:$F$522)*(IF('Gastos com Pessoal'!$Y$513:$Y$522&lt;=AV$3,1,0))*OFFSET('Gastos com Pessoal'!$H$512,1,MATCH(4&amp;$B52,'Gastos com Pessoal'!$I$532:$AJ$532&amp;'Gastos com Pessoal'!$I$512:$AJ$512,0),10,1)),0)
+_xlfn.IFNA(SUM((AV$3&gt;='Gastos com Pessoal'!$E$513:$E$522)*(AV$3&lt;='Gastos com Pessoal'!$F$513:$F$522)*(IF('Gastos com Pessoal'!$AE$513:$AE$522&lt;=AV$3,1,0))*OFFSET('Gastos com Pessoal'!$H$512,1,MATCH(5&amp;$B52,'Gastos com Pessoal'!$I$532:$AJ$532&amp;'Gastos com Pessoal'!$I$512:$AJ$512,0),10,1)),0)</f>
        <v>0</v>
      </c>
      <c r="AW52" s="32">
        <f t="array" aca="1" ref="AW52" ca="1">_xlfn.IFNA(SUM((AW$3&gt;='Gastos com Pessoal'!$E$7:$E$506)*(AW$3&lt;='Gastos com Pessoal'!$F$7:$F$506)*OFFSET('Encargos e Benefícios'!$D$5,1,MATCH($B52,'Encargos e Benefícios'!$E$5:$AB$5,0),500,1)),0)
+_xlfn.IFNA(SUM((AW$3&gt;='Gastos com Pessoal'!$E$513:$E$522)*(AW$3&lt;='Gastos com Pessoal'!$F$513:$F$522)*OFFSET('Encargos e Benefícios'!$D$511,1,MATCH($B52,'Encargos e Benefícios'!$E$511:$AB$511,0),10,1)),0)
+_xlfn.IFNA(SUM((AW$3&gt;='Gastos com Pessoal'!$E$7:$E$506)*(AW$3&lt;='Gastos com Pessoal'!$F$7:$F$506)*(IF('Gastos com Pessoal'!$G$7:$G$506&lt;=AW$3,1,0))*OFFSET('Gastos com Pessoal'!$H$6,1,MATCH(1&amp;$B52,'Gastos com Pessoal'!$I$532:$AJ$532&amp;'Gastos com Pessoal'!$I$6:$AJ$6,0),500,1)),0)
+_xlfn.IFNA(SUM((AW$3&gt;='Gastos com Pessoal'!$E$7:$E$506)*(AW$3&lt;='Gastos com Pessoal'!$F$7:$F$506)*(IF('Gastos com Pessoal'!$M$7:$M$506&lt;=AW$3,1,0))*OFFSET('Gastos com Pessoal'!$H$6,1,MATCH(2&amp;$B52,'Gastos com Pessoal'!$I$532:$AJ$532&amp;'Gastos com Pessoal'!$I$6:$AJ$6,0),500,1)),0)
+_xlfn.IFNA(SUM((AW$3&gt;='Gastos com Pessoal'!$E$7:$E$506)*(AW$3&lt;='Gastos com Pessoal'!$F$7:$F$506)*(IF('Gastos com Pessoal'!$S$7:$S$506&lt;=AW$3,1,0))*OFFSET('Gastos com Pessoal'!$H$6,1,MATCH(3&amp;$B52,'Gastos com Pessoal'!$I$532:$AJ$532&amp;'Gastos com Pessoal'!$I$6:$AJ$6,0),500,1)),0)
+_xlfn.IFNA(SUM((AW$3&gt;='Gastos com Pessoal'!$E$7:$E$506)*(AW$3&lt;='Gastos com Pessoal'!$F$7:$F$506)*(IF('Gastos com Pessoal'!$Y$7:$Y$506&lt;=AW$3,1,0))*OFFSET('Gastos com Pessoal'!$H$6,1,MATCH(4&amp;$B52,'Gastos com Pessoal'!$I$532:$AJ$532&amp;'Gastos com Pessoal'!$I$6:$AJ$6,0),500,1)),0)
+_xlfn.IFNA(SUM((AW$3&gt;='Gastos com Pessoal'!$E$7:$E$506)*(AW$3&lt;='Gastos com Pessoal'!$F$7:$F$506)*(IF('Gastos com Pessoal'!$AE$7:$AE$506&lt;=AW$3,1,0))*OFFSET('Gastos com Pessoal'!$H$6,1,MATCH(5&amp;$B52,'Gastos com Pessoal'!$I$532:$AJ$532&amp;'Gastos com Pessoal'!$I$6:$AJ$6,0),500,1)),0)
+_xlfn.IFNA(SUM((AW$3&gt;='Gastos com Pessoal'!$E$513:$E$522)*(AW$3&lt;='Gastos com Pessoal'!$F$513:$F$522)*(IF('Gastos com Pessoal'!$G$513:$G$522&lt;=AW$3,1,0))*OFFSET('Gastos com Pessoal'!$H$512,1,MATCH(1&amp;$B52,'Gastos com Pessoal'!$I$532:$AJ$532&amp;'Gastos com Pessoal'!$I$512:$AJ$512,0),10,1)),0)
+_xlfn.IFNA(SUM((AW$3&gt;='Gastos com Pessoal'!$E$513:$E$522)*(AW$3&lt;='Gastos com Pessoal'!$F$513:$F$522)*(IF('Gastos com Pessoal'!$M$513:$M$522&lt;=AW$3,1,0))*OFFSET('Gastos com Pessoal'!$H$512,1,MATCH(2&amp;$B52,'Gastos com Pessoal'!$I$532:$AJ$532&amp;'Gastos com Pessoal'!$I$512:$AJ$512,0),10,1)),0)
+_xlfn.IFNA(SUM((AW$3&gt;='Gastos com Pessoal'!$E$513:$E$522)*(AW$3&lt;='Gastos com Pessoal'!$F$513:$F$522)*(IF('Gastos com Pessoal'!$S$513:$S$522&lt;=AW$3,1,0))*OFFSET('Gastos com Pessoal'!$H$512,1,MATCH(3&amp;$B52,'Gastos com Pessoal'!$I$532:$AJ$532&amp;'Gastos com Pessoal'!$I$512:$AJ$512,0),10,1)),0)
+_xlfn.IFNA(SUM((AW$3&gt;='Gastos com Pessoal'!$E$513:$E$522)*(AW$3&lt;='Gastos com Pessoal'!$F$513:$F$522)*(IF('Gastos com Pessoal'!$Y$513:$Y$522&lt;=AW$3,1,0))*OFFSET('Gastos com Pessoal'!$H$512,1,MATCH(4&amp;$B52,'Gastos com Pessoal'!$I$532:$AJ$532&amp;'Gastos com Pessoal'!$I$512:$AJ$512,0),10,1)),0)
+_xlfn.IFNA(SUM((AW$3&gt;='Gastos com Pessoal'!$E$513:$E$522)*(AW$3&lt;='Gastos com Pessoal'!$F$513:$F$522)*(IF('Gastos com Pessoal'!$AE$513:$AE$522&lt;=AW$3,1,0))*OFFSET('Gastos com Pessoal'!$H$512,1,MATCH(5&amp;$B52,'Gastos com Pessoal'!$I$532:$AJ$532&amp;'Gastos com Pessoal'!$I$512:$AJ$512,0),10,1)),0)</f>
        <v>0</v>
      </c>
      <c r="AX52" s="32">
        <f t="array" aca="1" ref="AX52" ca="1">_xlfn.IFNA(SUM((AX$3&gt;='Gastos com Pessoal'!$E$7:$E$506)*(AX$3&lt;='Gastos com Pessoal'!$F$7:$F$506)*OFFSET('Encargos e Benefícios'!$D$5,1,MATCH($B52,'Encargos e Benefícios'!$E$5:$AB$5,0),500,1)),0)
+_xlfn.IFNA(SUM((AX$3&gt;='Gastos com Pessoal'!$E$513:$E$522)*(AX$3&lt;='Gastos com Pessoal'!$F$513:$F$522)*OFFSET('Encargos e Benefícios'!$D$511,1,MATCH($B52,'Encargos e Benefícios'!$E$511:$AB$511,0),10,1)),0)
+_xlfn.IFNA(SUM((AX$3&gt;='Gastos com Pessoal'!$E$7:$E$506)*(AX$3&lt;='Gastos com Pessoal'!$F$7:$F$506)*(IF('Gastos com Pessoal'!$G$7:$G$506&lt;=AX$3,1,0))*OFFSET('Gastos com Pessoal'!$H$6,1,MATCH(1&amp;$B52,'Gastos com Pessoal'!$I$532:$AJ$532&amp;'Gastos com Pessoal'!$I$6:$AJ$6,0),500,1)),0)
+_xlfn.IFNA(SUM((AX$3&gt;='Gastos com Pessoal'!$E$7:$E$506)*(AX$3&lt;='Gastos com Pessoal'!$F$7:$F$506)*(IF('Gastos com Pessoal'!$M$7:$M$506&lt;=AX$3,1,0))*OFFSET('Gastos com Pessoal'!$H$6,1,MATCH(2&amp;$B52,'Gastos com Pessoal'!$I$532:$AJ$532&amp;'Gastos com Pessoal'!$I$6:$AJ$6,0),500,1)),0)
+_xlfn.IFNA(SUM((AX$3&gt;='Gastos com Pessoal'!$E$7:$E$506)*(AX$3&lt;='Gastos com Pessoal'!$F$7:$F$506)*(IF('Gastos com Pessoal'!$S$7:$S$506&lt;=AX$3,1,0))*OFFSET('Gastos com Pessoal'!$H$6,1,MATCH(3&amp;$B52,'Gastos com Pessoal'!$I$532:$AJ$532&amp;'Gastos com Pessoal'!$I$6:$AJ$6,0),500,1)),0)
+_xlfn.IFNA(SUM((AX$3&gt;='Gastos com Pessoal'!$E$7:$E$506)*(AX$3&lt;='Gastos com Pessoal'!$F$7:$F$506)*(IF('Gastos com Pessoal'!$Y$7:$Y$506&lt;=AX$3,1,0))*OFFSET('Gastos com Pessoal'!$H$6,1,MATCH(4&amp;$B52,'Gastos com Pessoal'!$I$532:$AJ$532&amp;'Gastos com Pessoal'!$I$6:$AJ$6,0),500,1)),0)
+_xlfn.IFNA(SUM((AX$3&gt;='Gastos com Pessoal'!$E$7:$E$506)*(AX$3&lt;='Gastos com Pessoal'!$F$7:$F$506)*(IF('Gastos com Pessoal'!$AE$7:$AE$506&lt;=AX$3,1,0))*OFFSET('Gastos com Pessoal'!$H$6,1,MATCH(5&amp;$B52,'Gastos com Pessoal'!$I$532:$AJ$532&amp;'Gastos com Pessoal'!$I$6:$AJ$6,0),500,1)),0)
+_xlfn.IFNA(SUM((AX$3&gt;='Gastos com Pessoal'!$E$513:$E$522)*(AX$3&lt;='Gastos com Pessoal'!$F$513:$F$522)*(IF('Gastos com Pessoal'!$G$513:$G$522&lt;=AX$3,1,0))*OFFSET('Gastos com Pessoal'!$H$512,1,MATCH(1&amp;$B52,'Gastos com Pessoal'!$I$532:$AJ$532&amp;'Gastos com Pessoal'!$I$512:$AJ$512,0),10,1)),0)
+_xlfn.IFNA(SUM((AX$3&gt;='Gastos com Pessoal'!$E$513:$E$522)*(AX$3&lt;='Gastos com Pessoal'!$F$513:$F$522)*(IF('Gastos com Pessoal'!$M$513:$M$522&lt;=AX$3,1,0))*OFFSET('Gastos com Pessoal'!$H$512,1,MATCH(2&amp;$B52,'Gastos com Pessoal'!$I$532:$AJ$532&amp;'Gastos com Pessoal'!$I$512:$AJ$512,0),10,1)),0)
+_xlfn.IFNA(SUM((AX$3&gt;='Gastos com Pessoal'!$E$513:$E$522)*(AX$3&lt;='Gastos com Pessoal'!$F$513:$F$522)*(IF('Gastos com Pessoal'!$S$513:$S$522&lt;=AX$3,1,0))*OFFSET('Gastos com Pessoal'!$H$512,1,MATCH(3&amp;$B52,'Gastos com Pessoal'!$I$532:$AJ$532&amp;'Gastos com Pessoal'!$I$512:$AJ$512,0),10,1)),0)
+_xlfn.IFNA(SUM((AX$3&gt;='Gastos com Pessoal'!$E$513:$E$522)*(AX$3&lt;='Gastos com Pessoal'!$F$513:$F$522)*(IF('Gastos com Pessoal'!$Y$513:$Y$522&lt;=AX$3,1,0))*OFFSET('Gastos com Pessoal'!$H$512,1,MATCH(4&amp;$B52,'Gastos com Pessoal'!$I$532:$AJ$532&amp;'Gastos com Pessoal'!$I$512:$AJ$512,0),10,1)),0)
+_xlfn.IFNA(SUM((AX$3&gt;='Gastos com Pessoal'!$E$513:$E$522)*(AX$3&lt;='Gastos com Pessoal'!$F$513:$F$522)*(IF('Gastos com Pessoal'!$AE$513:$AE$522&lt;=AX$3,1,0))*OFFSET('Gastos com Pessoal'!$H$512,1,MATCH(5&amp;$B52,'Gastos com Pessoal'!$I$532:$AJ$532&amp;'Gastos com Pessoal'!$I$512:$AJ$512,0),10,1)),0)</f>
        <v>0</v>
      </c>
      <c r="AY52" s="32">
        <f t="array" aca="1" ref="AY52" ca="1">_xlfn.IFNA(SUM((AY$3&gt;='Gastos com Pessoal'!$E$7:$E$506)*(AY$3&lt;='Gastos com Pessoal'!$F$7:$F$506)*OFFSET('Encargos e Benefícios'!$D$5,1,MATCH($B52,'Encargos e Benefícios'!$E$5:$AB$5,0),500,1)),0)
+_xlfn.IFNA(SUM((AY$3&gt;='Gastos com Pessoal'!$E$513:$E$522)*(AY$3&lt;='Gastos com Pessoal'!$F$513:$F$522)*OFFSET('Encargos e Benefícios'!$D$511,1,MATCH($B52,'Encargos e Benefícios'!$E$511:$AB$511,0),10,1)),0)
+_xlfn.IFNA(SUM((AY$3&gt;='Gastos com Pessoal'!$E$7:$E$506)*(AY$3&lt;='Gastos com Pessoal'!$F$7:$F$506)*(IF('Gastos com Pessoal'!$G$7:$G$506&lt;=AY$3,1,0))*OFFSET('Gastos com Pessoal'!$H$6,1,MATCH(1&amp;$B52,'Gastos com Pessoal'!$I$532:$AJ$532&amp;'Gastos com Pessoal'!$I$6:$AJ$6,0),500,1)),0)
+_xlfn.IFNA(SUM((AY$3&gt;='Gastos com Pessoal'!$E$7:$E$506)*(AY$3&lt;='Gastos com Pessoal'!$F$7:$F$506)*(IF('Gastos com Pessoal'!$M$7:$M$506&lt;=AY$3,1,0))*OFFSET('Gastos com Pessoal'!$H$6,1,MATCH(2&amp;$B52,'Gastos com Pessoal'!$I$532:$AJ$532&amp;'Gastos com Pessoal'!$I$6:$AJ$6,0),500,1)),0)
+_xlfn.IFNA(SUM((AY$3&gt;='Gastos com Pessoal'!$E$7:$E$506)*(AY$3&lt;='Gastos com Pessoal'!$F$7:$F$506)*(IF('Gastos com Pessoal'!$S$7:$S$506&lt;=AY$3,1,0))*OFFSET('Gastos com Pessoal'!$H$6,1,MATCH(3&amp;$B52,'Gastos com Pessoal'!$I$532:$AJ$532&amp;'Gastos com Pessoal'!$I$6:$AJ$6,0),500,1)),0)
+_xlfn.IFNA(SUM((AY$3&gt;='Gastos com Pessoal'!$E$7:$E$506)*(AY$3&lt;='Gastos com Pessoal'!$F$7:$F$506)*(IF('Gastos com Pessoal'!$Y$7:$Y$506&lt;=AY$3,1,0))*OFFSET('Gastos com Pessoal'!$H$6,1,MATCH(4&amp;$B52,'Gastos com Pessoal'!$I$532:$AJ$532&amp;'Gastos com Pessoal'!$I$6:$AJ$6,0),500,1)),0)
+_xlfn.IFNA(SUM((AY$3&gt;='Gastos com Pessoal'!$E$7:$E$506)*(AY$3&lt;='Gastos com Pessoal'!$F$7:$F$506)*(IF('Gastos com Pessoal'!$AE$7:$AE$506&lt;=AY$3,1,0))*OFFSET('Gastos com Pessoal'!$H$6,1,MATCH(5&amp;$B52,'Gastos com Pessoal'!$I$532:$AJ$532&amp;'Gastos com Pessoal'!$I$6:$AJ$6,0),500,1)),0)
+_xlfn.IFNA(SUM((AY$3&gt;='Gastos com Pessoal'!$E$513:$E$522)*(AY$3&lt;='Gastos com Pessoal'!$F$513:$F$522)*(IF('Gastos com Pessoal'!$G$513:$G$522&lt;=AY$3,1,0))*OFFSET('Gastos com Pessoal'!$H$512,1,MATCH(1&amp;$B52,'Gastos com Pessoal'!$I$532:$AJ$532&amp;'Gastos com Pessoal'!$I$512:$AJ$512,0),10,1)),0)
+_xlfn.IFNA(SUM((AY$3&gt;='Gastos com Pessoal'!$E$513:$E$522)*(AY$3&lt;='Gastos com Pessoal'!$F$513:$F$522)*(IF('Gastos com Pessoal'!$M$513:$M$522&lt;=AY$3,1,0))*OFFSET('Gastos com Pessoal'!$H$512,1,MATCH(2&amp;$B52,'Gastos com Pessoal'!$I$532:$AJ$532&amp;'Gastos com Pessoal'!$I$512:$AJ$512,0),10,1)),0)
+_xlfn.IFNA(SUM((AY$3&gt;='Gastos com Pessoal'!$E$513:$E$522)*(AY$3&lt;='Gastos com Pessoal'!$F$513:$F$522)*(IF('Gastos com Pessoal'!$S$513:$S$522&lt;=AY$3,1,0))*OFFSET('Gastos com Pessoal'!$H$512,1,MATCH(3&amp;$B52,'Gastos com Pessoal'!$I$532:$AJ$532&amp;'Gastos com Pessoal'!$I$512:$AJ$512,0),10,1)),0)
+_xlfn.IFNA(SUM((AY$3&gt;='Gastos com Pessoal'!$E$513:$E$522)*(AY$3&lt;='Gastos com Pessoal'!$F$513:$F$522)*(IF('Gastos com Pessoal'!$Y$513:$Y$522&lt;=AY$3,1,0))*OFFSET('Gastos com Pessoal'!$H$512,1,MATCH(4&amp;$B52,'Gastos com Pessoal'!$I$532:$AJ$532&amp;'Gastos com Pessoal'!$I$512:$AJ$512,0),10,1)),0)
+_xlfn.IFNA(SUM((AY$3&gt;='Gastos com Pessoal'!$E$513:$E$522)*(AY$3&lt;='Gastos com Pessoal'!$F$513:$F$522)*(IF('Gastos com Pessoal'!$AE$513:$AE$522&lt;=AY$3,1,0))*OFFSET('Gastos com Pessoal'!$H$512,1,MATCH(5&amp;$B52,'Gastos com Pessoal'!$I$532:$AJ$532&amp;'Gastos com Pessoal'!$I$512:$AJ$512,0),10,1)),0)</f>
        <v>0</v>
      </c>
      <c r="AZ52" s="32">
        <f t="array" aca="1" ref="AZ52" ca="1">_xlfn.IFNA(SUM((AZ$3&gt;='Gastos com Pessoal'!$E$7:$E$506)*(AZ$3&lt;='Gastos com Pessoal'!$F$7:$F$506)*OFFSET('Encargos e Benefícios'!$D$5,1,MATCH($B52,'Encargos e Benefícios'!$E$5:$AB$5,0),500,1)),0)
+_xlfn.IFNA(SUM((AZ$3&gt;='Gastos com Pessoal'!$E$513:$E$522)*(AZ$3&lt;='Gastos com Pessoal'!$F$513:$F$522)*OFFSET('Encargos e Benefícios'!$D$511,1,MATCH($B52,'Encargos e Benefícios'!$E$511:$AB$511,0),10,1)),0)
+_xlfn.IFNA(SUM((AZ$3&gt;='Gastos com Pessoal'!$E$7:$E$506)*(AZ$3&lt;='Gastos com Pessoal'!$F$7:$F$506)*(IF('Gastos com Pessoal'!$G$7:$G$506&lt;=AZ$3,1,0))*OFFSET('Gastos com Pessoal'!$H$6,1,MATCH(1&amp;$B52,'Gastos com Pessoal'!$I$532:$AJ$532&amp;'Gastos com Pessoal'!$I$6:$AJ$6,0),500,1)),0)
+_xlfn.IFNA(SUM((AZ$3&gt;='Gastos com Pessoal'!$E$7:$E$506)*(AZ$3&lt;='Gastos com Pessoal'!$F$7:$F$506)*(IF('Gastos com Pessoal'!$M$7:$M$506&lt;=AZ$3,1,0))*OFFSET('Gastos com Pessoal'!$H$6,1,MATCH(2&amp;$B52,'Gastos com Pessoal'!$I$532:$AJ$532&amp;'Gastos com Pessoal'!$I$6:$AJ$6,0),500,1)),0)
+_xlfn.IFNA(SUM((AZ$3&gt;='Gastos com Pessoal'!$E$7:$E$506)*(AZ$3&lt;='Gastos com Pessoal'!$F$7:$F$506)*(IF('Gastos com Pessoal'!$S$7:$S$506&lt;=AZ$3,1,0))*OFFSET('Gastos com Pessoal'!$H$6,1,MATCH(3&amp;$B52,'Gastos com Pessoal'!$I$532:$AJ$532&amp;'Gastos com Pessoal'!$I$6:$AJ$6,0),500,1)),0)
+_xlfn.IFNA(SUM((AZ$3&gt;='Gastos com Pessoal'!$E$7:$E$506)*(AZ$3&lt;='Gastos com Pessoal'!$F$7:$F$506)*(IF('Gastos com Pessoal'!$Y$7:$Y$506&lt;=AZ$3,1,0))*OFFSET('Gastos com Pessoal'!$H$6,1,MATCH(4&amp;$B52,'Gastos com Pessoal'!$I$532:$AJ$532&amp;'Gastos com Pessoal'!$I$6:$AJ$6,0),500,1)),0)
+_xlfn.IFNA(SUM((AZ$3&gt;='Gastos com Pessoal'!$E$7:$E$506)*(AZ$3&lt;='Gastos com Pessoal'!$F$7:$F$506)*(IF('Gastos com Pessoal'!$AE$7:$AE$506&lt;=AZ$3,1,0))*OFFSET('Gastos com Pessoal'!$H$6,1,MATCH(5&amp;$B52,'Gastos com Pessoal'!$I$532:$AJ$532&amp;'Gastos com Pessoal'!$I$6:$AJ$6,0),500,1)),0)
+_xlfn.IFNA(SUM((AZ$3&gt;='Gastos com Pessoal'!$E$513:$E$522)*(AZ$3&lt;='Gastos com Pessoal'!$F$513:$F$522)*(IF('Gastos com Pessoal'!$G$513:$G$522&lt;=AZ$3,1,0))*OFFSET('Gastos com Pessoal'!$H$512,1,MATCH(1&amp;$B52,'Gastos com Pessoal'!$I$532:$AJ$532&amp;'Gastos com Pessoal'!$I$512:$AJ$512,0),10,1)),0)
+_xlfn.IFNA(SUM((AZ$3&gt;='Gastos com Pessoal'!$E$513:$E$522)*(AZ$3&lt;='Gastos com Pessoal'!$F$513:$F$522)*(IF('Gastos com Pessoal'!$M$513:$M$522&lt;=AZ$3,1,0))*OFFSET('Gastos com Pessoal'!$H$512,1,MATCH(2&amp;$B52,'Gastos com Pessoal'!$I$532:$AJ$532&amp;'Gastos com Pessoal'!$I$512:$AJ$512,0),10,1)),0)
+_xlfn.IFNA(SUM((AZ$3&gt;='Gastos com Pessoal'!$E$513:$E$522)*(AZ$3&lt;='Gastos com Pessoal'!$F$513:$F$522)*(IF('Gastos com Pessoal'!$S$513:$S$522&lt;=AZ$3,1,0))*OFFSET('Gastos com Pessoal'!$H$512,1,MATCH(3&amp;$B52,'Gastos com Pessoal'!$I$532:$AJ$532&amp;'Gastos com Pessoal'!$I$512:$AJ$512,0),10,1)),0)
+_xlfn.IFNA(SUM((AZ$3&gt;='Gastos com Pessoal'!$E$513:$E$522)*(AZ$3&lt;='Gastos com Pessoal'!$F$513:$F$522)*(IF('Gastos com Pessoal'!$Y$513:$Y$522&lt;=AZ$3,1,0))*OFFSET('Gastos com Pessoal'!$H$512,1,MATCH(4&amp;$B52,'Gastos com Pessoal'!$I$532:$AJ$532&amp;'Gastos com Pessoal'!$I$512:$AJ$512,0),10,1)),0)
+_xlfn.IFNA(SUM((AZ$3&gt;='Gastos com Pessoal'!$E$513:$E$522)*(AZ$3&lt;='Gastos com Pessoal'!$F$513:$F$522)*(IF('Gastos com Pessoal'!$AE$513:$AE$522&lt;=AZ$3,1,0))*OFFSET('Gastos com Pessoal'!$H$512,1,MATCH(5&amp;$B52,'Gastos com Pessoal'!$I$532:$AJ$532&amp;'Gastos com Pessoal'!$I$512:$AJ$512,0),10,1)),0)</f>
        <v>0</v>
      </c>
      <c r="BA52" s="32">
        <f t="array" aca="1" ref="BA52" ca="1">_xlfn.IFNA(SUM((BA$3&gt;='Gastos com Pessoal'!$E$7:$E$506)*(BA$3&lt;='Gastos com Pessoal'!$F$7:$F$506)*OFFSET('Encargos e Benefícios'!$D$5,1,MATCH($B52,'Encargos e Benefícios'!$E$5:$AB$5,0),500,1)),0)
+_xlfn.IFNA(SUM((BA$3&gt;='Gastos com Pessoal'!$E$513:$E$522)*(BA$3&lt;='Gastos com Pessoal'!$F$513:$F$522)*OFFSET('Encargos e Benefícios'!$D$511,1,MATCH($B52,'Encargos e Benefícios'!$E$511:$AB$511,0),10,1)),0)
+_xlfn.IFNA(SUM((BA$3&gt;='Gastos com Pessoal'!$E$7:$E$506)*(BA$3&lt;='Gastos com Pessoal'!$F$7:$F$506)*(IF('Gastos com Pessoal'!$G$7:$G$506&lt;=BA$3,1,0))*OFFSET('Gastos com Pessoal'!$H$6,1,MATCH(1&amp;$B52,'Gastos com Pessoal'!$I$532:$AJ$532&amp;'Gastos com Pessoal'!$I$6:$AJ$6,0),500,1)),0)
+_xlfn.IFNA(SUM((BA$3&gt;='Gastos com Pessoal'!$E$7:$E$506)*(BA$3&lt;='Gastos com Pessoal'!$F$7:$F$506)*(IF('Gastos com Pessoal'!$M$7:$M$506&lt;=BA$3,1,0))*OFFSET('Gastos com Pessoal'!$H$6,1,MATCH(2&amp;$B52,'Gastos com Pessoal'!$I$532:$AJ$532&amp;'Gastos com Pessoal'!$I$6:$AJ$6,0),500,1)),0)
+_xlfn.IFNA(SUM((BA$3&gt;='Gastos com Pessoal'!$E$7:$E$506)*(BA$3&lt;='Gastos com Pessoal'!$F$7:$F$506)*(IF('Gastos com Pessoal'!$S$7:$S$506&lt;=BA$3,1,0))*OFFSET('Gastos com Pessoal'!$H$6,1,MATCH(3&amp;$B52,'Gastos com Pessoal'!$I$532:$AJ$532&amp;'Gastos com Pessoal'!$I$6:$AJ$6,0),500,1)),0)
+_xlfn.IFNA(SUM((BA$3&gt;='Gastos com Pessoal'!$E$7:$E$506)*(BA$3&lt;='Gastos com Pessoal'!$F$7:$F$506)*(IF('Gastos com Pessoal'!$Y$7:$Y$506&lt;=BA$3,1,0))*OFFSET('Gastos com Pessoal'!$H$6,1,MATCH(4&amp;$B52,'Gastos com Pessoal'!$I$532:$AJ$532&amp;'Gastos com Pessoal'!$I$6:$AJ$6,0),500,1)),0)
+_xlfn.IFNA(SUM((BA$3&gt;='Gastos com Pessoal'!$E$7:$E$506)*(BA$3&lt;='Gastos com Pessoal'!$F$7:$F$506)*(IF('Gastos com Pessoal'!$AE$7:$AE$506&lt;=BA$3,1,0))*OFFSET('Gastos com Pessoal'!$H$6,1,MATCH(5&amp;$B52,'Gastos com Pessoal'!$I$532:$AJ$532&amp;'Gastos com Pessoal'!$I$6:$AJ$6,0),500,1)),0)
+_xlfn.IFNA(SUM((BA$3&gt;='Gastos com Pessoal'!$E$513:$E$522)*(BA$3&lt;='Gastos com Pessoal'!$F$513:$F$522)*(IF('Gastos com Pessoal'!$G$513:$G$522&lt;=BA$3,1,0))*OFFSET('Gastos com Pessoal'!$H$512,1,MATCH(1&amp;$B52,'Gastos com Pessoal'!$I$532:$AJ$532&amp;'Gastos com Pessoal'!$I$512:$AJ$512,0),10,1)),0)
+_xlfn.IFNA(SUM((BA$3&gt;='Gastos com Pessoal'!$E$513:$E$522)*(BA$3&lt;='Gastos com Pessoal'!$F$513:$F$522)*(IF('Gastos com Pessoal'!$M$513:$M$522&lt;=BA$3,1,0))*OFFSET('Gastos com Pessoal'!$H$512,1,MATCH(2&amp;$B52,'Gastos com Pessoal'!$I$532:$AJ$532&amp;'Gastos com Pessoal'!$I$512:$AJ$512,0),10,1)),0)
+_xlfn.IFNA(SUM((BA$3&gt;='Gastos com Pessoal'!$E$513:$E$522)*(BA$3&lt;='Gastos com Pessoal'!$F$513:$F$522)*(IF('Gastos com Pessoal'!$S$513:$S$522&lt;=BA$3,1,0))*OFFSET('Gastos com Pessoal'!$H$512,1,MATCH(3&amp;$B52,'Gastos com Pessoal'!$I$532:$AJ$532&amp;'Gastos com Pessoal'!$I$512:$AJ$512,0),10,1)),0)
+_xlfn.IFNA(SUM((BA$3&gt;='Gastos com Pessoal'!$E$513:$E$522)*(BA$3&lt;='Gastos com Pessoal'!$F$513:$F$522)*(IF('Gastos com Pessoal'!$Y$513:$Y$522&lt;=BA$3,1,0))*OFFSET('Gastos com Pessoal'!$H$512,1,MATCH(4&amp;$B52,'Gastos com Pessoal'!$I$532:$AJ$532&amp;'Gastos com Pessoal'!$I$512:$AJ$512,0),10,1)),0)
+_xlfn.IFNA(SUM((BA$3&gt;='Gastos com Pessoal'!$E$513:$E$522)*(BA$3&lt;='Gastos com Pessoal'!$F$513:$F$522)*(IF('Gastos com Pessoal'!$AE$513:$AE$522&lt;=BA$3,1,0))*OFFSET('Gastos com Pessoal'!$H$512,1,MATCH(5&amp;$B52,'Gastos com Pessoal'!$I$532:$AJ$532&amp;'Gastos com Pessoal'!$I$512:$AJ$512,0),10,1)),0)</f>
        <v>0</v>
      </c>
      <c r="BB52" s="32">
        <f t="array" aca="1" ref="BB52" ca="1">_xlfn.IFNA(SUM((BB$3&gt;='Gastos com Pessoal'!$E$7:$E$506)*(BB$3&lt;='Gastos com Pessoal'!$F$7:$F$506)*OFFSET('Encargos e Benefícios'!$D$5,1,MATCH($B52,'Encargos e Benefícios'!$E$5:$AB$5,0),500,1)),0)
+_xlfn.IFNA(SUM((BB$3&gt;='Gastos com Pessoal'!$E$513:$E$522)*(BB$3&lt;='Gastos com Pessoal'!$F$513:$F$522)*OFFSET('Encargos e Benefícios'!$D$511,1,MATCH($B52,'Encargos e Benefícios'!$E$511:$AB$511,0),10,1)),0)
+_xlfn.IFNA(SUM((BB$3&gt;='Gastos com Pessoal'!$E$7:$E$506)*(BB$3&lt;='Gastos com Pessoal'!$F$7:$F$506)*(IF('Gastos com Pessoal'!$G$7:$G$506&lt;=BB$3,1,0))*OFFSET('Gastos com Pessoal'!$H$6,1,MATCH(1&amp;$B52,'Gastos com Pessoal'!$I$532:$AJ$532&amp;'Gastos com Pessoal'!$I$6:$AJ$6,0),500,1)),0)
+_xlfn.IFNA(SUM((BB$3&gt;='Gastos com Pessoal'!$E$7:$E$506)*(BB$3&lt;='Gastos com Pessoal'!$F$7:$F$506)*(IF('Gastos com Pessoal'!$M$7:$M$506&lt;=BB$3,1,0))*OFFSET('Gastos com Pessoal'!$H$6,1,MATCH(2&amp;$B52,'Gastos com Pessoal'!$I$532:$AJ$532&amp;'Gastos com Pessoal'!$I$6:$AJ$6,0),500,1)),0)
+_xlfn.IFNA(SUM((BB$3&gt;='Gastos com Pessoal'!$E$7:$E$506)*(BB$3&lt;='Gastos com Pessoal'!$F$7:$F$506)*(IF('Gastos com Pessoal'!$S$7:$S$506&lt;=BB$3,1,0))*OFFSET('Gastos com Pessoal'!$H$6,1,MATCH(3&amp;$B52,'Gastos com Pessoal'!$I$532:$AJ$532&amp;'Gastos com Pessoal'!$I$6:$AJ$6,0),500,1)),0)
+_xlfn.IFNA(SUM((BB$3&gt;='Gastos com Pessoal'!$E$7:$E$506)*(BB$3&lt;='Gastos com Pessoal'!$F$7:$F$506)*(IF('Gastos com Pessoal'!$Y$7:$Y$506&lt;=BB$3,1,0))*OFFSET('Gastos com Pessoal'!$H$6,1,MATCH(4&amp;$B52,'Gastos com Pessoal'!$I$532:$AJ$532&amp;'Gastos com Pessoal'!$I$6:$AJ$6,0),500,1)),0)
+_xlfn.IFNA(SUM((BB$3&gt;='Gastos com Pessoal'!$E$7:$E$506)*(BB$3&lt;='Gastos com Pessoal'!$F$7:$F$506)*(IF('Gastos com Pessoal'!$AE$7:$AE$506&lt;=BB$3,1,0))*OFFSET('Gastos com Pessoal'!$H$6,1,MATCH(5&amp;$B52,'Gastos com Pessoal'!$I$532:$AJ$532&amp;'Gastos com Pessoal'!$I$6:$AJ$6,0),500,1)),0)
+_xlfn.IFNA(SUM((BB$3&gt;='Gastos com Pessoal'!$E$513:$E$522)*(BB$3&lt;='Gastos com Pessoal'!$F$513:$F$522)*(IF('Gastos com Pessoal'!$G$513:$G$522&lt;=BB$3,1,0))*OFFSET('Gastos com Pessoal'!$H$512,1,MATCH(1&amp;$B52,'Gastos com Pessoal'!$I$532:$AJ$532&amp;'Gastos com Pessoal'!$I$512:$AJ$512,0),10,1)),0)
+_xlfn.IFNA(SUM((BB$3&gt;='Gastos com Pessoal'!$E$513:$E$522)*(BB$3&lt;='Gastos com Pessoal'!$F$513:$F$522)*(IF('Gastos com Pessoal'!$M$513:$M$522&lt;=BB$3,1,0))*OFFSET('Gastos com Pessoal'!$H$512,1,MATCH(2&amp;$B52,'Gastos com Pessoal'!$I$532:$AJ$532&amp;'Gastos com Pessoal'!$I$512:$AJ$512,0),10,1)),0)
+_xlfn.IFNA(SUM((BB$3&gt;='Gastos com Pessoal'!$E$513:$E$522)*(BB$3&lt;='Gastos com Pessoal'!$F$513:$F$522)*(IF('Gastos com Pessoal'!$S$513:$S$522&lt;=BB$3,1,0))*OFFSET('Gastos com Pessoal'!$H$512,1,MATCH(3&amp;$B52,'Gastos com Pessoal'!$I$532:$AJ$532&amp;'Gastos com Pessoal'!$I$512:$AJ$512,0),10,1)),0)
+_xlfn.IFNA(SUM((BB$3&gt;='Gastos com Pessoal'!$E$513:$E$522)*(BB$3&lt;='Gastos com Pessoal'!$F$513:$F$522)*(IF('Gastos com Pessoal'!$Y$513:$Y$522&lt;=BB$3,1,0))*OFFSET('Gastos com Pessoal'!$H$512,1,MATCH(4&amp;$B52,'Gastos com Pessoal'!$I$532:$AJ$532&amp;'Gastos com Pessoal'!$I$512:$AJ$512,0),10,1)),0)
+_xlfn.IFNA(SUM((BB$3&gt;='Gastos com Pessoal'!$E$513:$E$522)*(BB$3&lt;='Gastos com Pessoal'!$F$513:$F$522)*(IF('Gastos com Pessoal'!$AE$513:$AE$522&lt;=BB$3,1,0))*OFFSET('Gastos com Pessoal'!$H$512,1,MATCH(5&amp;$B52,'Gastos com Pessoal'!$I$532:$AJ$532&amp;'Gastos com Pessoal'!$I$512:$AJ$512,0),10,1)),0)</f>
        <v>0</v>
      </c>
      <c r="BC52" s="32">
        <f t="array" aca="1" ref="BC52" ca="1">_xlfn.IFNA(SUM((BC$3&gt;='Gastos com Pessoal'!$E$7:$E$506)*(BC$3&lt;='Gastos com Pessoal'!$F$7:$F$506)*OFFSET('Encargos e Benefícios'!$D$5,1,MATCH($B52,'Encargos e Benefícios'!$E$5:$AB$5,0),500,1)),0)
+_xlfn.IFNA(SUM((BC$3&gt;='Gastos com Pessoal'!$E$513:$E$522)*(BC$3&lt;='Gastos com Pessoal'!$F$513:$F$522)*OFFSET('Encargos e Benefícios'!$D$511,1,MATCH($B52,'Encargos e Benefícios'!$E$511:$AB$511,0),10,1)),0)
+_xlfn.IFNA(SUM((BC$3&gt;='Gastos com Pessoal'!$E$7:$E$506)*(BC$3&lt;='Gastos com Pessoal'!$F$7:$F$506)*(IF('Gastos com Pessoal'!$G$7:$G$506&lt;=BC$3,1,0))*OFFSET('Gastos com Pessoal'!$H$6,1,MATCH(1&amp;$B52,'Gastos com Pessoal'!$I$532:$AJ$532&amp;'Gastos com Pessoal'!$I$6:$AJ$6,0),500,1)),0)
+_xlfn.IFNA(SUM((BC$3&gt;='Gastos com Pessoal'!$E$7:$E$506)*(BC$3&lt;='Gastos com Pessoal'!$F$7:$F$506)*(IF('Gastos com Pessoal'!$M$7:$M$506&lt;=BC$3,1,0))*OFFSET('Gastos com Pessoal'!$H$6,1,MATCH(2&amp;$B52,'Gastos com Pessoal'!$I$532:$AJ$532&amp;'Gastos com Pessoal'!$I$6:$AJ$6,0),500,1)),0)
+_xlfn.IFNA(SUM((BC$3&gt;='Gastos com Pessoal'!$E$7:$E$506)*(BC$3&lt;='Gastos com Pessoal'!$F$7:$F$506)*(IF('Gastos com Pessoal'!$S$7:$S$506&lt;=BC$3,1,0))*OFFSET('Gastos com Pessoal'!$H$6,1,MATCH(3&amp;$B52,'Gastos com Pessoal'!$I$532:$AJ$532&amp;'Gastos com Pessoal'!$I$6:$AJ$6,0),500,1)),0)
+_xlfn.IFNA(SUM((BC$3&gt;='Gastos com Pessoal'!$E$7:$E$506)*(BC$3&lt;='Gastos com Pessoal'!$F$7:$F$506)*(IF('Gastos com Pessoal'!$Y$7:$Y$506&lt;=BC$3,1,0))*OFFSET('Gastos com Pessoal'!$H$6,1,MATCH(4&amp;$B52,'Gastos com Pessoal'!$I$532:$AJ$532&amp;'Gastos com Pessoal'!$I$6:$AJ$6,0),500,1)),0)
+_xlfn.IFNA(SUM((BC$3&gt;='Gastos com Pessoal'!$E$7:$E$506)*(BC$3&lt;='Gastos com Pessoal'!$F$7:$F$506)*(IF('Gastos com Pessoal'!$AE$7:$AE$506&lt;=BC$3,1,0))*OFFSET('Gastos com Pessoal'!$H$6,1,MATCH(5&amp;$B52,'Gastos com Pessoal'!$I$532:$AJ$532&amp;'Gastos com Pessoal'!$I$6:$AJ$6,0),500,1)),0)
+_xlfn.IFNA(SUM((BC$3&gt;='Gastos com Pessoal'!$E$513:$E$522)*(BC$3&lt;='Gastos com Pessoal'!$F$513:$F$522)*(IF('Gastos com Pessoal'!$G$513:$G$522&lt;=BC$3,1,0))*OFFSET('Gastos com Pessoal'!$H$512,1,MATCH(1&amp;$B52,'Gastos com Pessoal'!$I$532:$AJ$532&amp;'Gastos com Pessoal'!$I$512:$AJ$512,0),10,1)),0)
+_xlfn.IFNA(SUM((BC$3&gt;='Gastos com Pessoal'!$E$513:$E$522)*(BC$3&lt;='Gastos com Pessoal'!$F$513:$F$522)*(IF('Gastos com Pessoal'!$M$513:$M$522&lt;=BC$3,1,0))*OFFSET('Gastos com Pessoal'!$H$512,1,MATCH(2&amp;$B52,'Gastos com Pessoal'!$I$532:$AJ$532&amp;'Gastos com Pessoal'!$I$512:$AJ$512,0),10,1)),0)
+_xlfn.IFNA(SUM((BC$3&gt;='Gastos com Pessoal'!$E$513:$E$522)*(BC$3&lt;='Gastos com Pessoal'!$F$513:$F$522)*(IF('Gastos com Pessoal'!$S$513:$S$522&lt;=BC$3,1,0))*OFFSET('Gastos com Pessoal'!$H$512,1,MATCH(3&amp;$B52,'Gastos com Pessoal'!$I$532:$AJ$532&amp;'Gastos com Pessoal'!$I$512:$AJ$512,0),10,1)),0)
+_xlfn.IFNA(SUM((BC$3&gt;='Gastos com Pessoal'!$E$513:$E$522)*(BC$3&lt;='Gastos com Pessoal'!$F$513:$F$522)*(IF('Gastos com Pessoal'!$Y$513:$Y$522&lt;=BC$3,1,0))*OFFSET('Gastos com Pessoal'!$H$512,1,MATCH(4&amp;$B52,'Gastos com Pessoal'!$I$532:$AJ$532&amp;'Gastos com Pessoal'!$I$512:$AJ$512,0),10,1)),0)
+_xlfn.IFNA(SUM((BC$3&gt;='Gastos com Pessoal'!$E$513:$E$522)*(BC$3&lt;='Gastos com Pessoal'!$F$513:$F$522)*(IF('Gastos com Pessoal'!$AE$513:$AE$522&lt;=BC$3,1,0))*OFFSET('Gastos com Pessoal'!$H$512,1,MATCH(5&amp;$B52,'Gastos com Pessoal'!$I$532:$AJ$532&amp;'Gastos com Pessoal'!$I$512:$AJ$512,0),10,1)),0)</f>
        <v>0</v>
      </c>
      <c r="BD52" s="32">
        <f t="array" aca="1" ref="BD52" ca="1">_xlfn.IFNA(SUM((BD$3&gt;='Gastos com Pessoal'!$E$7:$E$506)*(BD$3&lt;='Gastos com Pessoal'!$F$7:$F$506)*OFFSET('Encargos e Benefícios'!$D$5,1,MATCH($B52,'Encargos e Benefícios'!$E$5:$AB$5,0),500,1)),0)
+_xlfn.IFNA(SUM((BD$3&gt;='Gastos com Pessoal'!$E$513:$E$522)*(BD$3&lt;='Gastos com Pessoal'!$F$513:$F$522)*OFFSET('Encargos e Benefícios'!$D$511,1,MATCH($B52,'Encargos e Benefícios'!$E$511:$AB$511,0),10,1)),0)
+_xlfn.IFNA(SUM((BD$3&gt;='Gastos com Pessoal'!$E$7:$E$506)*(BD$3&lt;='Gastos com Pessoal'!$F$7:$F$506)*(IF('Gastos com Pessoal'!$G$7:$G$506&lt;=BD$3,1,0))*OFFSET('Gastos com Pessoal'!$H$6,1,MATCH(1&amp;$B52,'Gastos com Pessoal'!$I$532:$AJ$532&amp;'Gastos com Pessoal'!$I$6:$AJ$6,0),500,1)),0)
+_xlfn.IFNA(SUM((BD$3&gt;='Gastos com Pessoal'!$E$7:$E$506)*(BD$3&lt;='Gastos com Pessoal'!$F$7:$F$506)*(IF('Gastos com Pessoal'!$M$7:$M$506&lt;=BD$3,1,0))*OFFSET('Gastos com Pessoal'!$H$6,1,MATCH(2&amp;$B52,'Gastos com Pessoal'!$I$532:$AJ$532&amp;'Gastos com Pessoal'!$I$6:$AJ$6,0),500,1)),0)
+_xlfn.IFNA(SUM((BD$3&gt;='Gastos com Pessoal'!$E$7:$E$506)*(BD$3&lt;='Gastos com Pessoal'!$F$7:$F$506)*(IF('Gastos com Pessoal'!$S$7:$S$506&lt;=BD$3,1,0))*OFFSET('Gastos com Pessoal'!$H$6,1,MATCH(3&amp;$B52,'Gastos com Pessoal'!$I$532:$AJ$532&amp;'Gastos com Pessoal'!$I$6:$AJ$6,0),500,1)),0)
+_xlfn.IFNA(SUM((BD$3&gt;='Gastos com Pessoal'!$E$7:$E$506)*(BD$3&lt;='Gastos com Pessoal'!$F$7:$F$506)*(IF('Gastos com Pessoal'!$Y$7:$Y$506&lt;=BD$3,1,0))*OFFSET('Gastos com Pessoal'!$H$6,1,MATCH(4&amp;$B52,'Gastos com Pessoal'!$I$532:$AJ$532&amp;'Gastos com Pessoal'!$I$6:$AJ$6,0),500,1)),0)
+_xlfn.IFNA(SUM((BD$3&gt;='Gastos com Pessoal'!$E$7:$E$506)*(BD$3&lt;='Gastos com Pessoal'!$F$7:$F$506)*(IF('Gastos com Pessoal'!$AE$7:$AE$506&lt;=BD$3,1,0))*OFFSET('Gastos com Pessoal'!$H$6,1,MATCH(5&amp;$B52,'Gastos com Pessoal'!$I$532:$AJ$532&amp;'Gastos com Pessoal'!$I$6:$AJ$6,0),500,1)),0)
+_xlfn.IFNA(SUM((BD$3&gt;='Gastos com Pessoal'!$E$513:$E$522)*(BD$3&lt;='Gastos com Pessoal'!$F$513:$F$522)*(IF('Gastos com Pessoal'!$G$513:$G$522&lt;=BD$3,1,0))*OFFSET('Gastos com Pessoal'!$H$512,1,MATCH(1&amp;$B52,'Gastos com Pessoal'!$I$532:$AJ$532&amp;'Gastos com Pessoal'!$I$512:$AJ$512,0),10,1)),0)
+_xlfn.IFNA(SUM((BD$3&gt;='Gastos com Pessoal'!$E$513:$E$522)*(BD$3&lt;='Gastos com Pessoal'!$F$513:$F$522)*(IF('Gastos com Pessoal'!$M$513:$M$522&lt;=BD$3,1,0))*OFFSET('Gastos com Pessoal'!$H$512,1,MATCH(2&amp;$B52,'Gastos com Pessoal'!$I$532:$AJ$532&amp;'Gastos com Pessoal'!$I$512:$AJ$512,0),10,1)),0)
+_xlfn.IFNA(SUM((BD$3&gt;='Gastos com Pessoal'!$E$513:$E$522)*(BD$3&lt;='Gastos com Pessoal'!$F$513:$F$522)*(IF('Gastos com Pessoal'!$S$513:$S$522&lt;=BD$3,1,0))*OFFSET('Gastos com Pessoal'!$H$512,1,MATCH(3&amp;$B52,'Gastos com Pessoal'!$I$532:$AJ$532&amp;'Gastos com Pessoal'!$I$512:$AJ$512,0),10,1)),0)
+_xlfn.IFNA(SUM((BD$3&gt;='Gastos com Pessoal'!$E$513:$E$522)*(BD$3&lt;='Gastos com Pessoal'!$F$513:$F$522)*(IF('Gastos com Pessoal'!$Y$513:$Y$522&lt;=BD$3,1,0))*OFFSET('Gastos com Pessoal'!$H$512,1,MATCH(4&amp;$B52,'Gastos com Pessoal'!$I$532:$AJ$532&amp;'Gastos com Pessoal'!$I$512:$AJ$512,0),10,1)),0)
+_xlfn.IFNA(SUM((BD$3&gt;='Gastos com Pessoal'!$E$513:$E$522)*(BD$3&lt;='Gastos com Pessoal'!$F$513:$F$522)*(IF('Gastos com Pessoal'!$AE$513:$AE$522&lt;=BD$3,1,0))*OFFSET('Gastos com Pessoal'!$H$512,1,MATCH(5&amp;$B52,'Gastos com Pessoal'!$I$532:$AJ$532&amp;'Gastos com Pessoal'!$I$512:$AJ$512,0),10,1)),0)</f>
        <v>0</v>
      </c>
      <c r="BE52" s="32">
        <f t="array" aca="1" ref="BE52" ca="1">_xlfn.IFNA(SUM((BE$3&gt;='Gastos com Pessoal'!$E$7:$E$506)*(BE$3&lt;='Gastos com Pessoal'!$F$7:$F$506)*OFFSET('Encargos e Benefícios'!$D$5,1,MATCH($B52,'Encargos e Benefícios'!$E$5:$AB$5,0),500,1)),0)
+_xlfn.IFNA(SUM((BE$3&gt;='Gastos com Pessoal'!$E$513:$E$522)*(BE$3&lt;='Gastos com Pessoal'!$F$513:$F$522)*OFFSET('Encargos e Benefícios'!$D$511,1,MATCH($B52,'Encargos e Benefícios'!$E$511:$AB$511,0),10,1)),0)
+_xlfn.IFNA(SUM((BE$3&gt;='Gastos com Pessoal'!$E$7:$E$506)*(BE$3&lt;='Gastos com Pessoal'!$F$7:$F$506)*(IF('Gastos com Pessoal'!$G$7:$G$506&lt;=BE$3,1,0))*OFFSET('Gastos com Pessoal'!$H$6,1,MATCH(1&amp;$B52,'Gastos com Pessoal'!$I$532:$AJ$532&amp;'Gastos com Pessoal'!$I$6:$AJ$6,0),500,1)),0)
+_xlfn.IFNA(SUM((BE$3&gt;='Gastos com Pessoal'!$E$7:$E$506)*(BE$3&lt;='Gastos com Pessoal'!$F$7:$F$506)*(IF('Gastos com Pessoal'!$M$7:$M$506&lt;=BE$3,1,0))*OFFSET('Gastos com Pessoal'!$H$6,1,MATCH(2&amp;$B52,'Gastos com Pessoal'!$I$532:$AJ$532&amp;'Gastos com Pessoal'!$I$6:$AJ$6,0),500,1)),0)
+_xlfn.IFNA(SUM((BE$3&gt;='Gastos com Pessoal'!$E$7:$E$506)*(BE$3&lt;='Gastos com Pessoal'!$F$7:$F$506)*(IF('Gastos com Pessoal'!$S$7:$S$506&lt;=BE$3,1,0))*OFFSET('Gastos com Pessoal'!$H$6,1,MATCH(3&amp;$B52,'Gastos com Pessoal'!$I$532:$AJ$532&amp;'Gastos com Pessoal'!$I$6:$AJ$6,0),500,1)),0)
+_xlfn.IFNA(SUM((BE$3&gt;='Gastos com Pessoal'!$E$7:$E$506)*(BE$3&lt;='Gastos com Pessoal'!$F$7:$F$506)*(IF('Gastos com Pessoal'!$Y$7:$Y$506&lt;=BE$3,1,0))*OFFSET('Gastos com Pessoal'!$H$6,1,MATCH(4&amp;$B52,'Gastos com Pessoal'!$I$532:$AJ$532&amp;'Gastos com Pessoal'!$I$6:$AJ$6,0),500,1)),0)
+_xlfn.IFNA(SUM((BE$3&gt;='Gastos com Pessoal'!$E$7:$E$506)*(BE$3&lt;='Gastos com Pessoal'!$F$7:$F$506)*(IF('Gastos com Pessoal'!$AE$7:$AE$506&lt;=BE$3,1,0))*OFFSET('Gastos com Pessoal'!$H$6,1,MATCH(5&amp;$B52,'Gastos com Pessoal'!$I$532:$AJ$532&amp;'Gastos com Pessoal'!$I$6:$AJ$6,0),500,1)),0)
+_xlfn.IFNA(SUM((BE$3&gt;='Gastos com Pessoal'!$E$513:$E$522)*(BE$3&lt;='Gastos com Pessoal'!$F$513:$F$522)*(IF('Gastos com Pessoal'!$G$513:$G$522&lt;=BE$3,1,0))*OFFSET('Gastos com Pessoal'!$H$512,1,MATCH(1&amp;$B52,'Gastos com Pessoal'!$I$532:$AJ$532&amp;'Gastos com Pessoal'!$I$512:$AJ$512,0),10,1)),0)
+_xlfn.IFNA(SUM((BE$3&gt;='Gastos com Pessoal'!$E$513:$E$522)*(BE$3&lt;='Gastos com Pessoal'!$F$513:$F$522)*(IF('Gastos com Pessoal'!$M$513:$M$522&lt;=BE$3,1,0))*OFFSET('Gastos com Pessoal'!$H$512,1,MATCH(2&amp;$B52,'Gastos com Pessoal'!$I$532:$AJ$532&amp;'Gastos com Pessoal'!$I$512:$AJ$512,0),10,1)),0)
+_xlfn.IFNA(SUM((BE$3&gt;='Gastos com Pessoal'!$E$513:$E$522)*(BE$3&lt;='Gastos com Pessoal'!$F$513:$F$522)*(IF('Gastos com Pessoal'!$S$513:$S$522&lt;=BE$3,1,0))*OFFSET('Gastos com Pessoal'!$H$512,1,MATCH(3&amp;$B52,'Gastos com Pessoal'!$I$532:$AJ$532&amp;'Gastos com Pessoal'!$I$512:$AJ$512,0),10,1)),0)
+_xlfn.IFNA(SUM((BE$3&gt;='Gastos com Pessoal'!$E$513:$E$522)*(BE$3&lt;='Gastos com Pessoal'!$F$513:$F$522)*(IF('Gastos com Pessoal'!$Y$513:$Y$522&lt;=BE$3,1,0))*OFFSET('Gastos com Pessoal'!$H$512,1,MATCH(4&amp;$B52,'Gastos com Pessoal'!$I$532:$AJ$532&amp;'Gastos com Pessoal'!$I$512:$AJ$512,0),10,1)),0)
+_xlfn.IFNA(SUM((BE$3&gt;='Gastos com Pessoal'!$E$513:$E$522)*(BE$3&lt;='Gastos com Pessoal'!$F$513:$F$522)*(IF('Gastos com Pessoal'!$AE$513:$AE$522&lt;=BE$3,1,0))*OFFSET('Gastos com Pessoal'!$H$512,1,MATCH(5&amp;$B52,'Gastos com Pessoal'!$I$532:$AJ$532&amp;'Gastos com Pessoal'!$I$512:$AJ$512,0),10,1)),0)</f>
        <v>0</v>
      </c>
      <c r="BF52" s="32">
        <f t="array" aca="1" ref="BF52" ca="1">_xlfn.IFNA(SUM((BF$3&gt;='Gastos com Pessoal'!$E$7:$E$506)*(BF$3&lt;='Gastos com Pessoal'!$F$7:$F$506)*OFFSET('Encargos e Benefícios'!$D$5,1,MATCH($B52,'Encargos e Benefícios'!$E$5:$AB$5,0),500,1)),0)
+_xlfn.IFNA(SUM((BF$3&gt;='Gastos com Pessoal'!$E$513:$E$522)*(BF$3&lt;='Gastos com Pessoal'!$F$513:$F$522)*OFFSET('Encargos e Benefícios'!$D$511,1,MATCH($B52,'Encargos e Benefícios'!$E$511:$AB$511,0),10,1)),0)
+_xlfn.IFNA(SUM((BF$3&gt;='Gastos com Pessoal'!$E$7:$E$506)*(BF$3&lt;='Gastos com Pessoal'!$F$7:$F$506)*(IF('Gastos com Pessoal'!$G$7:$G$506&lt;=BF$3,1,0))*OFFSET('Gastos com Pessoal'!$H$6,1,MATCH(1&amp;$B52,'Gastos com Pessoal'!$I$532:$AJ$532&amp;'Gastos com Pessoal'!$I$6:$AJ$6,0),500,1)),0)
+_xlfn.IFNA(SUM((BF$3&gt;='Gastos com Pessoal'!$E$7:$E$506)*(BF$3&lt;='Gastos com Pessoal'!$F$7:$F$506)*(IF('Gastos com Pessoal'!$M$7:$M$506&lt;=BF$3,1,0))*OFFSET('Gastos com Pessoal'!$H$6,1,MATCH(2&amp;$B52,'Gastos com Pessoal'!$I$532:$AJ$532&amp;'Gastos com Pessoal'!$I$6:$AJ$6,0),500,1)),0)
+_xlfn.IFNA(SUM((BF$3&gt;='Gastos com Pessoal'!$E$7:$E$506)*(BF$3&lt;='Gastos com Pessoal'!$F$7:$F$506)*(IF('Gastos com Pessoal'!$S$7:$S$506&lt;=BF$3,1,0))*OFFSET('Gastos com Pessoal'!$H$6,1,MATCH(3&amp;$B52,'Gastos com Pessoal'!$I$532:$AJ$532&amp;'Gastos com Pessoal'!$I$6:$AJ$6,0),500,1)),0)
+_xlfn.IFNA(SUM((BF$3&gt;='Gastos com Pessoal'!$E$7:$E$506)*(BF$3&lt;='Gastos com Pessoal'!$F$7:$F$506)*(IF('Gastos com Pessoal'!$Y$7:$Y$506&lt;=BF$3,1,0))*OFFSET('Gastos com Pessoal'!$H$6,1,MATCH(4&amp;$B52,'Gastos com Pessoal'!$I$532:$AJ$532&amp;'Gastos com Pessoal'!$I$6:$AJ$6,0),500,1)),0)
+_xlfn.IFNA(SUM((BF$3&gt;='Gastos com Pessoal'!$E$7:$E$506)*(BF$3&lt;='Gastos com Pessoal'!$F$7:$F$506)*(IF('Gastos com Pessoal'!$AE$7:$AE$506&lt;=BF$3,1,0))*OFFSET('Gastos com Pessoal'!$H$6,1,MATCH(5&amp;$B52,'Gastos com Pessoal'!$I$532:$AJ$532&amp;'Gastos com Pessoal'!$I$6:$AJ$6,0),500,1)),0)
+_xlfn.IFNA(SUM((BF$3&gt;='Gastos com Pessoal'!$E$513:$E$522)*(BF$3&lt;='Gastos com Pessoal'!$F$513:$F$522)*(IF('Gastos com Pessoal'!$G$513:$G$522&lt;=BF$3,1,0))*OFFSET('Gastos com Pessoal'!$H$512,1,MATCH(1&amp;$B52,'Gastos com Pessoal'!$I$532:$AJ$532&amp;'Gastos com Pessoal'!$I$512:$AJ$512,0),10,1)),0)
+_xlfn.IFNA(SUM((BF$3&gt;='Gastos com Pessoal'!$E$513:$E$522)*(BF$3&lt;='Gastos com Pessoal'!$F$513:$F$522)*(IF('Gastos com Pessoal'!$M$513:$M$522&lt;=BF$3,1,0))*OFFSET('Gastos com Pessoal'!$H$512,1,MATCH(2&amp;$B52,'Gastos com Pessoal'!$I$532:$AJ$532&amp;'Gastos com Pessoal'!$I$512:$AJ$512,0),10,1)),0)
+_xlfn.IFNA(SUM((BF$3&gt;='Gastos com Pessoal'!$E$513:$E$522)*(BF$3&lt;='Gastos com Pessoal'!$F$513:$F$522)*(IF('Gastos com Pessoal'!$S$513:$S$522&lt;=BF$3,1,0))*OFFSET('Gastos com Pessoal'!$H$512,1,MATCH(3&amp;$B52,'Gastos com Pessoal'!$I$532:$AJ$532&amp;'Gastos com Pessoal'!$I$512:$AJ$512,0),10,1)),0)
+_xlfn.IFNA(SUM((BF$3&gt;='Gastos com Pessoal'!$E$513:$E$522)*(BF$3&lt;='Gastos com Pessoal'!$F$513:$F$522)*(IF('Gastos com Pessoal'!$Y$513:$Y$522&lt;=BF$3,1,0))*OFFSET('Gastos com Pessoal'!$H$512,1,MATCH(4&amp;$B52,'Gastos com Pessoal'!$I$532:$AJ$532&amp;'Gastos com Pessoal'!$I$512:$AJ$512,0),10,1)),0)
+_xlfn.IFNA(SUM((BF$3&gt;='Gastos com Pessoal'!$E$513:$E$522)*(BF$3&lt;='Gastos com Pessoal'!$F$513:$F$522)*(IF('Gastos com Pessoal'!$AE$513:$AE$522&lt;=BF$3,1,0))*OFFSET('Gastos com Pessoal'!$H$512,1,MATCH(5&amp;$B52,'Gastos com Pessoal'!$I$532:$AJ$532&amp;'Gastos com Pessoal'!$I$512:$AJ$512,0),10,1)),0)</f>
        <v>0</v>
      </c>
      <c r="BG52" s="32">
        <f t="array" aca="1" ref="BG52" ca="1">_xlfn.IFNA(SUM((BG$3&gt;='Gastos com Pessoal'!$E$7:$E$506)*(BG$3&lt;='Gastos com Pessoal'!$F$7:$F$506)*OFFSET('Encargos e Benefícios'!$D$5,1,MATCH($B52,'Encargos e Benefícios'!$E$5:$AB$5,0),500,1)),0)
+_xlfn.IFNA(SUM((BG$3&gt;='Gastos com Pessoal'!$E$513:$E$522)*(BG$3&lt;='Gastos com Pessoal'!$F$513:$F$522)*OFFSET('Encargos e Benefícios'!$D$511,1,MATCH($B52,'Encargos e Benefícios'!$E$511:$AB$511,0),10,1)),0)
+_xlfn.IFNA(SUM((BG$3&gt;='Gastos com Pessoal'!$E$7:$E$506)*(BG$3&lt;='Gastos com Pessoal'!$F$7:$F$506)*(IF('Gastos com Pessoal'!$G$7:$G$506&lt;=BG$3,1,0))*OFFSET('Gastos com Pessoal'!$H$6,1,MATCH(1&amp;$B52,'Gastos com Pessoal'!$I$532:$AJ$532&amp;'Gastos com Pessoal'!$I$6:$AJ$6,0),500,1)),0)
+_xlfn.IFNA(SUM((BG$3&gt;='Gastos com Pessoal'!$E$7:$E$506)*(BG$3&lt;='Gastos com Pessoal'!$F$7:$F$506)*(IF('Gastos com Pessoal'!$M$7:$M$506&lt;=BG$3,1,0))*OFFSET('Gastos com Pessoal'!$H$6,1,MATCH(2&amp;$B52,'Gastos com Pessoal'!$I$532:$AJ$532&amp;'Gastos com Pessoal'!$I$6:$AJ$6,0),500,1)),0)
+_xlfn.IFNA(SUM((BG$3&gt;='Gastos com Pessoal'!$E$7:$E$506)*(BG$3&lt;='Gastos com Pessoal'!$F$7:$F$506)*(IF('Gastos com Pessoal'!$S$7:$S$506&lt;=BG$3,1,0))*OFFSET('Gastos com Pessoal'!$H$6,1,MATCH(3&amp;$B52,'Gastos com Pessoal'!$I$532:$AJ$532&amp;'Gastos com Pessoal'!$I$6:$AJ$6,0),500,1)),0)
+_xlfn.IFNA(SUM((BG$3&gt;='Gastos com Pessoal'!$E$7:$E$506)*(BG$3&lt;='Gastos com Pessoal'!$F$7:$F$506)*(IF('Gastos com Pessoal'!$Y$7:$Y$506&lt;=BG$3,1,0))*OFFSET('Gastos com Pessoal'!$H$6,1,MATCH(4&amp;$B52,'Gastos com Pessoal'!$I$532:$AJ$532&amp;'Gastos com Pessoal'!$I$6:$AJ$6,0),500,1)),0)
+_xlfn.IFNA(SUM((BG$3&gt;='Gastos com Pessoal'!$E$7:$E$506)*(BG$3&lt;='Gastos com Pessoal'!$F$7:$F$506)*(IF('Gastos com Pessoal'!$AE$7:$AE$506&lt;=BG$3,1,0))*OFFSET('Gastos com Pessoal'!$H$6,1,MATCH(5&amp;$B52,'Gastos com Pessoal'!$I$532:$AJ$532&amp;'Gastos com Pessoal'!$I$6:$AJ$6,0),500,1)),0)
+_xlfn.IFNA(SUM((BG$3&gt;='Gastos com Pessoal'!$E$513:$E$522)*(BG$3&lt;='Gastos com Pessoal'!$F$513:$F$522)*(IF('Gastos com Pessoal'!$G$513:$G$522&lt;=BG$3,1,0))*OFFSET('Gastos com Pessoal'!$H$512,1,MATCH(1&amp;$B52,'Gastos com Pessoal'!$I$532:$AJ$532&amp;'Gastos com Pessoal'!$I$512:$AJ$512,0),10,1)),0)
+_xlfn.IFNA(SUM((BG$3&gt;='Gastos com Pessoal'!$E$513:$E$522)*(BG$3&lt;='Gastos com Pessoal'!$F$513:$F$522)*(IF('Gastos com Pessoal'!$M$513:$M$522&lt;=BG$3,1,0))*OFFSET('Gastos com Pessoal'!$H$512,1,MATCH(2&amp;$B52,'Gastos com Pessoal'!$I$532:$AJ$532&amp;'Gastos com Pessoal'!$I$512:$AJ$512,0),10,1)),0)
+_xlfn.IFNA(SUM((BG$3&gt;='Gastos com Pessoal'!$E$513:$E$522)*(BG$3&lt;='Gastos com Pessoal'!$F$513:$F$522)*(IF('Gastos com Pessoal'!$S$513:$S$522&lt;=BG$3,1,0))*OFFSET('Gastos com Pessoal'!$H$512,1,MATCH(3&amp;$B52,'Gastos com Pessoal'!$I$532:$AJ$532&amp;'Gastos com Pessoal'!$I$512:$AJ$512,0),10,1)),0)
+_xlfn.IFNA(SUM((BG$3&gt;='Gastos com Pessoal'!$E$513:$E$522)*(BG$3&lt;='Gastos com Pessoal'!$F$513:$F$522)*(IF('Gastos com Pessoal'!$Y$513:$Y$522&lt;=BG$3,1,0))*OFFSET('Gastos com Pessoal'!$H$512,1,MATCH(4&amp;$B52,'Gastos com Pessoal'!$I$532:$AJ$532&amp;'Gastos com Pessoal'!$I$512:$AJ$512,0),10,1)),0)
+_xlfn.IFNA(SUM((BG$3&gt;='Gastos com Pessoal'!$E$513:$E$522)*(BG$3&lt;='Gastos com Pessoal'!$F$513:$F$522)*(IF('Gastos com Pessoal'!$AE$513:$AE$522&lt;=BG$3,1,0))*OFFSET('Gastos com Pessoal'!$H$512,1,MATCH(5&amp;$B52,'Gastos com Pessoal'!$I$532:$AJ$532&amp;'Gastos com Pessoal'!$I$512:$AJ$512,0),10,1)),0)</f>
        <v>0</v>
      </c>
      <c r="BH52" s="32">
        <f t="array" aca="1" ref="BH52" ca="1">_xlfn.IFNA(SUM((BH$3&gt;='Gastos com Pessoal'!$E$7:$E$506)*(BH$3&lt;='Gastos com Pessoal'!$F$7:$F$506)*OFFSET('Encargos e Benefícios'!$D$5,1,MATCH($B52,'Encargos e Benefícios'!$E$5:$AB$5,0),500,1)),0)
+_xlfn.IFNA(SUM((BH$3&gt;='Gastos com Pessoal'!$E$513:$E$522)*(BH$3&lt;='Gastos com Pessoal'!$F$513:$F$522)*OFFSET('Encargos e Benefícios'!$D$511,1,MATCH($B52,'Encargos e Benefícios'!$E$511:$AB$511,0),10,1)),0)
+_xlfn.IFNA(SUM((BH$3&gt;='Gastos com Pessoal'!$E$7:$E$506)*(BH$3&lt;='Gastos com Pessoal'!$F$7:$F$506)*(IF('Gastos com Pessoal'!$G$7:$G$506&lt;=BH$3,1,0))*OFFSET('Gastos com Pessoal'!$H$6,1,MATCH(1&amp;$B52,'Gastos com Pessoal'!$I$532:$AJ$532&amp;'Gastos com Pessoal'!$I$6:$AJ$6,0),500,1)),0)
+_xlfn.IFNA(SUM((BH$3&gt;='Gastos com Pessoal'!$E$7:$E$506)*(BH$3&lt;='Gastos com Pessoal'!$F$7:$F$506)*(IF('Gastos com Pessoal'!$M$7:$M$506&lt;=BH$3,1,0))*OFFSET('Gastos com Pessoal'!$H$6,1,MATCH(2&amp;$B52,'Gastos com Pessoal'!$I$532:$AJ$532&amp;'Gastos com Pessoal'!$I$6:$AJ$6,0),500,1)),0)
+_xlfn.IFNA(SUM((BH$3&gt;='Gastos com Pessoal'!$E$7:$E$506)*(BH$3&lt;='Gastos com Pessoal'!$F$7:$F$506)*(IF('Gastos com Pessoal'!$S$7:$S$506&lt;=BH$3,1,0))*OFFSET('Gastos com Pessoal'!$H$6,1,MATCH(3&amp;$B52,'Gastos com Pessoal'!$I$532:$AJ$532&amp;'Gastos com Pessoal'!$I$6:$AJ$6,0),500,1)),0)
+_xlfn.IFNA(SUM((BH$3&gt;='Gastos com Pessoal'!$E$7:$E$506)*(BH$3&lt;='Gastos com Pessoal'!$F$7:$F$506)*(IF('Gastos com Pessoal'!$Y$7:$Y$506&lt;=BH$3,1,0))*OFFSET('Gastos com Pessoal'!$H$6,1,MATCH(4&amp;$B52,'Gastos com Pessoal'!$I$532:$AJ$532&amp;'Gastos com Pessoal'!$I$6:$AJ$6,0),500,1)),0)
+_xlfn.IFNA(SUM((BH$3&gt;='Gastos com Pessoal'!$E$7:$E$506)*(BH$3&lt;='Gastos com Pessoal'!$F$7:$F$506)*(IF('Gastos com Pessoal'!$AE$7:$AE$506&lt;=BH$3,1,0))*OFFSET('Gastos com Pessoal'!$H$6,1,MATCH(5&amp;$B52,'Gastos com Pessoal'!$I$532:$AJ$532&amp;'Gastos com Pessoal'!$I$6:$AJ$6,0),500,1)),0)
+_xlfn.IFNA(SUM((BH$3&gt;='Gastos com Pessoal'!$E$513:$E$522)*(BH$3&lt;='Gastos com Pessoal'!$F$513:$F$522)*(IF('Gastos com Pessoal'!$G$513:$G$522&lt;=BH$3,1,0))*OFFSET('Gastos com Pessoal'!$H$512,1,MATCH(1&amp;$B52,'Gastos com Pessoal'!$I$532:$AJ$532&amp;'Gastos com Pessoal'!$I$512:$AJ$512,0),10,1)),0)
+_xlfn.IFNA(SUM((BH$3&gt;='Gastos com Pessoal'!$E$513:$E$522)*(BH$3&lt;='Gastos com Pessoal'!$F$513:$F$522)*(IF('Gastos com Pessoal'!$M$513:$M$522&lt;=BH$3,1,0))*OFFSET('Gastos com Pessoal'!$H$512,1,MATCH(2&amp;$B52,'Gastos com Pessoal'!$I$532:$AJ$532&amp;'Gastos com Pessoal'!$I$512:$AJ$512,0),10,1)),0)
+_xlfn.IFNA(SUM((BH$3&gt;='Gastos com Pessoal'!$E$513:$E$522)*(BH$3&lt;='Gastos com Pessoal'!$F$513:$F$522)*(IF('Gastos com Pessoal'!$S$513:$S$522&lt;=BH$3,1,0))*OFFSET('Gastos com Pessoal'!$H$512,1,MATCH(3&amp;$B52,'Gastos com Pessoal'!$I$532:$AJ$532&amp;'Gastos com Pessoal'!$I$512:$AJ$512,0),10,1)),0)
+_xlfn.IFNA(SUM((BH$3&gt;='Gastos com Pessoal'!$E$513:$E$522)*(BH$3&lt;='Gastos com Pessoal'!$F$513:$F$522)*(IF('Gastos com Pessoal'!$Y$513:$Y$522&lt;=BH$3,1,0))*OFFSET('Gastos com Pessoal'!$H$512,1,MATCH(4&amp;$B52,'Gastos com Pessoal'!$I$532:$AJ$532&amp;'Gastos com Pessoal'!$I$512:$AJ$512,0),10,1)),0)
+_xlfn.IFNA(SUM((BH$3&gt;='Gastos com Pessoal'!$E$513:$E$522)*(BH$3&lt;='Gastos com Pessoal'!$F$513:$F$522)*(IF('Gastos com Pessoal'!$AE$513:$AE$522&lt;=BH$3,1,0))*OFFSET('Gastos com Pessoal'!$H$512,1,MATCH(5&amp;$B52,'Gastos com Pessoal'!$I$532:$AJ$532&amp;'Gastos com Pessoal'!$I$512:$AJ$512,0),10,1)),0)</f>
        <v>0</v>
      </c>
      <c r="BI52" s="32">
        <f t="array" aca="1" ref="BI52" ca="1">_xlfn.IFNA(SUM((BI$3&gt;='Gastos com Pessoal'!$E$7:$E$506)*(BI$3&lt;='Gastos com Pessoal'!$F$7:$F$506)*OFFSET('Encargos e Benefícios'!$D$5,1,MATCH($B52,'Encargos e Benefícios'!$E$5:$AB$5,0),500,1)),0)
+_xlfn.IFNA(SUM((BI$3&gt;='Gastos com Pessoal'!$E$513:$E$522)*(BI$3&lt;='Gastos com Pessoal'!$F$513:$F$522)*OFFSET('Encargos e Benefícios'!$D$511,1,MATCH($B52,'Encargos e Benefícios'!$E$511:$AB$511,0),10,1)),0)
+_xlfn.IFNA(SUM((BI$3&gt;='Gastos com Pessoal'!$E$7:$E$506)*(BI$3&lt;='Gastos com Pessoal'!$F$7:$F$506)*(IF('Gastos com Pessoal'!$G$7:$G$506&lt;=BI$3,1,0))*OFFSET('Gastos com Pessoal'!$H$6,1,MATCH(1&amp;$B52,'Gastos com Pessoal'!$I$532:$AJ$532&amp;'Gastos com Pessoal'!$I$6:$AJ$6,0),500,1)),0)
+_xlfn.IFNA(SUM((BI$3&gt;='Gastos com Pessoal'!$E$7:$E$506)*(BI$3&lt;='Gastos com Pessoal'!$F$7:$F$506)*(IF('Gastos com Pessoal'!$M$7:$M$506&lt;=BI$3,1,0))*OFFSET('Gastos com Pessoal'!$H$6,1,MATCH(2&amp;$B52,'Gastos com Pessoal'!$I$532:$AJ$532&amp;'Gastos com Pessoal'!$I$6:$AJ$6,0),500,1)),0)
+_xlfn.IFNA(SUM((BI$3&gt;='Gastos com Pessoal'!$E$7:$E$506)*(BI$3&lt;='Gastos com Pessoal'!$F$7:$F$506)*(IF('Gastos com Pessoal'!$S$7:$S$506&lt;=BI$3,1,0))*OFFSET('Gastos com Pessoal'!$H$6,1,MATCH(3&amp;$B52,'Gastos com Pessoal'!$I$532:$AJ$532&amp;'Gastos com Pessoal'!$I$6:$AJ$6,0),500,1)),0)
+_xlfn.IFNA(SUM((BI$3&gt;='Gastos com Pessoal'!$E$7:$E$506)*(BI$3&lt;='Gastos com Pessoal'!$F$7:$F$506)*(IF('Gastos com Pessoal'!$Y$7:$Y$506&lt;=BI$3,1,0))*OFFSET('Gastos com Pessoal'!$H$6,1,MATCH(4&amp;$B52,'Gastos com Pessoal'!$I$532:$AJ$532&amp;'Gastos com Pessoal'!$I$6:$AJ$6,0),500,1)),0)
+_xlfn.IFNA(SUM((BI$3&gt;='Gastos com Pessoal'!$E$7:$E$506)*(BI$3&lt;='Gastos com Pessoal'!$F$7:$F$506)*(IF('Gastos com Pessoal'!$AE$7:$AE$506&lt;=BI$3,1,0))*OFFSET('Gastos com Pessoal'!$H$6,1,MATCH(5&amp;$B52,'Gastos com Pessoal'!$I$532:$AJ$532&amp;'Gastos com Pessoal'!$I$6:$AJ$6,0),500,1)),0)
+_xlfn.IFNA(SUM((BI$3&gt;='Gastos com Pessoal'!$E$513:$E$522)*(BI$3&lt;='Gastos com Pessoal'!$F$513:$F$522)*(IF('Gastos com Pessoal'!$G$513:$G$522&lt;=BI$3,1,0))*OFFSET('Gastos com Pessoal'!$H$512,1,MATCH(1&amp;$B52,'Gastos com Pessoal'!$I$532:$AJ$532&amp;'Gastos com Pessoal'!$I$512:$AJ$512,0),10,1)),0)
+_xlfn.IFNA(SUM((BI$3&gt;='Gastos com Pessoal'!$E$513:$E$522)*(BI$3&lt;='Gastos com Pessoal'!$F$513:$F$522)*(IF('Gastos com Pessoal'!$M$513:$M$522&lt;=BI$3,1,0))*OFFSET('Gastos com Pessoal'!$H$512,1,MATCH(2&amp;$B52,'Gastos com Pessoal'!$I$532:$AJ$532&amp;'Gastos com Pessoal'!$I$512:$AJ$512,0),10,1)),0)
+_xlfn.IFNA(SUM((BI$3&gt;='Gastos com Pessoal'!$E$513:$E$522)*(BI$3&lt;='Gastos com Pessoal'!$F$513:$F$522)*(IF('Gastos com Pessoal'!$S$513:$S$522&lt;=BI$3,1,0))*OFFSET('Gastos com Pessoal'!$H$512,1,MATCH(3&amp;$B52,'Gastos com Pessoal'!$I$532:$AJ$532&amp;'Gastos com Pessoal'!$I$512:$AJ$512,0),10,1)),0)
+_xlfn.IFNA(SUM((BI$3&gt;='Gastos com Pessoal'!$E$513:$E$522)*(BI$3&lt;='Gastos com Pessoal'!$F$513:$F$522)*(IF('Gastos com Pessoal'!$Y$513:$Y$522&lt;=BI$3,1,0))*OFFSET('Gastos com Pessoal'!$H$512,1,MATCH(4&amp;$B52,'Gastos com Pessoal'!$I$532:$AJ$532&amp;'Gastos com Pessoal'!$I$512:$AJ$512,0),10,1)),0)
+_xlfn.IFNA(SUM((BI$3&gt;='Gastos com Pessoal'!$E$513:$E$522)*(BI$3&lt;='Gastos com Pessoal'!$F$513:$F$522)*(IF('Gastos com Pessoal'!$AE$513:$AE$522&lt;=BI$3,1,0))*OFFSET('Gastos com Pessoal'!$H$512,1,MATCH(5&amp;$B52,'Gastos com Pessoal'!$I$532:$AJ$532&amp;'Gastos com Pessoal'!$I$512:$AJ$512,0),10,1)),0)</f>
        <v>0</v>
      </c>
      <c r="BJ52" s="32">
        <f t="array" aca="1" ref="BJ52" ca="1">_xlfn.IFNA(SUM((BJ$3&gt;='Gastos com Pessoal'!$E$7:$E$506)*(BJ$3&lt;='Gastos com Pessoal'!$F$7:$F$506)*OFFSET('Encargos e Benefícios'!$D$5,1,MATCH($B52,'Encargos e Benefícios'!$E$5:$AB$5,0),500,1)),0)
+_xlfn.IFNA(SUM((BJ$3&gt;='Gastos com Pessoal'!$E$513:$E$522)*(BJ$3&lt;='Gastos com Pessoal'!$F$513:$F$522)*OFFSET('Encargos e Benefícios'!$D$511,1,MATCH($B52,'Encargos e Benefícios'!$E$511:$AB$511,0),10,1)),0)
+_xlfn.IFNA(SUM((BJ$3&gt;='Gastos com Pessoal'!$E$7:$E$506)*(BJ$3&lt;='Gastos com Pessoal'!$F$7:$F$506)*(IF('Gastos com Pessoal'!$G$7:$G$506&lt;=BJ$3,1,0))*OFFSET('Gastos com Pessoal'!$H$6,1,MATCH(1&amp;$B52,'Gastos com Pessoal'!$I$532:$AJ$532&amp;'Gastos com Pessoal'!$I$6:$AJ$6,0),500,1)),0)
+_xlfn.IFNA(SUM((BJ$3&gt;='Gastos com Pessoal'!$E$7:$E$506)*(BJ$3&lt;='Gastos com Pessoal'!$F$7:$F$506)*(IF('Gastos com Pessoal'!$M$7:$M$506&lt;=BJ$3,1,0))*OFFSET('Gastos com Pessoal'!$H$6,1,MATCH(2&amp;$B52,'Gastos com Pessoal'!$I$532:$AJ$532&amp;'Gastos com Pessoal'!$I$6:$AJ$6,0),500,1)),0)
+_xlfn.IFNA(SUM((BJ$3&gt;='Gastos com Pessoal'!$E$7:$E$506)*(BJ$3&lt;='Gastos com Pessoal'!$F$7:$F$506)*(IF('Gastos com Pessoal'!$S$7:$S$506&lt;=BJ$3,1,0))*OFFSET('Gastos com Pessoal'!$H$6,1,MATCH(3&amp;$B52,'Gastos com Pessoal'!$I$532:$AJ$532&amp;'Gastos com Pessoal'!$I$6:$AJ$6,0),500,1)),0)
+_xlfn.IFNA(SUM((BJ$3&gt;='Gastos com Pessoal'!$E$7:$E$506)*(BJ$3&lt;='Gastos com Pessoal'!$F$7:$F$506)*(IF('Gastos com Pessoal'!$Y$7:$Y$506&lt;=BJ$3,1,0))*OFFSET('Gastos com Pessoal'!$H$6,1,MATCH(4&amp;$B52,'Gastos com Pessoal'!$I$532:$AJ$532&amp;'Gastos com Pessoal'!$I$6:$AJ$6,0),500,1)),0)
+_xlfn.IFNA(SUM((BJ$3&gt;='Gastos com Pessoal'!$E$7:$E$506)*(BJ$3&lt;='Gastos com Pessoal'!$F$7:$F$506)*(IF('Gastos com Pessoal'!$AE$7:$AE$506&lt;=BJ$3,1,0))*OFFSET('Gastos com Pessoal'!$H$6,1,MATCH(5&amp;$B52,'Gastos com Pessoal'!$I$532:$AJ$532&amp;'Gastos com Pessoal'!$I$6:$AJ$6,0),500,1)),0)
+_xlfn.IFNA(SUM((BJ$3&gt;='Gastos com Pessoal'!$E$513:$E$522)*(BJ$3&lt;='Gastos com Pessoal'!$F$513:$F$522)*(IF('Gastos com Pessoal'!$G$513:$G$522&lt;=BJ$3,1,0))*OFFSET('Gastos com Pessoal'!$H$512,1,MATCH(1&amp;$B52,'Gastos com Pessoal'!$I$532:$AJ$532&amp;'Gastos com Pessoal'!$I$512:$AJ$512,0),10,1)),0)
+_xlfn.IFNA(SUM((BJ$3&gt;='Gastos com Pessoal'!$E$513:$E$522)*(BJ$3&lt;='Gastos com Pessoal'!$F$513:$F$522)*(IF('Gastos com Pessoal'!$M$513:$M$522&lt;=BJ$3,1,0))*OFFSET('Gastos com Pessoal'!$H$512,1,MATCH(2&amp;$B52,'Gastos com Pessoal'!$I$532:$AJ$532&amp;'Gastos com Pessoal'!$I$512:$AJ$512,0),10,1)),0)
+_xlfn.IFNA(SUM((BJ$3&gt;='Gastos com Pessoal'!$E$513:$E$522)*(BJ$3&lt;='Gastos com Pessoal'!$F$513:$F$522)*(IF('Gastos com Pessoal'!$S$513:$S$522&lt;=BJ$3,1,0))*OFFSET('Gastos com Pessoal'!$H$512,1,MATCH(3&amp;$B52,'Gastos com Pessoal'!$I$532:$AJ$532&amp;'Gastos com Pessoal'!$I$512:$AJ$512,0),10,1)),0)
+_xlfn.IFNA(SUM((BJ$3&gt;='Gastos com Pessoal'!$E$513:$E$522)*(BJ$3&lt;='Gastos com Pessoal'!$F$513:$F$522)*(IF('Gastos com Pessoal'!$Y$513:$Y$522&lt;=BJ$3,1,0))*OFFSET('Gastos com Pessoal'!$H$512,1,MATCH(4&amp;$B52,'Gastos com Pessoal'!$I$532:$AJ$532&amp;'Gastos com Pessoal'!$I$512:$AJ$512,0),10,1)),0)
+_xlfn.IFNA(SUM((BJ$3&gt;='Gastos com Pessoal'!$E$513:$E$522)*(BJ$3&lt;='Gastos com Pessoal'!$F$513:$F$522)*(IF('Gastos com Pessoal'!$AE$513:$AE$522&lt;=BJ$3,1,0))*OFFSET('Gastos com Pessoal'!$H$512,1,MATCH(5&amp;$B52,'Gastos com Pessoal'!$I$532:$AJ$532&amp;'Gastos com Pessoal'!$I$512:$AJ$512,0),10,1)),0)</f>
        <v>0</v>
      </c>
      <c r="BK52" s="70">
        <f t="shared" ref="BK52:BK55" ca="1" si="22">SUM(C52:BJ52)</f>
        <v>0</v>
      </c>
      <c r="BL52" s="75">
        <f t="shared" ca="1" si="21"/>
        <v>0</v>
      </c>
    </row>
    <row r="53" spans="1:64" s="48" customFormat="1" ht="23.25" customHeight="1" x14ac:dyDescent="0.2">
      <c r="A53" s="18" t="s">
        <v>176</v>
      </c>
      <c r="B53" s="12" t="s">
        <v>177</v>
      </c>
      <c r="C53" s="32">
        <f t="array" aca="1" ref="C53" ca="1">_xlfn.IFNA(SUM((C$3&gt;='Gastos com Pessoal'!$E$7:$E$506)*(C$3&lt;='Gastos com Pessoal'!$F$7:$F$506)*OFFSET('Encargos e Benefícios'!$D$5,1,MATCH($B53,'Encargos e Benefícios'!$E$5:$AB$5,0),500,1)),0)
+_xlfn.IFNA(SUM((C$3&gt;='Gastos com Pessoal'!$E$513:$E$522)*(C$3&lt;='Gastos com Pessoal'!$F$513:$F$522)*OFFSET('Encargos e Benefícios'!$D$511,1,MATCH($B53,'Encargos e Benefícios'!$E$511:$AB$511,0),10,1)),0)
+_xlfn.IFNA(SUM((C$3&gt;='Gastos com Pessoal'!$E$7:$E$506)*(C$3&lt;='Gastos com Pessoal'!$F$7:$F$506)*(IF('Gastos com Pessoal'!$G$7:$G$506&lt;=C$3,1,0))*OFFSET('Gastos com Pessoal'!$H$6,1,MATCH(1&amp;$B53,'Gastos com Pessoal'!$I$532:$AJ$532&amp;'Gastos com Pessoal'!$I$6:$AJ$6,0),500,1)),0)
+_xlfn.IFNA(SUM((C$3&gt;='Gastos com Pessoal'!$E$7:$E$506)*(C$3&lt;='Gastos com Pessoal'!$F$7:$F$506)*(IF('Gastos com Pessoal'!$M$7:$M$506&lt;=C$3,1,0))*OFFSET('Gastos com Pessoal'!$H$6,1,MATCH(2&amp;$B53,'Gastos com Pessoal'!$I$532:$AJ$532&amp;'Gastos com Pessoal'!$I$6:$AJ$6,0),500,1)),0)
+_xlfn.IFNA(SUM((C$3&gt;='Gastos com Pessoal'!$E$7:$E$506)*(C$3&lt;='Gastos com Pessoal'!$F$7:$F$506)*(IF('Gastos com Pessoal'!$S$7:$S$506&lt;=C$3,1,0))*OFFSET('Gastos com Pessoal'!$H$6,1,MATCH(3&amp;$B53,'Gastos com Pessoal'!$I$532:$AJ$532&amp;'Gastos com Pessoal'!$I$6:$AJ$6,0),500,1)),0)
+_xlfn.IFNA(SUM((C$3&gt;='Gastos com Pessoal'!$E$7:$E$506)*(C$3&lt;='Gastos com Pessoal'!$F$7:$F$506)*(IF('Gastos com Pessoal'!$Y$7:$Y$506&lt;=C$3,1,0))*OFFSET('Gastos com Pessoal'!$H$6,1,MATCH(4&amp;$B53,'Gastos com Pessoal'!$I$532:$AJ$532&amp;'Gastos com Pessoal'!$I$6:$AJ$6,0),500,1)),0)
+_xlfn.IFNA(SUM((C$3&gt;='Gastos com Pessoal'!$E$7:$E$506)*(C$3&lt;='Gastos com Pessoal'!$F$7:$F$506)*(IF('Gastos com Pessoal'!$AE$7:$AE$506&lt;=C$3,1,0))*OFFSET('Gastos com Pessoal'!$H$6,1,MATCH(5&amp;$B53,'Gastos com Pessoal'!$I$532:$AJ$532&amp;'Gastos com Pessoal'!$I$6:$AJ$6,0),500,1)),0)
+_xlfn.IFNA(SUM((C$3&gt;='Gastos com Pessoal'!$E$513:$E$522)*(C$3&lt;='Gastos com Pessoal'!$F$513:$F$522)*(IF('Gastos com Pessoal'!$G$513:$G$522&lt;=C$3,1,0))*OFFSET('Gastos com Pessoal'!$H$512,1,MATCH(1&amp;$B53,'Gastos com Pessoal'!$I$532:$AJ$532&amp;'Gastos com Pessoal'!$I$512:$AJ$512,0),10,1)),0)
+_xlfn.IFNA(SUM((C$3&gt;='Gastos com Pessoal'!$E$513:$E$522)*(C$3&lt;='Gastos com Pessoal'!$F$513:$F$522)*(IF('Gastos com Pessoal'!$M$513:$M$522&lt;=C$3,1,0))*OFFSET('Gastos com Pessoal'!$H$512,1,MATCH(2&amp;$B53,'Gastos com Pessoal'!$I$532:$AJ$532&amp;'Gastos com Pessoal'!$I$512:$AJ$512,0),10,1)),0)
+_xlfn.IFNA(SUM((C$3&gt;='Gastos com Pessoal'!$E$513:$E$522)*(C$3&lt;='Gastos com Pessoal'!$F$513:$F$522)*(IF('Gastos com Pessoal'!$S$513:$S$522&lt;=C$3,1,0))*OFFSET('Gastos com Pessoal'!$H$512,1,MATCH(3&amp;$B53,'Gastos com Pessoal'!$I$532:$AJ$532&amp;'Gastos com Pessoal'!$I$512:$AJ$512,0),10,1)),0)
+_xlfn.IFNA(SUM((C$3&gt;='Gastos com Pessoal'!$E$513:$E$522)*(C$3&lt;='Gastos com Pessoal'!$F$513:$F$522)*(IF('Gastos com Pessoal'!$Y$513:$Y$522&lt;=C$3,1,0))*OFFSET('Gastos com Pessoal'!$H$512,1,MATCH(4&amp;$B53,'Gastos com Pessoal'!$I$532:$AJ$532&amp;'Gastos com Pessoal'!$I$512:$AJ$512,0),10,1)),0)
+_xlfn.IFNA(SUM((C$3&gt;='Gastos com Pessoal'!$E$513:$E$522)*(C$3&lt;='Gastos com Pessoal'!$F$513:$F$522)*(IF('Gastos com Pessoal'!$AE$513:$AE$522&lt;=C$3,1,0))*OFFSET('Gastos com Pessoal'!$H$512,1,MATCH(5&amp;$B53,'Gastos com Pessoal'!$I$532:$AJ$532&amp;'Gastos com Pessoal'!$I$512:$AJ$512,0),10,1)),0)</f>
        <v>0</v>
      </c>
      <c r="D53" s="32">
        <f t="array" aca="1" ref="D53" ca="1">_xlfn.IFNA(SUM((D$3&gt;='Gastos com Pessoal'!$E$7:$E$506)*(D$3&lt;='Gastos com Pessoal'!$F$7:$F$506)*OFFSET('Encargos e Benefícios'!$D$5,1,MATCH($B53,'Encargos e Benefícios'!$E$5:$AB$5,0),500,1)),0)
+_xlfn.IFNA(SUM((D$3&gt;='Gastos com Pessoal'!$E$513:$E$522)*(D$3&lt;='Gastos com Pessoal'!$F$513:$F$522)*OFFSET('Encargos e Benefícios'!$D$511,1,MATCH($B53,'Encargos e Benefícios'!$E$511:$AB$511,0),10,1)),0)
+_xlfn.IFNA(SUM((D$3&gt;='Gastos com Pessoal'!$E$7:$E$506)*(D$3&lt;='Gastos com Pessoal'!$F$7:$F$506)*(IF('Gastos com Pessoal'!$G$7:$G$506&lt;=D$3,1,0))*OFFSET('Gastos com Pessoal'!$H$6,1,MATCH(1&amp;$B53,'Gastos com Pessoal'!$I$532:$AJ$532&amp;'Gastos com Pessoal'!$I$6:$AJ$6,0),500,1)),0)
+_xlfn.IFNA(SUM((D$3&gt;='Gastos com Pessoal'!$E$7:$E$506)*(D$3&lt;='Gastos com Pessoal'!$F$7:$F$506)*(IF('Gastos com Pessoal'!$M$7:$M$506&lt;=D$3,1,0))*OFFSET('Gastos com Pessoal'!$H$6,1,MATCH(2&amp;$B53,'Gastos com Pessoal'!$I$532:$AJ$532&amp;'Gastos com Pessoal'!$I$6:$AJ$6,0),500,1)),0)
+_xlfn.IFNA(SUM((D$3&gt;='Gastos com Pessoal'!$E$7:$E$506)*(D$3&lt;='Gastos com Pessoal'!$F$7:$F$506)*(IF('Gastos com Pessoal'!$S$7:$S$506&lt;=D$3,1,0))*OFFSET('Gastos com Pessoal'!$H$6,1,MATCH(3&amp;$B53,'Gastos com Pessoal'!$I$532:$AJ$532&amp;'Gastos com Pessoal'!$I$6:$AJ$6,0),500,1)),0)
+_xlfn.IFNA(SUM((D$3&gt;='Gastos com Pessoal'!$E$7:$E$506)*(D$3&lt;='Gastos com Pessoal'!$F$7:$F$506)*(IF('Gastos com Pessoal'!$Y$7:$Y$506&lt;=D$3,1,0))*OFFSET('Gastos com Pessoal'!$H$6,1,MATCH(4&amp;$B53,'Gastos com Pessoal'!$I$532:$AJ$532&amp;'Gastos com Pessoal'!$I$6:$AJ$6,0),500,1)),0)
+_xlfn.IFNA(SUM((D$3&gt;='Gastos com Pessoal'!$E$7:$E$506)*(D$3&lt;='Gastos com Pessoal'!$F$7:$F$506)*(IF('Gastos com Pessoal'!$AE$7:$AE$506&lt;=D$3,1,0))*OFFSET('Gastos com Pessoal'!$H$6,1,MATCH(5&amp;$B53,'Gastos com Pessoal'!$I$532:$AJ$532&amp;'Gastos com Pessoal'!$I$6:$AJ$6,0),500,1)),0)
+_xlfn.IFNA(SUM((D$3&gt;='Gastos com Pessoal'!$E$513:$E$522)*(D$3&lt;='Gastos com Pessoal'!$F$513:$F$522)*(IF('Gastos com Pessoal'!$G$513:$G$522&lt;=D$3,1,0))*OFFSET('Gastos com Pessoal'!$H$512,1,MATCH(1&amp;$B53,'Gastos com Pessoal'!$I$532:$AJ$532&amp;'Gastos com Pessoal'!$I$512:$AJ$512,0),10,1)),0)
+_xlfn.IFNA(SUM((D$3&gt;='Gastos com Pessoal'!$E$513:$E$522)*(D$3&lt;='Gastos com Pessoal'!$F$513:$F$522)*(IF('Gastos com Pessoal'!$M$513:$M$522&lt;=D$3,1,0))*OFFSET('Gastos com Pessoal'!$H$512,1,MATCH(2&amp;$B53,'Gastos com Pessoal'!$I$532:$AJ$532&amp;'Gastos com Pessoal'!$I$512:$AJ$512,0),10,1)),0)
+_xlfn.IFNA(SUM((D$3&gt;='Gastos com Pessoal'!$E$513:$E$522)*(D$3&lt;='Gastos com Pessoal'!$F$513:$F$522)*(IF('Gastos com Pessoal'!$S$513:$S$522&lt;=D$3,1,0))*OFFSET('Gastos com Pessoal'!$H$512,1,MATCH(3&amp;$B53,'Gastos com Pessoal'!$I$532:$AJ$532&amp;'Gastos com Pessoal'!$I$512:$AJ$512,0),10,1)),0)
+_xlfn.IFNA(SUM((D$3&gt;='Gastos com Pessoal'!$E$513:$E$522)*(D$3&lt;='Gastos com Pessoal'!$F$513:$F$522)*(IF('Gastos com Pessoal'!$Y$513:$Y$522&lt;=D$3,1,0))*OFFSET('Gastos com Pessoal'!$H$512,1,MATCH(4&amp;$B53,'Gastos com Pessoal'!$I$532:$AJ$532&amp;'Gastos com Pessoal'!$I$512:$AJ$512,0),10,1)),0)
+_xlfn.IFNA(SUM((D$3&gt;='Gastos com Pessoal'!$E$513:$E$522)*(D$3&lt;='Gastos com Pessoal'!$F$513:$F$522)*(IF('Gastos com Pessoal'!$AE$513:$AE$522&lt;=D$3,1,0))*OFFSET('Gastos com Pessoal'!$H$512,1,MATCH(5&amp;$B53,'Gastos com Pessoal'!$I$532:$AJ$532&amp;'Gastos com Pessoal'!$I$512:$AJ$512,0),10,1)),0)</f>
        <v>0</v>
      </c>
      <c r="E53" s="32">
        <f t="array" aca="1" ref="E53" ca="1">_xlfn.IFNA(SUM((E$3&gt;='Gastos com Pessoal'!$E$7:$E$506)*(E$3&lt;='Gastos com Pessoal'!$F$7:$F$506)*OFFSET('Encargos e Benefícios'!$D$5,1,MATCH($B53,'Encargos e Benefícios'!$E$5:$AB$5,0),500,1)),0)
+_xlfn.IFNA(SUM((E$3&gt;='Gastos com Pessoal'!$E$513:$E$522)*(E$3&lt;='Gastos com Pessoal'!$F$513:$F$522)*OFFSET('Encargos e Benefícios'!$D$511,1,MATCH($B53,'Encargos e Benefícios'!$E$511:$AB$511,0),10,1)),0)
+_xlfn.IFNA(SUM((E$3&gt;='Gastos com Pessoal'!$E$7:$E$506)*(E$3&lt;='Gastos com Pessoal'!$F$7:$F$506)*(IF('Gastos com Pessoal'!$G$7:$G$506&lt;=E$3,1,0))*OFFSET('Gastos com Pessoal'!$H$6,1,MATCH(1&amp;$B53,'Gastos com Pessoal'!$I$532:$AJ$532&amp;'Gastos com Pessoal'!$I$6:$AJ$6,0),500,1)),0)
+_xlfn.IFNA(SUM((E$3&gt;='Gastos com Pessoal'!$E$7:$E$506)*(E$3&lt;='Gastos com Pessoal'!$F$7:$F$506)*(IF('Gastos com Pessoal'!$M$7:$M$506&lt;=E$3,1,0))*OFFSET('Gastos com Pessoal'!$H$6,1,MATCH(2&amp;$B53,'Gastos com Pessoal'!$I$532:$AJ$532&amp;'Gastos com Pessoal'!$I$6:$AJ$6,0),500,1)),0)
+_xlfn.IFNA(SUM((E$3&gt;='Gastos com Pessoal'!$E$7:$E$506)*(E$3&lt;='Gastos com Pessoal'!$F$7:$F$506)*(IF('Gastos com Pessoal'!$S$7:$S$506&lt;=E$3,1,0))*OFFSET('Gastos com Pessoal'!$H$6,1,MATCH(3&amp;$B53,'Gastos com Pessoal'!$I$532:$AJ$532&amp;'Gastos com Pessoal'!$I$6:$AJ$6,0),500,1)),0)
+_xlfn.IFNA(SUM((E$3&gt;='Gastos com Pessoal'!$E$7:$E$506)*(E$3&lt;='Gastos com Pessoal'!$F$7:$F$506)*(IF('Gastos com Pessoal'!$Y$7:$Y$506&lt;=E$3,1,0))*OFFSET('Gastos com Pessoal'!$H$6,1,MATCH(4&amp;$B53,'Gastos com Pessoal'!$I$532:$AJ$532&amp;'Gastos com Pessoal'!$I$6:$AJ$6,0),500,1)),0)
+_xlfn.IFNA(SUM((E$3&gt;='Gastos com Pessoal'!$E$7:$E$506)*(E$3&lt;='Gastos com Pessoal'!$F$7:$F$506)*(IF('Gastos com Pessoal'!$AE$7:$AE$506&lt;=E$3,1,0))*OFFSET('Gastos com Pessoal'!$H$6,1,MATCH(5&amp;$B53,'Gastos com Pessoal'!$I$532:$AJ$532&amp;'Gastos com Pessoal'!$I$6:$AJ$6,0),500,1)),0)
+_xlfn.IFNA(SUM((E$3&gt;='Gastos com Pessoal'!$E$513:$E$522)*(E$3&lt;='Gastos com Pessoal'!$F$513:$F$522)*(IF('Gastos com Pessoal'!$G$513:$G$522&lt;=E$3,1,0))*OFFSET('Gastos com Pessoal'!$H$512,1,MATCH(1&amp;$B53,'Gastos com Pessoal'!$I$532:$AJ$532&amp;'Gastos com Pessoal'!$I$512:$AJ$512,0),10,1)),0)
+_xlfn.IFNA(SUM((E$3&gt;='Gastos com Pessoal'!$E$513:$E$522)*(E$3&lt;='Gastos com Pessoal'!$F$513:$F$522)*(IF('Gastos com Pessoal'!$M$513:$M$522&lt;=E$3,1,0))*OFFSET('Gastos com Pessoal'!$H$512,1,MATCH(2&amp;$B53,'Gastos com Pessoal'!$I$532:$AJ$532&amp;'Gastos com Pessoal'!$I$512:$AJ$512,0),10,1)),0)
+_xlfn.IFNA(SUM((E$3&gt;='Gastos com Pessoal'!$E$513:$E$522)*(E$3&lt;='Gastos com Pessoal'!$F$513:$F$522)*(IF('Gastos com Pessoal'!$S$513:$S$522&lt;=E$3,1,0))*OFFSET('Gastos com Pessoal'!$H$512,1,MATCH(3&amp;$B53,'Gastos com Pessoal'!$I$532:$AJ$532&amp;'Gastos com Pessoal'!$I$512:$AJ$512,0),10,1)),0)
+_xlfn.IFNA(SUM((E$3&gt;='Gastos com Pessoal'!$E$513:$E$522)*(E$3&lt;='Gastos com Pessoal'!$F$513:$F$522)*(IF('Gastos com Pessoal'!$Y$513:$Y$522&lt;=E$3,1,0))*OFFSET('Gastos com Pessoal'!$H$512,1,MATCH(4&amp;$B53,'Gastos com Pessoal'!$I$532:$AJ$532&amp;'Gastos com Pessoal'!$I$512:$AJ$512,0),10,1)),0)
+_xlfn.IFNA(SUM((E$3&gt;='Gastos com Pessoal'!$E$513:$E$522)*(E$3&lt;='Gastos com Pessoal'!$F$513:$F$522)*(IF('Gastos com Pessoal'!$AE$513:$AE$522&lt;=E$3,1,0))*OFFSET('Gastos com Pessoal'!$H$512,1,MATCH(5&amp;$B53,'Gastos com Pessoal'!$I$532:$AJ$532&amp;'Gastos com Pessoal'!$I$512:$AJ$512,0),10,1)),0)</f>
        <v>0</v>
      </c>
      <c r="F53" s="32">
        <f t="array" aca="1" ref="F53" ca="1">_xlfn.IFNA(SUM((F$3&gt;='Gastos com Pessoal'!$E$7:$E$506)*(F$3&lt;='Gastos com Pessoal'!$F$7:$F$506)*OFFSET('Encargos e Benefícios'!$D$5,1,MATCH($B53,'Encargos e Benefícios'!$E$5:$AB$5,0),500,1)),0)
+_xlfn.IFNA(SUM((F$3&gt;='Gastos com Pessoal'!$E$513:$E$522)*(F$3&lt;='Gastos com Pessoal'!$F$513:$F$522)*OFFSET('Encargos e Benefícios'!$D$511,1,MATCH($B53,'Encargos e Benefícios'!$E$511:$AB$511,0),10,1)),0)
+_xlfn.IFNA(SUM((F$3&gt;='Gastos com Pessoal'!$E$7:$E$506)*(F$3&lt;='Gastos com Pessoal'!$F$7:$F$506)*(IF('Gastos com Pessoal'!$G$7:$G$506&lt;=F$3,1,0))*OFFSET('Gastos com Pessoal'!$H$6,1,MATCH(1&amp;$B53,'Gastos com Pessoal'!$I$532:$AJ$532&amp;'Gastos com Pessoal'!$I$6:$AJ$6,0),500,1)),0)
+_xlfn.IFNA(SUM((F$3&gt;='Gastos com Pessoal'!$E$7:$E$506)*(F$3&lt;='Gastos com Pessoal'!$F$7:$F$506)*(IF('Gastos com Pessoal'!$M$7:$M$506&lt;=F$3,1,0))*OFFSET('Gastos com Pessoal'!$H$6,1,MATCH(2&amp;$B53,'Gastos com Pessoal'!$I$532:$AJ$532&amp;'Gastos com Pessoal'!$I$6:$AJ$6,0),500,1)),0)
+_xlfn.IFNA(SUM((F$3&gt;='Gastos com Pessoal'!$E$7:$E$506)*(F$3&lt;='Gastos com Pessoal'!$F$7:$F$506)*(IF('Gastos com Pessoal'!$S$7:$S$506&lt;=F$3,1,0))*OFFSET('Gastos com Pessoal'!$H$6,1,MATCH(3&amp;$B53,'Gastos com Pessoal'!$I$532:$AJ$532&amp;'Gastos com Pessoal'!$I$6:$AJ$6,0),500,1)),0)
+_xlfn.IFNA(SUM((F$3&gt;='Gastos com Pessoal'!$E$7:$E$506)*(F$3&lt;='Gastos com Pessoal'!$F$7:$F$506)*(IF('Gastos com Pessoal'!$Y$7:$Y$506&lt;=F$3,1,0))*OFFSET('Gastos com Pessoal'!$H$6,1,MATCH(4&amp;$B53,'Gastos com Pessoal'!$I$532:$AJ$532&amp;'Gastos com Pessoal'!$I$6:$AJ$6,0),500,1)),0)
+_xlfn.IFNA(SUM((F$3&gt;='Gastos com Pessoal'!$E$7:$E$506)*(F$3&lt;='Gastos com Pessoal'!$F$7:$F$506)*(IF('Gastos com Pessoal'!$AE$7:$AE$506&lt;=F$3,1,0))*OFFSET('Gastos com Pessoal'!$H$6,1,MATCH(5&amp;$B53,'Gastos com Pessoal'!$I$532:$AJ$532&amp;'Gastos com Pessoal'!$I$6:$AJ$6,0),500,1)),0)
+_xlfn.IFNA(SUM((F$3&gt;='Gastos com Pessoal'!$E$513:$E$522)*(F$3&lt;='Gastos com Pessoal'!$F$513:$F$522)*(IF('Gastos com Pessoal'!$G$513:$G$522&lt;=F$3,1,0))*OFFSET('Gastos com Pessoal'!$H$512,1,MATCH(1&amp;$B53,'Gastos com Pessoal'!$I$532:$AJ$532&amp;'Gastos com Pessoal'!$I$512:$AJ$512,0),10,1)),0)
+_xlfn.IFNA(SUM((F$3&gt;='Gastos com Pessoal'!$E$513:$E$522)*(F$3&lt;='Gastos com Pessoal'!$F$513:$F$522)*(IF('Gastos com Pessoal'!$M$513:$M$522&lt;=F$3,1,0))*OFFSET('Gastos com Pessoal'!$H$512,1,MATCH(2&amp;$B53,'Gastos com Pessoal'!$I$532:$AJ$532&amp;'Gastos com Pessoal'!$I$512:$AJ$512,0),10,1)),0)
+_xlfn.IFNA(SUM((F$3&gt;='Gastos com Pessoal'!$E$513:$E$522)*(F$3&lt;='Gastos com Pessoal'!$F$513:$F$522)*(IF('Gastos com Pessoal'!$S$513:$S$522&lt;=F$3,1,0))*OFFSET('Gastos com Pessoal'!$H$512,1,MATCH(3&amp;$B53,'Gastos com Pessoal'!$I$532:$AJ$532&amp;'Gastos com Pessoal'!$I$512:$AJ$512,0),10,1)),0)
+_xlfn.IFNA(SUM((F$3&gt;='Gastos com Pessoal'!$E$513:$E$522)*(F$3&lt;='Gastos com Pessoal'!$F$513:$F$522)*(IF('Gastos com Pessoal'!$Y$513:$Y$522&lt;=F$3,1,0))*OFFSET('Gastos com Pessoal'!$H$512,1,MATCH(4&amp;$B53,'Gastos com Pessoal'!$I$532:$AJ$532&amp;'Gastos com Pessoal'!$I$512:$AJ$512,0),10,1)),0)
+_xlfn.IFNA(SUM((F$3&gt;='Gastos com Pessoal'!$E$513:$E$522)*(F$3&lt;='Gastos com Pessoal'!$F$513:$F$522)*(IF('Gastos com Pessoal'!$AE$513:$AE$522&lt;=F$3,1,0))*OFFSET('Gastos com Pessoal'!$H$512,1,MATCH(5&amp;$B53,'Gastos com Pessoal'!$I$532:$AJ$532&amp;'Gastos com Pessoal'!$I$512:$AJ$512,0),10,1)),0)</f>
        <v>0</v>
      </c>
      <c r="G53" s="32">
        <f t="array" aca="1" ref="G53" ca="1">_xlfn.IFNA(SUM((G$3&gt;='Gastos com Pessoal'!$E$7:$E$506)*(G$3&lt;='Gastos com Pessoal'!$F$7:$F$506)*OFFSET('Encargos e Benefícios'!$D$5,1,MATCH($B53,'Encargos e Benefícios'!$E$5:$AB$5,0),500,1)),0)
+_xlfn.IFNA(SUM((G$3&gt;='Gastos com Pessoal'!$E$513:$E$522)*(G$3&lt;='Gastos com Pessoal'!$F$513:$F$522)*OFFSET('Encargos e Benefícios'!$D$511,1,MATCH($B53,'Encargos e Benefícios'!$E$511:$AB$511,0),10,1)),0)
+_xlfn.IFNA(SUM((G$3&gt;='Gastos com Pessoal'!$E$7:$E$506)*(G$3&lt;='Gastos com Pessoal'!$F$7:$F$506)*(IF('Gastos com Pessoal'!$G$7:$G$506&lt;=G$3,1,0))*OFFSET('Gastos com Pessoal'!$H$6,1,MATCH(1&amp;$B53,'Gastos com Pessoal'!$I$532:$AJ$532&amp;'Gastos com Pessoal'!$I$6:$AJ$6,0),500,1)),0)
+_xlfn.IFNA(SUM((G$3&gt;='Gastos com Pessoal'!$E$7:$E$506)*(G$3&lt;='Gastos com Pessoal'!$F$7:$F$506)*(IF('Gastos com Pessoal'!$M$7:$M$506&lt;=G$3,1,0))*OFFSET('Gastos com Pessoal'!$H$6,1,MATCH(2&amp;$B53,'Gastos com Pessoal'!$I$532:$AJ$532&amp;'Gastos com Pessoal'!$I$6:$AJ$6,0),500,1)),0)
+_xlfn.IFNA(SUM((G$3&gt;='Gastos com Pessoal'!$E$7:$E$506)*(G$3&lt;='Gastos com Pessoal'!$F$7:$F$506)*(IF('Gastos com Pessoal'!$S$7:$S$506&lt;=G$3,1,0))*OFFSET('Gastos com Pessoal'!$H$6,1,MATCH(3&amp;$B53,'Gastos com Pessoal'!$I$532:$AJ$532&amp;'Gastos com Pessoal'!$I$6:$AJ$6,0),500,1)),0)
+_xlfn.IFNA(SUM((G$3&gt;='Gastos com Pessoal'!$E$7:$E$506)*(G$3&lt;='Gastos com Pessoal'!$F$7:$F$506)*(IF('Gastos com Pessoal'!$Y$7:$Y$506&lt;=G$3,1,0))*OFFSET('Gastos com Pessoal'!$H$6,1,MATCH(4&amp;$B53,'Gastos com Pessoal'!$I$532:$AJ$532&amp;'Gastos com Pessoal'!$I$6:$AJ$6,0),500,1)),0)
+_xlfn.IFNA(SUM((G$3&gt;='Gastos com Pessoal'!$E$7:$E$506)*(G$3&lt;='Gastos com Pessoal'!$F$7:$F$506)*(IF('Gastos com Pessoal'!$AE$7:$AE$506&lt;=G$3,1,0))*OFFSET('Gastos com Pessoal'!$H$6,1,MATCH(5&amp;$B53,'Gastos com Pessoal'!$I$532:$AJ$532&amp;'Gastos com Pessoal'!$I$6:$AJ$6,0),500,1)),0)
+_xlfn.IFNA(SUM((G$3&gt;='Gastos com Pessoal'!$E$513:$E$522)*(G$3&lt;='Gastos com Pessoal'!$F$513:$F$522)*(IF('Gastos com Pessoal'!$G$513:$G$522&lt;=G$3,1,0))*OFFSET('Gastos com Pessoal'!$H$512,1,MATCH(1&amp;$B53,'Gastos com Pessoal'!$I$532:$AJ$532&amp;'Gastos com Pessoal'!$I$512:$AJ$512,0),10,1)),0)
+_xlfn.IFNA(SUM((G$3&gt;='Gastos com Pessoal'!$E$513:$E$522)*(G$3&lt;='Gastos com Pessoal'!$F$513:$F$522)*(IF('Gastos com Pessoal'!$M$513:$M$522&lt;=G$3,1,0))*OFFSET('Gastos com Pessoal'!$H$512,1,MATCH(2&amp;$B53,'Gastos com Pessoal'!$I$532:$AJ$532&amp;'Gastos com Pessoal'!$I$512:$AJ$512,0),10,1)),0)
+_xlfn.IFNA(SUM((G$3&gt;='Gastos com Pessoal'!$E$513:$E$522)*(G$3&lt;='Gastos com Pessoal'!$F$513:$F$522)*(IF('Gastos com Pessoal'!$S$513:$S$522&lt;=G$3,1,0))*OFFSET('Gastos com Pessoal'!$H$512,1,MATCH(3&amp;$B53,'Gastos com Pessoal'!$I$532:$AJ$532&amp;'Gastos com Pessoal'!$I$512:$AJ$512,0),10,1)),0)
+_xlfn.IFNA(SUM((G$3&gt;='Gastos com Pessoal'!$E$513:$E$522)*(G$3&lt;='Gastos com Pessoal'!$F$513:$F$522)*(IF('Gastos com Pessoal'!$Y$513:$Y$522&lt;=G$3,1,0))*OFFSET('Gastos com Pessoal'!$H$512,1,MATCH(4&amp;$B53,'Gastos com Pessoal'!$I$532:$AJ$532&amp;'Gastos com Pessoal'!$I$512:$AJ$512,0),10,1)),0)
+_xlfn.IFNA(SUM((G$3&gt;='Gastos com Pessoal'!$E$513:$E$522)*(G$3&lt;='Gastos com Pessoal'!$F$513:$F$522)*(IF('Gastos com Pessoal'!$AE$513:$AE$522&lt;=G$3,1,0))*OFFSET('Gastos com Pessoal'!$H$512,1,MATCH(5&amp;$B53,'Gastos com Pessoal'!$I$532:$AJ$532&amp;'Gastos com Pessoal'!$I$512:$AJ$512,0),10,1)),0)</f>
        <v>0</v>
      </c>
      <c r="H53" s="32">
        <f t="array" aca="1" ref="H53" ca="1">_xlfn.IFNA(SUM((H$3&gt;='Gastos com Pessoal'!$E$7:$E$506)*(H$3&lt;='Gastos com Pessoal'!$F$7:$F$506)*OFFSET('Encargos e Benefícios'!$D$5,1,MATCH($B53,'Encargos e Benefícios'!$E$5:$AB$5,0),500,1)),0)
+_xlfn.IFNA(SUM((H$3&gt;='Gastos com Pessoal'!$E$513:$E$522)*(H$3&lt;='Gastos com Pessoal'!$F$513:$F$522)*OFFSET('Encargos e Benefícios'!$D$511,1,MATCH($B53,'Encargos e Benefícios'!$E$511:$AB$511,0),10,1)),0)
+_xlfn.IFNA(SUM((H$3&gt;='Gastos com Pessoal'!$E$7:$E$506)*(H$3&lt;='Gastos com Pessoal'!$F$7:$F$506)*(IF('Gastos com Pessoal'!$G$7:$G$506&lt;=H$3,1,0))*OFFSET('Gastos com Pessoal'!$H$6,1,MATCH(1&amp;$B53,'Gastos com Pessoal'!$I$532:$AJ$532&amp;'Gastos com Pessoal'!$I$6:$AJ$6,0),500,1)),0)
+_xlfn.IFNA(SUM((H$3&gt;='Gastos com Pessoal'!$E$7:$E$506)*(H$3&lt;='Gastos com Pessoal'!$F$7:$F$506)*(IF('Gastos com Pessoal'!$M$7:$M$506&lt;=H$3,1,0))*OFFSET('Gastos com Pessoal'!$H$6,1,MATCH(2&amp;$B53,'Gastos com Pessoal'!$I$532:$AJ$532&amp;'Gastos com Pessoal'!$I$6:$AJ$6,0),500,1)),0)
+_xlfn.IFNA(SUM((H$3&gt;='Gastos com Pessoal'!$E$7:$E$506)*(H$3&lt;='Gastos com Pessoal'!$F$7:$F$506)*(IF('Gastos com Pessoal'!$S$7:$S$506&lt;=H$3,1,0))*OFFSET('Gastos com Pessoal'!$H$6,1,MATCH(3&amp;$B53,'Gastos com Pessoal'!$I$532:$AJ$532&amp;'Gastos com Pessoal'!$I$6:$AJ$6,0),500,1)),0)
+_xlfn.IFNA(SUM((H$3&gt;='Gastos com Pessoal'!$E$7:$E$506)*(H$3&lt;='Gastos com Pessoal'!$F$7:$F$506)*(IF('Gastos com Pessoal'!$Y$7:$Y$506&lt;=H$3,1,0))*OFFSET('Gastos com Pessoal'!$H$6,1,MATCH(4&amp;$B53,'Gastos com Pessoal'!$I$532:$AJ$532&amp;'Gastos com Pessoal'!$I$6:$AJ$6,0),500,1)),0)
+_xlfn.IFNA(SUM((H$3&gt;='Gastos com Pessoal'!$E$7:$E$506)*(H$3&lt;='Gastos com Pessoal'!$F$7:$F$506)*(IF('Gastos com Pessoal'!$AE$7:$AE$506&lt;=H$3,1,0))*OFFSET('Gastos com Pessoal'!$H$6,1,MATCH(5&amp;$B53,'Gastos com Pessoal'!$I$532:$AJ$532&amp;'Gastos com Pessoal'!$I$6:$AJ$6,0),500,1)),0)
+_xlfn.IFNA(SUM((H$3&gt;='Gastos com Pessoal'!$E$513:$E$522)*(H$3&lt;='Gastos com Pessoal'!$F$513:$F$522)*(IF('Gastos com Pessoal'!$G$513:$G$522&lt;=H$3,1,0))*OFFSET('Gastos com Pessoal'!$H$512,1,MATCH(1&amp;$B53,'Gastos com Pessoal'!$I$532:$AJ$532&amp;'Gastos com Pessoal'!$I$512:$AJ$512,0),10,1)),0)
+_xlfn.IFNA(SUM((H$3&gt;='Gastos com Pessoal'!$E$513:$E$522)*(H$3&lt;='Gastos com Pessoal'!$F$513:$F$522)*(IF('Gastos com Pessoal'!$M$513:$M$522&lt;=H$3,1,0))*OFFSET('Gastos com Pessoal'!$H$512,1,MATCH(2&amp;$B53,'Gastos com Pessoal'!$I$532:$AJ$532&amp;'Gastos com Pessoal'!$I$512:$AJ$512,0),10,1)),0)
+_xlfn.IFNA(SUM((H$3&gt;='Gastos com Pessoal'!$E$513:$E$522)*(H$3&lt;='Gastos com Pessoal'!$F$513:$F$522)*(IF('Gastos com Pessoal'!$S$513:$S$522&lt;=H$3,1,0))*OFFSET('Gastos com Pessoal'!$H$512,1,MATCH(3&amp;$B53,'Gastos com Pessoal'!$I$532:$AJ$532&amp;'Gastos com Pessoal'!$I$512:$AJ$512,0),10,1)),0)
+_xlfn.IFNA(SUM((H$3&gt;='Gastos com Pessoal'!$E$513:$E$522)*(H$3&lt;='Gastos com Pessoal'!$F$513:$F$522)*(IF('Gastos com Pessoal'!$Y$513:$Y$522&lt;=H$3,1,0))*OFFSET('Gastos com Pessoal'!$H$512,1,MATCH(4&amp;$B53,'Gastos com Pessoal'!$I$532:$AJ$532&amp;'Gastos com Pessoal'!$I$512:$AJ$512,0),10,1)),0)
+_xlfn.IFNA(SUM((H$3&gt;='Gastos com Pessoal'!$E$513:$E$522)*(H$3&lt;='Gastos com Pessoal'!$F$513:$F$522)*(IF('Gastos com Pessoal'!$AE$513:$AE$522&lt;=H$3,1,0))*OFFSET('Gastos com Pessoal'!$H$512,1,MATCH(5&amp;$B53,'Gastos com Pessoal'!$I$532:$AJ$532&amp;'Gastos com Pessoal'!$I$512:$AJ$512,0),10,1)),0)</f>
        <v>0</v>
      </c>
      <c r="I53" s="32">
        <f t="array" aca="1" ref="I53" ca="1">_xlfn.IFNA(SUM((I$3&gt;='Gastos com Pessoal'!$E$7:$E$506)*(I$3&lt;='Gastos com Pessoal'!$F$7:$F$506)*OFFSET('Encargos e Benefícios'!$D$5,1,MATCH($B53,'Encargos e Benefícios'!$E$5:$AB$5,0),500,1)),0)
+_xlfn.IFNA(SUM((I$3&gt;='Gastos com Pessoal'!$E$513:$E$522)*(I$3&lt;='Gastos com Pessoal'!$F$513:$F$522)*OFFSET('Encargos e Benefícios'!$D$511,1,MATCH($B53,'Encargos e Benefícios'!$E$511:$AB$511,0),10,1)),0)
+_xlfn.IFNA(SUM((I$3&gt;='Gastos com Pessoal'!$E$7:$E$506)*(I$3&lt;='Gastos com Pessoal'!$F$7:$F$506)*(IF('Gastos com Pessoal'!$G$7:$G$506&lt;=I$3,1,0))*OFFSET('Gastos com Pessoal'!$H$6,1,MATCH(1&amp;$B53,'Gastos com Pessoal'!$I$532:$AJ$532&amp;'Gastos com Pessoal'!$I$6:$AJ$6,0),500,1)),0)
+_xlfn.IFNA(SUM((I$3&gt;='Gastos com Pessoal'!$E$7:$E$506)*(I$3&lt;='Gastos com Pessoal'!$F$7:$F$506)*(IF('Gastos com Pessoal'!$M$7:$M$506&lt;=I$3,1,0))*OFFSET('Gastos com Pessoal'!$H$6,1,MATCH(2&amp;$B53,'Gastos com Pessoal'!$I$532:$AJ$532&amp;'Gastos com Pessoal'!$I$6:$AJ$6,0),500,1)),0)
+_xlfn.IFNA(SUM((I$3&gt;='Gastos com Pessoal'!$E$7:$E$506)*(I$3&lt;='Gastos com Pessoal'!$F$7:$F$506)*(IF('Gastos com Pessoal'!$S$7:$S$506&lt;=I$3,1,0))*OFFSET('Gastos com Pessoal'!$H$6,1,MATCH(3&amp;$B53,'Gastos com Pessoal'!$I$532:$AJ$532&amp;'Gastos com Pessoal'!$I$6:$AJ$6,0),500,1)),0)
+_xlfn.IFNA(SUM((I$3&gt;='Gastos com Pessoal'!$E$7:$E$506)*(I$3&lt;='Gastos com Pessoal'!$F$7:$F$506)*(IF('Gastos com Pessoal'!$Y$7:$Y$506&lt;=I$3,1,0))*OFFSET('Gastos com Pessoal'!$H$6,1,MATCH(4&amp;$B53,'Gastos com Pessoal'!$I$532:$AJ$532&amp;'Gastos com Pessoal'!$I$6:$AJ$6,0),500,1)),0)
+_xlfn.IFNA(SUM((I$3&gt;='Gastos com Pessoal'!$E$7:$E$506)*(I$3&lt;='Gastos com Pessoal'!$F$7:$F$506)*(IF('Gastos com Pessoal'!$AE$7:$AE$506&lt;=I$3,1,0))*OFFSET('Gastos com Pessoal'!$H$6,1,MATCH(5&amp;$B53,'Gastos com Pessoal'!$I$532:$AJ$532&amp;'Gastos com Pessoal'!$I$6:$AJ$6,0),500,1)),0)
+_xlfn.IFNA(SUM((I$3&gt;='Gastos com Pessoal'!$E$513:$E$522)*(I$3&lt;='Gastos com Pessoal'!$F$513:$F$522)*(IF('Gastos com Pessoal'!$G$513:$G$522&lt;=I$3,1,0))*OFFSET('Gastos com Pessoal'!$H$512,1,MATCH(1&amp;$B53,'Gastos com Pessoal'!$I$532:$AJ$532&amp;'Gastos com Pessoal'!$I$512:$AJ$512,0),10,1)),0)
+_xlfn.IFNA(SUM((I$3&gt;='Gastos com Pessoal'!$E$513:$E$522)*(I$3&lt;='Gastos com Pessoal'!$F$513:$F$522)*(IF('Gastos com Pessoal'!$M$513:$M$522&lt;=I$3,1,0))*OFFSET('Gastos com Pessoal'!$H$512,1,MATCH(2&amp;$B53,'Gastos com Pessoal'!$I$532:$AJ$532&amp;'Gastos com Pessoal'!$I$512:$AJ$512,0),10,1)),0)
+_xlfn.IFNA(SUM((I$3&gt;='Gastos com Pessoal'!$E$513:$E$522)*(I$3&lt;='Gastos com Pessoal'!$F$513:$F$522)*(IF('Gastos com Pessoal'!$S$513:$S$522&lt;=I$3,1,0))*OFFSET('Gastos com Pessoal'!$H$512,1,MATCH(3&amp;$B53,'Gastos com Pessoal'!$I$532:$AJ$532&amp;'Gastos com Pessoal'!$I$512:$AJ$512,0),10,1)),0)
+_xlfn.IFNA(SUM((I$3&gt;='Gastos com Pessoal'!$E$513:$E$522)*(I$3&lt;='Gastos com Pessoal'!$F$513:$F$522)*(IF('Gastos com Pessoal'!$Y$513:$Y$522&lt;=I$3,1,0))*OFFSET('Gastos com Pessoal'!$H$512,1,MATCH(4&amp;$B53,'Gastos com Pessoal'!$I$532:$AJ$532&amp;'Gastos com Pessoal'!$I$512:$AJ$512,0),10,1)),0)
+_xlfn.IFNA(SUM((I$3&gt;='Gastos com Pessoal'!$E$513:$E$522)*(I$3&lt;='Gastos com Pessoal'!$F$513:$F$522)*(IF('Gastos com Pessoal'!$AE$513:$AE$522&lt;=I$3,1,0))*OFFSET('Gastos com Pessoal'!$H$512,1,MATCH(5&amp;$B53,'Gastos com Pessoal'!$I$532:$AJ$532&amp;'Gastos com Pessoal'!$I$512:$AJ$512,0),10,1)),0)</f>
        <v>0</v>
      </c>
      <c r="J53" s="32">
        <f t="array" aca="1" ref="J53" ca="1">_xlfn.IFNA(SUM((J$3&gt;='Gastos com Pessoal'!$E$7:$E$506)*(J$3&lt;='Gastos com Pessoal'!$F$7:$F$506)*OFFSET('Encargos e Benefícios'!$D$5,1,MATCH($B53,'Encargos e Benefícios'!$E$5:$AB$5,0),500,1)),0)
+_xlfn.IFNA(SUM((J$3&gt;='Gastos com Pessoal'!$E$513:$E$522)*(J$3&lt;='Gastos com Pessoal'!$F$513:$F$522)*OFFSET('Encargos e Benefícios'!$D$511,1,MATCH($B53,'Encargos e Benefícios'!$E$511:$AB$511,0),10,1)),0)
+_xlfn.IFNA(SUM((J$3&gt;='Gastos com Pessoal'!$E$7:$E$506)*(J$3&lt;='Gastos com Pessoal'!$F$7:$F$506)*(IF('Gastos com Pessoal'!$G$7:$G$506&lt;=J$3,1,0))*OFFSET('Gastos com Pessoal'!$H$6,1,MATCH(1&amp;$B53,'Gastos com Pessoal'!$I$532:$AJ$532&amp;'Gastos com Pessoal'!$I$6:$AJ$6,0),500,1)),0)
+_xlfn.IFNA(SUM((J$3&gt;='Gastos com Pessoal'!$E$7:$E$506)*(J$3&lt;='Gastos com Pessoal'!$F$7:$F$506)*(IF('Gastos com Pessoal'!$M$7:$M$506&lt;=J$3,1,0))*OFFSET('Gastos com Pessoal'!$H$6,1,MATCH(2&amp;$B53,'Gastos com Pessoal'!$I$532:$AJ$532&amp;'Gastos com Pessoal'!$I$6:$AJ$6,0),500,1)),0)
+_xlfn.IFNA(SUM((J$3&gt;='Gastos com Pessoal'!$E$7:$E$506)*(J$3&lt;='Gastos com Pessoal'!$F$7:$F$506)*(IF('Gastos com Pessoal'!$S$7:$S$506&lt;=J$3,1,0))*OFFSET('Gastos com Pessoal'!$H$6,1,MATCH(3&amp;$B53,'Gastos com Pessoal'!$I$532:$AJ$532&amp;'Gastos com Pessoal'!$I$6:$AJ$6,0),500,1)),0)
+_xlfn.IFNA(SUM((J$3&gt;='Gastos com Pessoal'!$E$7:$E$506)*(J$3&lt;='Gastos com Pessoal'!$F$7:$F$506)*(IF('Gastos com Pessoal'!$Y$7:$Y$506&lt;=J$3,1,0))*OFFSET('Gastos com Pessoal'!$H$6,1,MATCH(4&amp;$B53,'Gastos com Pessoal'!$I$532:$AJ$532&amp;'Gastos com Pessoal'!$I$6:$AJ$6,0),500,1)),0)
+_xlfn.IFNA(SUM((J$3&gt;='Gastos com Pessoal'!$E$7:$E$506)*(J$3&lt;='Gastos com Pessoal'!$F$7:$F$506)*(IF('Gastos com Pessoal'!$AE$7:$AE$506&lt;=J$3,1,0))*OFFSET('Gastos com Pessoal'!$H$6,1,MATCH(5&amp;$B53,'Gastos com Pessoal'!$I$532:$AJ$532&amp;'Gastos com Pessoal'!$I$6:$AJ$6,0),500,1)),0)
+_xlfn.IFNA(SUM((J$3&gt;='Gastos com Pessoal'!$E$513:$E$522)*(J$3&lt;='Gastos com Pessoal'!$F$513:$F$522)*(IF('Gastos com Pessoal'!$G$513:$G$522&lt;=J$3,1,0))*OFFSET('Gastos com Pessoal'!$H$512,1,MATCH(1&amp;$B53,'Gastos com Pessoal'!$I$532:$AJ$532&amp;'Gastos com Pessoal'!$I$512:$AJ$512,0),10,1)),0)
+_xlfn.IFNA(SUM((J$3&gt;='Gastos com Pessoal'!$E$513:$E$522)*(J$3&lt;='Gastos com Pessoal'!$F$513:$F$522)*(IF('Gastos com Pessoal'!$M$513:$M$522&lt;=J$3,1,0))*OFFSET('Gastos com Pessoal'!$H$512,1,MATCH(2&amp;$B53,'Gastos com Pessoal'!$I$532:$AJ$532&amp;'Gastos com Pessoal'!$I$512:$AJ$512,0),10,1)),0)
+_xlfn.IFNA(SUM((J$3&gt;='Gastos com Pessoal'!$E$513:$E$522)*(J$3&lt;='Gastos com Pessoal'!$F$513:$F$522)*(IF('Gastos com Pessoal'!$S$513:$S$522&lt;=J$3,1,0))*OFFSET('Gastos com Pessoal'!$H$512,1,MATCH(3&amp;$B53,'Gastos com Pessoal'!$I$532:$AJ$532&amp;'Gastos com Pessoal'!$I$512:$AJ$512,0),10,1)),0)
+_xlfn.IFNA(SUM((J$3&gt;='Gastos com Pessoal'!$E$513:$E$522)*(J$3&lt;='Gastos com Pessoal'!$F$513:$F$522)*(IF('Gastos com Pessoal'!$Y$513:$Y$522&lt;=J$3,1,0))*OFFSET('Gastos com Pessoal'!$H$512,1,MATCH(4&amp;$B53,'Gastos com Pessoal'!$I$532:$AJ$532&amp;'Gastos com Pessoal'!$I$512:$AJ$512,0),10,1)),0)
+_xlfn.IFNA(SUM((J$3&gt;='Gastos com Pessoal'!$E$513:$E$522)*(J$3&lt;='Gastos com Pessoal'!$F$513:$F$522)*(IF('Gastos com Pessoal'!$AE$513:$AE$522&lt;=J$3,1,0))*OFFSET('Gastos com Pessoal'!$H$512,1,MATCH(5&amp;$B53,'Gastos com Pessoal'!$I$532:$AJ$532&amp;'Gastos com Pessoal'!$I$512:$AJ$512,0),10,1)),0)</f>
        <v>0</v>
      </c>
      <c r="K53" s="32">
        <f t="array" aca="1" ref="K53" ca="1">_xlfn.IFNA(SUM((K$3&gt;='Gastos com Pessoal'!$E$7:$E$506)*(K$3&lt;='Gastos com Pessoal'!$F$7:$F$506)*OFFSET('Encargos e Benefícios'!$D$5,1,MATCH($B53,'Encargos e Benefícios'!$E$5:$AB$5,0),500,1)),0)
+_xlfn.IFNA(SUM((K$3&gt;='Gastos com Pessoal'!$E$513:$E$522)*(K$3&lt;='Gastos com Pessoal'!$F$513:$F$522)*OFFSET('Encargos e Benefícios'!$D$511,1,MATCH($B53,'Encargos e Benefícios'!$E$511:$AB$511,0),10,1)),0)
+_xlfn.IFNA(SUM((K$3&gt;='Gastos com Pessoal'!$E$7:$E$506)*(K$3&lt;='Gastos com Pessoal'!$F$7:$F$506)*(IF('Gastos com Pessoal'!$G$7:$G$506&lt;=K$3,1,0))*OFFSET('Gastos com Pessoal'!$H$6,1,MATCH(1&amp;$B53,'Gastos com Pessoal'!$I$532:$AJ$532&amp;'Gastos com Pessoal'!$I$6:$AJ$6,0),500,1)),0)
+_xlfn.IFNA(SUM((K$3&gt;='Gastos com Pessoal'!$E$7:$E$506)*(K$3&lt;='Gastos com Pessoal'!$F$7:$F$506)*(IF('Gastos com Pessoal'!$M$7:$M$506&lt;=K$3,1,0))*OFFSET('Gastos com Pessoal'!$H$6,1,MATCH(2&amp;$B53,'Gastos com Pessoal'!$I$532:$AJ$532&amp;'Gastos com Pessoal'!$I$6:$AJ$6,0),500,1)),0)
+_xlfn.IFNA(SUM((K$3&gt;='Gastos com Pessoal'!$E$7:$E$506)*(K$3&lt;='Gastos com Pessoal'!$F$7:$F$506)*(IF('Gastos com Pessoal'!$S$7:$S$506&lt;=K$3,1,0))*OFFSET('Gastos com Pessoal'!$H$6,1,MATCH(3&amp;$B53,'Gastos com Pessoal'!$I$532:$AJ$532&amp;'Gastos com Pessoal'!$I$6:$AJ$6,0),500,1)),0)
+_xlfn.IFNA(SUM((K$3&gt;='Gastos com Pessoal'!$E$7:$E$506)*(K$3&lt;='Gastos com Pessoal'!$F$7:$F$506)*(IF('Gastos com Pessoal'!$Y$7:$Y$506&lt;=K$3,1,0))*OFFSET('Gastos com Pessoal'!$H$6,1,MATCH(4&amp;$B53,'Gastos com Pessoal'!$I$532:$AJ$532&amp;'Gastos com Pessoal'!$I$6:$AJ$6,0),500,1)),0)
+_xlfn.IFNA(SUM((K$3&gt;='Gastos com Pessoal'!$E$7:$E$506)*(K$3&lt;='Gastos com Pessoal'!$F$7:$F$506)*(IF('Gastos com Pessoal'!$AE$7:$AE$506&lt;=K$3,1,0))*OFFSET('Gastos com Pessoal'!$H$6,1,MATCH(5&amp;$B53,'Gastos com Pessoal'!$I$532:$AJ$532&amp;'Gastos com Pessoal'!$I$6:$AJ$6,0),500,1)),0)
+_xlfn.IFNA(SUM((K$3&gt;='Gastos com Pessoal'!$E$513:$E$522)*(K$3&lt;='Gastos com Pessoal'!$F$513:$F$522)*(IF('Gastos com Pessoal'!$G$513:$G$522&lt;=K$3,1,0))*OFFSET('Gastos com Pessoal'!$H$512,1,MATCH(1&amp;$B53,'Gastos com Pessoal'!$I$532:$AJ$532&amp;'Gastos com Pessoal'!$I$512:$AJ$512,0),10,1)),0)
+_xlfn.IFNA(SUM((K$3&gt;='Gastos com Pessoal'!$E$513:$E$522)*(K$3&lt;='Gastos com Pessoal'!$F$513:$F$522)*(IF('Gastos com Pessoal'!$M$513:$M$522&lt;=K$3,1,0))*OFFSET('Gastos com Pessoal'!$H$512,1,MATCH(2&amp;$B53,'Gastos com Pessoal'!$I$532:$AJ$532&amp;'Gastos com Pessoal'!$I$512:$AJ$512,0),10,1)),0)
+_xlfn.IFNA(SUM((K$3&gt;='Gastos com Pessoal'!$E$513:$E$522)*(K$3&lt;='Gastos com Pessoal'!$F$513:$F$522)*(IF('Gastos com Pessoal'!$S$513:$S$522&lt;=K$3,1,0))*OFFSET('Gastos com Pessoal'!$H$512,1,MATCH(3&amp;$B53,'Gastos com Pessoal'!$I$532:$AJ$532&amp;'Gastos com Pessoal'!$I$512:$AJ$512,0),10,1)),0)
+_xlfn.IFNA(SUM((K$3&gt;='Gastos com Pessoal'!$E$513:$E$522)*(K$3&lt;='Gastos com Pessoal'!$F$513:$F$522)*(IF('Gastos com Pessoal'!$Y$513:$Y$522&lt;=K$3,1,0))*OFFSET('Gastos com Pessoal'!$H$512,1,MATCH(4&amp;$B53,'Gastos com Pessoal'!$I$532:$AJ$532&amp;'Gastos com Pessoal'!$I$512:$AJ$512,0),10,1)),0)
+_xlfn.IFNA(SUM((K$3&gt;='Gastos com Pessoal'!$E$513:$E$522)*(K$3&lt;='Gastos com Pessoal'!$F$513:$F$522)*(IF('Gastos com Pessoal'!$AE$513:$AE$522&lt;=K$3,1,0))*OFFSET('Gastos com Pessoal'!$H$512,1,MATCH(5&amp;$B53,'Gastos com Pessoal'!$I$532:$AJ$532&amp;'Gastos com Pessoal'!$I$512:$AJ$512,0),10,1)),0)</f>
        <v>0</v>
      </c>
      <c r="L53" s="32">
        <f t="array" aca="1" ref="L53" ca="1">_xlfn.IFNA(SUM((L$3&gt;='Gastos com Pessoal'!$E$7:$E$506)*(L$3&lt;='Gastos com Pessoal'!$F$7:$F$506)*OFFSET('Encargos e Benefícios'!$D$5,1,MATCH($B53,'Encargos e Benefícios'!$E$5:$AB$5,0),500,1)),0)
+_xlfn.IFNA(SUM((L$3&gt;='Gastos com Pessoal'!$E$513:$E$522)*(L$3&lt;='Gastos com Pessoal'!$F$513:$F$522)*OFFSET('Encargos e Benefícios'!$D$511,1,MATCH($B53,'Encargos e Benefícios'!$E$511:$AB$511,0),10,1)),0)
+_xlfn.IFNA(SUM((L$3&gt;='Gastos com Pessoal'!$E$7:$E$506)*(L$3&lt;='Gastos com Pessoal'!$F$7:$F$506)*(IF('Gastos com Pessoal'!$G$7:$G$506&lt;=L$3,1,0))*OFFSET('Gastos com Pessoal'!$H$6,1,MATCH(1&amp;$B53,'Gastos com Pessoal'!$I$532:$AJ$532&amp;'Gastos com Pessoal'!$I$6:$AJ$6,0),500,1)),0)
+_xlfn.IFNA(SUM((L$3&gt;='Gastos com Pessoal'!$E$7:$E$506)*(L$3&lt;='Gastos com Pessoal'!$F$7:$F$506)*(IF('Gastos com Pessoal'!$M$7:$M$506&lt;=L$3,1,0))*OFFSET('Gastos com Pessoal'!$H$6,1,MATCH(2&amp;$B53,'Gastos com Pessoal'!$I$532:$AJ$532&amp;'Gastos com Pessoal'!$I$6:$AJ$6,0),500,1)),0)
+_xlfn.IFNA(SUM((L$3&gt;='Gastos com Pessoal'!$E$7:$E$506)*(L$3&lt;='Gastos com Pessoal'!$F$7:$F$506)*(IF('Gastos com Pessoal'!$S$7:$S$506&lt;=L$3,1,0))*OFFSET('Gastos com Pessoal'!$H$6,1,MATCH(3&amp;$B53,'Gastos com Pessoal'!$I$532:$AJ$532&amp;'Gastos com Pessoal'!$I$6:$AJ$6,0),500,1)),0)
+_xlfn.IFNA(SUM((L$3&gt;='Gastos com Pessoal'!$E$7:$E$506)*(L$3&lt;='Gastos com Pessoal'!$F$7:$F$506)*(IF('Gastos com Pessoal'!$Y$7:$Y$506&lt;=L$3,1,0))*OFFSET('Gastos com Pessoal'!$H$6,1,MATCH(4&amp;$B53,'Gastos com Pessoal'!$I$532:$AJ$532&amp;'Gastos com Pessoal'!$I$6:$AJ$6,0),500,1)),0)
+_xlfn.IFNA(SUM((L$3&gt;='Gastos com Pessoal'!$E$7:$E$506)*(L$3&lt;='Gastos com Pessoal'!$F$7:$F$506)*(IF('Gastos com Pessoal'!$AE$7:$AE$506&lt;=L$3,1,0))*OFFSET('Gastos com Pessoal'!$H$6,1,MATCH(5&amp;$B53,'Gastos com Pessoal'!$I$532:$AJ$532&amp;'Gastos com Pessoal'!$I$6:$AJ$6,0),500,1)),0)
+_xlfn.IFNA(SUM((L$3&gt;='Gastos com Pessoal'!$E$513:$E$522)*(L$3&lt;='Gastos com Pessoal'!$F$513:$F$522)*(IF('Gastos com Pessoal'!$G$513:$G$522&lt;=L$3,1,0))*OFFSET('Gastos com Pessoal'!$H$512,1,MATCH(1&amp;$B53,'Gastos com Pessoal'!$I$532:$AJ$532&amp;'Gastos com Pessoal'!$I$512:$AJ$512,0),10,1)),0)
+_xlfn.IFNA(SUM((L$3&gt;='Gastos com Pessoal'!$E$513:$E$522)*(L$3&lt;='Gastos com Pessoal'!$F$513:$F$522)*(IF('Gastos com Pessoal'!$M$513:$M$522&lt;=L$3,1,0))*OFFSET('Gastos com Pessoal'!$H$512,1,MATCH(2&amp;$B53,'Gastos com Pessoal'!$I$532:$AJ$532&amp;'Gastos com Pessoal'!$I$512:$AJ$512,0),10,1)),0)
+_xlfn.IFNA(SUM((L$3&gt;='Gastos com Pessoal'!$E$513:$E$522)*(L$3&lt;='Gastos com Pessoal'!$F$513:$F$522)*(IF('Gastos com Pessoal'!$S$513:$S$522&lt;=L$3,1,0))*OFFSET('Gastos com Pessoal'!$H$512,1,MATCH(3&amp;$B53,'Gastos com Pessoal'!$I$532:$AJ$532&amp;'Gastos com Pessoal'!$I$512:$AJ$512,0),10,1)),0)
+_xlfn.IFNA(SUM((L$3&gt;='Gastos com Pessoal'!$E$513:$E$522)*(L$3&lt;='Gastos com Pessoal'!$F$513:$F$522)*(IF('Gastos com Pessoal'!$Y$513:$Y$522&lt;=L$3,1,0))*OFFSET('Gastos com Pessoal'!$H$512,1,MATCH(4&amp;$B53,'Gastos com Pessoal'!$I$532:$AJ$532&amp;'Gastos com Pessoal'!$I$512:$AJ$512,0),10,1)),0)
+_xlfn.IFNA(SUM((L$3&gt;='Gastos com Pessoal'!$E$513:$E$522)*(L$3&lt;='Gastos com Pessoal'!$F$513:$F$522)*(IF('Gastos com Pessoal'!$AE$513:$AE$522&lt;=L$3,1,0))*OFFSET('Gastos com Pessoal'!$H$512,1,MATCH(5&amp;$B53,'Gastos com Pessoal'!$I$532:$AJ$532&amp;'Gastos com Pessoal'!$I$512:$AJ$512,0),10,1)),0)</f>
        <v>0</v>
      </c>
      <c r="M53" s="32">
        <f t="array" aca="1" ref="M53" ca="1">_xlfn.IFNA(SUM((M$3&gt;='Gastos com Pessoal'!$E$7:$E$506)*(M$3&lt;='Gastos com Pessoal'!$F$7:$F$506)*OFFSET('Encargos e Benefícios'!$D$5,1,MATCH($B53,'Encargos e Benefícios'!$E$5:$AB$5,0),500,1)),0)
+_xlfn.IFNA(SUM((M$3&gt;='Gastos com Pessoal'!$E$513:$E$522)*(M$3&lt;='Gastos com Pessoal'!$F$513:$F$522)*OFFSET('Encargos e Benefícios'!$D$511,1,MATCH($B53,'Encargos e Benefícios'!$E$511:$AB$511,0),10,1)),0)
+_xlfn.IFNA(SUM((M$3&gt;='Gastos com Pessoal'!$E$7:$E$506)*(M$3&lt;='Gastos com Pessoal'!$F$7:$F$506)*(IF('Gastos com Pessoal'!$G$7:$G$506&lt;=M$3,1,0))*OFFSET('Gastos com Pessoal'!$H$6,1,MATCH(1&amp;$B53,'Gastos com Pessoal'!$I$532:$AJ$532&amp;'Gastos com Pessoal'!$I$6:$AJ$6,0),500,1)),0)
+_xlfn.IFNA(SUM((M$3&gt;='Gastos com Pessoal'!$E$7:$E$506)*(M$3&lt;='Gastos com Pessoal'!$F$7:$F$506)*(IF('Gastos com Pessoal'!$M$7:$M$506&lt;=M$3,1,0))*OFFSET('Gastos com Pessoal'!$H$6,1,MATCH(2&amp;$B53,'Gastos com Pessoal'!$I$532:$AJ$532&amp;'Gastos com Pessoal'!$I$6:$AJ$6,0),500,1)),0)
+_xlfn.IFNA(SUM((M$3&gt;='Gastos com Pessoal'!$E$7:$E$506)*(M$3&lt;='Gastos com Pessoal'!$F$7:$F$506)*(IF('Gastos com Pessoal'!$S$7:$S$506&lt;=M$3,1,0))*OFFSET('Gastos com Pessoal'!$H$6,1,MATCH(3&amp;$B53,'Gastos com Pessoal'!$I$532:$AJ$532&amp;'Gastos com Pessoal'!$I$6:$AJ$6,0),500,1)),0)
+_xlfn.IFNA(SUM((M$3&gt;='Gastos com Pessoal'!$E$7:$E$506)*(M$3&lt;='Gastos com Pessoal'!$F$7:$F$506)*(IF('Gastos com Pessoal'!$Y$7:$Y$506&lt;=M$3,1,0))*OFFSET('Gastos com Pessoal'!$H$6,1,MATCH(4&amp;$B53,'Gastos com Pessoal'!$I$532:$AJ$532&amp;'Gastos com Pessoal'!$I$6:$AJ$6,0),500,1)),0)
+_xlfn.IFNA(SUM((M$3&gt;='Gastos com Pessoal'!$E$7:$E$506)*(M$3&lt;='Gastos com Pessoal'!$F$7:$F$506)*(IF('Gastos com Pessoal'!$AE$7:$AE$506&lt;=M$3,1,0))*OFFSET('Gastos com Pessoal'!$H$6,1,MATCH(5&amp;$B53,'Gastos com Pessoal'!$I$532:$AJ$532&amp;'Gastos com Pessoal'!$I$6:$AJ$6,0),500,1)),0)
+_xlfn.IFNA(SUM((M$3&gt;='Gastos com Pessoal'!$E$513:$E$522)*(M$3&lt;='Gastos com Pessoal'!$F$513:$F$522)*(IF('Gastos com Pessoal'!$G$513:$G$522&lt;=M$3,1,0))*OFFSET('Gastos com Pessoal'!$H$512,1,MATCH(1&amp;$B53,'Gastos com Pessoal'!$I$532:$AJ$532&amp;'Gastos com Pessoal'!$I$512:$AJ$512,0),10,1)),0)
+_xlfn.IFNA(SUM((M$3&gt;='Gastos com Pessoal'!$E$513:$E$522)*(M$3&lt;='Gastos com Pessoal'!$F$513:$F$522)*(IF('Gastos com Pessoal'!$M$513:$M$522&lt;=M$3,1,0))*OFFSET('Gastos com Pessoal'!$H$512,1,MATCH(2&amp;$B53,'Gastos com Pessoal'!$I$532:$AJ$532&amp;'Gastos com Pessoal'!$I$512:$AJ$512,0),10,1)),0)
+_xlfn.IFNA(SUM((M$3&gt;='Gastos com Pessoal'!$E$513:$E$522)*(M$3&lt;='Gastos com Pessoal'!$F$513:$F$522)*(IF('Gastos com Pessoal'!$S$513:$S$522&lt;=M$3,1,0))*OFFSET('Gastos com Pessoal'!$H$512,1,MATCH(3&amp;$B53,'Gastos com Pessoal'!$I$532:$AJ$532&amp;'Gastos com Pessoal'!$I$512:$AJ$512,0),10,1)),0)
+_xlfn.IFNA(SUM((M$3&gt;='Gastos com Pessoal'!$E$513:$E$522)*(M$3&lt;='Gastos com Pessoal'!$F$513:$F$522)*(IF('Gastos com Pessoal'!$Y$513:$Y$522&lt;=M$3,1,0))*OFFSET('Gastos com Pessoal'!$H$512,1,MATCH(4&amp;$B53,'Gastos com Pessoal'!$I$532:$AJ$532&amp;'Gastos com Pessoal'!$I$512:$AJ$512,0),10,1)),0)
+_xlfn.IFNA(SUM((M$3&gt;='Gastos com Pessoal'!$E$513:$E$522)*(M$3&lt;='Gastos com Pessoal'!$F$513:$F$522)*(IF('Gastos com Pessoal'!$AE$513:$AE$522&lt;=M$3,1,0))*OFFSET('Gastos com Pessoal'!$H$512,1,MATCH(5&amp;$B53,'Gastos com Pessoal'!$I$532:$AJ$532&amp;'Gastos com Pessoal'!$I$512:$AJ$512,0),10,1)),0)</f>
        <v>0</v>
      </c>
      <c r="N53" s="32">
        <f t="array" aca="1" ref="N53" ca="1">_xlfn.IFNA(SUM((N$3&gt;='Gastos com Pessoal'!$E$7:$E$506)*(N$3&lt;='Gastos com Pessoal'!$F$7:$F$506)*OFFSET('Encargos e Benefícios'!$D$5,1,MATCH($B53,'Encargos e Benefícios'!$E$5:$AB$5,0),500,1)),0)
+_xlfn.IFNA(SUM((N$3&gt;='Gastos com Pessoal'!$E$513:$E$522)*(N$3&lt;='Gastos com Pessoal'!$F$513:$F$522)*OFFSET('Encargos e Benefícios'!$D$511,1,MATCH($B53,'Encargos e Benefícios'!$E$511:$AB$511,0),10,1)),0)
+_xlfn.IFNA(SUM((N$3&gt;='Gastos com Pessoal'!$E$7:$E$506)*(N$3&lt;='Gastos com Pessoal'!$F$7:$F$506)*(IF('Gastos com Pessoal'!$G$7:$G$506&lt;=N$3,1,0))*OFFSET('Gastos com Pessoal'!$H$6,1,MATCH(1&amp;$B53,'Gastos com Pessoal'!$I$532:$AJ$532&amp;'Gastos com Pessoal'!$I$6:$AJ$6,0),500,1)),0)
+_xlfn.IFNA(SUM((N$3&gt;='Gastos com Pessoal'!$E$7:$E$506)*(N$3&lt;='Gastos com Pessoal'!$F$7:$F$506)*(IF('Gastos com Pessoal'!$M$7:$M$506&lt;=N$3,1,0))*OFFSET('Gastos com Pessoal'!$H$6,1,MATCH(2&amp;$B53,'Gastos com Pessoal'!$I$532:$AJ$532&amp;'Gastos com Pessoal'!$I$6:$AJ$6,0),500,1)),0)
+_xlfn.IFNA(SUM((N$3&gt;='Gastos com Pessoal'!$E$7:$E$506)*(N$3&lt;='Gastos com Pessoal'!$F$7:$F$506)*(IF('Gastos com Pessoal'!$S$7:$S$506&lt;=N$3,1,0))*OFFSET('Gastos com Pessoal'!$H$6,1,MATCH(3&amp;$B53,'Gastos com Pessoal'!$I$532:$AJ$532&amp;'Gastos com Pessoal'!$I$6:$AJ$6,0),500,1)),0)
+_xlfn.IFNA(SUM((N$3&gt;='Gastos com Pessoal'!$E$7:$E$506)*(N$3&lt;='Gastos com Pessoal'!$F$7:$F$506)*(IF('Gastos com Pessoal'!$Y$7:$Y$506&lt;=N$3,1,0))*OFFSET('Gastos com Pessoal'!$H$6,1,MATCH(4&amp;$B53,'Gastos com Pessoal'!$I$532:$AJ$532&amp;'Gastos com Pessoal'!$I$6:$AJ$6,0),500,1)),0)
+_xlfn.IFNA(SUM((N$3&gt;='Gastos com Pessoal'!$E$7:$E$506)*(N$3&lt;='Gastos com Pessoal'!$F$7:$F$506)*(IF('Gastos com Pessoal'!$AE$7:$AE$506&lt;=N$3,1,0))*OFFSET('Gastos com Pessoal'!$H$6,1,MATCH(5&amp;$B53,'Gastos com Pessoal'!$I$532:$AJ$532&amp;'Gastos com Pessoal'!$I$6:$AJ$6,0),500,1)),0)
+_xlfn.IFNA(SUM((N$3&gt;='Gastos com Pessoal'!$E$513:$E$522)*(N$3&lt;='Gastos com Pessoal'!$F$513:$F$522)*(IF('Gastos com Pessoal'!$G$513:$G$522&lt;=N$3,1,0))*OFFSET('Gastos com Pessoal'!$H$512,1,MATCH(1&amp;$B53,'Gastos com Pessoal'!$I$532:$AJ$532&amp;'Gastos com Pessoal'!$I$512:$AJ$512,0),10,1)),0)
+_xlfn.IFNA(SUM((N$3&gt;='Gastos com Pessoal'!$E$513:$E$522)*(N$3&lt;='Gastos com Pessoal'!$F$513:$F$522)*(IF('Gastos com Pessoal'!$M$513:$M$522&lt;=N$3,1,0))*OFFSET('Gastos com Pessoal'!$H$512,1,MATCH(2&amp;$B53,'Gastos com Pessoal'!$I$532:$AJ$532&amp;'Gastos com Pessoal'!$I$512:$AJ$512,0),10,1)),0)
+_xlfn.IFNA(SUM((N$3&gt;='Gastos com Pessoal'!$E$513:$E$522)*(N$3&lt;='Gastos com Pessoal'!$F$513:$F$522)*(IF('Gastos com Pessoal'!$S$513:$S$522&lt;=N$3,1,0))*OFFSET('Gastos com Pessoal'!$H$512,1,MATCH(3&amp;$B53,'Gastos com Pessoal'!$I$532:$AJ$532&amp;'Gastos com Pessoal'!$I$512:$AJ$512,0),10,1)),0)
+_xlfn.IFNA(SUM((N$3&gt;='Gastos com Pessoal'!$E$513:$E$522)*(N$3&lt;='Gastos com Pessoal'!$F$513:$F$522)*(IF('Gastos com Pessoal'!$Y$513:$Y$522&lt;=N$3,1,0))*OFFSET('Gastos com Pessoal'!$H$512,1,MATCH(4&amp;$B53,'Gastos com Pessoal'!$I$532:$AJ$532&amp;'Gastos com Pessoal'!$I$512:$AJ$512,0),10,1)),0)
+_xlfn.IFNA(SUM((N$3&gt;='Gastos com Pessoal'!$E$513:$E$522)*(N$3&lt;='Gastos com Pessoal'!$F$513:$F$522)*(IF('Gastos com Pessoal'!$AE$513:$AE$522&lt;=N$3,1,0))*OFFSET('Gastos com Pessoal'!$H$512,1,MATCH(5&amp;$B53,'Gastos com Pessoal'!$I$532:$AJ$532&amp;'Gastos com Pessoal'!$I$512:$AJ$512,0),10,1)),0)</f>
        <v>0</v>
      </c>
      <c r="O53" s="32">
        <f t="array" aca="1" ref="O53" ca="1">_xlfn.IFNA(SUM((O$3&gt;='Gastos com Pessoal'!$E$7:$E$506)*(O$3&lt;='Gastos com Pessoal'!$F$7:$F$506)*OFFSET('Encargos e Benefícios'!$D$5,1,MATCH($B53,'Encargos e Benefícios'!$E$5:$AB$5,0),500,1)),0)
+_xlfn.IFNA(SUM((O$3&gt;='Gastos com Pessoal'!$E$513:$E$522)*(O$3&lt;='Gastos com Pessoal'!$F$513:$F$522)*OFFSET('Encargos e Benefícios'!$D$511,1,MATCH($B53,'Encargos e Benefícios'!$E$511:$AB$511,0),10,1)),0)
+_xlfn.IFNA(SUM((O$3&gt;='Gastos com Pessoal'!$E$7:$E$506)*(O$3&lt;='Gastos com Pessoal'!$F$7:$F$506)*(IF('Gastos com Pessoal'!$G$7:$G$506&lt;=O$3,1,0))*OFFSET('Gastos com Pessoal'!$H$6,1,MATCH(1&amp;$B53,'Gastos com Pessoal'!$I$532:$AJ$532&amp;'Gastos com Pessoal'!$I$6:$AJ$6,0),500,1)),0)
+_xlfn.IFNA(SUM((O$3&gt;='Gastos com Pessoal'!$E$7:$E$506)*(O$3&lt;='Gastos com Pessoal'!$F$7:$F$506)*(IF('Gastos com Pessoal'!$M$7:$M$506&lt;=O$3,1,0))*OFFSET('Gastos com Pessoal'!$H$6,1,MATCH(2&amp;$B53,'Gastos com Pessoal'!$I$532:$AJ$532&amp;'Gastos com Pessoal'!$I$6:$AJ$6,0),500,1)),0)
+_xlfn.IFNA(SUM((O$3&gt;='Gastos com Pessoal'!$E$7:$E$506)*(O$3&lt;='Gastos com Pessoal'!$F$7:$F$506)*(IF('Gastos com Pessoal'!$S$7:$S$506&lt;=O$3,1,0))*OFFSET('Gastos com Pessoal'!$H$6,1,MATCH(3&amp;$B53,'Gastos com Pessoal'!$I$532:$AJ$532&amp;'Gastos com Pessoal'!$I$6:$AJ$6,0),500,1)),0)
+_xlfn.IFNA(SUM((O$3&gt;='Gastos com Pessoal'!$E$7:$E$506)*(O$3&lt;='Gastos com Pessoal'!$F$7:$F$506)*(IF('Gastos com Pessoal'!$Y$7:$Y$506&lt;=O$3,1,0))*OFFSET('Gastos com Pessoal'!$H$6,1,MATCH(4&amp;$B53,'Gastos com Pessoal'!$I$532:$AJ$532&amp;'Gastos com Pessoal'!$I$6:$AJ$6,0),500,1)),0)
+_xlfn.IFNA(SUM((O$3&gt;='Gastos com Pessoal'!$E$7:$E$506)*(O$3&lt;='Gastos com Pessoal'!$F$7:$F$506)*(IF('Gastos com Pessoal'!$AE$7:$AE$506&lt;=O$3,1,0))*OFFSET('Gastos com Pessoal'!$H$6,1,MATCH(5&amp;$B53,'Gastos com Pessoal'!$I$532:$AJ$532&amp;'Gastos com Pessoal'!$I$6:$AJ$6,0),500,1)),0)
+_xlfn.IFNA(SUM((O$3&gt;='Gastos com Pessoal'!$E$513:$E$522)*(O$3&lt;='Gastos com Pessoal'!$F$513:$F$522)*(IF('Gastos com Pessoal'!$G$513:$G$522&lt;=O$3,1,0))*OFFSET('Gastos com Pessoal'!$H$512,1,MATCH(1&amp;$B53,'Gastos com Pessoal'!$I$532:$AJ$532&amp;'Gastos com Pessoal'!$I$512:$AJ$512,0),10,1)),0)
+_xlfn.IFNA(SUM((O$3&gt;='Gastos com Pessoal'!$E$513:$E$522)*(O$3&lt;='Gastos com Pessoal'!$F$513:$F$522)*(IF('Gastos com Pessoal'!$M$513:$M$522&lt;=O$3,1,0))*OFFSET('Gastos com Pessoal'!$H$512,1,MATCH(2&amp;$B53,'Gastos com Pessoal'!$I$532:$AJ$532&amp;'Gastos com Pessoal'!$I$512:$AJ$512,0),10,1)),0)
+_xlfn.IFNA(SUM((O$3&gt;='Gastos com Pessoal'!$E$513:$E$522)*(O$3&lt;='Gastos com Pessoal'!$F$513:$F$522)*(IF('Gastos com Pessoal'!$S$513:$S$522&lt;=O$3,1,0))*OFFSET('Gastos com Pessoal'!$H$512,1,MATCH(3&amp;$B53,'Gastos com Pessoal'!$I$532:$AJ$532&amp;'Gastos com Pessoal'!$I$512:$AJ$512,0),10,1)),0)
+_xlfn.IFNA(SUM((O$3&gt;='Gastos com Pessoal'!$E$513:$E$522)*(O$3&lt;='Gastos com Pessoal'!$F$513:$F$522)*(IF('Gastos com Pessoal'!$Y$513:$Y$522&lt;=O$3,1,0))*OFFSET('Gastos com Pessoal'!$H$512,1,MATCH(4&amp;$B53,'Gastos com Pessoal'!$I$532:$AJ$532&amp;'Gastos com Pessoal'!$I$512:$AJ$512,0),10,1)),0)
+_xlfn.IFNA(SUM((O$3&gt;='Gastos com Pessoal'!$E$513:$E$522)*(O$3&lt;='Gastos com Pessoal'!$F$513:$F$522)*(IF('Gastos com Pessoal'!$AE$513:$AE$522&lt;=O$3,1,0))*OFFSET('Gastos com Pessoal'!$H$512,1,MATCH(5&amp;$B53,'Gastos com Pessoal'!$I$532:$AJ$532&amp;'Gastos com Pessoal'!$I$512:$AJ$512,0),10,1)),0)</f>
        <v>0</v>
      </c>
      <c r="P53" s="32">
        <f t="array" aca="1" ref="P53" ca="1">_xlfn.IFNA(SUM((P$3&gt;='Gastos com Pessoal'!$E$7:$E$506)*(P$3&lt;='Gastos com Pessoal'!$F$7:$F$506)*OFFSET('Encargos e Benefícios'!$D$5,1,MATCH($B53,'Encargos e Benefícios'!$E$5:$AB$5,0),500,1)),0)
+_xlfn.IFNA(SUM((P$3&gt;='Gastos com Pessoal'!$E$513:$E$522)*(P$3&lt;='Gastos com Pessoal'!$F$513:$F$522)*OFFSET('Encargos e Benefícios'!$D$511,1,MATCH($B53,'Encargos e Benefícios'!$E$511:$AB$511,0),10,1)),0)
+_xlfn.IFNA(SUM((P$3&gt;='Gastos com Pessoal'!$E$7:$E$506)*(P$3&lt;='Gastos com Pessoal'!$F$7:$F$506)*(IF('Gastos com Pessoal'!$G$7:$G$506&lt;=P$3,1,0))*OFFSET('Gastos com Pessoal'!$H$6,1,MATCH(1&amp;$B53,'Gastos com Pessoal'!$I$532:$AJ$532&amp;'Gastos com Pessoal'!$I$6:$AJ$6,0),500,1)),0)
+_xlfn.IFNA(SUM((P$3&gt;='Gastos com Pessoal'!$E$7:$E$506)*(P$3&lt;='Gastos com Pessoal'!$F$7:$F$506)*(IF('Gastos com Pessoal'!$M$7:$M$506&lt;=P$3,1,0))*OFFSET('Gastos com Pessoal'!$H$6,1,MATCH(2&amp;$B53,'Gastos com Pessoal'!$I$532:$AJ$532&amp;'Gastos com Pessoal'!$I$6:$AJ$6,0),500,1)),0)
+_xlfn.IFNA(SUM((P$3&gt;='Gastos com Pessoal'!$E$7:$E$506)*(P$3&lt;='Gastos com Pessoal'!$F$7:$F$506)*(IF('Gastos com Pessoal'!$S$7:$S$506&lt;=P$3,1,0))*OFFSET('Gastos com Pessoal'!$H$6,1,MATCH(3&amp;$B53,'Gastos com Pessoal'!$I$532:$AJ$532&amp;'Gastos com Pessoal'!$I$6:$AJ$6,0),500,1)),0)
+_xlfn.IFNA(SUM((P$3&gt;='Gastos com Pessoal'!$E$7:$E$506)*(P$3&lt;='Gastos com Pessoal'!$F$7:$F$506)*(IF('Gastos com Pessoal'!$Y$7:$Y$506&lt;=P$3,1,0))*OFFSET('Gastos com Pessoal'!$H$6,1,MATCH(4&amp;$B53,'Gastos com Pessoal'!$I$532:$AJ$532&amp;'Gastos com Pessoal'!$I$6:$AJ$6,0),500,1)),0)
+_xlfn.IFNA(SUM((P$3&gt;='Gastos com Pessoal'!$E$7:$E$506)*(P$3&lt;='Gastos com Pessoal'!$F$7:$F$506)*(IF('Gastos com Pessoal'!$AE$7:$AE$506&lt;=P$3,1,0))*OFFSET('Gastos com Pessoal'!$H$6,1,MATCH(5&amp;$B53,'Gastos com Pessoal'!$I$532:$AJ$532&amp;'Gastos com Pessoal'!$I$6:$AJ$6,0),500,1)),0)
+_xlfn.IFNA(SUM((P$3&gt;='Gastos com Pessoal'!$E$513:$E$522)*(P$3&lt;='Gastos com Pessoal'!$F$513:$F$522)*(IF('Gastos com Pessoal'!$G$513:$G$522&lt;=P$3,1,0))*OFFSET('Gastos com Pessoal'!$H$512,1,MATCH(1&amp;$B53,'Gastos com Pessoal'!$I$532:$AJ$532&amp;'Gastos com Pessoal'!$I$512:$AJ$512,0),10,1)),0)
+_xlfn.IFNA(SUM((P$3&gt;='Gastos com Pessoal'!$E$513:$E$522)*(P$3&lt;='Gastos com Pessoal'!$F$513:$F$522)*(IF('Gastos com Pessoal'!$M$513:$M$522&lt;=P$3,1,0))*OFFSET('Gastos com Pessoal'!$H$512,1,MATCH(2&amp;$B53,'Gastos com Pessoal'!$I$532:$AJ$532&amp;'Gastos com Pessoal'!$I$512:$AJ$512,0),10,1)),0)
+_xlfn.IFNA(SUM((P$3&gt;='Gastos com Pessoal'!$E$513:$E$522)*(P$3&lt;='Gastos com Pessoal'!$F$513:$F$522)*(IF('Gastos com Pessoal'!$S$513:$S$522&lt;=P$3,1,0))*OFFSET('Gastos com Pessoal'!$H$512,1,MATCH(3&amp;$B53,'Gastos com Pessoal'!$I$532:$AJ$532&amp;'Gastos com Pessoal'!$I$512:$AJ$512,0),10,1)),0)
+_xlfn.IFNA(SUM((P$3&gt;='Gastos com Pessoal'!$E$513:$E$522)*(P$3&lt;='Gastos com Pessoal'!$F$513:$F$522)*(IF('Gastos com Pessoal'!$Y$513:$Y$522&lt;=P$3,1,0))*OFFSET('Gastos com Pessoal'!$H$512,1,MATCH(4&amp;$B53,'Gastos com Pessoal'!$I$532:$AJ$532&amp;'Gastos com Pessoal'!$I$512:$AJ$512,0),10,1)),0)
+_xlfn.IFNA(SUM((P$3&gt;='Gastos com Pessoal'!$E$513:$E$522)*(P$3&lt;='Gastos com Pessoal'!$F$513:$F$522)*(IF('Gastos com Pessoal'!$AE$513:$AE$522&lt;=P$3,1,0))*OFFSET('Gastos com Pessoal'!$H$512,1,MATCH(5&amp;$B53,'Gastos com Pessoal'!$I$532:$AJ$532&amp;'Gastos com Pessoal'!$I$512:$AJ$512,0),10,1)),0)</f>
        <v>0</v>
      </c>
      <c r="Q53" s="32">
        <f t="array" aca="1" ref="Q53" ca="1">_xlfn.IFNA(SUM((Q$3&gt;='Gastos com Pessoal'!$E$7:$E$506)*(Q$3&lt;='Gastos com Pessoal'!$F$7:$F$506)*OFFSET('Encargos e Benefícios'!$D$5,1,MATCH($B53,'Encargos e Benefícios'!$E$5:$AB$5,0),500,1)),0)
+_xlfn.IFNA(SUM((Q$3&gt;='Gastos com Pessoal'!$E$513:$E$522)*(Q$3&lt;='Gastos com Pessoal'!$F$513:$F$522)*OFFSET('Encargos e Benefícios'!$D$511,1,MATCH($B53,'Encargos e Benefícios'!$E$511:$AB$511,0),10,1)),0)
+_xlfn.IFNA(SUM((Q$3&gt;='Gastos com Pessoal'!$E$7:$E$506)*(Q$3&lt;='Gastos com Pessoal'!$F$7:$F$506)*(IF('Gastos com Pessoal'!$G$7:$G$506&lt;=Q$3,1,0))*OFFSET('Gastos com Pessoal'!$H$6,1,MATCH(1&amp;$B53,'Gastos com Pessoal'!$I$532:$AJ$532&amp;'Gastos com Pessoal'!$I$6:$AJ$6,0),500,1)),0)
+_xlfn.IFNA(SUM((Q$3&gt;='Gastos com Pessoal'!$E$7:$E$506)*(Q$3&lt;='Gastos com Pessoal'!$F$7:$F$506)*(IF('Gastos com Pessoal'!$M$7:$M$506&lt;=Q$3,1,0))*OFFSET('Gastos com Pessoal'!$H$6,1,MATCH(2&amp;$B53,'Gastos com Pessoal'!$I$532:$AJ$532&amp;'Gastos com Pessoal'!$I$6:$AJ$6,0),500,1)),0)
+_xlfn.IFNA(SUM((Q$3&gt;='Gastos com Pessoal'!$E$7:$E$506)*(Q$3&lt;='Gastos com Pessoal'!$F$7:$F$506)*(IF('Gastos com Pessoal'!$S$7:$S$506&lt;=Q$3,1,0))*OFFSET('Gastos com Pessoal'!$H$6,1,MATCH(3&amp;$B53,'Gastos com Pessoal'!$I$532:$AJ$532&amp;'Gastos com Pessoal'!$I$6:$AJ$6,0),500,1)),0)
+_xlfn.IFNA(SUM((Q$3&gt;='Gastos com Pessoal'!$E$7:$E$506)*(Q$3&lt;='Gastos com Pessoal'!$F$7:$F$506)*(IF('Gastos com Pessoal'!$Y$7:$Y$506&lt;=Q$3,1,0))*OFFSET('Gastos com Pessoal'!$H$6,1,MATCH(4&amp;$B53,'Gastos com Pessoal'!$I$532:$AJ$532&amp;'Gastos com Pessoal'!$I$6:$AJ$6,0),500,1)),0)
+_xlfn.IFNA(SUM((Q$3&gt;='Gastos com Pessoal'!$E$7:$E$506)*(Q$3&lt;='Gastos com Pessoal'!$F$7:$F$506)*(IF('Gastos com Pessoal'!$AE$7:$AE$506&lt;=Q$3,1,0))*OFFSET('Gastos com Pessoal'!$H$6,1,MATCH(5&amp;$B53,'Gastos com Pessoal'!$I$532:$AJ$532&amp;'Gastos com Pessoal'!$I$6:$AJ$6,0),500,1)),0)
+_xlfn.IFNA(SUM((Q$3&gt;='Gastos com Pessoal'!$E$513:$E$522)*(Q$3&lt;='Gastos com Pessoal'!$F$513:$F$522)*(IF('Gastos com Pessoal'!$G$513:$G$522&lt;=Q$3,1,0))*OFFSET('Gastos com Pessoal'!$H$512,1,MATCH(1&amp;$B53,'Gastos com Pessoal'!$I$532:$AJ$532&amp;'Gastos com Pessoal'!$I$512:$AJ$512,0),10,1)),0)
+_xlfn.IFNA(SUM((Q$3&gt;='Gastos com Pessoal'!$E$513:$E$522)*(Q$3&lt;='Gastos com Pessoal'!$F$513:$F$522)*(IF('Gastos com Pessoal'!$M$513:$M$522&lt;=Q$3,1,0))*OFFSET('Gastos com Pessoal'!$H$512,1,MATCH(2&amp;$B53,'Gastos com Pessoal'!$I$532:$AJ$532&amp;'Gastos com Pessoal'!$I$512:$AJ$512,0),10,1)),0)
+_xlfn.IFNA(SUM((Q$3&gt;='Gastos com Pessoal'!$E$513:$E$522)*(Q$3&lt;='Gastos com Pessoal'!$F$513:$F$522)*(IF('Gastos com Pessoal'!$S$513:$S$522&lt;=Q$3,1,0))*OFFSET('Gastos com Pessoal'!$H$512,1,MATCH(3&amp;$B53,'Gastos com Pessoal'!$I$532:$AJ$532&amp;'Gastos com Pessoal'!$I$512:$AJ$512,0),10,1)),0)
+_xlfn.IFNA(SUM((Q$3&gt;='Gastos com Pessoal'!$E$513:$E$522)*(Q$3&lt;='Gastos com Pessoal'!$F$513:$F$522)*(IF('Gastos com Pessoal'!$Y$513:$Y$522&lt;=Q$3,1,0))*OFFSET('Gastos com Pessoal'!$H$512,1,MATCH(4&amp;$B53,'Gastos com Pessoal'!$I$532:$AJ$532&amp;'Gastos com Pessoal'!$I$512:$AJ$512,0),10,1)),0)
+_xlfn.IFNA(SUM((Q$3&gt;='Gastos com Pessoal'!$E$513:$E$522)*(Q$3&lt;='Gastos com Pessoal'!$F$513:$F$522)*(IF('Gastos com Pessoal'!$AE$513:$AE$522&lt;=Q$3,1,0))*OFFSET('Gastos com Pessoal'!$H$512,1,MATCH(5&amp;$B53,'Gastos com Pessoal'!$I$532:$AJ$532&amp;'Gastos com Pessoal'!$I$512:$AJ$512,0),10,1)),0)</f>
        <v>0</v>
      </c>
      <c r="R53" s="32">
        <f t="array" aca="1" ref="R53" ca="1">_xlfn.IFNA(SUM((R$3&gt;='Gastos com Pessoal'!$E$7:$E$506)*(R$3&lt;='Gastos com Pessoal'!$F$7:$F$506)*OFFSET('Encargos e Benefícios'!$D$5,1,MATCH($B53,'Encargos e Benefícios'!$E$5:$AB$5,0),500,1)),0)
+_xlfn.IFNA(SUM((R$3&gt;='Gastos com Pessoal'!$E$513:$E$522)*(R$3&lt;='Gastos com Pessoal'!$F$513:$F$522)*OFFSET('Encargos e Benefícios'!$D$511,1,MATCH($B53,'Encargos e Benefícios'!$E$511:$AB$511,0),10,1)),0)
+_xlfn.IFNA(SUM((R$3&gt;='Gastos com Pessoal'!$E$7:$E$506)*(R$3&lt;='Gastos com Pessoal'!$F$7:$F$506)*(IF('Gastos com Pessoal'!$G$7:$G$506&lt;=R$3,1,0))*OFFSET('Gastos com Pessoal'!$H$6,1,MATCH(1&amp;$B53,'Gastos com Pessoal'!$I$532:$AJ$532&amp;'Gastos com Pessoal'!$I$6:$AJ$6,0),500,1)),0)
+_xlfn.IFNA(SUM((R$3&gt;='Gastos com Pessoal'!$E$7:$E$506)*(R$3&lt;='Gastos com Pessoal'!$F$7:$F$506)*(IF('Gastos com Pessoal'!$M$7:$M$506&lt;=R$3,1,0))*OFFSET('Gastos com Pessoal'!$H$6,1,MATCH(2&amp;$B53,'Gastos com Pessoal'!$I$532:$AJ$532&amp;'Gastos com Pessoal'!$I$6:$AJ$6,0),500,1)),0)
+_xlfn.IFNA(SUM((R$3&gt;='Gastos com Pessoal'!$E$7:$E$506)*(R$3&lt;='Gastos com Pessoal'!$F$7:$F$506)*(IF('Gastos com Pessoal'!$S$7:$S$506&lt;=R$3,1,0))*OFFSET('Gastos com Pessoal'!$H$6,1,MATCH(3&amp;$B53,'Gastos com Pessoal'!$I$532:$AJ$532&amp;'Gastos com Pessoal'!$I$6:$AJ$6,0),500,1)),0)
+_xlfn.IFNA(SUM((R$3&gt;='Gastos com Pessoal'!$E$7:$E$506)*(R$3&lt;='Gastos com Pessoal'!$F$7:$F$506)*(IF('Gastos com Pessoal'!$Y$7:$Y$506&lt;=R$3,1,0))*OFFSET('Gastos com Pessoal'!$H$6,1,MATCH(4&amp;$B53,'Gastos com Pessoal'!$I$532:$AJ$532&amp;'Gastos com Pessoal'!$I$6:$AJ$6,0),500,1)),0)
+_xlfn.IFNA(SUM((R$3&gt;='Gastos com Pessoal'!$E$7:$E$506)*(R$3&lt;='Gastos com Pessoal'!$F$7:$F$506)*(IF('Gastos com Pessoal'!$AE$7:$AE$506&lt;=R$3,1,0))*OFFSET('Gastos com Pessoal'!$H$6,1,MATCH(5&amp;$B53,'Gastos com Pessoal'!$I$532:$AJ$532&amp;'Gastos com Pessoal'!$I$6:$AJ$6,0),500,1)),0)
+_xlfn.IFNA(SUM((R$3&gt;='Gastos com Pessoal'!$E$513:$E$522)*(R$3&lt;='Gastos com Pessoal'!$F$513:$F$522)*(IF('Gastos com Pessoal'!$G$513:$G$522&lt;=R$3,1,0))*OFFSET('Gastos com Pessoal'!$H$512,1,MATCH(1&amp;$B53,'Gastos com Pessoal'!$I$532:$AJ$532&amp;'Gastos com Pessoal'!$I$512:$AJ$512,0),10,1)),0)
+_xlfn.IFNA(SUM((R$3&gt;='Gastos com Pessoal'!$E$513:$E$522)*(R$3&lt;='Gastos com Pessoal'!$F$513:$F$522)*(IF('Gastos com Pessoal'!$M$513:$M$522&lt;=R$3,1,0))*OFFSET('Gastos com Pessoal'!$H$512,1,MATCH(2&amp;$B53,'Gastos com Pessoal'!$I$532:$AJ$532&amp;'Gastos com Pessoal'!$I$512:$AJ$512,0),10,1)),0)
+_xlfn.IFNA(SUM((R$3&gt;='Gastos com Pessoal'!$E$513:$E$522)*(R$3&lt;='Gastos com Pessoal'!$F$513:$F$522)*(IF('Gastos com Pessoal'!$S$513:$S$522&lt;=R$3,1,0))*OFFSET('Gastos com Pessoal'!$H$512,1,MATCH(3&amp;$B53,'Gastos com Pessoal'!$I$532:$AJ$532&amp;'Gastos com Pessoal'!$I$512:$AJ$512,0),10,1)),0)
+_xlfn.IFNA(SUM((R$3&gt;='Gastos com Pessoal'!$E$513:$E$522)*(R$3&lt;='Gastos com Pessoal'!$F$513:$F$522)*(IF('Gastos com Pessoal'!$Y$513:$Y$522&lt;=R$3,1,0))*OFFSET('Gastos com Pessoal'!$H$512,1,MATCH(4&amp;$B53,'Gastos com Pessoal'!$I$532:$AJ$532&amp;'Gastos com Pessoal'!$I$512:$AJ$512,0),10,1)),0)
+_xlfn.IFNA(SUM((R$3&gt;='Gastos com Pessoal'!$E$513:$E$522)*(R$3&lt;='Gastos com Pessoal'!$F$513:$F$522)*(IF('Gastos com Pessoal'!$AE$513:$AE$522&lt;=R$3,1,0))*OFFSET('Gastos com Pessoal'!$H$512,1,MATCH(5&amp;$B53,'Gastos com Pessoal'!$I$532:$AJ$532&amp;'Gastos com Pessoal'!$I$512:$AJ$512,0),10,1)),0)</f>
        <v>0</v>
      </c>
      <c r="S53" s="32">
        <f t="array" aca="1" ref="S53" ca="1">_xlfn.IFNA(SUM((S$3&gt;='Gastos com Pessoal'!$E$7:$E$506)*(S$3&lt;='Gastos com Pessoal'!$F$7:$F$506)*OFFSET('Encargos e Benefícios'!$D$5,1,MATCH($B53,'Encargos e Benefícios'!$E$5:$AB$5,0),500,1)),0)
+_xlfn.IFNA(SUM((S$3&gt;='Gastos com Pessoal'!$E$513:$E$522)*(S$3&lt;='Gastos com Pessoal'!$F$513:$F$522)*OFFSET('Encargos e Benefícios'!$D$511,1,MATCH($B53,'Encargos e Benefícios'!$E$511:$AB$511,0),10,1)),0)
+_xlfn.IFNA(SUM((S$3&gt;='Gastos com Pessoal'!$E$7:$E$506)*(S$3&lt;='Gastos com Pessoal'!$F$7:$F$506)*(IF('Gastos com Pessoal'!$G$7:$G$506&lt;=S$3,1,0))*OFFSET('Gastos com Pessoal'!$H$6,1,MATCH(1&amp;$B53,'Gastos com Pessoal'!$I$532:$AJ$532&amp;'Gastos com Pessoal'!$I$6:$AJ$6,0),500,1)),0)
+_xlfn.IFNA(SUM((S$3&gt;='Gastos com Pessoal'!$E$7:$E$506)*(S$3&lt;='Gastos com Pessoal'!$F$7:$F$506)*(IF('Gastos com Pessoal'!$M$7:$M$506&lt;=S$3,1,0))*OFFSET('Gastos com Pessoal'!$H$6,1,MATCH(2&amp;$B53,'Gastos com Pessoal'!$I$532:$AJ$532&amp;'Gastos com Pessoal'!$I$6:$AJ$6,0),500,1)),0)
+_xlfn.IFNA(SUM((S$3&gt;='Gastos com Pessoal'!$E$7:$E$506)*(S$3&lt;='Gastos com Pessoal'!$F$7:$F$506)*(IF('Gastos com Pessoal'!$S$7:$S$506&lt;=S$3,1,0))*OFFSET('Gastos com Pessoal'!$H$6,1,MATCH(3&amp;$B53,'Gastos com Pessoal'!$I$532:$AJ$532&amp;'Gastos com Pessoal'!$I$6:$AJ$6,0),500,1)),0)
+_xlfn.IFNA(SUM((S$3&gt;='Gastos com Pessoal'!$E$7:$E$506)*(S$3&lt;='Gastos com Pessoal'!$F$7:$F$506)*(IF('Gastos com Pessoal'!$Y$7:$Y$506&lt;=S$3,1,0))*OFFSET('Gastos com Pessoal'!$H$6,1,MATCH(4&amp;$B53,'Gastos com Pessoal'!$I$532:$AJ$532&amp;'Gastos com Pessoal'!$I$6:$AJ$6,0),500,1)),0)
+_xlfn.IFNA(SUM((S$3&gt;='Gastos com Pessoal'!$E$7:$E$506)*(S$3&lt;='Gastos com Pessoal'!$F$7:$F$506)*(IF('Gastos com Pessoal'!$AE$7:$AE$506&lt;=S$3,1,0))*OFFSET('Gastos com Pessoal'!$H$6,1,MATCH(5&amp;$B53,'Gastos com Pessoal'!$I$532:$AJ$532&amp;'Gastos com Pessoal'!$I$6:$AJ$6,0),500,1)),0)
+_xlfn.IFNA(SUM((S$3&gt;='Gastos com Pessoal'!$E$513:$E$522)*(S$3&lt;='Gastos com Pessoal'!$F$513:$F$522)*(IF('Gastos com Pessoal'!$G$513:$G$522&lt;=S$3,1,0))*OFFSET('Gastos com Pessoal'!$H$512,1,MATCH(1&amp;$B53,'Gastos com Pessoal'!$I$532:$AJ$532&amp;'Gastos com Pessoal'!$I$512:$AJ$512,0),10,1)),0)
+_xlfn.IFNA(SUM((S$3&gt;='Gastos com Pessoal'!$E$513:$E$522)*(S$3&lt;='Gastos com Pessoal'!$F$513:$F$522)*(IF('Gastos com Pessoal'!$M$513:$M$522&lt;=S$3,1,0))*OFFSET('Gastos com Pessoal'!$H$512,1,MATCH(2&amp;$B53,'Gastos com Pessoal'!$I$532:$AJ$532&amp;'Gastos com Pessoal'!$I$512:$AJ$512,0),10,1)),0)
+_xlfn.IFNA(SUM((S$3&gt;='Gastos com Pessoal'!$E$513:$E$522)*(S$3&lt;='Gastos com Pessoal'!$F$513:$F$522)*(IF('Gastos com Pessoal'!$S$513:$S$522&lt;=S$3,1,0))*OFFSET('Gastos com Pessoal'!$H$512,1,MATCH(3&amp;$B53,'Gastos com Pessoal'!$I$532:$AJ$532&amp;'Gastos com Pessoal'!$I$512:$AJ$512,0),10,1)),0)
+_xlfn.IFNA(SUM((S$3&gt;='Gastos com Pessoal'!$E$513:$E$522)*(S$3&lt;='Gastos com Pessoal'!$F$513:$F$522)*(IF('Gastos com Pessoal'!$Y$513:$Y$522&lt;=S$3,1,0))*OFFSET('Gastos com Pessoal'!$H$512,1,MATCH(4&amp;$B53,'Gastos com Pessoal'!$I$532:$AJ$532&amp;'Gastos com Pessoal'!$I$512:$AJ$512,0),10,1)),0)
+_xlfn.IFNA(SUM((S$3&gt;='Gastos com Pessoal'!$E$513:$E$522)*(S$3&lt;='Gastos com Pessoal'!$F$513:$F$522)*(IF('Gastos com Pessoal'!$AE$513:$AE$522&lt;=S$3,1,0))*OFFSET('Gastos com Pessoal'!$H$512,1,MATCH(5&amp;$B53,'Gastos com Pessoal'!$I$532:$AJ$532&amp;'Gastos com Pessoal'!$I$512:$AJ$512,0),10,1)),0)</f>
        <v>0</v>
      </c>
      <c r="T53" s="32">
        <f t="array" aca="1" ref="T53" ca="1">_xlfn.IFNA(SUM((T$3&gt;='Gastos com Pessoal'!$E$7:$E$506)*(T$3&lt;='Gastos com Pessoal'!$F$7:$F$506)*OFFSET('Encargos e Benefícios'!$D$5,1,MATCH($B53,'Encargos e Benefícios'!$E$5:$AB$5,0),500,1)),0)
+_xlfn.IFNA(SUM((T$3&gt;='Gastos com Pessoal'!$E$513:$E$522)*(T$3&lt;='Gastos com Pessoal'!$F$513:$F$522)*OFFSET('Encargos e Benefícios'!$D$511,1,MATCH($B53,'Encargos e Benefícios'!$E$511:$AB$511,0),10,1)),0)
+_xlfn.IFNA(SUM((T$3&gt;='Gastos com Pessoal'!$E$7:$E$506)*(T$3&lt;='Gastos com Pessoal'!$F$7:$F$506)*(IF('Gastos com Pessoal'!$G$7:$G$506&lt;=T$3,1,0))*OFFSET('Gastos com Pessoal'!$H$6,1,MATCH(1&amp;$B53,'Gastos com Pessoal'!$I$532:$AJ$532&amp;'Gastos com Pessoal'!$I$6:$AJ$6,0),500,1)),0)
+_xlfn.IFNA(SUM((T$3&gt;='Gastos com Pessoal'!$E$7:$E$506)*(T$3&lt;='Gastos com Pessoal'!$F$7:$F$506)*(IF('Gastos com Pessoal'!$M$7:$M$506&lt;=T$3,1,0))*OFFSET('Gastos com Pessoal'!$H$6,1,MATCH(2&amp;$B53,'Gastos com Pessoal'!$I$532:$AJ$532&amp;'Gastos com Pessoal'!$I$6:$AJ$6,0),500,1)),0)
+_xlfn.IFNA(SUM((T$3&gt;='Gastos com Pessoal'!$E$7:$E$506)*(T$3&lt;='Gastos com Pessoal'!$F$7:$F$506)*(IF('Gastos com Pessoal'!$S$7:$S$506&lt;=T$3,1,0))*OFFSET('Gastos com Pessoal'!$H$6,1,MATCH(3&amp;$B53,'Gastos com Pessoal'!$I$532:$AJ$532&amp;'Gastos com Pessoal'!$I$6:$AJ$6,0),500,1)),0)
+_xlfn.IFNA(SUM((T$3&gt;='Gastos com Pessoal'!$E$7:$E$506)*(T$3&lt;='Gastos com Pessoal'!$F$7:$F$506)*(IF('Gastos com Pessoal'!$Y$7:$Y$506&lt;=T$3,1,0))*OFFSET('Gastos com Pessoal'!$H$6,1,MATCH(4&amp;$B53,'Gastos com Pessoal'!$I$532:$AJ$532&amp;'Gastos com Pessoal'!$I$6:$AJ$6,0),500,1)),0)
+_xlfn.IFNA(SUM((T$3&gt;='Gastos com Pessoal'!$E$7:$E$506)*(T$3&lt;='Gastos com Pessoal'!$F$7:$F$506)*(IF('Gastos com Pessoal'!$AE$7:$AE$506&lt;=T$3,1,0))*OFFSET('Gastos com Pessoal'!$H$6,1,MATCH(5&amp;$B53,'Gastos com Pessoal'!$I$532:$AJ$532&amp;'Gastos com Pessoal'!$I$6:$AJ$6,0),500,1)),0)
+_xlfn.IFNA(SUM((T$3&gt;='Gastos com Pessoal'!$E$513:$E$522)*(T$3&lt;='Gastos com Pessoal'!$F$513:$F$522)*(IF('Gastos com Pessoal'!$G$513:$G$522&lt;=T$3,1,0))*OFFSET('Gastos com Pessoal'!$H$512,1,MATCH(1&amp;$B53,'Gastos com Pessoal'!$I$532:$AJ$532&amp;'Gastos com Pessoal'!$I$512:$AJ$512,0),10,1)),0)
+_xlfn.IFNA(SUM((T$3&gt;='Gastos com Pessoal'!$E$513:$E$522)*(T$3&lt;='Gastos com Pessoal'!$F$513:$F$522)*(IF('Gastos com Pessoal'!$M$513:$M$522&lt;=T$3,1,0))*OFFSET('Gastos com Pessoal'!$H$512,1,MATCH(2&amp;$B53,'Gastos com Pessoal'!$I$532:$AJ$532&amp;'Gastos com Pessoal'!$I$512:$AJ$512,0),10,1)),0)
+_xlfn.IFNA(SUM((T$3&gt;='Gastos com Pessoal'!$E$513:$E$522)*(T$3&lt;='Gastos com Pessoal'!$F$513:$F$522)*(IF('Gastos com Pessoal'!$S$513:$S$522&lt;=T$3,1,0))*OFFSET('Gastos com Pessoal'!$H$512,1,MATCH(3&amp;$B53,'Gastos com Pessoal'!$I$532:$AJ$532&amp;'Gastos com Pessoal'!$I$512:$AJ$512,0),10,1)),0)
+_xlfn.IFNA(SUM((T$3&gt;='Gastos com Pessoal'!$E$513:$E$522)*(T$3&lt;='Gastos com Pessoal'!$F$513:$F$522)*(IF('Gastos com Pessoal'!$Y$513:$Y$522&lt;=T$3,1,0))*OFFSET('Gastos com Pessoal'!$H$512,1,MATCH(4&amp;$B53,'Gastos com Pessoal'!$I$532:$AJ$532&amp;'Gastos com Pessoal'!$I$512:$AJ$512,0),10,1)),0)
+_xlfn.IFNA(SUM((T$3&gt;='Gastos com Pessoal'!$E$513:$E$522)*(T$3&lt;='Gastos com Pessoal'!$F$513:$F$522)*(IF('Gastos com Pessoal'!$AE$513:$AE$522&lt;=T$3,1,0))*OFFSET('Gastos com Pessoal'!$H$512,1,MATCH(5&amp;$B53,'Gastos com Pessoal'!$I$532:$AJ$532&amp;'Gastos com Pessoal'!$I$512:$AJ$512,0),10,1)),0)</f>
        <v>0</v>
      </c>
      <c r="U53" s="32">
        <f t="array" aca="1" ref="U53" ca="1">_xlfn.IFNA(SUM((U$3&gt;='Gastos com Pessoal'!$E$7:$E$506)*(U$3&lt;='Gastos com Pessoal'!$F$7:$F$506)*OFFSET('Encargos e Benefícios'!$D$5,1,MATCH($B53,'Encargos e Benefícios'!$E$5:$AB$5,0),500,1)),0)
+_xlfn.IFNA(SUM((U$3&gt;='Gastos com Pessoal'!$E$513:$E$522)*(U$3&lt;='Gastos com Pessoal'!$F$513:$F$522)*OFFSET('Encargos e Benefícios'!$D$511,1,MATCH($B53,'Encargos e Benefícios'!$E$511:$AB$511,0),10,1)),0)
+_xlfn.IFNA(SUM((U$3&gt;='Gastos com Pessoal'!$E$7:$E$506)*(U$3&lt;='Gastos com Pessoal'!$F$7:$F$506)*(IF('Gastos com Pessoal'!$G$7:$G$506&lt;=U$3,1,0))*OFFSET('Gastos com Pessoal'!$H$6,1,MATCH(1&amp;$B53,'Gastos com Pessoal'!$I$532:$AJ$532&amp;'Gastos com Pessoal'!$I$6:$AJ$6,0),500,1)),0)
+_xlfn.IFNA(SUM((U$3&gt;='Gastos com Pessoal'!$E$7:$E$506)*(U$3&lt;='Gastos com Pessoal'!$F$7:$F$506)*(IF('Gastos com Pessoal'!$M$7:$M$506&lt;=U$3,1,0))*OFFSET('Gastos com Pessoal'!$H$6,1,MATCH(2&amp;$B53,'Gastos com Pessoal'!$I$532:$AJ$532&amp;'Gastos com Pessoal'!$I$6:$AJ$6,0),500,1)),0)
+_xlfn.IFNA(SUM((U$3&gt;='Gastos com Pessoal'!$E$7:$E$506)*(U$3&lt;='Gastos com Pessoal'!$F$7:$F$506)*(IF('Gastos com Pessoal'!$S$7:$S$506&lt;=U$3,1,0))*OFFSET('Gastos com Pessoal'!$H$6,1,MATCH(3&amp;$B53,'Gastos com Pessoal'!$I$532:$AJ$532&amp;'Gastos com Pessoal'!$I$6:$AJ$6,0),500,1)),0)
+_xlfn.IFNA(SUM((U$3&gt;='Gastos com Pessoal'!$E$7:$E$506)*(U$3&lt;='Gastos com Pessoal'!$F$7:$F$506)*(IF('Gastos com Pessoal'!$Y$7:$Y$506&lt;=U$3,1,0))*OFFSET('Gastos com Pessoal'!$H$6,1,MATCH(4&amp;$B53,'Gastos com Pessoal'!$I$532:$AJ$532&amp;'Gastos com Pessoal'!$I$6:$AJ$6,0),500,1)),0)
+_xlfn.IFNA(SUM((U$3&gt;='Gastos com Pessoal'!$E$7:$E$506)*(U$3&lt;='Gastos com Pessoal'!$F$7:$F$506)*(IF('Gastos com Pessoal'!$AE$7:$AE$506&lt;=U$3,1,0))*OFFSET('Gastos com Pessoal'!$H$6,1,MATCH(5&amp;$B53,'Gastos com Pessoal'!$I$532:$AJ$532&amp;'Gastos com Pessoal'!$I$6:$AJ$6,0),500,1)),0)
+_xlfn.IFNA(SUM((U$3&gt;='Gastos com Pessoal'!$E$513:$E$522)*(U$3&lt;='Gastos com Pessoal'!$F$513:$F$522)*(IF('Gastos com Pessoal'!$G$513:$G$522&lt;=U$3,1,0))*OFFSET('Gastos com Pessoal'!$H$512,1,MATCH(1&amp;$B53,'Gastos com Pessoal'!$I$532:$AJ$532&amp;'Gastos com Pessoal'!$I$512:$AJ$512,0),10,1)),0)
+_xlfn.IFNA(SUM((U$3&gt;='Gastos com Pessoal'!$E$513:$E$522)*(U$3&lt;='Gastos com Pessoal'!$F$513:$F$522)*(IF('Gastos com Pessoal'!$M$513:$M$522&lt;=U$3,1,0))*OFFSET('Gastos com Pessoal'!$H$512,1,MATCH(2&amp;$B53,'Gastos com Pessoal'!$I$532:$AJ$532&amp;'Gastos com Pessoal'!$I$512:$AJ$512,0),10,1)),0)
+_xlfn.IFNA(SUM((U$3&gt;='Gastos com Pessoal'!$E$513:$E$522)*(U$3&lt;='Gastos com Pessoal'!$F$513:$F$522)*(IF('Gastos com Pessoal'!$S$513:$S$522&lt;=U$3,1,0))*OFFSET('Gastos com Pessoal'!$H$512,1,MATCH(3&amp;$B53,'Gastos com Pessoal'!$I$532:$AJ$532&amp;'Gastos com Pessoal'!$I$512:$AJ$512,0),10,1)),0)
+_xlfn.IFNA(SUM((U$3&gt;='Gastos com Pessoal'!$E$513:$E$522)*(U$3&lt;='Gastos com Pessoal'!$F$513:$F$522)*(IF('Gastos com Pessoal'!$Y$513:$Y$522&lt;=U$3,1,0))*OFFSET('Gastos com Pessoal'!$H$512,1,MATCH(4&amp;$B53,'Gastos com Pessoal'!$I$532:$AJ$532&amp;'Gastos com Pessoal'!$I$512:$AJ$512,0),10,1)),0)
+_xlfn.IFNA(SUM((U$3&gt;='Gastos com Pessoal'!$E$513:$E$522)*(U$3&lt;='Gastos com Pessoal'!$F$513:$F$522)*(IF('Gastos com Pessoal'!$AE$513:$AE$522&lt;=U$3,1,0))*OFFSET('Gastos com Pessoal'!$H$512,1,MATCH(5&amp;$B53,'Gastos com Pessoal'!$I$532:$AJ$532&amp;'Gastos com Pessoal'!$I$512:$AJ$512,0),10,1)),0)</f>
        <v>0</v>
      </c>
      <c r="V53" s="32">
        <f t="array" aca="1" ref="V53" ca="1">_xlfn.IFNA(SUM((V$3&gt;='Gastos com Pessoal'!$E$7:$E$506)*(V$3&lt;='Gastos com Pessoal'!$F$7:$F$506)*OFFSET('Encargos e Benefícios'!$D$5,1,MATCH($B53,'Encargos e Benefícios'!$E$5:$AB$5,0),500,1)),0)
+_xlfn.IFNA(SUM((V$3&gt;='Gastos com Pessoal'!$E$513:$E$522)*(V$3&lt;='Gastos com Pessoal'!$F$513:$F$522)*OFFSET('Encargos e Benefícios'!$D$511,1,MATCH($B53,'Encargos e Benefícios'!$E$511:$AB$511,0),10,1)),0)
+_xlfn.IFNA(SUM((V$3&gt;='Gastos com Pessoal'!$E$7:$E$506)*(V$3&lt;='Gastos com Pessoal'!$F$7:$F$506)*(IF('Gastos com Pessoal'!$G$7:$G$506&lt;=V$3,1,0))*OFFSET('Gastos com Pessoal'!$H$6,1,MATCH(1&amp;$B53,'Gastos com Pessoal'!$I$532:$AJ$532&amp;'Gastos com Pessoal'!$I$6:$AJ$6,0),500,1)),0)
+_xlfn.IFNA(SUM((V$3&gt;='Gastos com Pessoal'!$E$7:$E$506)*(V$3&lt;='Gastos com Pessoal'!$F$7:$F$506)*(IF('Gastos com Pessoal'!$M$7:$M$506&lt;=V$3,1,0))*OFFSET('Gastos com Pessoal'!$H$6,1,MATCH(2&amp;$B53,'Gastos com Pessoal'!$I$532:$AJ$532&amp;'Gastos com Pessoal'!$I$6:$AJ$6,0),500,1)),0)
+_xlfn.IFNA(SUM((V$3&gt;='Gastos com Pessoal'!$E$7:$E$506)*(V$3&lt;='Gastos com Pessoal'!$F$7:$F$506)*(IF('Gastos com Pessoal'!$S$7:$S$506&lt;=V$3,1,0))*OFFSET('Gastos com Pessoal'!$H$6,1,MATCH(3&amp;$B53,'Gastos com Pessoal'!$I$532:$AJ$532&amp;'Gastos com Pessoal'!$I$6:$AJ$6,0),500,1)),0)
+_xlfn.IFNA(SUM((V$3&gt;='Gastos com Pessoal'!$E$7:$E$506)*(V$3&lt;='Gastos com Pessoal'!$F$7:$F$506)*(IF('Gastos com Pessoal'!$Y$7:$Y$506&lt;=V$3,1,0))*OFFSET('Gastos com Pessoal'!$H$6,1,MATCH(4&amp;$B53,'Gastos com Pessoal'!$I$532:$AJ$532&amp;'Gastos com Pessoal'!$I$6:$AJ$6,0),500,1)),0)
+_xlfn.IFNA(SUM((V$3&gt;='Gastos com Pessoal'!$E$7:$E$506)*(V$3&lt;='Gastos com Pessoal'!$F$7:$F$506)*(IF('Gastos com Pessoal'!$AE$7:$AE$506&lt;=V$3,1,0))*OFFSET('Gastos com Pessoal'!$H$6,1,MATCH(5&amp;$B53,'Gastos com Pessoal'!$I$532:$AJ$532&amp;'Gastos com Pessoal'!$I$6:$AJ$6,0),500,1)),0)
+_xlfn.IFNA(SUM((V$3&gt;='Gastos com Pessoal'!$E$513:$E$522)*(V$3&lt;='Gastos com Pessoal'!$F$513:$F$522)*(IF('Gastos com Pessoal'!$G$513:$G$522&lt;=V$3,1,0))*OFFSET('Gastos com Pessoal'!$H$512,1,MATCH(1&amp;$B53,'Gastos com Pessoal'!$I$532:$AJ$532&amp;'Gastos com Pessoal'!$I$512:$AJ$512,0),10,1)),0)
+_xlfn.IFNA(SUM((V$3&gt;='Gastos com Pessoal'!$E$513:$E$522)*(V$3&lt;='Gastos com Pessoal'!$F$513:$F$522)*(IF('Gastos com Pessoal'!$M$513:$M$522&lt;=V$3,1,0))*OFFSET('Gastos com Pessoal'!$H$512,1,MATCH(2&amp;$B53,'Gastos com Pessoal'!$I$532:$AJ$532&amp;'Gastos com Pessoal'!$I$512:$AJ$512,0),10,1)),0)
+_xlfn.IFNA(SUM((V$3&gt;='Gastos com Pessoal'!$E$513:$E$522)*(V$3&lt;='Gastos com Pessoal'!$F$513:$F$522)*(IF('Gastos com Pessoal'!$S$513:$S$522&lt;=V$3,1,0))*OFFSET('Gastos com Pessoal'!$H$512,1,MATCH(3&amp;$B53,'Gastos com Pessoal'!$I$532:$AJ$532&amp;'Gastos com Pessoal'!$I$512:$AJ$512,0),10,1)),0)
+_xlfn.IFNA(SUM((V$3&gt;='Gastos com Pessoal'!$E$513:$E$522)*(V$3&lt;='Gastos com Pessoal'!$F$513:$F$522)*(IF('Gastos com Pessoal'!$Y$513:$Y$522&lt;=V$3,1,0))*OFFSET('Gastos com Pessoal'!$H$512,1,MATCH(4&amp;$B53,'Gastos com Pessoal'!$I$532:$AJ$532&amp;'Gastos com Pessoal'!$I$512:$AJ$512,0),10,1)),0)
+_xlfn.IFNA(SUM((V$3&gt;='Gastos com Pessoal'!$E$513:$E$522)*(V$3&lt;='Gastos com Pessoal'!$F$513:$F$522)*(IF('Gastos com Pessoal'!$AE$513:$AE$522&lt;=V$3,1,0))*OFFSET('Gastos com Pessoal'!$H$512,1,MATCH(5&amp;$B53,'Gastos com Pessoal'!$I$532:$AJ$532&amp;'Gastos com Pessoal'!$I$512:$AJ$512,0),10,1)),0)</f>
        <v>0</v>
      </c>
      <c r="W53" s="32">
        <f t="array" aca="1" ref="W53" ca="1">_xlfn.IFNA(SUM((W$3&gt;='Gastos com Pessoal'!$E$7:$E$506)*(W$3&lt;='Gastos com Pessoal'!$F$7:$F$506)*OFFSET('Encargos e Benefícios'!$D$5,1,MATCH($B53,'Encargos e Benefícios'!$E$5:$AB$5,0),500,1)),0)
+_xlfn.IFNA(SUM((W$3&gt;='Gastos com Pessoal'!$E$513:$E$522)*(W$3&lt;='Gastos com Pessoal'!$F$513:$F$522)*OFFSET('Encargos e Benefícios'!$D$511,1,MATCH($B53,'Encargos e Benefícios'!$E$511:$AB$511,0),10,1)),0)
+_xlfn.IFNA(SUM((W$3&gt;='Gastos com Pessoal'!$E$7:$E$506)*(W$3&lt;='Gastos com Pessoal'!$F$7:$F$506)*(IF('Gastos com Pessoal'!$G$7:$G$506&lt;=W$3,1,0))*OFFSET('Gastos com Pessoal'!$H$6,1,MATCH(1&amp;$B53,'Gastos com Pessoal'!$I$532:$AJ$532&amp;'Gastos com Pessoal'!$I$6:$AJ$6,0),500,1)),0)
+_xlfn.IFNA(SUM((W$3&gt;='Gastos com Pessoal'!$E$7:$E$506)*(W$3&lt;='Gastos com Pessoal'!$F$7:$F$506)*(IF('Gastos com Pessoal'!$M$7:$M$506&lt;=W$3,1,0))*OFFSET('Gastos com Pessoal'!$H$6,1,MATCH(2&amp;$B53,'Gastos com Pessoal'!$I$532:$AJ$532&amp;'Gastos com Pessoal'!$I$6:$AJ$6,0),500,1)),0)
+_xlfn.IFNA(SUM((W$3&gt;='Gastos com Pessoal'!$E$7:$E$506)*(W$3&lt;='Gastos com Pessoal'!$F$7:$F$506)*(IF('Gastos com Pessoal'!$S$7:$S$506&lt;=W$3,1,0))*OFFSET('Gastos com Pessoal'!$H$6,1,MATCH(3&amp;$B53,'Gastos com Pessoal'!$I$532:$AJ$532&amp;'Gastos com Pessoal'!$I$6:$AJ$6,0),500,1)),0)
+_xlfn.IFNA(SUM((W$3&gt;='Gastos com Pessoal'!$E$7:$E$506)*(W$3&lt;='Gastos com Pessoal'!$F$7:$F$506)*(IF('Gastos com Pessoal'!$Y$7:$Y$506&lt;=W$3,1,0))*OFFSET('Gastos com Pessoal'!$H$6,1,MATCH(4&amp;$B53,'Gastos com Pessoal'!$I$532:$AJ$532&amp;'Gastos com Pessoal'!$I$6:$AJ$6,0),500,1)),0)
+_xlfn.IFNA(SUM((W$3&gt;='Gastos com Pessoal'!$E$7:$E$506)*(W$3&lt;='Gastos com Pessoal'!$F$7:$F$506)*(IF('Gastos com Pessoal'!$AE$7:$AE$506&lt;=W$3,1,0))*OFFSET('Gastos com Pessoal'!$H$6,1,MATCH(5&amp;$B53,'Gastos com Pessoal'!$I$532:$AJ$532&amp;'Gastos com Pessoal'!$I$6:$AJ$6,0),500,1)),0)
+_xlfn.IFNA(SUM((W$3&gt;='Gastos com Pessoal'!$E$513:$E$522)*(W$3&lt;='Gastos com Pessoal'!$F$513:$F$522)*(IF('Gastos com Pessoal'!$G$513:$G$522&lt;=W$3,1,0))*OFFSET('Gastos com Pessoal'!$H$512,1,MATCH(1&amp;$B53,'Gastos com Pessoal'!$I$532:$AJ$532&amp;'Gastos com Pessoal'!$I$512:$AJ$512,0),10,1)),0)
+_xlfn.IFNA(SUM((W$3&gt;='Gastos com Pessoal'!$E$513:$E$522)*(W$3&lt;='Gastos com Pessoal'!$F$513:$F$522)*(IF('Gastos com Pessoal'!$M$513:$M$522&lt;=W$3,1,0))*OFFSET('Gastos com Pessoal'!$H$512,1,MATCH(2&amp;$B53,'Gastos com Pessoal'!$I$532:$AJ$532&amp;'Gastos com Pessoal'!$I$512:$AJ$512,0),10,1)),0)
+_xlfn.IFNA(SUM((W$3&gt;='Gastos com Pessoal'!$E$513:$E$522)*(W$3&lt;='Gastos com Pessoal'!$F$513:$F$522)*(IF('Gastos com Pessoal'!$S$513:$S$522&lt;=W$3,1,0))*OFFSET('Gastos com Pessoal'!$H$512,1,MATCH(3&amp;$B53,'Gastos com Pessoal'!$I$532:$AJ$532&amp;'Gastos com Pessoal'!$I$512:$AJ$512,0),10,1)),0)
+_xlfn.IFNA(SUM((W$3&gt;='Gastos com Pessoal'!$E$513:$E$522)*(W$3&lt;='Gastos com Pessoal'!$F$513:$F$522)*(IF('Gastos com Pessoal'!$Y$513:$Y$522&lt;=W$3,1,0))*OFFSET('Gastos com Pessoal'!$H$512,1,MATCH(4&amp;$B53,'Gastos com Pessoal'!$I$532:$AJ$532&amp;'Gastos com Pessoal'!$I$512:$AJ$512,0),10,1)),0)
+_xlfn.IFNA(SUM((W$3&gt;='Gastos com Pessoal'!$E$513:$E$522)*(W$3&lt;='Gastos com Pessoal'!$F$513:$F$522)*(IF('Gastos com Pessoal'!$AE$513:$AE$522&lt;=W$3,1,0))*OFFSET('Gastos com Pessoal'!$H$512,1,MATCH(5&amp;$B53,'Gastos com Pessoal'!$I$532:$AJ$532&amp;'Gastos com Pessoal'!$I$512:$AJ$512,0),10,1)),0)</f>
        <v>0</v>
      </c>
      <c r="X53" s="32">
        <f t="array" aca="1" ref="X53" ca="1">_xlfn.IFNA(SUM((X$3&gt;='Gastos com Pessoal'!$E$7:$E$506)*(X$3&lt;='Gastos com Pessoal'!$F$7:$F$506)*OFFSET('Encargos e Benefícios'!$D$5,1,MATCH($B53,'Encargos e Benefícios'!$E$5:$AB$5,0),500,1)),0)
+_xlfn.IFNA(SUM((X$3&gt;='Gastos com Pessoal'!$E$513:$E$522)*(X$3&lt;='Gastos com Pessoal'!$F$513:$F$522)*OFFSET('Encargos e Benefícios'!$D$511,1,MATCH($B53,'Encargos e Benefícios'!$E$511:$AB$511,0),10,1)),0)
+_xlfn.IFNA(SUM((X$3&gt;='Gastos com Pessoal'!$E$7:$E$506)*(X$3&lt;='Gastos com Pessoal'!$F$7:$F$506)*(IF('Gastos com Pessoal'!$G$7:$G$506&lt;=X$3,1,0))*OFFSET('Gastos com Pessoal'!$H$6,1,MATCH(1&amp;$B53,'Gastos com Pessoal'!$I$532:$AJ$532&amp;'Gastos com Pessoal'!$I$6:$AJ$6,0),500,1)),0)
+_xlfn.IFNA(SUM((X$3&gt;='Gastos com Pessoal'!$E$7:$E$506)*(X$3&lt;='Gastos com Pessoal'!$F$7:$F$506)*(IF('Gastos com Pessoal'!$M$7:$M$506&lt;=X$3,1,0))*OFFSET('Gastos com Pessoal'!$H$6,1,MATCH(2&amp;$B53,'Gastos com Pessoal'!$I$532:$AJ$532&amp;'Gastos com Pessoal'!$I$6:$AJ$6,0),500,1)),0)
+_xlfn.IFNA(SUM((X$3&gt;='Gastos com Pessoal'!$E$7:$E$506)*(X$3&lt;='Gastos com Pessoal'!$F$7:$F$506)*(IF('Gastos com Pessoal'!$S$7:$S$506&lt;=X$3,1,0))*OFFSET('Gastos com Pessoal'!$H$6,1,MATCH(3&amp;$B53,'Gastos com Pessoal'!$I$532:$AJ$532&amp;'Gastos com Pessoal'!$I$6:$AJ$6,0),500,1)),0)
+_xlfn.IFNA(SUM((X$3&gt;='Gastos com Pessoal'!$E$7:$E$506)*(X$3&lt;='Gastos com Pessoal'!$F$7:$F$506)*(IF('Gastos com Pessoal'!$Y$7:$Y$506&lt;=X$3,1,0))*OFFSET('Gastos com Pessoal'!$H$6,1,MATCH(4&amp;$B53,'Gastos com Pessoal'!$I$532:$AJ$532&amp;'Gastos com Pessoal'!$I$6:$AJ$6,0),500,1)),0)
+_xlfn.IFNA(SUM((X$3&gt;='Gastos com Pessoal'!$E$7:$E$506)*(X$3&lt;='Gastos com Pessoal'!$F$7:$F$506)*(IF('Gastos com Pessoal'!$AE$7:$AE$506&lt;=X$3,1,0))*OFFSET('Gastos com Pessoal'!$H$6,1,MATCH(5&amp;$B53,'Gastos com Pessoal'!$I$532:$AJ$532&amp;'Gastos com Pessoal'!$I$6:$AJ$6,0),500,1)),0)
+_xlfn.IFNA(SUM((X$3&gt;='Gastos com Pessoal'!$E$513:$E$522)*(X$3&lt;='Gastos com Pessoal'!$F$513:$F$522)*(IF('Gastos com Pessoal'!$G$513:$G$522&lt;=X$3,1,0))*OFFSET('Gastos com Pessoal'!$H$512,1,MATCH(1&amp;$B53,'Gastos com Pessoal'!$I$532:$AJ$532&amp;'Gastos com Pessoal'!$I$512:$AJ$512,0),10,1)),0)
+_xlfn.IFNA(SUM((X$3&gt;='Gastos com Pessoal'!$E$513:$E$522)*(X$3&lt;='Gastos com Pessoal'!$F$513:$F$522)*(IF('Gastos com Pessoal'!$M$513:$M$522&lt;=X$3,1,0))*OFFSET('Gastos com Pessoal'!$H$512,1,MATCH(2&amp;$B53,'Gastos com Pessoal'!$I$532:$AJ$532&amp;'Gastos com Pessoal'!$I$512:$AJ$512,0),10,1)),0)
+_xlfn.IFNA(SUM((X$3&gt;='Gastos com Pessoal'!$E$513:$E$522)*(X$3&lt;='Gastos com Pessoal'!$F$513:$F$522)*(IF('Gastos com Pessoal'!$S$513:$S$522&lt;=X$3,1,0))*OFFSET('Gastos com Pessoal'!$H$512,1,MATCH(3&amp;$B53,'Gastos com Pessoal'!$I$532:$AJ$532&amp;'Gastos com Pessoal'!$I$512:$AJ$512,0),10,1)),0)
+_xlfn.IFNA(SUM((X$3&gt;='Gastos com Pessoal'!$E$513:$E$522)*(X$3&lt;='Gastos com Pessoal'!$F$513:$F$522)*(IF('Gastos com Pessoal'!$Y$513:$Y$522&lt;=X$3,1,0))*OFFSET('Gastos com Pessoal'!$H$512,1,MATCH(4&amp;$B53,'Gastos com Pessoal'!$I$532:$AJ$532&amp;'Gastos com Pessoal'!$I$512:$AJ$512,0),10,1)),0)
+_xlfn.IFNA(SUM((X$3&gt;='Gastos com Pessoal'!$E$513:$E$522)*(X$3&lt;='Gastos com Pessoal'!$F$513:$F$522)*(IF('Gastos com Pessoal'!$AE$513:$AE$522&lt;=X$3,1,0))*OFFSET('Gastos com Pessoal'!$H$512,1,MATCH(5&amp;$B53,'Gastos com Pessoal'!$I$532:$AJ$532&amp;'Gastos com Pessoal'!$I$512:$AJ$512,0),10,1)),0)</f>
        <v>0</v>
      </c>
      <c r="Y53" s="32">
        <f t="array" aca="1" ref="Y53" ca="1">_xlfn.IFNA(SUM((Y$3&gt;='Gastos com Pessoal'!$E$7:$E$506)*(Y$3&lt;='Gastos com Pessoal'!$F$7:$F$506)*OFFSET('Encargos e Benefícios'!$D$5,1,MATCH($B53,'Encargos e Benefícios'!$E$5:$AB$5,0),500,1)),0)
+_xlfn.IFNA(SUM((Y$3&gt;='Gastos com Pessoal'!$E$513:$E$522)*(Y$3&lt;='Gastos com Pessoal'!$F$513:$F$522)*OFFSET('Encargos e Benefícios'!$D$511,1,MATCH($B53,'Encargos e Benefícios'!$E$511:$AB$511,0),10,1)),0)
+_xlfn.IFNA(SUM((Y$3&gt;='Gastos com Pessoal'!$E$7:$E$506)*(Y$3&lt;='Gastos com Pessoal'!$F$7:$F$506)*(IF('Gastos com Pessoal'!$G$7:$G$506&lt;=Y$3,1,0))*OFFSET('Gastos com Pessoal'!$H$6,1,MATCH(1&amp;$B53,'Gastos com Pessoal'!$I$532:$AJ$532&amp;'Gastos com Pessoal'!$I$6:$AJ$6,0),500,1)),0)
+_xlfn.IFNA(SUM((Y$3&gt;='Gastos com Pessoal'!$E$7:$E$506)*(Y$3&lt;='Gastos com Pessoal'!$F$7:$F$506)*(IF('Gastos com Pessoal'!$M$7:$M$506&lt;=Y$3,1,0))*OFFSET('Gastos com Pessoal'!$H$6,1,MATCH(2&amp;$B53,'Gastos com Pessoal'!$I$532:$AJ$532&amp;'Gastos com Pessoal'!$I$6:$AJ$6,0),500,1)),0)
+_xlfn.IFNA(SUM((Y$3&gt;='Gastos com Pessoal'!$E$7:$E$506)*(Y$3&lt;='Gastos com Pessoal'!$F$7:$F$506)*(IF('Gastos com Pessoal'!$S$7:$S$506&lt;=Y$3,1,0))*OFFSET('Gastos com Pessoal'!$H$6,1,MATCH(3&amp;$B53,'Gastos com Pessoal'!$I$532:$AJ$532&amp;'Gastos com Pessoal'!$I$6:$AJ$6,0),500,1)),0)
+_xlfn.IFNA(SUM((Y$3&gt;='Gastos com Pessoal'!$E$7:$E$506)*(Y$3&lt;='Gastos com Pessoal'!$F$7:$F$506)*(IF('Gastos com Pessoal'!$Y$7:$Y$506&lt;=Y$3,1,0))*OFFSET('Gastos com Pessoal'!$H$6,1,MATCH(4&amp;$B53,'Gastos com Pessoal'!$I$532:$AJ$532&amp;'Gastos com Pessoal'!$I$6:$AJ$6,0),500,1)),0)
+_xlfn.IFNA(SUM((Y$3&gt;='Gastos com Pessoal'!$E$7:$E$506)*(Y$3&lt;='Gastos com Pessoal'!$F$7:$F$506)*(IF('Gastos com Pessoal'!$AE$7:$AE$506&lt;=Y$3,1,0))*OFFSET('Gastos com Pessoal'!$H$6,1,MATCH(5&amp;$B53,'Gastos com Pessoal'!$I$532:$AJ$532&amp;'Gastos com Pessoal'!$I$6:$AJ$6,0),500,1)),0)
+_xlfn.IFNA(SUM((Y$3&gt;='Gastos com Pessoal'!$E$513:$E$522)*(Y$3&lt;='Gastos com Pessoal'!$F$513:$F$522)*(IF('Gastos com Pessoal'!$G$513:$G$522&lt;=Y$3,1,0))*OFFSET('Gastos com Pessoal'!$H$512,1,MATCH(1&amp;$B53,'Gastos com Pessoal'!$I$532:$AJ$532&amp;'Gastos com Pessoal'!$I$512:$AJ$512,0),10,1)),0)
+_xlfn.IFNA(SUM((Y$3&gt;='Gastos com Pessoal'!$E$513:$E$522)*(Y$3&lt;='Gastos com Pessoal'!$F$513:$F$522)*(IF('Gastos com Pessoal'!$M$513:$M$522&lt;=Y$3,1,0))*OFFSET('Gastos com Pessoal'!$H$512,1,MATCH(2&amp;$B53,'Gastos com Pessoal'!$I$532:$AJ$532&amp;'Gastos com Pessoal'!$I$512:$AJ$512,0),10,1)),0)
+_xlfn.IFNA(SUM((Y$3&gt;='Gastos com Pessoal'!$E$513:$E$522)*(Y$3&lt;='Gastos com Pessoal'!$F$513:$F$522)*(IF('Gastos com Pessoal'!$S$513:$S$522&lt;=Y$3,1,0))*OFFSET('Gastos com Pessoal'!$H$512,1,MATCH(3&amp;$B53,'Gastos com Pessoal'!$I$532:$AJ$532&amp;'Gastos com Pessoal'!$I$512:$AJ$512,0),10,1)),0)
+_xlfn.IFNA(SUM((Y$3&gt;='Gastos com Pessoal'!$E$513:$E$522)*(Y$3&lt;='Gastos com Pessoal'!$F$513:$F$522)*(IF('Gastos com Pessoal'!$Y$513:$Y$522&lt;=Y$3,1,0))*OFFSET('Gastos com Pessoal'!$H$512,1,MATCH(4&amp;$B53,'Gastos com Pessoal'!$I$532:$AJ$532&amp;'Gastos com Pessoal'!$I$512:$AJ$512,0),10,1)),0)
+_xlfn.IFNA(SUM((Y$3&gt;='Gastos com Pessoal'!$E$513:$E$522)*(Y$3&lt;='Gastos com Pessoal'!$F$513:$F$522)*(IF('Gastos com Pessoal'!$AE$513:$AE$522&lt;=Y$3,1,0))*OFFSET('Gastos com Pessoal'!$H$512,1,MATCH(5&amp;$B53,'Gastos com Pessoal'!$I$532:$AJ$532&amp;'Gastos com Pessoal'!$I$512:$AJ$512,0),10,1)),0)</f>
        <v>0</v>
      </c>
      <c r="Z53" s="32">
        <f t="array" aca="1" ref="Z53" ca="1">_xlfn.IFNA(SUM((Z$3&gt;='Gastos com Pessoal'!$E$7:$E$506)*(Z$3&lt;='Gastos com Pessoal'!$F$7:$F$506)*OFFSET('Encargos e Benefícios'!$D$5,1,MATCH($B53,'Encargos e Benefícios'!$E$5:$AB$5,0),500,1)),0)
+_xlfn.IFNA(SUM((Z$3&gt;='Gastos com Pessoal'!$E$513:$E$522)*(Z$3&lt;='Gastos com Pessoal'!$F$513:$F$522)*OFFSET('Encargos e Benefícios'!$D$511,1,MATCH($B53,'Encargos e Benefícios'!$E$511:$AB$511,0),10,1)),0)
+_xlfn.IFNA(SUM((Z$3&gt;='Gastos com Pessoal'!$E$7:$E$506)*(Z$3&lt;='Gastos com Pessoal'!$F$7:$F$506)*(IF('Gastos com Pessoal'!$G$7:$G$506&lt;=Z$3,1,0))*OFFSET('Gastos com Pessoal'!$H$6,1,MATCH(1&amp;$B53,'Gastos com Pessoal'!$I$532:$AJ$532&amp;'Gastos com Pessoal'!$I$6:$AJ$6,0),500,1)),0)
+_xlfn.IFNA(SUM((Z$3&gt;='Gastos com Pessoal'!$E$7:$E$506)*(Z$3&lt;='Gastos com Pessoal'!$F$7:$F$506)*(IF('Gastos com Pessoal'!$M$7:$M$506&lt;=Z$3,1,0))*OFFSET('Gastos com Pessoal'!$H$6,1,MATCH(2&amp;$B53,'Gastos com Pessoal'!$I$532:$AJ$532&amp;'Gastos com Pessoal'!$I$6:$AJ$6,0),500,1)),0)
+_xlfn.IFNA(SUM((Z$3&gt;='Gastos com Pessoal'!$E$7:$E$506)*(Z$3&lt;='Gastos com Pessoal'!$F$7:$F$506)*(IF('Gastos com Pessoal'!$S$7:$S$506&lt;=Z$3,1,0))*OFFSET('Gastos com Pessoal'!$H$6,1,MATCH(3&amp;$B53,'Gastos com Pessoal'!$I$532:$AJ$532&amp;'Gastos com Pessoal'!$I$6:$AJ$6,0),500,1)),0)
+_xlfn.IFNA(SUM((Z$3&gt;='Gastos com Pessoal'!$E$7:$E$506)*(Z$3&lt;='Gastos com Pessoal'!$F$7:$F$506)*(IF('Gastos com Pessoal'!$Y$7:$Y$506&lt;=Z$3,1,0))*OFFSET('Gastos com Pessoal'!$H$6,1,MATCH(4&amp;$B53,'Gastos com Pessoal'!$I$532:$AJ$532&amp;'Gastos com Pessoal'!$I$6:$AJ$6,0),500,1)),0)
+_xlfn.IFNA(SUM((Z$3&gt;='Gastos com Pessoal'!$E$7:$E$506)*(Z$3&lt;='Gastos com Pessoal'!$F$7:$F$506)*(IF('Gastos com Pessoal'!$AE$7:$AE$506&lt;=Z$3,1,0))*OFFSET('Gastos com Pessoal'!$H$6,1,MATCH(5&amp;$B53,'Gastos com Pessoal'!$I$532:$AJ$532&amp;'Gastos com Pessoal'!$I$6:$AJ$6,0),500,1)),0)
+_xlfn.IFNA(SUM((Z$3&gt;='Gastos com Pessoal'!$E$513:$E$522)*(Z$3&lt;='Gastos com Pessoal'!$F$513:$F$522)*(IF('Gastos com Pessoal'!$G$513:$G$522&lt;=Z$3,1,0))*OFFSET('Gastos com Pessoal'!$H$512,1,MATCH(1&amp;$B53,'Gastos com Pessoal'!$I$532:$AJ$532&amp;'Gastos com Pessoal'!$I$512:$AJ$512,0),10,1)),0)
+_xlfn.IFNA(SUM((Z$3&gt;='Gastos com Pessoal'!$E$513:$E$522)*(Z$3&lt;='Gastos com Pessoal'!$F$513:$F$522)*(IF('Gastos com Pessoal'!$M$513:$M$522&lt;=Z$3,1,0))*OFFSET('Gastos com Pessoal'!$H$512,1,MATCH(2&amp;$B53,'Gastos com Pessoal'!$I$532:$AJ$532&amp;'Gastos com Pessoal'!$I$512:$AJ$512,0),10,1)),0)
+_xlfn.IFNA(SUM((Z$3&gt;='Gastos com Pessoal'!$E$513:$E$522)*(Z$3&lt;='Gastos com Pessoal'!$F$513:$F$522)*(IF('Gastos com Pessoal'!$S$513:$S$522&lt;=Z$3,1,0))*OFFSET('Gastos com Pessoal'!$H$512,1,MATCH(3&amp;$B53,'Gastos com Pessoal'!$I$532:$AJ$532&amp;'Gastos com Pessoal'!$I$512:$AJ$512,0),10,1)),0)
+_xlfn.IFNA(SUM((Z$3&gt;='Gastos com Pessoal'!$E$513:$E$522)*(Z$3&lt;='Gastos com Pessoal'!$F$513:$F$522)*(IF('Gastos com Pessoal'!$Y$513:$Y$522&lt;=Z$3,1,0))*OFFSET('Gastos com Pessoal'!$H$512,1,MATCH(4&amp;$B53,'Gastos com Pessoal'!$I$532:$AJ$532&amp;'Gastos com Pessoal'!$I$512:$AJ$512,0),10,1)),0)
+_xlfn.IFNA(SUM((Z$3&gt;='Gastos com Pessoal'!$E$513:$E$522)*(Z$3&lt;='Gastos com Pessoal'!$F$513:$F$522)*(IF('Gastos com Pessoal'!$AE$513:$AE$522&lt;=Z$3,1,0))*OFFSET('Gastos com Pessoal'!$H$512,1,MATCH(5&amp;$B53,'Gastos com Pessoal'!$I$532:$AJ$532&amp;'Gastos com Pessoal'!$I$512:$AJ$512,0),10,1)),0)</f>
        <v>0</v>
      </c>
      <c r="AA53" s="32">
        <f t="array" aca="1" ref="AA53" ca="1">_xlfn.IFNA(SUM((AA$3&gt;='Gastos com Pessoal'!$E$7:$E$506)*(AA$3&lt;='Gastos com Pessoal'!$F$7:$F$506)*OFFSET('Encargos e Benefícios'!$D$5,1,MATCH($B53,'Encargos e Benefícios'!$E$5:$AB$5,0),500,1)),0)
+_xlfn.IFNA(SUM((AA$3&gt;='Gastos com Pessoal'!$E$513:$E$522)*(AA$3&lt;='Gastos com Pessoal'!$F$513:$F$522)*OFFSET('Encargos e Benefícios'!$D$511,1,MATCH($B53,'Encargos e Benefícios'!$E$511:$AB$511,0),10,1)),0)
+_xlfn.IFNA(SUM((AA$3&gt;='Gastos com Pessoal'!$E$7:$E$506)*(AA$3&lt;='Gastos com Pessoal'!$F$7:$F$506)*(IF('Gastos com Pessoal'!$G$7:$G$506&lt;=AA$3,1,0))*OFFSET('Gastos com Pessoal'!$H$6,1,MATCH(1&amp;$B53,'Gastos com Pessoal'!$I$532:$AJ$532&amp;'Gastos com Pessoal'!$I$6:$AJ$6,0),500,1)),0)
+_xlfn.IFNA(SUM((AA$3&gt;='Gastos com Pessoal'!$E$7:$E$506)*(AA$3&lt;='Gastos com Pessoal'!$F$7:$F$506)*(IF('Gastos com Pessoal'!$M$7:$M$506&lt;=AA$3,1,0))*OFFSET('Gastos com Pessoal'!$H$6,1,MATCH(2&amp;$B53,'Gastos com Pessoal'!$I$532:$AJ$532&amp;'Gastos com Pessoal'!$I$6:$AJ$6,0),500,1)),0)
+_xlfn.IFNA(SUM((AA$3&gt;='Gastos com Pessoal'!$E$7:$E$506)*(AA$3&lt;='Gastos com Pessoal'!$F$7:$F$506)*(IF('Gastos com Pessoal'!$S$7:$S$506&lt;=AA$3,1,0))*OFFSET('Gastos com Pessoal'!$H$6,1,MATCH(3&amp;$B53,'Gastos com Pessoal'!$I$532:$AJ$532&amp;'Gastos com Pessoal'!$I$6:$AJ$6,0),500,1)),0)
+_xlfn.IFNA(SUM((AA$3&gt;='Gastos com Pessoal'!$E$7:$E$506)*(AA$3&lt;='Gastos com Pessoal'!$F$7:$F$506)*(IF('Gastos com Pessoal'!$Y$7:$Y$506&lt;=AA$3,1,0))*OFFSET('Gastos com Pessoal'!$H$6,1,MATCH(4&amp;$B53,'Gastos com Pessoal'!$I$532:$AJ$532&amp;'Gastos com Pessoal'!$I$6:$AJ$6,0),500,1)),0)
+_xlfn.IFNA(SUM((AA$3&gt;='Gastos com Pessoal'!$E$7:$E$506)*(AA$3&lt;='Gastos com Pessoal'!$F$7:$F$506)*(IF('Gastos com Pessoal'!$AE$7:$AE$506&lt;=AA$3,1,0))*OFFSET('Gastos com Pessoal'!$H$6,1,MATCH(5&amp;$B53,'Gastos com Pessoal'!$I$532:$AJ$532&amp;'Gastos com Pessoal'!$I$6:$AJ$6,0),500,1)),0)
+_xlfn.IFNA(SUM((AA$3&gt;='Gastos com Pessoal'!$E$513:$E$522)*(AA$3&lt;='Gastos com Pessoal'!$F$513:$F$522)*(IF('Gastos com Pessoal'!$G$513:$G$522&lt;=AA$3,1,0))*OFFSET('Gastos com Pessoal'!$H$512,1,MATCH(1&amp;$B53,'Gastos com Pessoal'!$I$532:$AJ$532&amp;'Gastos com Pessoal'!$I$512:$AJ$512,0),10,1)),0)
+_xlfn.IFNA(SUM((AA$3&gt;='Gastos com Pessoal'!$E$513:$E$522)*(AA$3&lt;='Gastos com Pessoal'!$F$513:$F$522)*(IF('Gastos com Pessoal'!$M$513:$M$522&lt;=AA$3,1,0))*OFFSET('Gastos com Pessoal'!$H$512,1,MATCH(2&amp;$B53,'Gastos com Pessoal'!$I$532:$AJ$532&amp;'Gastos com Pessoal'!$I$512:$AJ$512,0),10,1)),0)
+_xlfn.IFNA(SUM((AA$3&gt;='Gastos com Pessoal'!$E$513:$E$522)*(AA$3&lt;='Gastos com Pessoal'!$F$513:$F$522)*(IF('Gastos com Pessoal'!$S$513:$S$522&lt;=AA$3,1,0))*OFFSET('Gastos com Pessoal'!$H$512,1,MATCH(3&amp;$B53,'Gastos com Pessoal'!$I$532:$AJ$532&amp;'Gastos com Pessoal'!$I$512:$AJ$512,0),10,1)),0)
+_xlfn.IFNA(SUM((AA$3&gt;='Gastos com Pessoal'!$E$513:$E$522)*(AA$3&lt;='Gastos com Pessoal'!$F$513:$F$522)*(IF('Gastos com Pessoal'!$Y$513:$Y$522&lt;=AA$3,1,0))*OFFSET('Gastos com Pessoal'!$H$512,1,MATCH(4&amp;$B53,'Gastos com Pessoal'!$I$532:$AJ$532&amp;'Gastos com Pessoal'!$I$512:$AJ$512,0),10,1)),0)
+_xlfn.IFNA(SUM((AA$3&gt;='Gastos com Pessoal'!$E$513:$E$522)*(AA$3&lt;='Gastos com Pessoal'!$F$513:$F$522)*(IF('Gastos com Pessoal'!$AE$513:$AE$522&lt;=AA$3,1,0))*OFFSET('Gastos com Pessoal'!$H$512,1,MATCH(5&amp;$B53,'Gastos com Pessoal'!$I$532:$AJ$532&amp;'Gastos com Pessoal'!$I$512:$AJ$512,0),10,1)),0)</f>
        <v>0</v>
      </c>
      <c r="AB53" s="32">
        <f t="array" aca="1" ref="AB53" ca="1">_xlfn.IFNA(SUM((AB$3&gt;='Gastos com Pessoal'!$E$7:$E$506)*(AB$3&lt;='Gastos com Pessoal'!$F$7:$F$506)*OFFSET('Encargos e Benefícios'!$D$5,1,MATCH($B53,'Encargos e Benefícios'!$E$5:$AB$5,0),500,1)),0)
+_xlfn.IFNA(SUM((AB$3&gt;='Gastos com Pessoal'!$E$513:$E$522)*(AB$3&lt;='Gastos com Pessoal'!$F$513:$F$522)*OFFSET('Encargos e Benefícios'!$D$511,1,MATCH($B53,'Encargos e Benefícios'!$E$511:$AB$511,0),10,1)),0)
+_xlfn.IFNA(SUM((AB$3&gt;='Gastos com Pessoal'!$E$7:$E$506)*(AB$3&lt;='Gastos com Pessoal'!$F$7:$F$506)*(IF('Gastos com Pessoal'!$G$7:$G$506&lt;=AB$3,1,0))*OFFSET('Gastos com Pessoal'!$H$6,1,MATCH(1&amp;$B53,'Gastos com Pessoal'!$I$532:$AJ$532&amp;'Gastos com Pessoal'!$I$6:$AJ$6,0),500,1)),0)
+_xlfn.IFNA(SUM((AB$3&gt;='Gastos com Pessoal'!$E$7:$E$506)*(AB$3&lt;='Gastos com Pessoal'!$F$7:$F$506)*(IF('Gastos com Pessoal'!$M$7:$M$506&lt;=AB$3,1,0))*OFFSET('Gastos com Pessoal'!$H$6,1,MATCH(2&amp;$B53,'Gastos com Pessoal'!$I$532:$AJ$532&amp;'Gastos com Pessoal'!$I$6:$AJ$6,0),500,1)),0)
+_xlfn.IFNA(SUM((AB$3&gt;='Gastos com Pessoal'!$E$7:$E$506)*(AB$3&lt;='Gastos com Pessoal'!$F$7:$F$506)*(IF('Gastos com Pessoal'!$S$7:$S$506&lt;=AB$3,1,0))*OFFSET('Gastos com Pessoal'!$H$6,1,MATCH(3&amp;$B53,'Gastos com Pessoal'!$I$532:$AJ$532&amp;'Gastos com Pessoal'!$I$6:$AJ$6,0),500,1)),0)
+_xlfn.IFNA(SUM((AB$3&gt;='Gastos com Pessoal'!$E$7:$E$506)*(AB$3&lt;='Gastos com Pessoal'!$F$7:$F$506)*(IF('Gastos com Pessoal'!$Y$7:$Y$506&lt;=AB$3,1,0))*OFFSET('Gastos com Pessoal'!$H$6,1,MATCH(4&amp;$B53,'Gastos com Pessoal'!$I$532:$AJ$532&amp;'Gastos com Pessoal'!$I$6:$AJ$6,0),500,1)),0)
+_xlfn.IFNA(SUM((AB$3&gt;='Gastos com Pessoal'!$E$7:$E$506)*(AB$3&lt;='Gastos com Pessoal'!$F$7:$F$506)*(IF('Gastos com Pessoal'!$AE$7:$AE$506&lt;=AB$3,1,0))*OFFSET('Gastos com Pessoal'!$H$6,1,MATCH(5&amp;$B53,'Gastos com Pessoal'!$I$532:$AJ$532&amp;'Gastos com Pessoal'!$I$6:$AJ$6,0),500,1)),0)
+_xlfn.IFNA(SUM((AB$3&gt;='Gastos com Pessoal'!$E$513:$E$522)*(AB$3&lt;='Gastos com Pessoal'!$F$513:$F$522)*(IF('Gastos com Pessoal'!$G$513:$G$522&lt;=AB$3,1,0))*OFFSET('Gastos com Pessoal'!$H$512,1,MATCH(1&amp;$B53,'Gastos com Pessoal'!$I$532:$AJ$532&amp;'Gastos com Pessoal'!$I$512:$AJ$512,0),10,1)),0)
+_xlfn.IFNA(SUM((AB$3&gt;='Gastos com Pessoal'!$E$513:$E$522)*(AB$3&lt;='Gastos com Pessoal'!$F$513:$F$522)*(IF('Gastos com Pessoal'!$M$513:$M$522&lt;=AB$3,1,0))*OFFSET('Gastos com Pessoal'!$H$512,1,MATCH(2&amp;$B53,'Gastos com Pessoal'!$I$532:$AJ$532&amp;'Gastos com Pessoal'!$I$512:$AJ$512,0),10,1)),0)
+_xlfn.IFNA(SUM((AB$3&gt;='Gastos com Pessoal'!$E$513:$E$522)*(AB$3&lt;='Gastos com Pessoal'!$F$513:$F$522)*(IF('Gastos com Pessoal'!$S$513:$S$522&lt;=AB$3,1,0))*OFFSET('Gastos com Pessoal'!$H$512,1,MATCH(3&amp;$B53,'Gastos com Pessoal'!$I$532:$AJ$532&amp;'Gastos com Pessoal'!$I$512:$AJ$512,0),10,1)),0)
+_xlfn.IFNA(SUM((AB$3&gt;='Gastos com Pessoal'!$E$513:$E$522)*(AB$3&lt;='Gastos com Pessoal'!$F$513:$F$522)*(IF('Gastos com Pessoal'!$Y$513:$Y$522&lt;=AB$3,1,0))*OFFSET('Gastos com Pessoal'!$H$512,1,MATCH(4&amp;$B53,'Gastos com Pessoal'!$I$532:$AJ$532&amp;'Gastos com Pessoal'!$I$512:$AJ$512,0),10,1)),0)
+_xlfn.IFNA(SUM((AB$3&gt;='Gastos com Pessoal'!$E$513:$E$522)*(AB$3&lt;='Gastos com Pessoal'!$F$513:$F$522)*(IF('Gastos com Pessoal'!$AE$513:$AE$522&lt;=AB$3,1,0))*OFFSET('Gastos com Pessoal'!$H$512,1,MATCH(5&amp;$B53,'Gastos com Pessoal'!$I$532:$AJ$532&amp;'Gastos com Pessoal'!$I$512:$AJ$512,0),10,1)),0)</f>
        <v>0</v>
      </c>
      <c r="AC53" s="32">
        <f t="array" aca="1" ref="AC53" ca="1">_xlfn.IFNA(SUM((AC$3&gt;='Gastos com Pessoal'!$E$7:$E$506)*(AC$3&lt;='Gastos com Pessoal'!$F$7:$F$506)*OFFSET('Encargos e Benefícios'!$D$5,1,MATCH($B53,'Encargos e Benefícios'!$E$5:$AB$5,0),500,1)),0)
+_xlfn.IFNA(SUM((AC$3&gt;='Gastos com Pessoal'!$E$513:$E$522)*(AC$3&lt;='Gastos com Pessoal'!$F$513:$F$522)*OFFSET('Encargos e Benefícios'!$D$511,1,MATCH($B53,'Encargos e Benefícios'!$E$511:$AB$511,0),10,1)),0)
+_xlfn.IFNA(SUM((AC$3&gt;='Gastos com Pessoal'!$E$7:$E$506)*(AC$3&lt;='Gastos com Pessoal'!$F$7:$F$506)*(IF('Gastos com Pessoal'!$G$7:$G$506&lt;=AC$3,1,0))*OFFSET('Gastos com Pessoal'!$H$6,1,MATCH(1&amp;$B53,'Gastos com Pessoal'!$I$532:$AJ$532&amp;'Gastos com Pessoal'!$I$6:$AJ$6,0),500,1)),0)
+_xlfn.IFNA(SUM((AC$3&gt;='Gastos com Pessoal'!$E$7:$E$506)*(AC$3&lt;='Gastos com Pessoal'!$F$7:$F$506)*(IF('Gastos com Pessoal'!$M$7:$M$506&lt;=AC$3,1,0))*OFFSET('Gastos com Pessoal'!$H$6,1,MATCH(2&amp;$B53,'Gastos com Pessoal'!$I$532:$AJ$532&amp;'Gastos com Pessoal'!$I$6:$AJ$6,0),500,1)),0)
+_xlfn.IFNA(SUM((AC$3&gt;='Gastos com Pessoal'!$E$7:$E$506)*(AC$3&lt;='Gastos com Pessoal'!$F$7:$F$506)*(IF('Gastos com Pessoal'!$S$7:$S$506&lt;=AC$3,1,0))*OFFSET('Gastos com Pessoal'!$H$6,1,MATCH(3&amp;$B53,'Gastos com Pessoal'!$I$532:$AJ$532&amp;'Gastos com Pessoal'!$I$6:$AJ$6,0),500,1)),0)
+_xlfn.IFNA(SUM((AC$3&gt;='Gastos com Pessoal'!$E$7:$E$506)*(AC$3&lt;='Gastos com Pessoal'!$F$7:$F$506)*(IF('Gastos com Pessoal'!$Y$7:$Y$506&lt;=AC$3,1,0))*OFFSET('Gastos com Pessoal'!$H$6,1,MATCH(4&amp;$B53,'Gastos com Pessoal'!$I$532:$AJ$532&amp;'Gastos com Pessoal'!$I$6:$AJ$6,0),500,1)),0)
+_xlfn.IFNA(SUM((AC$3&gt;='Gastos com Pessoal'!$E$7:$E$506)*(AC$3&lt;='Gastos com Pessoal'!$F$7:$F$506)*(IF('Gastos com Pessoal'!$AE$7:$AE$506&lt;=AC$3,1,0))*OFFSET('Gastos com Pessoal'!$H$6,1,MATCH(5&amp;$B53,'Gastos com Pessoal'!$I$532:$AJ$532&amp;'Gastos com Pessoal'!$I$6:$AJ$6,0),500,1)),0)
+_xlfn.IFNA(SUM((AC$3&gt;='Gastos com Pessoal'!$E$513:$E$522)*(AC$3&lt;='Gastos com Pessoal'!$F$513:$F$522)*(IF('Gastos com Pessoal'!$G$513:$G$522&lt;=AC$3,1,0))*OFFSET('Gastos com Pessoal'!$H$512,1,MATCH(1&amp;$B53,'Gastos com Pessoal'!$I$532:$AJ$532&amp;'Gastos com Pessoal'!$I$512:$AJ$512,0),10,1)),0)
+_xlfn.IFNA(SUM((AC$3&gt;='Gastos com Pessoal'!$E$513:$E$522)*(AC$3&lt;='Gastos com Pessoal'!$F$513:$F$522)*(IF('Gastos com Pessoal'!$M$513:$M$522&lt;=AC$3,1,0))*OFFSET('Gastos com Pessoal'!$H$512,1,MATCH(2&amp;$B53,'Gastos com Pessoal'!$I$532:$AJ$532&amp;'Gastos com Pessoal'!$I$512:$AJ$512,0),10,1)),0)
+_xlfn.IFNA(SUM((AC$3&gt;='Gastos com Pessoal'!$E$513:$E$522)*(AC$3&lt;='Gastos com Pessoal'!$F$513:$F$522)*(IF('Gastos com Pessoal'!$S$513:$S$522&lt;=AC$3,1,0))*OFFSET('Gastos com Pessoal'!$H$512,1,MATCH(3&amp;$B53,'Gastos com Pessoal'!$I$532:$AJ$532&amp;'Gastos com Pessoal'!$I$512:$AJ$512,0),10,1)),0)
+_xlfn.IFNA(SUM((AC$3&gt;='Gastos com Pessoal'!$E$513:$E$522)*(AC$3&lt;='Gastos com Pessoal'!$F$513:$F$522)*(IF('Gastos com Pessoal'!$Y$513:$Y$522&lt;=AC$3,1,0))*OFFSET('Gastos com Pessoal'!$H$512,1,MATCH(4&amp;$B53,'Gastos com Pessoal'!$I$532:$AJ$532&amp;'Gastos com Pessoal'!$I$512:$AJ$512,0),10,1)),0)
+_xlfn.IFNA(SUM((AC$3&gt;='Gastos com Pessoal'!$E$513:$E$522)*(AC$3&lt;='Gastos com Pessoal'!$F$513:$F$522)*(IF('Gastos com Pessoal'!$AE$513:$AE$522&lt;=AC$3,1,0))*OFFSET('Gastos com Pessoal'!$H$512,1,MATCH(5&amp;$B53,'Gastos com Pessoal'!$I$532:$AJ$532&amp;'Gastos com Pessoal'!$I$512:$AJ$512,0),10,1)),0)</f>
        <v>0</v>
      </c>
      <c r="AD53" s="32">
        <f t="array" aca="1" ref="AD53" ca="1">_xlfn.IFNA(SUM((AD$3&gt;='Gastos com Pessoal'!$E$7:$E$506)*(AD$3&lt;='Gastos com Pessoal'!$F$7:$F$506)*OFFSET('Encargos e Benefícios'!$D$5,1,MATCH($B53,'Encargos e Benefícios'!$E$5:$AB$5,0),500,1)),0)
+_xlfn.IFNA(SUM((AD$3&gt;='Gastos com Pessoal'!$E$513:$E$522)*(AD$3&lt;='Gastos com Pessoal'!$F$513:$F$522)*OFFSET('Encargos e Benefícios'!$D$511,1,MATCH($B53,'Encargos e Benefícios'!$E$511:$AB$511,0),10,1)),0)
+_xlfn.IFNA(SUM((AD$3&gt;='Gastos com Pessoal'!$E$7:$E$506)*(AD$3&lt;='Gastos com Pessoal'!$F$7:$F$506)*(IF('Gastos com Pessoal'!$G$7:$G$506&lt;=AD$3,1,0))*OFFSET('Gastos com Pessoal'!$H$6,1,MATCH(1&amp;$B53,'Gastos com Pessoal'!$I$532:$AJ$532&amp;'Gastos com Pessoal'!$I$6:$AJ$6,0),500,1)),0)
+_xlfn.IFNA(SUM((AD$3&gt;='Gastos com Pessoal'!$E$7:$E$506)*(AD$3&lt;='Gastos com Pessoal'!$F$7:$F$506)*(IF('Gastos com Pessoal'!$M$7:$M$506&lt;=AD$3,1,0))*OFFSET('Gastos com Pessoal'!$H$6,1,MATCH(2&amp;$B53,'Gastos com Pessoal'!$I$532:$AJ$532&amp;'Gastos com Pessoal'!$I$6:$AJ$6,0),500,1)),0)
+_xlfn.IFNA(SUM((AD$3&gt;='Gastos com Pessoal'!$E$7:$E$506)*(AD$3&lt;='Gastos com Pessoal'!$F$7:$F$506)*(IF('Gastos com Pessoal'!$S$7:$S$506&lt;=AD$3,1,0))*OFFSET('Gastos com Pessoal'!$H$6,1,MATCH(3&amp;$B53,'Gastos com Pessoal'!$I$532:$AJ$532&amp;'Gastos com Pessoal'!$I$6:$AJ$6,0),500,1)),0)
+_xlfn.IFNA(SUM((AD$3&gt;='Gastos com Pessoal'!$E$7:$E$506)*(AD$3&lt;='Gastos com Pessoal'!$F$7:$F$506)*(IF('Gastos com Pessoal'!$Y$7:$Y$506&lt;=AD$3,1,0))*OFFSET('Gastos com Pessoal'!$H$6,1,MATCH(4&amp;$B53,'Gastos com Pessoal'!$I$532:$AJ$532&amp;'Gastos com Pessoal'!$I$6:$AJ$6,0),500,1)),0)
+_xlfn.IFNA(SUM((AD$3&gt;='Gastos com Pessoal'!$E$7:$E$506)*(AD$3&lt;='Gastos com Pessoal'!$F$7:$F$506)*(IF('Gastos com Pessoal'!$AE$7:$AE$506&lt;=AD$3,1,0))*OFFSET('Gastos com Pessoal'!$H$6,1,MATCH(5&amp;$B53,'Gastos com Pessoal'!$I$532:$AJ$532&amp;'Gastos com Pessoal'!$I$6:$AJ$6,0),500,1)),0)
+_xlfn.IFNA(SUM((AD$3&gt;='Gastos com Pessoal'!$E$513:$E$522)*(AD$3&lt;='Gastos com Pessoal'!$F$513:$F$522)*(IF('Gastos com Pessoal'!$G$513:$G$522&lt;=AD$3,1,0))*OFFSET('Gastos com Pessoal'!$H$512,1,MATCH(1&amp;$B53,'Gastos com Pessoal'!$I$532:$AJ$532&amp;'Gastos com Pessoal'!$I$512:$AJ$512,0),10,1)),0)
+_xlfn.IFNA(SUM((AD$3&gt;='Gastos com Pessoal'!$E$513:$E$522)*(AD$3&lt;='Gastos com Pessoal'!$F$513:$F$522)*(IF('Gastos com Pessoal'!$M$513:$M$522&lt;=AD$3,1,0))*OFFSET('Gastos com Pessoal'!$H$512,1,MATCH(2&amp;$B53,'Gastos com Pessoal'!$I$532:$AJ$532&amp;'Gastos com Pessoal'!$I$512:$AJ$512,0),10,1)),0)
+_xlfn.IFNA(SUM((AD$3&gt;='Gastos com Pessoal'!$E$513:$E$522)*(AD$3&lt;='Gastos com Pessoal'!$F$513:$F$522)*(IF('Gastos com Pessoal'!$S$513:$S$522&lt;=AD$3,1,0))*OFFSET('Gastos com Pessoal'!$H$512,1,MATCH(3&amp;$B53,'Gastos com Pessoal'!$I$532:$AJ$532&amp;'Gastos com Pessoal'!$I$512:$AJ$512,0),10,1)),0)
+_xlfn.IFNA(SUM((AD$3&gt;='Gastos com Pessoal'!$E$513:$E$522)*(AD$3&lt;='Gastos com Pessoal'!$F$513:$F$522)*(IF('Gastos com Pessoal'!$Y$513:$Y$522&lt;=AD$3,1,0))*OFFSET('Gastos com Pessoal'!$H$512,1,MATCH(4&amp;$B53,'Gastos com Pessoal'!$I$532:$AJ$532&amp;'Gastos com Pessoal'!$I$512:$AJ$512,0),10,1)),0)
+_xlfn.IFNA(SUM((AD$3&gt;='Gastos com Pessoal'!$E$513:$E$522)*(AD$3&lt;='Gastos com Pessoal'!$F$513:$F$522)*(IF('Gastos com Pessoal'!$AE$513:$AE$522&lt;=AD$3,1,0))*OFFSET('Gastos com Pessoal'!$H$512,1,MATCH(5&amp;$B53,'Gastos com Pessoal'!$I$532:$AJ$532&amp;'Gastos com Pessoal'!$I$512:$AJ$512,0),10,1)),0)</f>
        <v>0</v>
      </c>
      <c r="AE53" s="32">
        <f t="array" aca="1" ref="AE53" ca="1">_xlfn.IFNA(SUM((AE$3&gt;='Gastos com Pessoal'!$E$7:$E$506)*(AE$3&lt;='Gastos com Pessoal'!$F$7:$F$506)*OFFSET('Encargos e Benefícios'!$D$5,1,MATCH($B53,'Encargos e Benefícios'!$E$5:$AB$5,0),500,1)),0)
+_xlfn.IFNA(SUM((AE$3&gt;='Gastos com Pessoal'!$E$513:$E$522)*(AE$3&lt;='Gastos com Pessoal'!$F$513:$F$522)*OFFSET('Encargos e Benefícios'!$D$511,1,MATCH($B53,'Encargos e Benefícios'!$E$511:$AB$511,0),10,1)),0)
+_xlfn.IFNA(SUM((AE$3&gt;='Gastos com Pessoal'!$E$7:$E$506)*(AE$3&lt;='Gastos com Pessoal'!$F$7:$F$506)*(IF('Gastos com Pessoal'!$G$7:$G$506&lt;=AE$3,1,0))*OFFSET('Gastos com Pessoal'!$H$6,1,MATCH(1&amp;$B53,'Gastos com Pessoal'!$I$532:$AJ$532&amp;'Gastos com Pessoal'!$I$6:$AJ$6,0),500,1)),0)
+_xlfn.IFNA(SUM((AE$3&gt;='Gastos com Pessoal'!$E$7:$E$506)*(AE$3&lt;='Gastos com Pessoal'!$F$7:$F$506)*(IF('Gastos com Pessoal'!$M$7:$M$506&lt;=AE$3,1,0))*OFFSET('Gastos com Pessoal'!$H$6,1,MATCH(2&amp;$B53,'Gastos com Pessoal'!$I$532:$AJ$532&amp;'Gastos com Pessoal'!$I$6:$AJ$6,0),500,1)),0)
+_xlfn.IFNA(SUM((AE$3&gt;='Gastos com Pessoal'!$E$7:$E$506)*(AE$3&lt;='Gastos com Pessoal'!$F$7:$F$506)*(IF('Gastos com Pessoal'!$S$7:$S$506&lt;=AE$3,1,0))*OFFSET('Gastos com Pessoal'!$H$6,1,MATCH(3&amp;$B53,'Gastos com Pessoal'!$I$532:$AJ$532&amp;'Gastos com Pessoal'!$I$6:$AJ$6,0),500,1)),0)
+_xlfn.IFNA(SUM((AE$3&gt;='Gastos com Pessoal'!$E$7:$E$506)*(AE$3&lt;='Gastos com Pessoal'!$F$7:$F$506)*(IF('Gastos com Pessoal'!$Y$7:$Y$506&lt;=AE$3,1,0))*OFFSET('Gastos com Pessoal'!$H$6,1,MATCH(4&amp;$B53,'Gastos com Pessoal'!$I$532:$AJ$532&amp;'Gastos com Pessoal'!$I$6:$AJ$6,0),500,1)),0)
+_xlfn.IFNA(SUM((AE$3&gt;='Gastos com Pessoal'!$E$7:$E$506)*(AE$3&lt;='Gastos com Pessoal'!$F$7:$F$506)*(IF('Gastos com Pessoal'!$AE$7:$AE$506&lt;=AE$3,1,0))*OFFSET('Gastos com Pessoal'!$H$6,1,MATCH(5&amp;$B53,'Gastos com Pessoal'!$I$532:$AJ$532&amp;'Gastos com Pessoal'!$I$6:$AJ$6,0),500,1)),0)
+_xlfn.IFNA(SUM((AE$3&gt;='Gastos com Pessoal'!$E$513:$E$522)*(AE$3&lt;='Gastos com Pessoal'!$F$513:$F$522)*(IF('Gastos com Pessoal'!$G$513:$G$522&lt;=AE$3,1,0))*OFFSET('Gastos com Pessoal'!$H$512,1,MATCH(1&amp;$B53,'Gastos com Pessoal'!$I$532:$AJ$532&amp;'Gastos com Pessoal'!$I$512:$AJ$512,0),10,1)),0)
+_xlfn.IFNA(SUM((AE$3&gt;='Gastos com Pessoal'!$E$513:$E$522)*(AE$3&lt;='Gastos com Pessoal'!$F$513:$F$522)*(IF('Gastos com Pessoal'!$M$513:$M$522&lt;=AE$3,1,0))*OFFSET('Gastos com Pessoal'!$H$512,1,MATCH(2&amp;$B53,'Gastos com Pessoal'!$I$532:$AJ$532&amp;'Gastos com Pessoal'!$I$512:$AJ$512,0),10,1)),0)
+_xlfn.IFNA(SUM((AE$3&gt;='Gastos com Pessoal'!$E$513:$E$522)*(AE$3&lt;='Gastos com Pessoal'!$F$513:$F$522)*(IF('Gastos com Pessoal'!$S$513:$S$522&lt;=AE$3,1,0))*OFFSET('Gastos com Pessoal'!$H$512,1,MATCH(3&amp;$B53,'Gastos com Pessoal'!$I$532:$AJ$532&amp;'Gastos com Pessoal'!$I$512:$AJ$512,0),10,1)),0)
+_xlfn.IFNA(SUM((AE$3&gt;='Gastos com Pessoal'!$E$513:$E$522)*(AE$3&lt;='Gastos com Pessoal'!$F$513:$F$522)*(IF('Gastos com Pessoal'!$Y$513:$Y$522&lt;=AE$3,1,0))*OFFSET('Gastos com Pessoal'!$H$512,1,MATCH(4&amp;$B53,'Gastos com Pessoal'!$I$532:$AJ$532&amp;'Gastos com Pessoal'!$I$512:$AJ$512,0),10,1)),0)
+_xlfn.IFNA(SUM((AE$3&gt;='Gastos com Pessoal'!$E$513:$E$522)*(AE$3&lt;='Gastos com Pessoal'!$F$513:$F$522)*(IF('Gastos com Pessoal'!$AE$513:$AE$522&lt;=AE$3,1,0))*OFFSET('Gastos com Pessoal'!$H$512,1,MATCH(5&amp;$B53,'Gastos com Pessoal'!$I$532:$AJ$532&amp;'Gastos com Pessoal'!$I$512:$AJ$512,0),10,1)),0)</f>
        <v>0</v>
      </c>
      <c r="AF53" s="32">
        <f t="array" aca="1" ref="AF53" ca="1">_xlfn.IFNA(SUM((AF$3&gt;='Gastos com Pessoal'!$E$7:$E$506)*(AF$3&lt;='Gastos com Pessoal'!$F$7:$F$506)*OFFSET('Encargos e Benefícios'!$D$5,1,MATCH($B53,'Encargos e Benefícios'!$E$5:$AB$5,0),500,1)),0)
+_xlfn.IFNA(SUM((AF$3&gt;='Gastos com Pessoal'!$E$513:$E$522)*(AF$3&lt;='Gastos com Pessoal'!$F$513:$F$522)*OFFSET('Encargos e Benefícios'!$D$511,1,MATCH($B53,'Encargos e Benefícios'!$E$511:$AB$511,0),10,1)),0)
+_xlfn.IFNA(SUM((AF$3&gt;='Gastos com Pessoal'!$E$7:$E$506)*(AF$3&lt;='Gastos com Pessoal'!$F$7:$F$506)*(IF('Gastos com Pessoal'!$G$7:$G$506&lt;=AF$3,1,0))*OFFSET('Gastos com Pessoal'!$H$6,1,MATCH(1&amp;$B53,'Gastos com Pessoal'!$I$532:$AJ$532&amp;'Gastos com Pessoal'!$I$6:$AJ$6,0),500,1)),0)
+_xlfn.IFNA(SUM((AF$3&gt;='Gastos com Pessoal'!$E$7:$E$506)*(AF$3&lt;='Gastos com Pessoal'!$F$7:$F$506)*(IF('Gastos com Pessoal'!$M$7:$M$506&lt;=AF$3,1,0))*OFFSET('Gastos com Pessoal'!$H$6,1,MATCH(2&amp;$B53,'Gastos com Pessoal'!$I$532:$AJ$532&amp;'Gastos com Pessoal'!$I$6:$AJ$6,0),500,1)),0)
+_xlfn.IFNA(SUM((AF$3&gt;='Gastos com Pessoal'!$E$7:$E$506)*(AF$3&lt;='Gastos com Pessoal'!$F$7:$F$506)*(IF('Gastos com Pessoal'!$S$7:$S$506&lt;=AF$3,1,0))*OFFSET('Gastos com Pessoal'!$H$6,1,MATCH(3&amp;$B53,'Gastos com Pessoal'!$I$532:$AJ$532&amp;'Gastos com Pessoal'!$I$6:$AJ$6,0),500,1)),0)
+_xlfn.IFNA(SUM((AF$3&gt;='Gastos com Pessoal'!$E$7:$E$506)*(AF$3&lt;='Gastos com Pessoal'!$F$7:$F$506)*(IF('Gastos com Pessoal'!$Y$7:$Y$506&lt;=AF$3,1,0))*OFFSET('Gastos com Pessoal'!$H$6,1,MATCH(4&amp;$B53,'Gastos com Pessoal'!$I$532:$AJ$532&amp;'Gastos com Pessoal'!$I$6:$AJ$6,0),500,1)),0)
+_xlfn.IFNA(SUM((AF$3&gt;='Gastos com Pessoal'!$E$7:$E$506)*(AF$3&lt;='Gastos com Pessoal'!$F$7:$F$506)*(IF('Gastos com Pessoal'!$AE$7:$AE$506&lt;=AF$3,1,0))*OFFSET('Gastos com Pessoal'!$H$6,1,MATCH(5&amp;$B53,'Gastos com Pessoal'!$I$532:$AJ$532&amp;'Gastos com Pessoal'!$I$6:$AJ$6,0),500,1)),0)
+_xlfn.IFNA(SUM((AF$3&gt;='Gastos com Pessoal'!$E$513:$E$522)*(AF$3&lt;='Gastos com Pessoal'!$F$513:$F$522)*(IF('Gastos com Pessoal'!$G$513:$G$522&lt;=AF$3,1,0))*OFFSET('Gastos com Pessoal'!$H$512,1,MATCH(1&amp;$B53,'Gastos com Pessoal'!$I$532:$AJ$532&amp;'Gastos com Pessoal'!$I$512:$AJ$512,0),10,1)),0)
+_xlfn.IFNA(SUM((AF$3&gt;='Gastos com Pessoal'!$E$513:$E$522)*(AF$3&lt;='Gastos com Pessoal'!$F$513:$F$522)*(IF('Gastos com Pessoal'!$M$513:$M$522&lt;=AF$3,1,0))*OFFSET('Gastos com Pessoal'!$H$512,1,MATCH(2&amp;$B53,'Gastos com Pessoal'!$I$532:$AJ$532&amp;'Gastos com Pessoal'!$I$512:$AJ$512,0),10,1)),0)
+_xlfn.IFNA(SUM((AF$3&gt;='Gastos com Pessoal'!$E$513:$E$522)*(AF$3&lt;='Gastos com Pessoal'!$F$513:$F$522)*(IF('Gastos com Pessoal'!$S$513:$S$522&lt;=AF$3,1,0))*OFFSET('Gastos com Pessoal'!$H$512,1,MATCH(3&amp;$B53,'Gastos com Pessoal'!$I$532:$AJ$532&amp;'Gastos com Pessoal'!$I$512:$AJ$512,0),10,1)),0)
+_xlfn.IFNA(SUM((AF$3&gt;='Gastos com Pessoal'!$E$513:$E$522)*(AF$3&lt;='Gastos com Pessoal'!$F$513:$F$522)*(IF('Gastos com Pessoal'!$Y$513:$Y$522&lt;=AF$3,1,0))*OFFSET('Gastos com Pessoal'!$H$512,1,MATCH(4&amp;$B53,'Gastos com Pessoal'!$I$532:$AJ$532&amp;'Gastos com Pessoal'!$I$512:$AJ$512,0),10,1)),0)
+_xlfn.IFNA(SUM((AF$3&gt;='Gastos com Pessoal'!$E$513:$E$522)*(AF$3&lt;='Gastos com Pessoal'!$F$513:$F$522)*(IF('Gastos com Pessoal'!$AE$513:$AE$522&lt;=AF$3,1,0))*OFFSET('Gastos com Pessoal'!$H$512,1,MATCH(5&amp;$B53,'Gastos com Pessoal'!$I$532:$AJ$532&amp;'Gastos com Pessoal'!$I$512:$AJ$512,0),10,1)),0)</f>
        <v>0</v>
      </c>
      <c r="AG53" s="32">
        <f t="array" aca="1" ref="AG53" ca="1">_xlfn.IFNA(SUM((AG$3&gt;='Gastos com Pessoal'!$E$7:$E$506)*(AG$3&lt;='Gastos com Pessoal'!$F$7:$F$506)*OFFSET('Encargos e Benefícios'!$D$5,1,MATCH($B53,'Encargos e Benefícios'!$E$5:$AB$5,0),500,1)),0)
+_xlfn.IFNA(SUM((AG$3&gt;='Gastos com Pessoal'!$E$513:$E$522)*(AG$3&lt;='Gastos com Pessoal'!$F$513:$F$522)*OFFSET('Encargos e Benefícios'!$D$511,1,MATCH($B53,'Encargos e Benefícios'!$E$511:$AB$511,0),10,1)),0)
+_xlfn.IFNA(SUM((AG$3&gt;='Gastos com Pessoal'!$E$7:$E$506)*(AG$3&lt;='Gastos com Pessoal'!$F$7:$F$506)*(IF('Gastos com Pessoal'!$G$7:$G$506&lt;=AG$3,1,0))*OFFSET('Gastos com Pessoal'!$H$6,1,MATCH(1&amp;$B53,'Gastos com Pessoal'!$I$532:$AJ$532&amp;'Gastos com Pessoal'!$I$6:$AJ$6,0),500,1)),0)
+_xlfn.IFNA(SUM((AG$3&gt;='Gastos com Pessoal'!$E$7:$E$506)*(AG$3&lt;='Gastos com Pessoal'!$F$7:$F$506)*(IF('Gastos com Pessoal'!$M$7:$M$506&lt;=AG$3,1,0))*OFFSET('Gastos com Pessoal'!$H$6,1,MATCH(2&amp;$B53,'Gastos com Pessoal'!$I$532:$AJ$532&amp;'Gastos com Pessoal'!$I$6:$AJ$6,0),500,1)),0)
+_xlfn.IFNA(SUM((AG$3&gt;='Gastos com Pessoal'!$E$7:$E$506)*(AG$3&lt;='Gastos com Pessoal'!$F$7:$F$506)*(IF('Gastos com Pessoal'!$S$7:$S$506&lt;=AG$3,1,0))*OFFSET('Gastos com Pessoal'!$H$6,1,MATCH(3&amp;$B53,'Gastos com Pessoal'!$I$532:$AJ$532&amp;'Gastos com Pessoal'!$I$6:$AJ$6,0),500,1)),0)
+_xlfn.IFNA(SUM((AG$3&gt;='Gastos com Pessoal'!$E$7:$E$506)*(AG$3&lt;='Gastos com Pessoal'!$F$7:$F$506)*(IF('Gastos com Pessoal'!$Y$7:$Y$506&lt;=AG$3,1,0))*OFFSET('Gastos com Pessoal'!$H$6,1,MATCH(4&amp;$B53,'Gastos com Pessoal'!$I$532:$AJ$532&amp;'Gastos com Pessoal'!$I$6:$AJ$6,0),500,1)),0)
+_xlfn.IFNA(SUM((AG$3&gt;='Gastos com Pessoal'!$E$7:$E$506)*(AG$3&lt;='Gastos com Pessoal'!$F$7:$F$506)*(IF('Gastos com Pessoal'!$AE$7:$AE$506&lt;=AG$3,1,0))*OFFSET('Gastos com Pessoal'!$H$6,1,MATCH(5&amp;$B53,'Gastos com Pessoal'!$I$532:$AJ$532&amp;'Gastos com Pessoal'!$I$6:$AJ$6,0),500,1)),0)
+_xlfn.IFNA(SUM((AG$3&gt;='Gastos com Pessoal'!$E$513:$E$522)*(AG$3&lt;='Gastos com Pessoal'!$F$513:$F$522)*(IF('Gastos com Pessoal'!$G$513:$G$522&lt;=AG$3,1,0))*OFFSET('Gastos com Pessoal'!$H$512,1,MATCH(1&amp;$B53,'Gastos com Pessoal'!$I$532:$AJ$532&amp;'Gastos com Pessoal'!$I$512:$AJ$512,0),10,1)),0)
+_xlfn.IFNA(SUM((AG$3&gt;='Gastos com Pessoal'!$E$513:$E$522)*(AG$3&lt;='Gastos com Pessoal'!$F$513:$F$522)*(IF('Gastos com Pessoal'!$M$513:$M$522&lt;=AG$3,1,0))*OFFSET('Gastos com Pessoal'!$H$512,1,MATCH(2&amp;$B53,'Gastos com Pessoal'!$I$532:$AJ$532&amp;'Gastos com Pessoal'!$I$512:$AJ$512,0),10,1)),0)
+_xlfn.IFNA(SUM((AG$3&gt;='Gastos com Pessoal'!$E$513:$E$522)*(AG$3&lt;='Gastos com Pessoal'!$F$513:$F$522)*(IF('Gastos com Pessoal'!$S$513:$S$522&lt;=AG$3,1,0))*OFFSET('Gastos com Pessoal'!$H$512,1,MATCH(3&amp;$B53,'Gastos com Pessoal'!$I$532:$AJ$532&amp;'Gastos com Pessoal'!$I$512:$AJ$512,0),10,1)),0)
+_xlfn.IFNA(SUM((AG$3&gt;='Gastos com Pessoal'!$E$513:$E$522)*(AG$3&lt;='Gastos com Pessoal'!$F$513:$F$522)*(IF('Gastos com Pessoal'!$Y$513:$Y$522&lt;=AG$3,1,0))*OFFSET('Gastos com Pessoal'!$H$512,1,MATCH(4&amp;$B53,'Gastos com Pessoal'!$I$532:$AJ$532&amp;'Gastos com Pessoal'!$I$512:$AJ$512,0),10,1)),0)
+_xlfn.IFNA(SUM((AG$3&gt;='Gastos com Pessoal'!$E$513:$E$522)*(AG$3&lt;='Gastos com Pessoal'!$F$513:$F$522)*(IF('Gastos com Pessoal'!$AE$513:$AE$522&lt;=AG$3,1,0))*OFFSET('Gastos com Pessoal'!$H$512,1,MATCH(5&amp;$B53,'Gastos com Pessoal'!$I$532:$AJ$532&amp;'Gastos com Pessoal'!$I$512:$AJ$512,0),10,1)),0)</f>
        <v>0</v>
      </c>
      <c r="AH53" s="32">
        <f t="array" aca="1" ref="AH53" ca="1">_xlfn.IFNA(SUM((AH$3&gt;='Gastos com Pessoal'!$E$7:$E$506)*(AH$3&lt;='Gastos com Pessoal'!$F$7:$F$506)*OFFSET('Encargos e Benefícios'!$D$5,1,MATCH($B53,'Encargos e Benefícios'!$E$5:$AB$5,0),500,1)),0)
+_xlfn.IFNA(SUM((AH$3&gt;='Gastos com Pessoal'!$E$513:$E$522)*(AH$3&lt;='Gastos com Pessoal'!$F$513:$F$522)*OFFSET('Encargos e Benefícios'!$D$511,1,MATCH($B53,'Encargos e Benefícios'!$E$511:$AB$511,0),10,1)),0)
+_xlfn.IFNA(SUM((AH$3&gt;='Gastos com Pessoal'!$E$7:$E$506)*(AH$3&lt;='Gastos com Pessoal'!$F$7:$F$506)*(IF('Gastos com Pessoal'!$G$7:$G$506&lt;=AH$3,1,0))*OFFSET('Gastos com Pessoal'!$H$6,1,MATCH(1&amp;$B53,'Gastos com Pessoal'!$I$532:$AJ$532&amp;'Gastos com Pessoal'!$I$6:$AJ$6,0),500,1)),0)
+_xlfn.IFNA(SUM((AH$3&gt;='Gastos com Pessoal'!$E$7:$E$506)*(AH$3&lt;='Gastos com Pessoal'!$F$7:$F$506)*(IF('Gastos com Pessoal'!$M$7:$M$506&lt;=AH$3,1,0))*OFFSET('Gastos com Pessoal'!$H$6,1,MATCH(2&amp;$B53,'Gastos com Pessoal'!$I$532:$AJ$532&amp;'Gastos com Pessoal'!$I$6:$AJ$6,0),500,1)),0)
+_xlfn.IFNA(SUM((AH$3&gt;='Gastos com Pessoal'!$E$7:$E$506)*(AH$3&lt;='Gastos com Pessoal'!$F$7:$F$506)*(IF('Gastos com Pessoal'!$S$7:$S$506&lt;=AH$3,1,0))*OFFSET('Gastos com Pessoal'!$H$6,1,MATCH(3&amp;$B53,'Gastos com Pessoal'!$I$532:$AJ$532&amp;'Gastos com Pessoal'!$I$6:$AJ$6,0),500,1)),0)
+_xlfn.IFNA(SUM((AH$3&gt;='Gastos com Pessoal'!$E$7:$E$506)*(AH$3&lt;='Gastos com Pessoal'!$F$7:$F$506)*(IF('Gastos com Pessoal'!$Y$7:$Y$506&lt;=AH$3,1,0))*OFFSET('Gastos com Pessoal'!$H$6,1,MATCH(4&amp;$B53,'Gastos com Pessoal'!$I$532:$AJ$532&amp;'Gastos com Pessoal'!$I$6:$AJ$6,0),500,1)),0)
+_xlfn.IFNA(SUM((AH$3&gt;='Gastos com Pessoal'!$E$7:$E$506)*(AH$3&lt;='Gastos com Pessoal'!$F$7:$F$506)*(IF('Gastos com Pessoal'!$AE$7:$AE$506&lt;=AH$3,1,0))*OFFSET('Gastos com Pessoal'!$H$6,1,MATCH(5&amp;$B53,'Gastos com Pessoal'!$I$532:$AJ$532&amp;'Gastos com Pessoal'!$I$6:$AJ$6,0),500,1)),0)
+_xlfn.IFNA(SUM((AH$3&gt;='Gastos com Pessoal'!$E$513:$E$522)*(AH$3&lt;='Gastos com Pessoal'!$F$513:$F$522)*(IF('Gastos com Pessoal'!$G$513:$G$522&lt;=AH$3,1,0))*OFFSET('Gastos com Pessoal'!$H$512,1,MATCH(1&amp;$B53,'Gastos com Pessoal'!$I$532:$AJ$532&amp;'Gastos com Pessoal'!$I$512:$AJ$512,0),10,1)),0)
+_xlfn.IFNA(SUM((AH$3&gt;='Gastos com Pessoal'!$E$513:$E$522)*(AH$3&lt;='Gastos com Pessoal'!$F$513:$F$522)*(IF('Gastos com Pessoal'!$M$513:$M$522&lt;=AH$3,1,0))*OFFSET('Gastos com Pessoal'!$H$512,1,MATCH(2&amp;$B53,'Gastos com Pessoal'!$I$532:$AJ$532&amp;'Gastos com Pessoal'!$I$512:$AJ$512,0),10,1)),0)
+_xlfn.IFNA(SUM((AH$3&gt;='Gastos com Pessoal'!$E$513:$E$522)*(AH$3&lt;='Gastos com Pessoal'!$F$513:$F$522)*(IF('Gastos com Pessoal'!$S$513:$S$522&lt;=AH$3,1,0))*OFFSET('Gastos com Pessoal'!$H$512,1,MATCH(3&amp;$B53,'Gastos com Pessoal'!$I$532:$AJ$532&amp;'Gastos com Pessoal'!$I$512:$AJ$512,0),10,1)),0)
+_xlfn.IFNA(SUM((AH$3&gt;='Gastos com Pessoal'!$E$513:$E$522)*(AH$3&lt;='Gastos com Pessoal'!$F$513:$F$522)*(IF('Gastos com Pessoal'!$Y$513:$Y$522&lt;=AH$3,1,0))*OFFSET('Gastos com Pessoal'!$H$512,1,MATCH(4&amp;$B53,'Gastos com Pessoal'!$I$532:$AJ$532&amp;'Gastos com Pessoal'!$I$512:$AJ$512,0),10,1)),0)
+_xlfn.IFNA(SUM((AH$3&gt;='Gastos com Pessoal'!$E$513:$E$522)*(AH$3&lt;='Gastos com Pessoal'!$F$513:$F$522)*(IF('Gastos com Pessoal'!$AE$513:$AE$522&lt;=AH$3,1,0))*OFFSET('Gastos com Pessoal'!$H$512,1,MATCH(5&amp;$B53,'Gastos com Pessoal'!$I$532:$AJ$532&amp;'Gastos com Pessoal'!$I$512:$AJ$512,0),10,1)),0)</f>
        <v>0</v>
      </c>
      <c r="AI53" s="32">
        <f t="array" aca="1" ref="AI53" ca="1">_xlfn.IFNA(SUM((AI$3&gt;='Gastos com Pessoal'!$E$7:$E$506)*(AI$3&lt;='Gastos com Pessoal'!$F$7:$F$506)*OFFSET('Encargos e Benefícios'!$D$5,1,MATCH($B53,'Encargos e Benefícios'!$E$5:$AB$5,0),500,1)),0)
+_xlfn.IFNA(SUM((AI$3&gt;='Gastos com Pessoal'!$E$513:$E$522)*(AI$3&lt;='Gastos com Pessoal'!$F$513:$F$522)*OFFSET('Encargos e Benefícios'!$D$511,1,MATCH($B53,'Encargos e Benefícios'!$E$511:$AB$511,0),10,1)),0)
+_xlfn.IFNA(SUM((AI$3&gt;='Gastos com Pessoal'!$E$7:$E$506)*(AI$3&lt;='Gastos com Pessoal'!$F$7:$F$506)*(IF('Gastos com Pessoal'!$G$7:$G$506&lt;=AI$3,1,0))*OFFSET('Gastos com Pessoal'!$H$6,1,MATCH(1&amp;$B53,'Gastos com Pessoal'!$I$532:$AJ$532&amp;'Gastos com Pessoal'!$I$6:$AJ$6,0),500,1)),0)
+_xlfn.IFNA(SUM((AI$3&gt;='Gastos com Pessoal'!$E$7:$E$506)*(AI$3&lt;='Gastos com Pessoal'!$F$7:$F$506)*(IF('Gastos com Pessoal'!$M$7:$M$506&lt;=AI$3,1,0))*OFFSET('Gastos com Pessoal'!$H$6,1,MATCH(2&amp;$B53,'Gastos com Pessoal'!$I$532:$AJ$532&amp;'Gastos com Pessoal'!$I$6:$AJ$6,0),500,1)),0)
+_xlfn.IFNA(SUM((AI$3&gt;='Gastos com Pessoal'!$E$7:$E$506)*(AI$3&lt;='Gastos com Pessoal'!$F$7:$F$506)*(IF('Gastos com Pessoal'!$S$7:$S$506&lt;=AI$3,1,0))*OFFSET('Gastos com Pessoal'!$H$6,1,MATCH(3&amp;$B53,'Gastos com Pessoal'!$I$532:$AJ$532&amp;'Gastos com Pessoal'!$I$6:$AJ$6,0),500,1)),0)
+_xlfn.IFNA(SUM((AI$3&gt;='Gastos com Pessoal'!$E$7:$E$506)*(AI$3&lt;='Gastos com Pessoal'!$F$7:$F$506)*(IF('Gastos com Pessoal'!$Y$7:$Y$506&lt;=AI$3,1,0))*OFFSET('Gastos com Pessoal'!$H$6,1,MATCH(4&amp;$B53,'Gastos com Pessoal'!$I$532:$AJ$532&amp;'Gastos com Pessoal'!$I$6:$AJ$6,0),500,1)),0)
+_xlfn.IFNA(SUM((AI$3&gt;='Gastos com Pessoal'!$E$7:$E$506)*(AI$3&lt;='Gastos com Pessoal'!$F$7:$F$506)*(IF('Gastos com Pessoal'!$AE$7:$AE$506&lt;=AI$3,1,0))*OFFSET('Gastos com Pessoal'!$H$6,1,MATCH(5&amp;$B53,'Gastos com Pessoal'!$I$532:$AJ$532&amp;'Gastos com Pessoal'!$I$6:$AJ$6,0),500,1)),0)
+_xlfn.IFNA(SUM((AI$3&gt;='Gastos com Pessoal'!$E$513:$E$522)*(AI$3&lt;='Gastos com Pessoal'!$F$513:$F$522)*(IF('Gastos com Pessoal'!$G$513:$G$522&lt;=AI$3,1,0))*OFFSET('Gastos com Pessoal'!$H$512,1,MATCH(1&amp;$B53,'Gastos com Pessoal'!$I$532:$AJ$532&amp;'Gastos com Pessoal'!$I$512:$AJ$512,0),10,1)),0)
+_xlfn.IFNA(SUM((AI$3&gt;='Gastos com Pessoal'!$E$513:$E$522)*(AI$3&lt;='Gastos com Pessoal'!$F$513:$F$522)*(IF('Gastos com Pessoal'!$M$513:$M$522&lt;=AI$3,1,0))*OFFSET('Gastos com Pessoal'!$H$512,1,MATCH(2&amp;$B53,'Gastos com Pessoal'!$I$532:$AJ$532&amp;'Gastos com Pessoal'!$I$512:$AJ$512,0),10,1)),0)
+_xlfn.IFNA(SUM((AI$3&gt;='Gastos com Pessoal'!$E$513:$E$522)*(AI$3&lt;='Gastos com Pessoal'!$F$513:$F$522)*(IF('Gastos com Pessoal'!$S$513:$S$522&lt;=AI$3,1,0))*OFFSET('Gastos com Pessoal'!$H$512,1,MATCH(3&amp;$B53,'Gastos com Pessoal'!$I$532:$AJ$532&amp;'Gastos com Pessoal'!$I$512:$AJ$512,0),10,1)),0)
+_xlfn.IFNA(SUM((AI$3&gt;='Gastos com Pessoal'!$E$513:$E$522)*(AI$3&lt;='Gastos com Pessoal'!$F$513:$F$522)*(IF('Gastos com Pessoal'!$Y$513:$Y$522&lt;=AI$3,1,0))*OFFSET('Gastos com Pessoal'!$H$512,1,MATCH(4&amp;$B53,'Gastos com Pessoal'!$I$532:$AJ$532&amp;'Gastos com Pessoal'!$I$512:$AJ$512,0),10,1)),0)
+_xlfn.IFNA(SUM((AI$3&gt;='Gastos com Pessoal'!$E$513:$E$522)*(AI$3&lt;='Gastos com Pessoal'!$F$513:$F$522)*(IF('Gastos com Pessoal'!$AE$513:$AE$522&lt;=AI$3,1,0))*OFFSET('Gastos com Pessoal'!$H$512,1,MATCH(5&amp;$B53,'Gastos com Pessoal'!$I$532:$AJ$532&amp;'Gastos com Pessoal'!$I$512:$AJ$512,0),10,1)),0)</f>
        <v>0</v>
      </c>
      <c r="AJ53" s="32">
        <f t="array" aca="1" ref="AJ53" ca="1">_xlfn.IFNA(SUM((AJ$3&gt;='Gastos com Pessoal'!$E$7:$E$506)*(AJ$3&lt;='Gastos com Pessoal'!$F$7:$F$506)*OFFSET('Encargos e Benefícios'!$D$5,1,MATCH($B53,'Encargos e Benefícios'!$E$5:$AB$5,0),500,1)),0)
+_xlfn.IFNA(SUM((AJ$3&gt;='Gastos com Pessoal'!$E$513:$E$522)*(AJ$3&lt;='Gastos com Pessoal'!$F$513:$F$522)*OFFSET('Encargos e Benefícios'!$D$511,1,MATCH($B53,'Encargos e Benefícios'!$E$511:$AB$511,0),10,1)),0)
+_xlfn.IFNA(SUM((AJ$3&gt;='Gastos com Pessoal'!$E$7:$E$506)*(AJ$3&lt;='Gastos com Pessoal'!$F$7:$F$506)*(IF('Gastos com Pessoal'!$G$7:$G$506&lt;=AJ$3,1,0))*OFFSET('Gastos com Pessoal'!$H$6,1,MATCH(1&amp;$B53,'Gastos com Pessoal'!$I$532:$AJ$532&amp;'Gastos com Pessoal'!$I$6:$AJ$6,0),500,1)),0)
+_xlfn.IFNA(SUM((AJ$3&gt;='Gastos com Pessoal'!$E$7:$E$506)*(AJ$3&lt;='Gastos com Pessoal'!$F$7:$F$506)*(IF('Gastos com Pessoal'!$M$7:$M$506&lt;=AJ$3,1,0))*OFFSET('Gastos com Pessoal'!$H$6,1,MATCH(2&amp;$B53,'Gastos com Pessoal'!$I$532:$AJ$532&amp;'Gastos com Pessoal'!$I$6:$AJ$6,0),500,1)),0)
+_xlfn.IFNA(SUM((AJ$3&gt;='Gastos com Pessoal'!$E$7:$E$506)*(AJ$3&lt;='Gastos com Pessoal'!$F$7:$F$506)*(IF('Gastos com Pessoal'!$S$7:$S$506&lt;=AJ$3,1,0))*OFFSET('Gastos com Pessoal'!$H$6,1,MATCH(3&amp;$B53,'Gastos com Pessoal'!$I$532:$AJ$532&amp;'Gastos com Pessoal'!$I$6:$AJ$6,0),500,1)),0)
+_xlfn.IFNA(SUM((AJ$3&gt;='Gastos com Pessoal'!$E$7:$E$506)*(AJ$3&lt;='Gastos com Pessoal'!$F$7:$F$506)*(IF('Gastos com Pessoal'!$Y$7:$Y$506&lt;=AJ$3,1,0))*OFFSET('Gastos com Pessoal'!$H$6,1,MATCH(4&amp;$B53,'Gastos com Pessoal'!$I$532:$AJ$532&amp;'Gastos com Pessoal'!$I$6:$AJ$6,0),500,1)),0)
+_xlfn.IFNA(SUM((AJ$3&gt;='Gastos com Pessoal'!$E$7:$E$506)*(AJ$3&lt;='Gastos com Pessoal'!$F$7:$F$506)*(IF('Gastos com Pessoal'!$AE$7:$AE$506&lt;=AJ$3,1,0))*OFFSET('Gastos com Pessoal'!$H$6,1,MATCH(5&amp;$B53,'Gastos com Pessoal'!$I$532:$AJ$532&amp;'Gastos com Pessoal'!$I$6:$AJ$6,0),500,1)),0)
+_xlfn.IFNA(SUM((AJ$3&gt;='Gastos com Pessoal'!$E$513:$E$522)*(AJ$3&lt;='Gastos com Pessoal'!$F$513:$F$522)*(IF('Gastos com Pessoal'!$G$513:$G$522&lt;=AJ$3,1,0))*OFFSET('Gastos com Pessoal'!$H$512,1,MATCH(1&amp;$B53,'Gastos com Pessoal'!$I$532:$AJ$532&amp;'Gastos com Pessoal'!$I$512:$AJ$512,0),10,1)),0)
+_xlfn.IFNA(SUM((AJ$3&gt;='Gastos com Pessoal'!$E$513:$E$522)*(AJ$3&lt;='Gastos com Pessoal'!$F$513:$F$522)*(IF('Gastos com Pessoal'!$M$513:$M$522&lt;=AJ$3,1,0))*OFFSET('Gastos com Pessoal'!$H$512,1,MATCH(2&amp;$B53,'Gastos com Pessoal'!$I$532:$AJ$532&amp;'Gastos com Pessoal'!$I$512:$AJ$512,0),10,1)),0)
+_xlfn.IFNA(SUM((AJ$3&gt;='Gastos com Pessoal'!$E$513:$E$522)*(AJ$3&lt;='Gastos com Pessoal'!$F$513:$F$522)*(IF('Gastos com Pessoal'!$S$513:$S$522&lt;=AJ$3,1,0))*OFFSET('Gastos com Pessoal'!$H$512,1,MATCH(3&amp;$B53,'Gastos com Pessoal'!$I$532:$AJ$532&amp;'Gastos com Pessoal'!$I$512:$AJ$512,0),10,1)),0)
+_xlfn.IFNA(SUM((AJ$3&gt;='Gastos com Pessoal'!$E$513:$E$522)*(AJ$3&lt;='Gastos com Pessoal'!$F$513:$F$522)*(IF('Gastos com Pessoal'!$Y$513:$Y$522&lt;=AJ$3,1,0))*OFFSET('Gastos com Pessoal'!$H$512,1,MATCH(4&amp;$B53,'Gastos com Pessoal'!$I$532:$AJ$532&amp;'Gastos com Pessoal'!$I$512:$AJ$512,0),10,1)),0)
+_xlfn.IFNA(SUM((AJ$3&gt;='Gastos com Pessoal'!$E$513:$E$522)*(AJ$3&lt;='Gastos com Pessoal'!$F$513:$F$522)*(IF('Gastos com Pessoal'!$AE$513:$AE$522&lt;=AJ$3,1,0))*OFFSET('Gastos com Pessoal'!$H$512,1,MATCH(5&amp;$B53,'Gastos com Pessoal'!$I$532:$AJ$532&amp;'Gastos com Pessoal'!$I$512:$AJ$512,0),10,1)),0)</f>
        <v>0</v>
      </c>
      <c r="AK53" s="32">
        <f t="array" aca="1" ref="AK53" ca="1">_xlfn.IFNA(SUM((AK$3&gt;='Gastos com Pessoal'!$E$7:$E$506)*(AK$3&lt;='Gastos com Pessoal'!$F$7:$F$506)*OFFSET('Encargos e Benefícios'!$D$5,1,MATCH($B53,'Encargos e Benefícios'!$E$5:$AB$5,0),500,1)),0)
+_xlfn.IFNA(SUM((AK$3&gt;='Gastos com Pessoal'!$E$513:$E$522)*(AK$3&lt;='Gastos com Pessoal'!$F$513:$F$522)*OFFSET('Encargos e Benefícios'!$D$511,1,MATCH($B53,'Encargos e Benefícios'!$E$511:$AB$511,0),10,1)),0)
+_xlfn.IFNA(SUM((AK$3&gt;='Gastos com Pessoal'!$E$7:$E$506)*(AK$3&lt;='Gastos com Pessoal'!$F$7:$F$506)*(IF('Gastos com Pessoal'!$G$7:$G$506&lt;=AK$3,1,0))*OFFSET('Gastos com Pessoal'!$H$6,1,MATCH(1&amp;$B53,'Gastos com Pessoal'!$I$532:$AJ$532&amp;'Gastos com Pessoal'!$I$6:$AJ$6,0),500,1)),0)
+_xlfn.IFNA(SUM((AK$3&gt;='Gastos com Pessoal'!$E$7:$E$506)*(AK$3&lt;='Gastos com Pessoal'!$F$7:$F$506)*(IF('Gastos com Pessoal'!$M$7:$M$506&lt;=AK$3,1,0))*OFFSET('Gastos com Pessoal'!$H$6,1,MATCH(2&amp;$B53,'Gastos com Pessoal'!$I$532:$AJ$532&amp;'Gastos com Pessoal'!$I$6:$AJ$6,0),500,1)),0)
+_xlfn.IFNA(SUM((AK$3&gt;='Gastos com Pessoal'!$E$7:$E$506)*(AK$3&lt;='Gastos com Pessoal'!$F$7:$F$506)*(IF('Gastos com Pessoal'!$S$7:$S$506&lt;=AK$3,1,0))*OFFSET('Gastos com Pessoal'!$H$6,1,MATCH(3&amp;$B53,'Gastos com Pessoal'!$I$532:$AJ$532&amp;'Gastos com Pessoal'!$I$6:$AJ$6,0),500,1)),0)
+_xlfn.IFNA(SUM((AK$3&gt;='Gastos com Pessoal'!$E$7:$E$506)*(AK$3&lt;='Gastos com Pessoal'!$F$7:$F$506)*(IF('Gastos com Pessoal'!$Y$7:$Y$506&lt;=AK$3,1,0))*OFFSET('Gastos com Pessoal'!$H$6,1,MATCH(4&amp;$B53,'Gastos com Pessoal'!$I$532:$AJ$532&amp;'Gastos com Pessoal'!$I$6:$AJ$6,0),500,1)),0)
+_xlfn.IFNA(SUM((AK$3&gt;='Gastos com Pessoal'!$E$7:$E$506)*(AK$3&lt;='Gastos com Pessoal'!$F$7:$F$506)*(IF('Gastos com Pessoal'!$AE$7:$AE$506&lt;=AK$3,1,0))*OFFSET('Gastos com Pessoal'!$H$6,1,MATCH(5&amp;$B53,'Gastos com Pessoal'!$I$532:$AJ$532&amp;'Gastos com Pessoal'!$I$6:$AJ$6,0),500,1)),0)
+_xlfn.IFNA(SUM((AK$3&gt;='Gastos com Pessoal'!$E$513:$E$522)*(AK$3&lt;='Gastos com Pessoal'!$F$513:$F$522)*(IF('Gastos com Pessoal'!$G$513:$G$522&lt;=AK$3,1,0))*OFFSET('Gastos com Pessoal'!$H$512,1,MATCH(1&amp;$B53,'Gastos com Pessoal'!$I$532:$AJ$532&amp;'Gastos com Pessoal'!$I$512:$AJ$512,0),10,1)),0)
+_xlfn.IFNA(SUM((AK$3&gt;='Gastos com Pessoal'!$E$513:$E$522)*(AK$3&lt;='Gastos com Pessoal'!$F$513:$F$522)*(IF('Gastos com Pessoal'!$M$513:$M$522&lt;=AK$3,1,0))*OFFSET('Gastos com Pessoal'!$H$512,1,MATCH(2&amp;$B53,'Gastos com Pessoal'!$I$532:$AJ$532&amp;'Gastos com Pessoal'!$I$512:$AJ$512,0),10,1)),0)
+_xlfn.IFNA(SUM((AK$3&gt;='Gastos com Pessoal'!$E$513:$E$522)*(AK$3&lt;='Gastos com Pessoal'!$F$513:$F$522)*(IF('Gastos com Pessoal'!$S$513:$S$522&lt;=AK$3,1,0))*OFFSET('Gastos com Pessoal'!$H$512,1,MATCH(3&amp;$B53,'Gastos com Pessoal'!$I$532:$AJ$532&amp;'Gastos com Pessoal'!$I$512:$AJ$512,0),10,1)),0)
+_xlfn.IFNA(SUM((AK$3&gt;='Gastos com Pessoal'!$E$513:$E$522)*(AK$3&lt;='Gastos com Pessoal'!$F$513:$F$522)*(IF('Gastos com Pessoal'!$Y$513:$Y$522&lt;=AK$3,1,0))*OFFSET('Gastos com Pessoal'!$H$512,1,MATCH(4&amp;$B53,'Gastos com Pessoal'!$I$532:$AJ$532&amp;'Gastos com Pessoal'!$I$512:$AJ$512,0),10,1)),0)
+_xlfn.IFNA(SUM((AK$3&gt;='Gastos com Pessoal'!$E$513:$E$522)*(AK$3&lt;='Gastos com Pessoal'!$F$513:$F$522)*(IF('Gastos com Pessoal'!$AE$513:$AE$522&lt;=AK$3,1,0))*OFFSET('Gastos com Pessoal'!$H$512,1,MATCH(5&amp;$B53,'Gastos com Pessoal'!$I$532:$AJ$532&amp;'Gastos com Pessoal'!$I$512:$AJ$512,0),10,1)),0)</f>
        <v>0</v>
      </c>
      <c r="AL53" s="32">
        <f t="array" aca="1" ref="AL53" ca="1">_xlfn.IFNA(SUM((AL$3&gt;='Gastos com Pessoal'!$E$7:$E$506)*(AL$3&lt;='Gastos com Pessoal'!$F$7:$F$506)*OFFSET('Encargos e Benefícios'!$D$5,1,MATCH($B53,'Encargos e Benefícios'!$E$5:$AB$5,0),500,1)),0)
+_xlfn.IFNA(SUM((AL$3&gt;='Gastos com Pessoal'!$E$513:$E$522)*(AL$3&lt;='Gastos com Pessoal'!$F$513:$F$522)*OFFSET('Encargos e Benefícios'!$D$511,1,MATCH($B53,'Encargos e Benefícios'!$E$511:$AB$511,0),10,1)),0)
+_xlfn.IFNA(SUM((AL$3&gt;='Gastos com Pessoal'!$E$7:$E$506)*(AL$3&lt;='Gastos com Pessoal'!$F$7:$F$506)*(IF('Gastos com Pessoal'!$G$7:$G$506&lt;=AL$3,1,0))*OFFSET('Gastos com Pessoal'!$H$6,1,MATCH(1&amp;$B53,'Gastos com Pessoal'!$I$532:$AJ$532&amp;'Gastos com Pessoal'!$I$6:$AJ$6,0),500,1)),0)
+_xlfn.IFNA(SUM((AL$3&gt;='Gastos com Pessoal'!$E$7:$E$506)*(AL$3&lt;='Gastos com Pessoal'!$F$7:$F$506)*(IF('Gastos com Pessoal'!$M$7:$M$506&lt;=AL$3,1,0))*OFFSET('Gastos com Pessoal'!$H$6,1,MATCH(2&amp;$B53,'Gastos com Pessoal'!$I$532:$AJ$532&amp;'Gastos com Pessoal'!$I$6:$AJ$6,0),500,1)),0)
+_xlfn.IFNA(SUM((AL$3&gt;='Gastos com Pessoal'!$E$7:$E$506)*(AL$3&lt;='Gastos com Pessoal'!$F$7:$F$506)*(IF('Gastos com Pessoal'!$S$7:$S$506&lt;=AL$3,1,0))*OFFSET('Gastos com Pessoal'!$H$6,1,MATCH(3&amp;$B53,'Gastos com Pessoal'!$I$532:$AJ$532&amp;'Gastos com Pessoal'!$I$6:$AJ$6,0),500,1)),0)
+_xlfn.IFNA(SUM((AL$3&gt;='Gastos com Pessoal'!$E$7:$E$506)*(AL$3&lt;='Gastos com Pessoal'!$F$7:$F$506)*(IF('Gastos com Pessoal'!$Y$7:$Y$506&lt;=AL$3,1,0))*OFFSET('Gastos com Pessoal'!$H$6,1,MATCH(4&amp;$B53,'Gastos com Pessoal'!$I$532:$AJ$532&amp;'Gastos com Pessoal'!$I$6:$AJ$6,0),500,1)),0)
+_xlfn.IFNA(SUM((AL$3&gt;='Gastos com Pessoal'!$E$7:$E$506)*(AL$3&lt;='Gastos com Pessoal'!$F$7:$F$506)*(IF('Gastos com Pessoal'!$AE$7:$AE$506&lt;=AL$3,1,0))*OFFSET('Gastos com Pessoal'!$H$6,1,MATCH(5&amp;$B53,'Gastos com Pessoal'!$I$532:$AJ$532&amp;'Gastos com Pessoal'!$I$6:$AJ$6,0),500,1)),0)
+_xlfn.IFNA(SUM((AL$3&gt;='Gastos com Pessoal'!$E$513:$E$522)*(AL$3&lt;='Gastos com Pessoal'!$F$513:$F$522)*(IF('Gastos com Pessoal'!$G$513:$G$522&lt;=AL$3,1,0))*OFFSET('Gastos com Pessoal'!$H$512,1,MATCH(1&amp;$B53,'Gastos com Pessoal'!$I$532:$AJ$532&amp;'Gastos com Pessoal'!$I$512:$AJ$512,0),10,1)),0)
+_xlfn.IFNA(SUM((AL$3&gt;='Gastos com Pessoal'!$E$513:$E$522)*(AL$3&lt;='Gastos com Pessoal'!$F$513:$F$522)*(IF('Gastos com Pessoal'!$M$513:$M$522&lt;=AL$3,1,0))*OFFSET('Gastos com Pessoal'!$H$512,1,MATCH(2&amp;$B53,'Gastos com Pessoal'!$I$532:$AJ$532&amp;'Gastos com Pessoal'!$I$512:$AJ$512,0),10,1)),0)
+_xlfn.IFNA(SUM((AL$3&gt;='Gastos com Pessoal'!$E$513:$E$522)*(AL$3&lt;='Gastos com Pessoal'!$F$513:$F$522)*(IF('Gastos com Pessoal'!$S$513:$S$522&lt;=AL$3,1,0))*OFFSET('Gastos com Pessoal'!$H$512,1,MATCH(3&amp;$B53,'Gastos com Pessoal'!$I$532:$AJ$532&amp;'Gastos com Pessoal'!$I$512:$AJ$512,0),10,1)),0)
+_xlfn.IFNA(SUM((AL$3&gt;='Gastos com Pessoal'!$E$513:$E$522)*(AL$3&lt;='Gastos com Pessoal'!$F$513:$F$522)*(IF('Gastos com Pessoal'!$Y$513:$Y$522&lt;=AL$3,1,0))*OFFSET('Gastos com Pessoal'!$H$512,1,MATCH(4&amp;$B53,'Gastos com Pessoal'!$I$532:$AJ$532&amp;'Gastos com Pessoal'!$I$512:$AJ$512,0),10,1)),0)
+_xlfn.IFNA(SUM((AL$3&gt;='Gastos com Pessoal'!$E$513:$E$522)*(AL$3&lt;='Gastos com Pessoal'!$F$513:$F$522)*(IF('Gastos com Pessoal'!$AE$513:$AE$522&lt;=AL$3,1,0))*OFFSET('Gastos com Pessoal'!$H$512,1,MATCH(5&amp;$B53,'Gastos com Pessoal'!$I$532:$AJ$532&amp;'Gastos com Pessoal'!$I$512:$AJ$512,0),10,1)),0)</f>
        <v>0</v>
      </c>
      <c r="AM53" s="32">
        <f t="array" aca="1" ref="AM53" ca="1">_xlfn.IFNA(SUM((AM$3&gt;='Gastos com Pessoal'!$E$7:$E$506)*(AM$3&lt;='Gastos com Pessoal'!$F$7:$F$506)*OFFSET('Encargos e Benefícios'!$D$5,1,MATCH($B53,'Encargos e Benefícios'!$E$5:$AB$5,0),500,1)),0)
+_xlfn.IFNA(SUM((AM$3&gt;='Gastos com Pessoal'!$E$513:$E$522)*(AM$3&lt;='Gastos com Pessoal'!$F$513:$F$522)*OFFSET('Encargos e Benefícios'!$D$511,1,MATCH($B53,'Encargos e Benefícios'!$E$511:$AB$511,0),10,1)),0)
+_xlfn.IFNA(SUM((AM$3&gt;='Gastos com Pessoal'!$E$7:$E$506)*(AM$3&lt;='Gastos com Pessoal'!$F$7:$F$506)*(IF('Gastos com Pessoal'!$G$7:$G$506&lt;=AM$3,1,0))*OFFSET('Gastos com Pessoal'!$H$6,1,MATCH(1&amp;$B53,'Gastos com Pessoal'!$I$532:$AJ$532&amp;'Gastos com Pessoal'!$I$6:$AJ$6,0),500,1)),0)
+_xlfn.IFNA(SUM((AM$3&gt;='Gastos com Pessoal'!$E$7:$E$506)*(AM$3&lt;='Gastos com Pessoal'!$F$7:$F$506)*(IF('Gastos com Pessoal'!$M$7:$M$506&lt;=AM$3,1,0))*OFFSET('Gastos com Pessoal'!$H$6,1,MATCH(2&amp;$B53,'Gastos com Pessoal'!$I$532:$AJ$532&amp;'Gastos com Pessoal'!$I$6:$AJ$6,0),500,1)),0)
+_xlfn.IFNA(SUM((AM$3&gt;='Gastos com Pessoal'!$E$7:$E$506)*(AM$3&lt;='Gastos com Pessoal'!$F$7:$F$506)*(IF('Gastos com Pessoal'!$S$7:$S$506&lt;=AM$3,1,0))*OFFSET('Gastos com Pessoal'!$H$6,1,MATCH(3&amp;$B53,'Gastos com Pessoal'!$I$532:$AJ$532&amp;'Gastos com Pessoal'!$I$6:$AJ$6,0),500,1)),0)
+_xlfn.IFNA(SUM((AM$3&gt;='Gastos com Pessoal'!$E$7:$E$506)*(AM$3&lt;='Gastos com Pessoal'!$F$7:$F$506)*(IF('Gastos com Pessoal'!$Y$7:$Y$506&lt;=AM$3,1,0))*OFFSET('Gastos com Pessoal'!$H$6,1,MATCH(4&amp;$B53,'Gastos com Pessoal'!$I$532:$AJ$532&amp;'Gastos com Pessoal'!$I$6:$AJ$6,0),500,1)),0)
+_xlfn.IFNA(SUM((AM$3&gt;='Gastos com Pessoal'!$E$7:$E$506)*(AM$3&lt;='Gastos com Pessoal'!$F$7:$F$506)*(IF('Gastos com Pessoal'!$AE$7:$AE$506&lt;=AM$3,1,0))*OFFSET('Gastos com Pessoal'!$H$6,1,MATCH(5&amp;$B53,'Gastos com Pessoal'!$I$532:$AJ$532&amp;'Gastos com Pessoal'!$I$6:$AJ$6,0),500,1)),0)
+_xlfn.IFNA(SUM((AM$3&gt;='Gastos com Pessoal'!$E$513:$E$522)*(AM$3&lt;='Gastos com Pessoal'!$F$513:$F$522)*(IF('Gastos com Pessoal'!$G$513:$G$522&lt;=AM$3,1,0))*OFFSET('Gastos com Pessoal'!$H$512,1,MATCH(1&amp;$B53,'Gastos com Pessoal'!$I$532:$AJ$532&amp;'Gastos com Pessoal'!$I$512:$AJ$512,0),10,1)),0)
+_xlfn.IFNA(SUM((AM$3&gt;='Gastos com Pessoal'!$E$513:$E$522)*(AM$3&lt;='Gastos com Pessoal'!$F$513:$F$522)*(IF('Gastos com Pessoal'!$M$513:$M$522&lt;=AM$3,1,0))*OFFSET('Gastos com Pessoal'!$H$512,1,MATCH(2&amp;$B53,'Gastos com Pessoal'!$I$532:$AJ$532&amp;'Gastos com Pessoal'!$I$512:$AJ$512,0),10,1)),0)
+_xlfn.IFNA(SUM((AM$3&gt;='Gastos com Pessoal'!$E$513:$E$522)*(AM$3&lt;='Gastos com Pessoal'!$F$513:$F$522)*(IF('Gastos com Pessoal'!$S$513:$S$522&lt;=AM$3,1,0))*OFFSET('Gastos com Pessoal'!$H$512,1,MATCH(3&amp;$B53,'Gastos com Pessoal'!$I$532:$AJ$532&amp;'Gastos com Pessoal'!$I$512:$AJ$512,0),10,1)),0)
+_xlfn.IFNA(SUM((AM$3&gt;='Gastos com Pessoal'!$E$513:$E$522)*(AM$3&lt;='Gastos com Pessoal'!$F$513:$F$522)*(IF('Gastos com Pessoal'!$Y$513:$Y$522&lt;=AM$3,1,0))*OFFSET('Gastos com Pessoal'!$H$512,1,MATCH(4&amp;$B53,'Gastos com Pessoal'!$I$532:$AJ$532&amp;'Gastos com Pessoal'!$I$512:$AJ$512,0),10,1)),0)
+_xlfn.IFNA(SUM((AM$3&gt;='Gastos com Pessoal'!$E$513:$E$522)*(AM$3&lt;='Gastos com Pessoal'!$F$513:$F$522)*(IF('Gastos com Pessoal'!$AE$513:$AE$522&lt;=AM$3,1,0))*OFFSET('Gastos com Pessoal'!$H$512,1,MATCH(5&amp;$B53,'Gastos com Pessoal'!$I$532:$AJ$532&amp;'Gastos com Pessoal'!$I$512:$AJ$512,0),10,1)),0)</f>
        <v>0</v>
      </c>
      <c r="AN53" s="32">
        <f t="array" aca="1" ref="AN53" ca="1">_xlfn.IFNA(SUM((AN$3&gt;='Gastos com Pessoal'!$E$7:$E$506)*(AN$3&lt;='Gastos com Pessoal'!$F$7:$F$506)*OFFSET('Encargos e Benefícios'!$D$5,1,MATCH($B53,'Encargos e Benefícios'!$E$5:$AB$5,0),500,1)),0)
+_xlfn.IFNA(SUM((AN$3&gt;='Gastos com Pessoal'!$E$513:$E$522)*(AN$3&lt;='Gastos com Pessoal'!$F$513:$F$522)*OFFSET('Encargos e Benefícios'!$D$511,1,MATCH($B53,'Encargos e Benefícios'!$E$511:$AB$511,0),10,1)),0)
+_xlfn.IFNA(SUM((AN$3&gt;='Gastos com Pessoal'!$E$7:$E$506)*(AN$3&lt;='Gastos com Pessoal'!$F$7:$F$506)*(IF('Gastos com Pessoal'!$G$7:$G$506&lt;=AN$3,1,0))*OFFSET('Gastos com Pessoal'!$H$6,1,MATCH(1&amp;$B53,'Gastos com Pessoal'!$I$532:$AJ$532&amp;'Gastos com Pessoal'!$I$6:$AJ$6,0),500,1)),0)
+_xlfn.IFNA(SUM((AN$3&gt;='Gastos com Pessoal'!$E$7:$E$506)*(AN$3&lt;='Gastos com Pessoal'!$F$7:$F$506)*(IF('Gastos com Pessoal'!$M$7:$M$506&lt;=AN$3,1,0))*OFFSET('Gastos com Pessoal'!$H$6,1,MATCH(2&amp;$B53,'Gastos com Pessoal'!$I$532:$AJ$532&amp;'Gastos com Pessoal'!$I$6:$AJ$6,0),500,1)),0)
+_xlfn.IFNA(SUM((AN$3&gt;='Gastos com Pessoal'!$E$7:$E$506)*(AN$3&lt;='Gastos com Pessoal'!$F$7:$F$506)*(IF('Gastos com Pessoal'!$S$7:$S$506&lt;=AN$3,1,0))*OFFSET('Gastos com Pessoal'!$H$6,1,MATCH(3&amp;$B53,'Gastos com Pessoal'!$I$532:$AJ$532&amp;'Gastos com Pessoal'!$I$6:$AJ$6,0),500,1)),0)
+_xlfn.IFNA(SUM((AN$3&gt;='Gastos com Pessoal'!$E$7:$E$506)*(AN$3&lt;='Gastos com Pessoal'!$F$7:$F$506)*(IF('Gastos com Pessoal'!$Y$7:$Y$506&lt;=AN$3,1,0))*OFFSET('Gastos com Pessoal'!$H$6,1,MATCH(4&amp;$B53,'Gastos com Pessoal'!$I$532:$AJ$532&amp;'Gastos com Pessoal'!$I$6:$AJ$6,0),500,1)),0)
+_xlfn.IFNA(SUM((AN$3&gt;='Gastos com Pessoal'!$E$7:$E$506)*(AN$3&lt;='Gastos com Pessoal'!$F$7:$F$506)*(IF('Gastos com Pessoal'!$AE$7:$AE$506&lt;=AN$3,1,0))*OFFSET('Gastos com Pessoal'!$H$6,1,MATCH(5&amp;$B53,'Gastos com Pessoal'!$I$532:$AJ$532&amp;'Gastos com Pessoal'!$I$6:$AJ$6,0),500,1)),0)
+_xlfn.IFNA(SUM((AN$3&gt;='Gastos com Pessoal'!$E$513:$E$522)*(AN$3&lt;='Gastos com Pessoal'!$F$513:$F$522)*(IF('Gastos com Pessoal'!$G$513:$G$522&lt;=AN$3,1,0))*OFFSET('Gastos com Pessoal'!$H$512,1,MATCH(1&amp;$B53,'Gastos com Pessoal'!$I$532:$AJ$532&amp;'Gastos com Pessoal'!$I$512:$AJ$512,0),10,1)),0)
+_xlfn.IFNA(SUM((AN$3&gt;='Gastos com Pessoal'!$E$513:$E$522)*(AN$3&lt;='Gastos com Pessoal'!$F$513:$F$522)*(IF('Gastos com Pessoal'!$M$513:$M$522&lt;=AN$3,1,0))*OFFSET('Gastos com Pessoal'!$H$512,1,MATCH(2&amp;$B53,'Gastos com Pessoal'!$I$532:$AJ$532&amp;'Gastos com Pessoal'!$I$512:$AJ$512,0),10,1)),0)
+_xlfn.IFNA(SUM((AN$3&gt;='Gastos com Pessoal'!$E$513:$E$522)*(AN$3&lt;='Gastos com Pessoal'!$F$513:$F$522)*(IF('Gastos com Pessoal'!$S$513:$S$522&lt;=AN$3,1,0))*OFFSET('Gastos com Pessoal'!$H$512,1,MATCH(3&amp;$B53,'Gastos com Pessoal'!$I$532:$AJ$532&amp;'Gastos com Pessoal'!$I$512:$AJ$512,0),10,1)),0)
+_xlfn.IFNA(SUM((AN$3&gt;='Gastos com Pessoal'!$E$513:$E$522)*(AN$3&lt;='Gastos com Pessoal'!$F$513:$F$522)*(IF('Gastos com Pessoal'!$Y$513:$Y$522&lt;=AN$3,1,0))*OFFSET('Gastos com Pessoal'!$H$512,1,MATCH(4&amp;$B53,'Gastos com Pessoal'!$I$532:$AJ$532&amp;'Gastos com Pessoal'!$I$512:$AJ$512,0),10,1)),0)
+_xlfn.IFNA(SUM((AN$3&gt;='Gastos com Pessoal'!$E$513:$E$522)*(AN$3&lt;='Gastos com Pessoal'!$F$513:$F$522)*(IF('Gastos com Pessoal'!$AE$513:$AE$522&lt;=AN$3,1,0))*OFFSET('Gastos com Pessoal'!$H$512,1,MATCH(5&amp;$B53,'Gastos com Pessoal'!$I$532:$AJ$532&amp;'Gastos com Pessoal'!$I$512:$AJ$512,0),10,1)),0)</f>
        <v>0</v>
      </c>
      <c r="AO53" s="32">
        <f t="array" aca="1" ref="AO53" ca="1">_xlfn.IFNA(SUM((AO$3&gt;='Gastos com Pessoal'!$E$7:$E$506)*(AO$3&lt;='Gastos com Pessoal'!$F$7:$F$506)*OFFSET('Encargos e Benefícios'!$D$5,1,MATCH($B53,'Encargos e Benefícios'!$E$5:$AB$5,0),500,1)),0)
+_xlfn.IFNA(SUM((AO$3&gt;='Gastos com Pessoal'!$E$513:$E$522)*(AO$3&lt;='Gastos com Pessoal'!$F$513:$F$522)*OFFSET('Encargos e Benefícios'!$D$511,1,MATCH($B53,'Encargos e Benefícios'!$E$511:$AB$511,0),10,1)),0)
+_xlfn.IFNA(SUM((AO$3&gt;='Gastos com Pessoal'!$E$7:$E$506)*(AO$3&lt;='Gastos com Pessoal'!$F$7:$F$506)*(IF('Gastos com Pessoal'!$G$7:$G$506&lt;=AO$3,1,0))*OFFSET('Gastos com Pessoal'!$H$6,1,MATCH(1&amp;$B53,'Gastos com Pessoal'!$I$532:$AJ$532&amp;'Gastos com Pessoal'!$I$6:$AJ$6,0),500,1)),0)
+_xlfn.IFNA(SUM((AO$3&gt;='Gastos com Pessoal'!$E$7:$E$506)*(AO$3&lt;='Gastos com Pessoal'!$F$7:$F$506)*(IF('Gastos com Pessoal'!$M$7:$M$506&lt;=AO$3,1,0))*OFFSET('Gastos com Pessoal'!$H$6,1,MATCH(2&amp;$B53,'Gastos com Pessoal'!$I$532:$AJ$532&amp;'Gastos com Pessoal'!$I$6:$AJ$6,0),500,1)),0)
+_xlfn.IFNA(SUM((AO$3&gt;='Gastos com Pessoal'!$E$7:$E$506)*(AO$3&lt;='Gastos com Pessoal'!$F$7:$F$506)*(IF('Gastos com Pessoal'!$S$7:$S$506&lt;=AO$3,1,0))*OFFSET('Gastos com Pessoal'!$H$6,1,MATCH(3&amp;$B53,'Gastos com Pessoal'!$I$532:$AJ$532&amp;'Gastos com Pessoal'!$I$6:$AJ$6,0),500,1)),0)
+_xlfn.IFNA(SUM((AO$3&gt;='Gastos com Pessoal'!$E$7:$E$506)*(AO$3&lt;='Gastos com Pessoal'!$F$7:$F$506)*(IF('Gastos com Pessoal'!$Y$7:$Y$506&lt;=AO$3,1,0))*OFFSET('Gastos com Pessoal'!$H$6,1,MATCH(4&amp;$B53,'Gastos com Pessoal'!$I$532:$AJ$532&amp;'Gastos com Pessoal'!$I$6:$AJ$6,0),500,1)),0)
+_xlfn.IFNA(SUM((AO$3&gt;='Gastos com Pessoal'!$E$7:$E$506)*(AO$3&lt;='Gastos com Pessoal'!$F$7:$F$506)*(IF('Gastos com Pessoal'!$AE$7:$AE$506&lt;=AO$3,1,0))*OFFSET('Gastos com Pessoal'!$H$6,1,MATCH(5&amp;$B53,'Gastos com Pessoal'!$I$532:$AJ$532&amp;'Gastos com Pessoal'!$I$6:$AJ$6,0),500,1)),0)
+_xlfn.IFNA(SUM((AO$3&gt;='Gastos com Pessoal'!$E$513:$E$522)*(AO$3&lt;='Gastos com Pessoal'!$F$513:$F$522)*(IF('Gastos com Pessoal'!$G$513:$G$522&lt;=AO$3,1,0))*OFFSET('Gastos com Pessoal'!$H$512,1,MATCH(1&amp;$B53,'Gastos com Pessoal'!$I$532:$AJ$532&amp;'Gastos com Pessoal'!$I$512:$AJ$512,0),10,1)),0)
+_xlfn.IFNA(SUM((AO$3&gt;='Gastos com Pessoal'!$E$513:$E$522)*(AO$3&lt;='Gastos com Pessoal'!$F$513:$F$522)*(IF('Gastos com Pessoal'!$M$513:$M$522&lt;=AO$3,1,0))*OFFSET('Gastos com Pessoal'!$H$512,1,MATCH(2&amp;$B53,'Gastos com Pessoal'!$I$532:$AJ$532&amp;'Gastos com Pessoal'!$I$512:$AJ$512,0),10,1)),0)
+_xlfn.IFNA(SUM((AO$3&gt;='Gastos com Pessoal'!$E$513:$E$522)*(AO$3&lt;='Gastos com Pessoal'!$F$513:$F$522)*(IF('Gastos com Pessoal'!$S$513:$S$522&lt;=AO$3,1,0))*OFFSET('Gastos com Pessoal'!$H$512,1,MATCH(3&amp;$B53,'Gastos com Pessoal'!$I$532:$AJ$532&amp;'Gastos com Pessoal'!$I$512:$AJ$512,0),10,1)),0)
+_xlfn.IFNA(SUM((AO$3&gt;='Gastos com Pessoal'!$E$513:$E$522)*(AO$3&lt;='Gastos com Pessoal'!$F$513:$F$522)*(IF('Gastos com Pessoal'!$Y$513:$Y$522&lt;=AO$3,1,0))*OFFSET('Gastos com Pessoal'!$H$512,1,MATCH(4&amp;$B53,'Gastos com Pessoal'!$I$532:$AJ$532&amp;'Gastos com Pessoal'!$I$512:$AJ$512,0),10,1)),0)
+_xlfn.IFNA(SUM((AO$3&gt;='Gastos com Pessoal'!$E$513:$E$522)*(AO$3&lt;='Gastos com Pessoal'!$F$513:$F$522)*(IF('Gastos com Pessoal'!$AE$513:$AE$522&lt;=AO$3,1,0))*OFFSET('Gastos com Pessoal'!$H$512,1,MATCH(5&amp;$B53,'Gastos com Pessoal'!$I$532:$AJ$532&amp;'Gastos com Pessoal'!$I$512:$AJ$512,0),10,1)),0)</f>
        <v>0</v>
      </c>
      <c r="AP53" s="32">
        <f t="array" aca="1" ref="AP53" ca="1">_xlfn.IFNA(SUM((AP$3&gt;='Gastos com Pessoal'!$E$7:$E$506)*(AP$3&lt;='Gastos com Pessoal'!$F$7:$F$506)*OFFSET('Encargos e Benefícios'!$D$5,1,MATCH($B53,'Encargos e Benefícios'!$E$5:$AB$5,0),500,1)),0)
+_xlfn.IFNA(SUM((AP$3&gt;='Gastos com Pessoal'!$E$513:$E$522)*(AP$3&lt;='Gastos com Pessoal'!$F$513:$F$522)*OFFSET('Encargos e Benefícios'!$D$511,1,MATCH($B53,'Encargos e Benefícios'!$E$511:$AB$511,0),10,1)),0)
+_xlfn.IFNA(SUM((AP$3&gt;='Gastos com Pessoal'!$E$7:$E$506)*(AP$3&lt;='Gastos com Pessoal'!$F$7:$F$506)*(IF('Gastos com Pessoal'!$G$7:$G$506&lt;=AP$3,1,0))*OFFSET('Gastos com Pessoal'!$H$6,1,MATCH(1&amp;$B53,'Gastos com Pessoal'!$I$532:$AJ$532&amp;'Gastos com Pessoal'!$I$6:$AJ$6,0),500,1)),0)
+_xlfn.IFNA(SUM((AP$3&gt;='Gastos com Pessoal'!$E$7:$E$506)*(AP$3&lt;='Gastos com Pessoal'!$F$7:$F$506)*(IF('Gastos com Pessoal'!$M$7:$M$506&lt;=AP$3,1,0))*OFFSET('Gastos com Pessoal'!$H$6,1,MATCH(2&amp;$B53,'Gastos com Pessoal'!$I$532:$AJ$532&amp;'Gastos com Pessoal'!$I$6:$AJ$6,0),500,1)),0)
+_xlfn.IFNA(SUM((AP$3&gt;='Gastos com Pessoal'!$E$7:$E$506)*(AP$3&lt;='Gastos com Pessoal'!$F$7:$F$506)*(IF('Gastos com Pessoal'!$S$7:$S$506&lt;=AP$3,1,0))*OFFSET('Gastos com Pessoal'!$H$6,1,MATCH(3&amp;$B53,'Gastos com Pessoal'!$I$532:$AJ$532&amp;'Gastos com Pessoal'!$I$6:$AJ$6,0),500,1)),0)
+_xlfn.IFNA(SUM((AP$3&gt;='Gastos com Pessoal'!$E$7:$E$506)*(AP$3&lt;='Gastos com Pessoal'!$F$7:$F$506)*(IF('Gastos com Pessoal'!$Y$7:$Y$506&lt;=AP$3,1,0))*OFFSET('Gastos com Pessoal'!$H$6,1,MATCH(4&amp;$B53,'Gastos com Pessoal'!$I$532:$AJ$532&amp;'Gastos com Pessoal'!$I$6:$AJ$6,0),500,1)),0)
+_xlfn.IFNA(SUM((AP$3&gt;='Gastos com Pessoal'!$E$7:$E$506)*(AP$3&lt;='Gastos com Pessoal'!$F$7:$F$506)*(IF('Gastos com Pessoal'!$AE$7:$AE$506&lt;=AP$3,1,0))*OFFSET('Gastos com Pessoal'!$H$6,1,MATCH(5&amp;$B53,'Gastos com Pessoal'!$I$532:$AJ$532&amp;'Gastos com Pessoal'!$I$6:$AJ$6,0),500,1)),0)
+_xlfn.IFNA(SUM((AP$3&gt;='Gastos com Pessoal'!$E$513:$E$522)*(AP$3&lt;='Gastos com Pessoal'!$F$513:$F$522)*(IF('Gastos com Pessoal'!$G$513:$G$522&lt;=AP$3,1,0))*OFFSET('Gastos com Pessoal'!$H$512,1,MATCH(1&amp;$B53,'Gastos com Pessoal'!$I$532:$AJ$532&amp;'Gastos com Pessoal'!$I$512:$AJ$512,0),10,1)),0)
+_xlfn.IFNA(SUM((AP$3&gt;='Gastos com Pessoal'!$E$513:$E$522)*(AP$3&lt;='Gastos com Pessoal'!$F$513:$F$522)*(IF('Gastos com Pessoal'!$M$513:$M$522&lt;=AP$3,1,0))*OFFSET('Gastos com Pessoal'!$H$512,1,MATCH(2&amp;$B53,'Gastos com Pessoal'!$I$532:$AJ$532&amp;'Gastos com Pessoal'!$I$512:$AJ$512,0),10,1)),0)
+_xlfn.IFNA(SUM((AP$3&gt;='Gastos com Pessoal'!$E$513:$E$522)*(AP$3&lt;='Gastos com Pessoal'!$F$513:$F$522)*(IF('Gastos com Pessoal'!$S$513:$S$522&lt;=AP$3,1,0))*OFFSET('Gastos com Pessoal'!$H$512,1,MATCH(3&amp;$B53,'Gastos com Pessoal'!$I$532:$AJ$532&amp;'Gastos com Pessoal'!$I$512:$AJ$512,0),10,1)),0)
+_xlfn.IFNA(SUM((AP$3&gt;='Gastos com Pessoal'!$E$513:$E$522)*(AP$3&lt;='Gastos com Pessoal'!$F$513:$F$522)*(IF('Gastos com Pessoal'!$Y$513:$Y$522&lt;=AP$3,1,0))*OFFSET('Gastos com Pessoal'!$H$512,1,MATCH(4&amp;$B53,'Gastos com Pessoal'!$I$532:$AJ$532&amp;'Gastos com Pessoal'!$I$512:$AJ$512,0),10,1)),0)
+_xlfn.IFNA(SUM((AP$3&gt;='Gastos com Pessoal'!$E$513:$E$522)*(AP$3&lt;='Gastos com Pessoal'!$F$513:$F$522)*(IF('Gastos com Pessoal'!$AE$513:$AE$522&lt;=AP$3,1,0))*OFFSET('Gastos com Pessoal'!$H$512,1,MATCH(5&amp;$B53,'Gastos com Pessoal'!$I$532:$AJ$532&amp;'Gastos com Pessoal'!$I$512:$AJ$512,0),10,1)),0)</f>
        <v>0</v>
      </c>
      <c r="AQ53" s="32">
        <f t="array" aca="1" ref="AQ53" ca="1">_xlfn.IFNA(SUM((AQ$3&gt;='Gastos com Pessoal'!$E$7:$E$506)*(AQ$3&lt;='Gastos com Pessoal'!$F$7:$F$506)*OFFSET('Encargos e Benefícios'!$D$5,1,MATCH($B53,'Encargos e Benefícios'!$E$5:$AB$5,0),500,1)),0)
+_xlfn.IFNA(SUM((AQ$3&gt;='Gastos com Pessoal'!$E$513:$E$522)*(AQ$3&lt;='Gastos com Pessoal'!$F$513:$F$522)*OFFSET('Encargos e Benefícios'!$D$511,1,MATCH($B53,'Encargos e Benefícios'!$E$511:$AB$511,0),10,1)),0)
+_xlfn.IFNA(SUM((AQ$3&gt;='Gastos com Pessoal'!$E$7:$E$506)*(AQ$3&lt;='Gastos com Pessoal'!$F$7:$F$506)*(IF('Gastos com Pessoal'!$G$7:$G$506&lt;=AQ$3,1,0))*OFFSET('Gastos com Pessoal'!$H$6,1,MATCH(1&amp;$B53,'Gastos com Pessoal'!$I$532:$AJ$532&amp;'Gastos com Pessoal'!$I$6:$AJ$6,0),500,1)),0)
+_xlfn.IFNA(SUM((AQ$3&gt;='Gastos com Pessoal'!$E$7:$E$506)*(AQ$3&lt;='Gastos com Pessoal'!$F$7:$F$506)*(IF('Gastos com Pessoal'!$M$7:$M$506&lt;=AQ$3,1,0))*OFFSET('Gastos com Pessoal'!$H$6,1,MATCH(2&amp;$B53,'Gastos com Pessoal'!$I$532:$AJ$532&amp;'Gastos com Pessoal'!$I$6:$AJ$6,0),500,1)),0)
+_xlfn.IFNA(SUM((AQ$3&gt;='Gastos com Pessoal'!$E$7:$E$506)*(AQ$3&lt;='Gastos com Pessoal'!$F$7:$F$506)*(IF('Gastos com Pessoal'!$S$7:$S$506&lt;=AQ$3,1,0))*OFFSET('Gastos com Pessoal'!$H$6,1,MATCH(3&amp;$B53,'Gastos com Pessoal'!$I$532:$AJ$532&amp;'Gastos com Pessoal'!$I$6:$AJ$6,0),500,1)),0)
+_xlfn.IFNA(SUM((AQ$3&gt;='Gastos com Pessoal'!$E$7:$E$506)*(AQ$3&lt;='Gastos com Pessoal'!$F$7:$F$506)*(IF('Gastos com Pessoal'!$Y$7:$Y$506&lt;=AQ$3,1,0))*OFFSET('Gastos com Pessoal'!$H$6,1,MATCH(4&amp;$B53,'Gastos com Pessoal'!$I$532:$AJ$532&amp;'Gastos com Pessoal'!$I$6:$AJ$6,0),500,1)),0)
+_xlfn.IFNA(SUM((AQ$3&gt;='Gastos com Pessoal'!$E$7:$E$506)*(AQ$3&lt;='Gastos com Pessoal'!$F$7:$F$506)*(IF('Gastos com Pessoal'!$AE$7:$AE$506&lt;=AQ$3,1,0))*OFFSET('Gastos com Pessoal'!$H$6,1,MATCH(5&amp;$B53,'Gastos com Pessoal'!$I$532:$AJ$532&amp;'Gastos com Pessoal'!$I$6:$AJ$6,0),500,1)),0)
+_xlfn.IFNA(SUM((AQ$3&gt;='Gastos com Pessoal'!$E$513:$E$522)*(AQ$3&lt;='Gastos com Pessoal'!$F$513:$F$522)*(IF('Gastos com Pessoal'!$G$513:$G$522&lt;=AQ$3,1,0))*OFFSET('Gastos com Pessoal'!$H$512,1,MATCH(1&amp;$B53,'Gastos com Pessoal'!$I$532:$AJ$532&amp;'Gastos com Pessoal'!$I$512:$AJ$512,0),10,1)),0)
+_xlfn.IFNA(SUM((AQ$3&gt;='Gastos com Pessoal'!$E$513:$E$522)*(AQ$3&lt;='Gastos com Pessoal'!$F$513:$F$522)*(IF('Gastos com Pessoal'!$M$513:$M$522&lt;=AQ$3,1,0))*OFFSET('Gastos com Pessoal'!$H$512,1,MATCH(2&amp;$B53,'Gastos com Pessoal'!$I$532:$AJ$532&amp;'Gastos com Pessoal'!$I$512:$AJ$512,0),10,1)),0)
+_xlfn.IFNA(SUM((AQ$3&gt;='Gastos com Pessoal'!$E$513:$E$522)*(AQ$3&lt;='Gastos com Pessoal'!$F$513:$F$522)*(IF('Gastos com Pessoal'!$S$513:$S$522&lt;=AQ$3,1,0))*OFFSET('Gastos com Pessoal'!$H$512,1,MATCH(3&amp;$B53,'Gastos com Pessoal'!$I$532:$AJ$532&amp;'Gastos com Pessoal'!$I$512:$AJ$512,0),10,1)),0)
+_xlfn.IFNA(SUM((AQ$3&gt;='Gastos com Pessoal'!$E$513:$E$522)*(AQ$3&lt;='Gastos com Pessoal'!$F$513:$F$522)*(IF('Gastos com Pessoal'!$Y$513:$Y$522&lt;=AQ$3,1,0))*OFFSET('Gastos com Pessoal'!$H$512,1,MATCH(4&amp;$B53,'Gastos com Pessoal'!$I$532:$AJ$532&amp;'Gastos com Pessoal'!$I$512:$AJ$512,0),10,1)),0)
+_xlfn.IFNA(SUM((AQ$3&gt;='Gastos com Pessoal'!$E$513:$E$522)*(AQ$3&lt;='Gastos com Pessoal'!$F$513:$F$522)*(IF('Gastos com Pessoal'!$AE$513:$AE$522&lt;=AQ$3,1,0))*OFFSET('Gastos com Pessoal'!$H$512,1,MATCH(5&amp;$B53,'Gastos com Pessoal'!$I$532:$AJ$532&amp;'Gastos com Pessoal'!$I$512:$AJ$512,0),10,1)),0)</f>
        <v>0</v>
      </c>
      <c r="AR53" s="32">
        <f t="array" aca="1" ref="AR53" ca="1">_xlfn.IFNA(SUM((AR$3&gt;='Gastos com Pessoal'!$E$7:$E$506)*(AR$3&lt;='Gastos com Pessoal'!$F$7:$F$506)*OFFSET('Encargos e Benefícios'!$D$5,1,MATCH($B53,'Encargos e Benefícios'!$E$5:$AB$5,0),500,1)),0)
+_xlfn.IFNA(SUM((AR$3&gt;='Gastos com Pessoal'!$E$513:$E$522)*(AR$3&lt;='Gastos com Pessoal'!$F$513:$F$522)*OFFSET('Encargos e Benefícios'!$D$511,1,MATCH($B53,'Encargos e Benefícios'!$E$511:$AB$511,0),10,1)),0)
+_xlfn.IFNA(SUM((AR$3&gt;='Gastos com Pessoal'!$E$7:$E$506)*(AR$3&lt;='Gastos com Pessoal'!$F$7:$F$506)*(IF('Gastos com Pessoal'!$G$7:$G$506&lt;=AR$3,1,0))*OFFSET('Gastos com Pessoal'!$H$6,1,MATCH(1&amp;$B53,'Gastos com Pessoal'!$I$532:$AJ$532&amp;'Gastos com Pessoal'!$I$6:$AJ$6,0),500,1)),0)
+_xlfn.IFNA(SUM((AR$3&gt;='Gastos com Pessoal'!$E$7:$E$506)*(AR$3&lt;='Gastos com Pessoal'!$F$7:$F$506)*(IF('Gastos com Pessoal'!$M$7:$M$506&lt;=AR$3,1,0))*OFFSET('Gastos com Pessoal'!$H$6,1,MATCH(2&amp;$B53,'Gastos com Pessoal'!$I$532:$AJ$532&amp;'Gastos com Pessoal'!$I$6:$AJ$6,0),500,1)),0)
+_xlfn.IFNA(SUM((AR$3&gt;='Gastos com Pessoal'!$E$7:$E$506)*(AR$3&lt;='Gastos com Pessoal'!$F$7:$F$506)*(IF('Gastos com Pessoal'!$S$7:$S$506&lt;=AR$3,1,0))*OFFSET('Gastos com Pessoal'!$H$6,1,MATCH(3&amp;$B53,'Gastos com Pessoal'!$I$532:$AJ$532&amp;'Gastos com Pessoal'!$I$6:$AJ$6,0),500,1)),0)
+_xlfn.IFNA(SUM((AR$3&gt;='Gastos com Pessoal'!$E$7:$E$506)*(AR$3&lt;='Gastos com Pessoal'!$F$7:$F$506)*(IF('Gastos com Pessoal'!$Y$7:$Y$506&lt;=AR$3,1,0))*OFFSET('Gastos com Pessoal'!$H$6,1,MATCH(4&amp;$B53,'Gastos com Pessoal'!$I$532:$AJ$532&amp;'Gastos com Pessoal'!$I$6:$AJ$6,0),500,1)),0)
+_xlfn.IFNA(SUM((AR$3&gt;='Gastos com Pessoal'!$E$7:$E$506)*(AR$3&lt;='Gastos com Pessoal'!$F$7:$F$506)*(IF('Gastos com Pessoal'!$AE$7:$AE$506&lt;=AR$3,1,0))*OFFSET('Gastos com Pessoal'!$H$6,1,MATCH(5&amp;$B53,'Gastos com Pessoal'!$I$532:$AJ$532&amp;'Gastos com Pessoal'!$I$6:$AJ$6,0),500,1)),0)
+_xlfn.IFNA(SUM((AR$3&gt;='Gastos com Pessoal'!$E$513:$E$522)*(AR$3&lt;='Gastos com Pessoal'!$F$513:$F$522)*(IF('Gastos com Pessoal'!$G$513:$G$522&lt;=AR$3,1,0))*OFFSET('Gastos com Pessoal'!$H$512,1,MATCH(1&amp;$B53,'Gastos com Pessoal'!$I$532:$AJ$532&amp;'Gastos com Pessoal'!$I$512:$AJ$512,0),10,1)),0)
+_xlfn.IFNA(SUM((AR$3&gt;='Gastos com Pessoal'!$E$513:$E$522)*(AR$3&lt;='Gastos com Pessoal'!$F$513:$F$522)*(IF('Gastos com Pessoal'!$M$513:$M$522&lt;=AR$3,1,0))*OFFSET('Gastos com Pessoal'!$H$512,1,MATCH(2&amp;$B53,'Gastos com Pessoal'!$I$532:$AJ$532&amp;'Gastos com Pessoal'!$I$512:$AJ$512,0),10,1)),0)
+_xlfn.IFNA(SUM((AR$3&gt;='Gastos com Pessoal'!$E$513:$E$522)*(AR$3&lt;='Gastos com Pessoal'!$F$513:$F$522)*(IF('Gastos com Pessoal'!$S$513:$S$522&lt;=AR$3,1,0))*OFFSET('Gastos com Pessoal'!$H$512,1,MATCH(3&amp;$B53,'Gastos com Pessoal'!$I$532:$AJ$532&amp;'Gastos com Pessoal'!$I$512:$AJ$512,0),10,1)),0)
+_xlfn.IFNA(SUM((AR$3&gt;='Gastos com Pessoal'!$E$513:$E$522)*(AR$3&lt;='Gastos com Pessoal'!$F$513:$F$522)*(IF('Gastos com Pessoal'!$Y$513:$Y$522&lt;=AR$3,1,0))*OFFSET('Gastos com Pessoal'!$H$512,1,MATCH(4&amp;$B53,'Gastos com Pessoal'!$I$532:$AJ$532&amp;'Gastos com Pessoal'!$I$512:$AJ$512,0),10,1)),0)
+_xlfn.IFNA(SUM((AR$3&gt;='Gastos com Pessoal'!$E$513:$E$522)*(AR$3&lt;='Gastos com Pessoal'!$F$513:$F$522)*(IF('Gastos com Pessoal'!$AE$513:$AE$522&lt;=AR$3,1,0))*OFFSET('Gastos com Pessoal'!$H$512,1,MATCH(5&amp;$B53,'Gastos com Pessoal'!$I$532:$AJ$532&amp;'Gastos com Pessoal'!$I$512:$AJ$512,0),10,1)),0)</f>
        <v>0</v>
      </c>
      <c r="AS53" s="32">
        <f t="array" aca="1" ref="AS53" ca="1">_xlfn.IFNA(SUM((AS$3&gt;='Gastos com Pessoal'!$E$7:$E$506)*(AS$3&lt;='Gastos com Pessoal'!$F$7:$F$506)*OFFSET('Encargos e Benefícios'!$D$5,1,MATCH($B53,'Encargos e Benefícios'!$E$5:$AB$5,0),500,1)),0)
+_xlfn.IFNA(SUM((AS$3&gt;='Gastos com Pessoal'!$E$513:$E$522)*(AS$3&lt;='Gastos com Pessoal'!$F$513:$F$522)*OFFSET('Encargos e Benefícios'!$D$511,1,MATCH($B53,'Encargos e Benefícios'!$E$511:$AB$511,0),10,1)),0)
+_xlfn.IFNA(SUM((AS$3&gt;='Gastos com Pessoal'!$E$7:$E$506)*(AS$3&lt;='Gastos com Pessoal'!$F$7:$F$506)*(IF('Gastos com Pessoal'!$G$7:$G$506&lt;=AS$3,1,0))*OFFSET('Gastos com Pessoal'!$H$6,1,MATCH(1&amp;$B53,'Gastos com Pessoal'!$I$532:$AJ$532&amp;'Gastos com Pessoal'!$I$6:$AJ$6,0),500,1)),0)
+_xlfn.IFNA(SUM((AS$3&gt;='Gastos com Pessoal'!$E$7:$E$506)*(AS$3&lt;='Gastos com Pessoal'!$F$7:$F$506)*(IF('Gastos com Pessoal'!$M$7:$M$506&lt;=AS$3,1,0))*OFFSET('Gastos com Pessoal'!$H$6,1,MATCH(2&amp;$B53,'Gastos com Pessoal'!$I$532:$AJ$532&amp;'Gastos com Pessoal'!$I$6:$AJ$6,0),500,1)),0)
+_xlfn.IFNA(SUM((AS$3&gt;='Gastos com Pessoal'!$E$7:$E$506)*(AS$3&lt;='Gastos com Pessoal'!$F$7:$F$506)*(IF('Gastos com Pessoal'!$S$7:$S$506&lt;=AS$3,1,0))*OFFSET('Gastos com Pessoal'!$H$6,1,MATCH(3&amp;$B53,'Gastos com Pessoal'!$I$532:$AJ$532&amp;'Gastos com Pessoal'!$I$6:$AJ$6,0),500,1)),0)
+_xlfn.IFNA(SUM((AS$3&gt;='Gastos com Pessoal'!$E$7:$E$506)*(AS$3&lt;='Gastos com Pessoal'!$F$7:$F$506)*(IF('Gastos com Pessoal'!$Y$7:$Y$506&lt;=AS$3,1,0))*OFFSET('Gastos com Pessoal'!$H$6,1,MATCH(4&amp;$B53,'Gastos com Pessoal'!$I$532:$AJ$532&amp;'Gastos com Pessoal'!$I$6:$AJ$6,0),500,1)),0)
+_xlfn.IFNA(SUM((AS$3&gt;='Gastos com Pessoal'!$E$7:$E$506)*(AS$3&lt;='Gastos com Pessoal'!$F$7:$F$506)*(IF('Gastos com Pessoal'!$AE$7:$AE$506&lt;=AS$3,1,0))*OFFSET('Gastos com Pessoal'!$H$6,1,MATCH(5&amp;$B53,'Gastos com Pessoal'!$I$532:$AJ$532&amp;'Gastos com Pessoal'!$I$6:$AJ$6,0),500,1)),0)
+_xlfn.IFNA(SUM((AS$3&gt;='Gastos com Pessoal'!$E$513:$E$522)*(AS$3&lt;='Gastos com Pessoal'!$F$513:$F$522)*(IF('Gastos com Pessoal'!$G$513:$G$522&lt;=AS$3,1,0))*OFFSET('Gastos com Pessoal'!$H$512,1,MATCH(1&amp;$B53,'Gastos com Pessoal'!$I$532:$AJ$532&amp;'Gastos com Pessoal'!$I$512:$AJ$512,0),10,1)),0)
+_xlfn.IFNA(SUM((AS$3&gt;='Gastos com Pessoal'!$E$513:$E$522)*(AS$3&lt;='Gastos com Pessoal'!$F$513:$F$522)*(IF('Gastos com Pessoal'!$M$513:$M$522&lt;=AS$3,1,0))*OFFSET('Gastos com Pessoal'!$H$512,1,MATCH(2&amp;$B53,'Gastos com Pessoal'!$I$532:$AJ$532&amp;'Gastos com Pessoal'!$I$512:$AJ$512,0),10,1)),0)
+_xlfn.IFNA(SUM((AS$3&gt;='Gastos com Pessoal'!$E$513:$E$522)*(AS$3&lt;='Gastos com Pessoal'!$F$513:$F$522)*(IF('Gastos com Pessoal'!$S$513:$S$522&lt;=AS$3,1,0))*OFFSET('Gastos com Pessoal'!$H$512,1,MATCH(3&amp;$B53,'Gastos com Pessoal'!$I$532:$AJ$532&amp;'Gastos com Pessoal'!$I$512:$AJ$512,0),10,1)),0)
+_xlfn.IFNA(SUM((AS$3&gt;='Gastos com Pessoal'!$E$513:$E$522)*(AS$3&lt;='Gastos com Pessoal'!$F$513:$F$522)*(IF('Gastos com Pessoal'!$Y$513:$Y$522&lt;=AS$3,1,0))*OFFSET('Gastos com Pessoal'!$H$512,1,MATCH(4&amp;$B53,'Gastos com Pessoal'!$I$532:$AJ$532&amp;'Gastos com Pessoal'!$I$512:$AJ$512,0),10,1)),0)
+_xlfn.IFNA(SUM((AS$3&gt;='Gastos com Pessoal'!$E$513:$E$522)*(AS$3&lt;='Gastos com Pessoal'!$F$513:$F$522)*(IF('Gastos com Pessoal'!$AE$513:$AE$522&lt;=AS$3,1,0))*OFFSET('Gastos com Pessoal'!$H$512,1,MATCH(5&amp;$B53,'Gastos com Pessoal'!$I$532:$AJ$532&amp;'Gastos com Pessoal'!$I$512:$AJ$512,0),10,1)),0)</f>
        <v>0</v>
      </c>
      <c r="AT53" s="32">
        <f t="array" aca="1" ref="AT53" ca="1">_xlfn.IFNA(SUM((AT$3&gt;='Gastos com Pessoal'!$E$7:$E$506)*(AT$3&lt;='Gastos com Pessoal'!$F$7:$F$506)*OFFSET('Encargos e Benefícios'!$D$5,1,MATCH($B53,'Encargos e Benefícios'!$E$5:$AB$5,0),500,1)),0)
+_xlfn.IFNA(SUM((AT$3&gt;='Gastos com Pessoal'!$E$513:$E$522)*(AT$3&lt;='Gastos com Pessoal'!$F$513:$F$522)*OFFSET('Encargos e Benefícios'!$D$511,1,MATCH($B53,'Encargos e Benefícios'!$E$511:$AB$511,0),10,1)),0)
+_xlfn.IFNA(SUM((AT$3&gt;='Gastos com Pessoal'!$E$7:$E$506)*(AT$3&lt;='Gastos com Pessoal'!$F$7:$F$506)*(IF('Gastos com Pessoal'!$G$7:$G$506&lt;=AT$3,1,0))*OFFSET('Gastos com Pessoal'!$H$6,1,MATCH(1&amp;$B53,'Gastos com Pessoal'!$I$532:$AJ$532&amp;'Gastos com Pessoal'!$I$6:$AJ$6,0),500,1)),0)
+_xlfn.IFNA(SUM((AT$3&gt;='Gastos com Pessoal'!$E$7:$E$506)*(AT$3&lt;='Gastos com Pessoal'!$F$7:$F$506)*(IF('Gastos com Pessoal'!$M$7:$M$506&lt;=AT$3,1,0))*OFFSET('Gastos com Pessoal'!$H$6,1,MATCH(2&amp;$B53,'Gastos com Pessoal'!$I$532:$AJ$532&amp;'Gastos com Pessoal'!$I$6:$AJ$6,0),500,1)),0)
+_xlfn.IFNA(SUM((AT$3&gt;='Gastos com Pessoal'!$E$7:$E$506)*(AT$3&lt;='Gastos com Pessoal'!$F$7:$F$506)*(IF('Gastos com Pessoal'!$S$7:$S$506&lt;=AT$3,1,0))*OFFSET('Gastos com Pessoal'!$H$6,1,MATCH(3&amp;$B53,'Gastos com Pessoal'!$I$532:$AJ$532&amp;'Gastos com Pessoal'!$I$6:$AJ$6,0),500,1)),0)
+_xlfn.IFNA(SUM((AT$3&gt;='Gastos com Pessoal'!$E$7:$E$506)*(AT$3&lt;='Gastos com Pessoal'!$F$7:$F$506)*(IF('Gastos com Pessoal'!$Y$7:$Y$506&lt;=AT$3,1,0))*OFFSET('Gastos com Pessoal'!$H$6,1,MATCH(4&amp;$B53,'Gastos com Pessoal'!$I$532:$AJ$532&amp;'Gastos com Pessoal'!$I$6:$AJ$6,0),500,1)),0)
+_xlfn.IFNA(SUM((AT$3&gt;='Gastos com Pessoal'!$E$7:$E$506)*(AT$3&lt;='Gastos com Pessoal'!$F$7:$F$506)*(IF('Gastos com Pessoal'!$AE$7:$AE$506&lt;=AT$3,1,0))*OFFSET('Gastos com Pessoal'!$H$6,1,MATCH(5&amp;$B53,'Gastos com Pessoal'!$I$532:$AJ$532&amp;'Gastos com Pessoal'!$I$6:$AJ$6,0),500,1)),0)
+_xlfn.IFNA(SUM((AT$3&gt;='Gastos com Pessoal'!$E$513:$E$522)*(AT$3&lt;='Gastos com Pessoal'!$F$513:$F$522)*(IF('Gastos com Pessoal'!$G$513:$G$522&lt;=AT$3,1,0))*OFFSET('Gastos com Pessoal'!$H$512,1,MATCH(1&amp;$B53,'Gastos com Pessoal'!$I$532:$AJ$532&amp;'Gastos com Pessoal'!$I$512:$AJ$512,0),10,1)),0)
+_xlfn.IFNA(SUM((AT$3&gt;='Gastos com Pessoal'!$E$513:$E$522)*(AT$3&lt;='Gastos com Pessoal'!$F$513:$F$522)*(IF('Gastos com Pessoal'!$M$513:$M$522&lt;=AT$3,1,0))*OFFSET('Gastos com Pessoal'!$H$512,1,MATCH(2&amp;$B53,'Gastos com Pessoal'!$I$532:$AJ$532&amp;'Gastos com Pessoal'!$I$512:$AJ$512,0),10,1)),0)
+_xlfn.IFNA(SUM((AT$3&gt;='Gastos com Pessoal'!$E$513:$E$522)*(AT$3&lt;='Gastos com Pessoal'!$F$513:$F$522)*(IF('Gastos com Pessoal'!$S$513:$S$522&lt;=AT$3,1,0))*OFFSET('Gastos com Pessoal'!$H$512,1,MATCH(3&amp;$B53,'Gastos com Pessoal'!$I$532:$AJ$532&amp;'Gastos com Pessoal'!$I$512:$AJ$512,0),10,1)),0)
+_xlfn.IFNA(SUM((AT$3&gt;='Gastos com Pessoal'!$E$513:$E$522)*(AT$3&lt;='Gastos com Pessoal'!$F$513:$F$522)*(IF('Gastos com Pessoal'!$Y$513:$Y$522&lt;=AT$3,1,0))*OFFSET('Gastos com Pessoal'!$H$512,1,MATCH(4&amp;$B53,'Gastos com Pessoal'!$I$532:$AJ$532&amp;'Gastos com Pessoal'!$I$512:$AJ$512,0),10,1)),0)
+_xlfn.IFNA(SUM((AT$3&gt;='Gastos com Pessoal'!$E$513:$E$522)*(AT$3&lt;='Gastos com Pessoal'!$F$513:$F$522)*(IF('Gastos com Pessoal'!$AE$513:$AE$522&lt;=AT$3,1,0))*OFFSET('Gastos com Pessoal'!$H$512,1,MATCH(5&amp;$B53,'Gastos com Pessoal'!$I$532:$AJ$532&amp;'Gastos com Pessoal'!$I$512:$AJ$512,0),10,1)),0)</f>
        <v>0</v>
      </c>
      <c r="AU53" s="32">
        <f t="array" aca="1" ref="AU53" ca="1">_xlfn.IFNA(SUM((AU$3&gt;='Gastos com Pessoal'!$E$7:$E$506)*(AU$3&lt;='Gastos com Pessoal'!$F$7:$F$506)*OFFSET('Encargos e Benefícios'!$D$5,1,MATCH($B53,'Encargos e Benefícios'!$E$5:$AB$5,0),500,1)),0)
+_xlfn.IFNA(SUM((AU$3&gt;='Gastos com Pessoal'!$E$513:$E$522)*(AU$3&lt;='Gastos com Pessoal'!$F$513:$F$522)*OFFSET('Encargos e Benefícios'!$D$511,1,MATCH($B53,'Encargos e Benefícios'!$E$511:$AB$511,0),10,1)),0)
+_xlfn.IFNA(SUM((AU$3&gt;='Gastos com Pessoal'!$E$7:$E$506)*(AU$3&lt;='Gastos com Pessoal'!$F$7:$F$506)*(IF('Gastos com Pessoal'!$G$7:$G$506&lt;=AU$3,1,0))*OFFSET('Gastos com Pessoal'!$H$6,1,MATCH(1&amp;$B53,'Gastos com Pessoal'!$I$532:$AJ$532&amp;'Gastos com Pessoal'!$I$6:$AJ$6,0),500,1)),0)
+_xlfn.IFNA(SUM((AU$3&gt;='Gastos com Pessoal'!$E$7:$E$506)*(AU$3&lt;='Gastos com Pessoal'!$F$7:$F$506)*(IF('Gastos com Pessoal'!$M$7:$M$506&lt;=AU$3,1,0))*OFFSET('Gastos com Pessoal'!$H$6,1,MATCH(2&amp;$B53,'Gastos com Pessoal'!$I$532:$AJ$532&amp;'Gastos com Pessoal'!$I$6:$AJ$6,0),500,1)),0)
+_xlfn.IFNA(SUM((AU$3&gt;='Gastos com Pessoal'!$E$7:$E$506)*(AU$3&lt;='Gastos com Pessoal'!$F$7:$F$506)*(IF('Gastos com Pessoal'!$S$7:$S$506&lt;=AU$3,1,0))*OFFSET('Gastos com Pessoal'!$H$6,1,MATCH(3&amp;$B53,'Gastos com Pessoal'!$I$532:$AJ$532&amp;'Gastos com Pessoal'!$I$6:$AJ$6,0),500,1)),0)
+_xlfn.IFNA(SUM((AU$3&gt;='Gastos com Pessoal'!$E$7:$E$506)*(AU$3&lt;='Gastos com Pessoal'!$F$7:$F$506)*(IF('Gastos com Pessoal'!$Y$7:$Y$506&lt;=AU$3,1,0))*OFFSET('Gastos com Pessoal'!$H$6,1,MATCH(4&amp;$B53,'Gastos com Pessoal'!$I$532:$AJ$532&amp;'Gastos com Pessoal'!$I$6:$AJ$6,0),500,1)),0)
+_xlfn.IFNA(SUM((AU$3&gt;='Gastos com Pessoal'!$E$7:$E$506)*(AU$3&lt;='Gastos com Pessoal'!$F$7:$F$506)*(IF('Gastos com Pessoal'!$AE$7:$AE$506&lt;=AU$3,1,0))*OFFSET('Gastos com Pessoal'!$H$6,1,MATCH(5&amp;$B53,'Gastos com Pessoal'!$I$532:$AJ$532&amp;'Gastos com Pessoal'!$I$6:$AJ$6,0),500,1)),0)
+_xlfn.IFNA(SUM((AU$3&gt;='Gastos com Pessoal'!$E$513:$E$522)*(AU$3&lt;='Gastos com Pessoal'!$F$513:$F$522)*(IF('Gastos com Pessoal'!$G$513:$G$522&lt;=AU$3,1,0))*OFFSET('Gastos com Pessoal'!$H$512,1,MATCH(1&amp;$B53,'Gastos com Pessoal'!$I$532:$AJ$532&amp;'Gastos com Pessoal'!$I$512:$AJ$512,0),10,1)),0)
+_xlfn.IFNA(SUM((AU$3&gt;='Gastos com Pessoal'!$E$513:$E$522)*(AU$3&lt;='Gastos com Pessoal'!$F$513:$F$522)*(IF('Gastos com Pessoal'!$M$513:$M$522&lt;=AU$3,1,0))*OFFSET('Gastos com Pessoal'!$H$512,1,MATCH(2&amp;$B53,'Gastos com Pessoal'!$I$532:$AJ$532&amp;'Gastos com Pessoal'!$I$512:$AJ$512,0),10,1)),0)
+_xlfn.IFNA(SUM((AU$3&gt;='Gastos com Pessoal'!$E$513:$E$522)*(AU$3&lt;='Gastos com Pessoal'!$F$513:$F$522)*(IF('Gastos com Pessoal'!$S$513:$S$522&lt;=AU$3,1,0))*OFFSET('Gastos com Pessoal'!$H$512,1,MATCH(3&amp;$B53,'Gastos com Pessoal'!$I$532:$AJ$532&amp;'Gastos com Pessoal'!$I$512:$AJ$512,0),10,1)),0)
+_xlfn.IFNA(SUM((AU$3&gt;='Gastos com Pessoal'!$E$513:$E$522)*(AU$3&lt;='Gastos com Pessoal'!$F$513:$F$522)*(IF('Gastos com Pessoal'!$Y$513:$Y$522&lt;=AU$3,1,0))*OFFSET('Gastos com Pessoal'!$H$512,1,MATCH(4&amp;$B53,'Gastos com Pessoal'!$I$532:$AJ$532&amp;'Gastos com Pessoal'!$I$512:$AJ$512,0),10,1)),0)
+_xlfn.IFNA(SUM((AU$3&gt;='Gastos com Pessoal'!$E$513:$E$522)*(AU$3&lt;='Gastos com Pessoal'!$F$513:$F$522)*(IF('Gastos com Pessoal'!$AE$513:$AE$522&lt;=AU$3,1,0))*OFFSET('Gastos com Pessoal'!$H$512,1,MATCH(5&amp;$B53,'Gastos com Pessoal'!$I$532:$AJ$532&amp;'Gastos com Pessoal'!$I$512:$AJ$512,0),10,1)),0)</f>
        <v>0</v>
      </c>
      <c r="AV53" s="32">
        <f t="array" aca="1" ref="AV53" ca="1">_xlfn.IFNA(SUM((AV$3&gt;='Gastos com Pessoal'!$E$7:$E$506)*(AV$3&lt;='Gastos com Pessoal'!$F$7:$F$506)*OFFSET('Encargos e Benefícios'!$D$5,1,MATCH($B53,'Encargos e Benefícios'!$E$5:$AB$5,0),500,1)),0)
+_xlfn.IFNA(SUM((AV$3&gt;='Gastos com Pessoal'!$E$513:$E$522)*(AV$3&lt;='Gastos com Pessoal'!$F$513:$F$522)*OFFSET('Encargos e Benefícios'!$D$511,1,MATCH($B53,'Encargos e Benefícios'!$E$511:$AB$511,0),10,1)),0)
+_xlfn.IFNA(SUM((AV$3&gt;='Gastos com Pessoal'!$E$7:$E$506)*(AV$3&lt;='Gastos com Pessoal'!$F$7:$F$506)*(IF('Gastos com Pessoal'!$G$7:$G$506&lt;=AV$3,1,0))*OFFSET('Gastos com Pessoal'!$H$6,1,MATCH(1&amp;$B53,'Gastos com Pessoal'!$I$532:$AJ$532&amp;'Gastos com Pessoal'!$I$6:$AJ$6,0),500,1)),0)
+_xlfn.IFNA(SUM((AV$3&gt;='Gastos com Pessoal'!$E$7:$E$506)*(AV$3&lt;='Gastos com Pessoal'!$F$7:$F$506)*(IF('Gastos com Pessoal'!$M$7:$M$506&lt;=AV$3,1,0))*OFFSET('Gastos com Pessoal'!$H$6,1,MATCH(2&amp;$B53,'Gastos com Pessoal'!$I$532:$AJ$532&amp;'Gastos com Pessoal'!$I$6:$AJ$6,0),500,1)),0)
+_xlfn.IFNA(SUM((AV$3&gt;='Gastos com Pessoal'!$E$7:$E$506)*(AV$3&lt;='Gastos com Pessoal'!$F$7:$F$506)*(IF('Gastos com Pessoal'!$S$7:$S$506&lt;=AV$3,1,0))*OFFSET('Gastos com Pessoal'!$H$6,1,MATCH(3&amp;$B53,'Gastos com Pessoal'!$I$532:$AJ$532&amp;'Gastos com Pessoal'!$I$6:$AJ$6,0),500,1)),0)
+_xlfn.IFNA(SUM((AV$3&gt;='Gastos com Pessoal'!$E$7:$E$506)*(AV$3&lt;='Gastos com Pessoal'!$F$7:$F$506)*(IF('Gastos com Pessoal'!$Y$7:$Y$506&lt;=AV$3,1,0))*OFFSET('Gastos com Pessoal'!$H$6,1,MATCH(4&amp;$B53,'Gastos com Pessoal'!$I$532:$AJ$532&amp;'Gastos com Pessoal'!$I$6:$AJ$6,0),500,1)),0)
+_xlfn.IFNA(SUM((AV$3&gt;='Gastos com Pessoal'!$E$7:$E$506)*(AV$3&lt;='Gastos com Pessoal'!$F$7:$F$506)*(IF('Gastos com Pessoal'!$AE$7:$AE$506&lt;=AV$3,1,0))*OFFSET('Gastos com Pessoal'!$H$6,1,MATCH(5&amp;$B53,'Gastos com Pessoal'!$I$532:$AJ$532&amp;'Gastos com Pessoal'!$I$6:$AJ$6,0),500,1)),0)
+_xlfn.IFNA(SUM((AV$3&gt;='Gastos com Pessoal'!$E$513:$E$522)*(AV$3&lt;='Gastos com Pessoal'!$F$513:$F$522)*(IF('Gastos com Pessoal'!$G$513:$G$522&lt;=AV$3,1,0))*OFFSET('Gastos com Pessoal'!$H$512,1,MATCH(1&amp;$B53,'Gastos com Pessoal'!$I$532:$AJ$532&amp;'Gastos com Pessoal'!$I$512:$AJ$512,0),10,1)),0)
+_xlfn.IFNA(SUM((AV$3&gt;='Gastos com Pessoal'!$E$513:$E$522)*(AV$3&lt;='Gastos com Pessoal'!$F$513:$F$522)*(IF('Gastos com Pessoal'!$M$513:$M$522&lt;=AV$3,1,0))*OFFSET('Gastos com Pessoal'!$H$512,1,MATCH(2&amp;$B53,'Gastos com Pessoal'!$I$532:$AJ$532&amp;'Gastos com Pessoal'!$I$512:$AJ$512,0),10,1)),0)
+_xlfn.IFNA(SUM((AV$3&gt;='Gastos com Pessoal'!$E$513:$E$522)*(AV$3&lt;='Gastos com Pessoal'!$F$513:$F$522)*(IF('Gastos com Pessoal'!$S$513:$S$522&lt;=AV$3,1,0))*OFFSET('Gastos com Pessoal'!$H$512,1,MATCH(3&amp;$B53,'Gastos com Pessoal'!$I$532:$AJ$532&amp;'Gastos com Pessoal'!$I$512:$AJ$512,0),10,1)),0)
+_xlfn.IFNA(SUM((AV$3&gt;='Gastos com Pessoal'!$E$513:$E$522)*(AV$3&lt;='Gastos com Pessoal'!$F$513:$F$522)*(IF('Gastos com Pessoal'!$Y$513:$Y$522&lt;=AV$3,1,0))*OFFSET('Gastos com Pessoal'!$H$512,1,MATCH(4&amp;$B53,'Gastos com Pessoal'!$I$532:$AJ$532&amp;'Gastos com Pessoal'!$I$512:$AJ$512,0),10,1)),0)
+_xlfn.IFNA(SUM((AV$3&gt;='Gastos com Pessoal'!$E$513:$E$522)*(AV$3&lt;='Gastos com Pessoal'!$F$513:$F$522)*(IF('Gastos com Pessoal'!$AE$513:$AE$522&lt;=AV$3,1,0))*OFFSET('Gastos com Pessoal'!$H$512,1,MATCH(5&amp;$B53,'Gastos com Pessoal'!$I$532:$AJ$532&amp;'Gastos com Pessoal'!$I$512:$AJ$512,0),10,1)),0)</f>
        <v>0</v>
      </c>
      <c r="AW53" s="32">
        <f t="array" aca="1" ref="AW53" ca="1">_xlfn.IFNA(SUM((AW$3&gt;='Gastos com Pessoal'!$E$7:$E$506)*(AW$3&lt;='Gastos com Pessoal'!$F$7:$F$506)*OFFSET('Encargos e Benefícios'!$D$5,1,MATCH($B53,'Encargos e Benefícios'!$E$5:$AB$5,0),500,1)),0)
+_xlfn.IFNA(SUM((AW$3&gt;='Gastos com Pessoal'!$E$513:$E$522)*(AW$3&lt;='Gastos com Pessoal'!$F$513:$F$522)*OFFSET('Encargos e Benefícios'!$D$511,1,MATCH($B53,'Encargos e Benefícios'!$E$511:$AB$511,0),10,1)),0)
+_xlfn.IFNA(SUM((AW$3&gt;='Gastos com Pessoal'!$E$7:$E$506)*(AW$3&lt;='Gastos com Pessoal'!$F$7:$F$506)*(IF('Gastos com Pessoal'!$G$7:$G$506&lt;=AW$3,1,0))*OFFSET('Gastos com Pessoal'!$H$6,1,MATCH(1&amp;$B53,'Gastos com Pessoal'!$I$532:$AJ$532&amp;'Gastos com Pessoal'!$I$6:$AJ$6,0),500,1)),0)
+_xlfn.IFNA(SUM((AW$3&gt;='Gastos com Pessoal'!$E$7:$E$506)*(AW$3&lt;='Gastos com Pessoal'!$F$7:$F$506)*(IF('Gastos com Pessoal'!$M$7:$M$506&lt;=AW$3,1,0))*OFFSET('Gastos com Pessoal'!$H$6,1,MATCH(2&amp;$B53,'Gastos com Pessoal'!$I$532:$AJ$532&amp;'Gastos com Pessoal'!$I$6:$AJ$6,0),500,1)),0)
+_xlfn.IFNA(SUM((AW$3&gt;='Gastos com Pessoal'!$E$7:$E$506)*(AW$3&lt;='Gastos com Pessoal'!$F$7:$F$506)*(IF('Gastos com Pessoal'!$S$7:$S$506&lt;=AW$3,1,0))*OFFSET('Gastos com Pessoal'!$H$6,1,MATCH(3&amp;$B53,'Gastos com Pessoal'!$I$532:$AJ$532&amp;'Gastos com Pessoal'!$I$6:$AJ$6,0),500,1)),0)
+_xlfn.IFNA(SUM((AW$3&gt;='Gastos com Pessoal'!$E$7:$E$506)*(AW$3&lt;='Gastos com Pessoal'!$F$7:$F$506)*(IF('Gastos com Pessoal'!$Y$7:$Y$506&lt;=AW$3,1,0))*OFFSET('Gastos com Pessoal'!$H$6,1,MATCH(4&amp;$B53,'Gastos com Pessoal'!$I$532:$AJ$532&amp;'Gastos com Pessoal'!$I$6:$AJ$6,0),500,1)),0)
+_xlfn.IFNA(SUM((AW$3&gt;='Gastos com Pessoal'!$E$7:$E$506)*(AW$3&lt;='Gastos com Pessoal'!$F$7:$F$506)*(IF('Gastos com Pessoal'!$AE$7:$AE$506&lt;=AW$3,1,0))*OFFSET('Gastos com Pessoal'!$H$6,1,MATCH(5&amp;$B53,'Gastos com Pessoal'!$I$532:$AJ$532&amp;'Gastos com Pessoal'!$I$6:$AJ$6,0),500,1)),0)
+_xlfn.IFNA(SUM((AW$3&gt;='Gastos com Pessoal'!$E$513:$E$522)*(AW$3&lt;='Gastos com Pessoal'!$F$513:$F$522)*(IF('Gastos com Pessoal'!$G$513:$G$522&lt;=AW$3,1,0))*OFFSET('Gastos com Pessoal'!$H$512,1,MATCH(1&amp;$B53,'Gastos com Pessoal'!$I$532:$AJ$532&amp;'Gastos com Pessoal'!$I$512:$AJ$512,0),10,1)),0)
+_xlfn.IFNA(SUM((AW$3&gt;='Gastos com Pessoal'!$E$513:$E$522)*(AW$3&lt;='Gastos com Pessoal'!$F$513:$F$522)*(IF('Gastos com Pessoal'!$M$513:$M$522&lt;=AW$3,1,0))*OFFSET('Gastos com Pessoal'!$H$512,1,MATCH(2&amp;$B53,'Gastos com Pessoal'!$I$532:$AJ$532&amp;'Gastos com Pessoal'!$I$512:$AJ$512,0),10,1)),0)
+_xlfn.IFNA(SUM((AW$3&gt;='Gastos com Pessoal'!$E$513:$E$522)*(AW$3&lt;='Gastos com Pessoal'!$F$513:$F$522)*(IF('Gastos com Pessoal'!$S$513:$S$522&lt;=AW$3,1,0))*OFFSET('Gastos com Pessoal'!$H$512,1,MATCH(3&amp;$B53,'Gastos com Pessoal'!$I$532:$AJ$532&amp;'Gastos com Pessoal'!$I$512:$AJ$512,0),10,1)),0)
+_xlfn.IFNA(SUM((AW$3&gt;='Gastos com Pessoal'!$E$513:$E$522)*(AW$3&lt;='Gastos com Pessoal'!$F$513:$F$522)*(IF('Gastos com Pessoal'!$Y$513:$Y$522&lt;=AW$3,1,0))*OFFSET('Gastos com Pessoal'!$H$512,1,MATCH(4&amp;$B53,'Gastos com Pessoal'!$I$532:$AJ$532&amp;'Gastos com Pessoal'!$I$512:$AJ$512,0),10,1)),0)
+_xlfn.IFNA(SUM((AW$3&gt;='Gastos com Pessoal'!$E$513:$E$522)*(AW$3&lt;='Gastos com Pessoal'!$F$513:$F$522)*(IF('Gastos com Pessoal'!$AE$513:$AE$522&lt;=AW$3,1,0))*OFFSET('Gastos com Pessoal'!$H$512,1,MATCH(5&amp;$B53,'Gastos com Pessoal'!$I$532:$AJ$532&amp;'Gastos com Pessoal'!$I$512:$AJ$512,0),10,1)),0)</f>
        <v>0</v>
      </c>
      <c r="AX53" s="32">
        <f t="array" aca="1" ref="AX53" ca="1">_xlfn.IFNA(SUM((AX$3&gt;='Gastos com Pessoal'!$E$7:$E$506)*(AX$3&lt;='Gastos com Pessoal'!$F$7:$F$506)*OFFSET('Encargos e Benefícios'!$D$5,1,MATCH($B53,'Encargos e Benefícios'!$E$5:$AB$5,0),500,1)),0)
+_xlfn.IFNA(SUM((AX$3&gt;='Gastos com Pessoal'!$E$513:$E$522)*(AX$3&lt;='Gastos com Pessoal'!$F$513:$F$522)*OFFSET('Encargos e Benefícios'!$D$511,1,MATCH($B53,'Encargos e Benefícios'!$E$511:$AB$511,0),10,1)),0)
+_xlfn.IFNA(SUM((AX$3&gt;='Gastos com Pessoal'!$E$7:$E$506)*(AX$3&lt;='Gastos com Pessoal'!$F$7:$F$506)*(IF('Gastos com Pessoal'!$G$7:$G$506&lt;=AX$3,1,0))*OFFSET('Gastos com Pessoal'!$H$6,1,MATCH(1&amp;$B53,'Gastos com Pessoal'!$I$532:$AJ$532&amp;'Gastos com Pessoal'!$I$6:$AJ$6,0),500,1)),0)
+_xlfn.IFNA(SUM((AX$3&gt;='Gastos com Pessoal'!$E$7:$E$506)*(AX$3&lt;='Gastos com Pessoal'!$F$7:$F$506)*(IF('Gastos com Pessoal'!$M$7:$M$506&lt;=AX$3,1,0))*OFFSET('Gastos com Pessoal'!$H$6,1,MATCH(2&amp;$B53,'Gastos com Pessoal'!$I$532:$AJ$532&amp;'Gastos com Pessoal'!$I$6:$AJ$6,0),500,1)),0)
+_xlfn.IFNA(SUM((AX$3&gt;='Gastos com Pessoal'!$E$7:$E$506)*(AX$3&lt;='Gastos com Pessoal'!$F$7:$F$506)*(IF('Gastos com Pessoal'!$S$7:$S$506&lt;=AX$3,1,0))*OFFSET('Gastos com Pessoal'!$H$6,1,MATCH(3&amp;$B53,'Gastos com Pessoal'!$I$532:$AJ$532&amp;'Gastos com Pessoal'!$I$6:$AJ$6,0),500,1)),0)
+_xlfn.IFNA(SUM((AX$3&gt;='Gastos com Pessoal'!$E$7:$E$506)*(AX$3&lt;='Gastos com Pessoal'!$F$7:$F$506)*(IF('Gastos com Pessoal'!$Y$7:$Y$506&lt;=AX$3,1,0))*OFFSET('Gastos com Pessoal'!$H$6,1,MATCH(4&amp;$B53,'Gastos com Pessoal'!$I$532:$AJ$532&amp;'Gastos com Pessoal'!$I$6:$AJ$6,0),500,1)),0)
+_xlfn.IFNA(SUM((AX$3&gt;='Gastos com Pessoal'!$E$7:$E$506)*(AX$3&lt;='Gastos com Pessoal'!$F$7:$F$506)*(IF('Gastos com Pessoal'!$AE$7:$AE$506&lt;=AX$3,1,0))*OFFSET('Gastos com Pessoal'!$H$6,1,MATCH(5&amp;$B53,'Gastos com Pessoal'!$I$532:$AJ$532&amp;'Gastos com Pessoal'!$I$6:$AJ$6,0),500,1)),0)
+_xlfn.IFNA(SUM((AX$3&gt;='Gastos com Pessoal'!$E$513:$E$522)*(AX$3&lt;='Gastos com Pessoal'!$F$513:$F$522)*(IF('Gastos com Pessoal'!$G$513:$G$522&lt;=AX$3,1,0))*OFFSET('Gastos com Pessoal'!$H$512,1,MATCH(1&amp;$B53,'Gastos com Pessoal'!$I$532:$AJ$532&amp;'Gastos com Pessoal'!$I$512:$AJ$512,0),10,1)),0)
+_xlfn.IFNA(SUM((AX$3&gt;='Gastos com Pessoal'!$E$513:$E$522)*(AX$3&lt;='Gastos com Pessoal'!$F$513:$F$522)*(IF('Gastos com Pessoal'!$M$513:$M$522&lt;=AX$3,1,0))*OFFSET('Gastos com Pessoal'!$H$512,1,MATCH(2&amp;$B53,'Gastos com Pessoal'!$I$532:$AJ$532&amp;'Gastos com Pessoal'!$I$512:$AJ$512,0),10,1)),0)
+_xlfn.IFNA(SUM((AX$3&gt;='Gastos com Pessoal'!$E$513:$E$522)*(AX$3&lt;='Gastos com Pessoal'!$F$513:$F$522)*(IF('Gastos com Pessoal'!$S$513:$S$522&lt;=AX$3,1,0))*OFFSET('Gastos com Pessoal'!$H$512,1,MATCH(3&amp;$B53,'Gastos com Pessoal'!$I$532:$AJ$532&amp;'Gastos com Pessoal'!$I$512:$AJ$512,0),10,1)),0)
+_xlfn.IFNA(SUM((AX$3&gt;='Gastos com Pessoal'!$E$513:$E$522)*(AX$3&lt;='Gastos com Pessoal'!$F$513:$F$522)*(IF('Gastos com Pessoal'!$Y$513:$Y$522&lt;=AX$3,1,0))*OFFSET('Gastos com Pessoal'!$H$512,1,MATCH(4&amp;$B53,'Gastos com Pessoal'!$I$532:$AJ$532&amp;'Gastos com Pessoal'!$I$512:$AJ$512,0),10,1)),0)
+_xlfn.IFNA(SUM((AX$3&gt;='Gastos com Pessoal'!$E$513:$E$522)*(AX$3&lt;='Gastos com Pessoal'!$F$513:$F$522)*(IF('Gastos com Pessoal'!$AE$513:$AE$522&lt;=AX$3,1,0))*OFFSET('Gastos com Pessoal'!$H$512,1,MATCH(5&amp;$B53,'Gastos com Pessoal'!$I$532:$AJ$532&amp;'Gastos com Pessoal'!$I$512:$AJ$512,0),10,1)),0)</f>
        <v>0</v>
      </c>
      <c r="AY53" s="32">
        <f t="array" aca="1" ref="AY53" ca="1">_xlfn.IFNA(SUM((AY$3&gt;='Gastos com Pessoal'!$E$7:$E$506)*(AY$3&lt;='Gastos com Pessoal'!$F$7:$F$506)*OFFSET('Encargos e Benefícios'!$D$5,1,MATCH($B53,'Encargos e Benefícios'!$E$5:$AB$5,0),500,1)),0)
+_xlfn.IFNA(SUM((AY$3&gt;='Gastos com Pessoal'!$E$513:$E$522)*(AY$3&lt;='Gastos com Pessoal'!$F$513:$F$522)*OFFSET('Encargos e Benefícios'!$D$511,1,MATCH($B53,'Encargos e Benefícios'!$E$511:$AB$511,0),10,1)),0)
+_xlfn.IFNA(SUM((AY$3&gt;='Gastos com Pessoal'!$E$7:$E$506)*(AY$3&lt;='Gastos com Pessoal'!$F$7:$F$506)*(IF('Gastos com Pessoal'!$G$7:$G$506&lt;=AY$3,1,0))*OFFSET('Gastos com Pessoal'!$H$6,1,MATCH(1&amp;$B53,'Gastos com Pessoal'!$I$532:$AJ$532&amp;'Gastos com Pessoal'!$I$6:$AJ$6,0),500,1)),0)
+_xlfn.IFNA(SUM((AY$3&gt;='Gastos com Pessoal'!$E$7:$E$506)*(AY$3&lt;='Gastos com Pessoal'!$F$7:$F$506)*(IF('Gastos com Pessoal'!$M$7:$M$506&lt;=AY$3,1,0))*OFFSET('Gastos com Pessoal'!$H$6,1,MATCH(2&amp;$B53,'Gastos com Pessoal'!$I$532:$AJ$532&amp;'Gastos com Pessoal'!$I$6:$AJ$6,0),500,1)),0)
+_xlfn.IFNA(SUM((AY$3&gt;='Gastos com Pessoal'!$E$7:$E$506)*(AY$3&lt;='Gastos com Pessoal'!$F$7:$F$506)*(IF('Gastos com Pessoal'!$S$7:$S$506&lt;=AY$3,1,0))*OFFSET('Gastos com Pessoal'!$H$6,1,MATCH(3&amp;$B53,'Gastos com Pessoal'!$I$532:$AJ$532&amp;'Gastos com Pessoal'!$I$6:$AJ$6,0),500,1)),0)
+_xlfn.IFNA(SUM((AY$3&gt;='Gastos com Pessoal'!$E$7:$E$506)*(AY$3&lt;='Gastos com Pessoal'!$F$7:$F$506)*(IF('Gastos com Pessoal'!$Y$7:$Y$506&lt;=AY$3,1,0))*OFFSET('Gastos com Pessoal'!$H$6,1,MATCH(4&amp;$B53,'Gastos com Pessoal'!$I$532:$AJ$532&amp;'Gastos com Pessoal'!$I$6:$AJ$6,0),500,1)),0)
+_xlfn.IFNA(SUM((AY$3&gt;='Gastos com Pessoal'!$E$7:$E$506)*(AY$3&lt;='Gastos com Pessoal'!$F$7:$F$506)*(IF('Gastos com Pessoal'!$AE$7:$AE$506&lt;=AY$3,1,0))*OFFSET('Gastos com Pessoal'!$H$6,1,MATCH(5&amp;$B53,'Gastos com Pessoal'!$I$532:$AJ$532&amp;'Gastos com Pessoal'!$I$6:$AJ$6,0),500,1)),0)
+_xlfn.IFNA(SUM((AY$3&gt;='Gastos com Pessoal'!$E$513:$E$522)*(AY$3&lt;='Gastos com Pessoal'!$F$513:$F$522)*(IF('Gastos com Pessoal'!$G$513:$G$522&lt;=AY$3,1,0))*OFFSET('Gastos com Pessoal'!$H$512,1,MATCH(1&amp;$B53,'Gastos com Pessoal'!$I$532:$AJ$532&amp;'Gastos com Pessoal'!$I$512:$AJ$512,0),10,1)),0)
+_xlfn.IFNA(SUM((AY$3&gt;='Gastos com Pessoal'!$E$513:$E$522)*(AY$3&lt;='Gastos com Pessoal'!$F$513:$F$522)*(IF('Gastos com Pessoal'!$M$513:$M$522&lt;=AY$3,1,0))*OFFSET('Gastos com Pessoal'!$H$512,1,MATCH(2&amp;$B53,'Gastos com Pessoal'!$I$532:$AJ$532&amp;'Gastos com Pessoal'!$I$512:$AJ$512,0),10,1)),0)
+_xlfn.IFNA(SUM((AY$3&gt;='Gastos com Pessoal'!$E$513:$E$522)*(AY$3&lt;='Gastos com Pessoal'!$F$513:$F$522)*(IF('Gastos com Pessoal'!$S$513:$S$522&lt;=AY$3,1,0))*OFFSET('Gastos com Pessoal'!$H$512,1,MATCH(3&amp;$B53,'Gastos com Pessoal'!$I$532:$AJ$532&amp;'Gastos com Pessoal'!$I$512:$AJ$512,0),10,1)),0)
+_xlfn.IFNA(SUM((AY$3&gt;='Gastos com Pessoal'!$E$513:$E$522)*(AY$3&lt;='Gastos com Pessoal'!$F$513:$F$522)*(IF('Gastos com Pessoal'!$Y$513:$Y$522&lt;=AY$3,1,0))*OFFSET('Gastos com Pessoal'!$H$512,1,MATCH(4&amp;$B53,'Gastos com Pessoal'!$I$532:$AJ$532&amp;'Gastos com Pessoal'!$I$512:$AJ$512,0),10,1)),0)
+_xlfn.IFNA(SUM((AY$3&gt;='Gastos com Pessoal'!$E$513:$E$522)*(AY$3&lt;='Gastos com Pessoal'!$F$513:$F$522)*(IF('Gastos com Pessoal'!$AE$513:$AE$522&lt;=AY$3,1,0))*OFFSET('Gastos com Pessoal'!$H$512,1,MATCH(5&amp;$B53,'Gastos com Pessoal'!$I$532:$AJ$532&amp;'Gastos com Pessoal'!$I$512:$AJ$512,0),10,1)),0)</f>
        <v>0</v>
      </c>
      <c r="AZ53" s="32">
        <f t="array" aca="1" ref="AZ53" ca="1">_xlfn.IFNA(SUM((AZ$3&gt;='Gastos com Pessoal'!$E$7:$E$506)*(AZ$3&lt;='Gastos com Pessoal'!$F$7:$F$506)*OFFSET('Encargos e Benefícios'!$D$5,1,MATCH($B53,'Encargos e Benefícios'!$E$5:$AB$5,0),500,1)),0)
+_xlfn.IFNA(SUM((AZ$3&gt;='Gastos com Pessoal'!$E$513:$E$522)*(AZ$3&lt;='Gastos com Pessoal'!$F$513:$F$522)*OFFSET('Encargos e Benefícios'!$D$511,1,MATCH($B53,'Encargos e Benefícios'!$E$511:$AB$511,0),10,1)),0)
+_xlfn.IFNA(SUM((AZ$3&gt;='Gastos com Pessoal'!$E$7:$E$506)*(AZ$3&lt;='Gastos com Pessoal'!$F$7:$F$506)*(IF('Gastos com Pessoal'!$G$7:$G$506&lt;=AZ$3,1,0))*OFFSET('Gastos com Pessoal'!$H$6,1,MATCH(1&amp;$B53,'Gastos com Pessoal'!$I$532:$AJ$532&amp;'Gastos com Pessoal'!$I$6:$AJ$6,0),500,1)),0)
+_xlfn.IFNA(SUM((AZ$3&gt;='Gastos com Pessoal'!$E$7:$E$506)*(AZ$3&lt;='Gastos com Pessoal'!$F$7:$F$506)*(IF('Gastos com Pessoal'!$M$7:$M$506&lt;=AZ$3,1,0))*OFFSET('Gastos com Pessoal'!$H$6,1,MATCH(2&amp;$B53,'Gastos com Pessoal'!$I$532:$AJ$532&amp;'Gastos com Pessoal'!$I$6:$AJ$6,0),500,1)),0)
+_xlfn.IFNA(SUM((AZ$3&gt;='Gastos com Pessoal'!$E$7:$E$506)*(AZ$3&lt;='Gastos com Pessoal'!$F$7:$F$506)*(IF('Gastos com Pessoal'!$S$7:$S$506&lt;=AZ$3,1,0))*OFFSET('Gastos com Pessoal'!$H$6,1,MATCH(3&amp;$B53,'Gastos com Pessoal'!$I$532:$AJ$532&amp;'Gastos com Pessoal'!$I$6:$AJ$6,0),500,1)),0)
+_xlfn.IFNA(SUM((AZ$3&gt;='Gastos com Pessoal'!$E$7:$E$506)*(AZ$3&lt;='Gastos com Pessoal'!$F$7:$F$506)*(IF('Gastos com Pessoal'!$Y$7:$Y$506&lt;=AZ$3,1,0))*OFFSET('Gastos com Pessoal'!$H$6,1,MATCH(4&amp;$B53,'Gastos com Pessoal'!$I$532:$AJ$532&amp;'Gastos com Pessoal'!$I$6:$AJ$6,0),500,1)),0)
+_xlfn.IFNA(SUM((AZ$3&gt;='Gastos com Pessoal'!$E$7:$E$506)*(AZ$3&lt;='Gastos com Pessoal'!$F$7:$F$506)*(IF('Gastos com Pessoal'!$AE$7:$AE$506&lt;=AZ$3,1,0))*OFFSET('Gastos com Pessoal'!$H$6,1,MATCH(5&amp;$B53,'Gastos com Pessoal'!$I$532:$AJ$532&amp;'Gastos com Pessoal'!$I$6:$AJ$6,0),500,1)),0)
+_xlfn.IFNA(SUM((AZ$3&gt;='Gastos com Pessoal'!$E$513:$E$522)*(AZ$3&lt;='Gastos com Pessoal'!$F$513:$F$522)*(IF('Gastos com Pessoal'!$G$513:$G$522&lt;=AZ$3,1,0))*OFFSET('Gastos com Pessoal'!$H$512,1,MATCH(1&amp;$B53,'Gastos com Pessoal'!$I$532:$AJ$532&amp;'Gastos com Pessoal'!$I$512:$AJ$512,0),10,1)),0)
+_xlfn.IFNA(SUM((AZ$3&gt;='Gastos com Pessoal'!$E$513:$E$522)*(AZ$3&lt;='Gastos com Pessoal'!$F$513:$F$522)*(IF('Gastos com Pessoal'!$M$513:$M$522&lt;=AZ$3,1,0))*OFFSET('Gastos com Pessoal'!$H$512,1,MATCH(2&amp;$B53,'Gastos com Pessoal'!$I$532:$AJ$532&amp;'Gastos com Pessoal'!$I$512:$AJ$512,0),10,1)),0)
+_xlfn.IFNA(SUM((AZ$3&gt;='Gastos com Pessoal'!$E$513:$E$522)*(AZ$3&lt;='Gastos com Pessoal'!$F$513:$F$522)*(IF('Gastos com Pessoal'!$S$513:$S$522&lt;=AZ$3,1,0))*OFFSET('Gastos com Pessoal'!$H$512,1,MATCH(3&amp;$B53,'Gastos com Pessoal'!$I$532:$AJ$532&amp;'Gastos com Pessoal'!$I$512:$AJ$512,0),10,1)),0)
+_xlfn.IFNA(SUM((AZ$3&gt;='Gastos com Pessoal'!$E$513:$E$522)*(AZ$3&lt;='Gastos com Pessoal'!$F$513:$F$522)*(IF('Gastos com Pessoal'!$Y$513:$Y$522&lt;=AZ$3,1,0))*OFFSET('Gastos com Pessoal'!$H$512,1,MATCH(4&amp;$B53,'Gastos com Pessoal'!$I$532:$AJ$532&amp;'Gastos com Pessoal'!$I$512:$AJ$512,0),10,1)),0)
+_xlfn.IFNA(SUM((AZ$3&gt;='Gastos com Pessoal'!$E$513:$E$522)*(AZ$3&lt;='Gastos com Pessoal'!$F$513:$F$522)*(IF('Gastos com Pessoal'!$AE$513:$AE$522&lt;=AZ$3,1,0))*OFFSET('Gastos com Pessoal'!$H$512,1,MATCH(5&amp;$B53,'Gastos com Pessoal'!$I$532:$AJ$532&amp;'Gastos com Pessoal'!$I$512:$AJ$512,0),10,1)),0)</f>
        <v>0</v>
      </c>
      <c r="BA53" s="32">
        <f t="array" aca="1" ref="BA53" ca="1">_xlfn.IFNA(SUM((BA$3&gt;='Gastos com Pessoal'!$E$7:$E$506)*(BA$3&lt;='Gastos com Pessoal'!$F$7:$F$506)*OFFSET('Encargos e Benefícios'!$D$5,1,MATCH($B53,'Encargos e Benefícios'!$E$5:$AB$5,0),500,1)),0)
+_xlfn.IFNA(SUM((BA$3&gt;='Gastos com Pessoal'!$E$513:$E$522)*(BA$3&lt;='Gastos com Pessoal'!$F$513:$F$522)*OFFSET('Encargos e Benefícios'!$D$511,1,MATCH($B53,'Encargos e Benefícios'!$E$511:$AB$511,0),10,1)),0)
+_xlfn.IFNA(SUM((BA$3&gt;='Gastos com Pessoal'!$E$7:$E$506)*(BA$3&lt;='Gastos com Pessoal'!$F$7:$F$506)*(IF('Gastos com Pessoal'!$G$7:$G$506&lt;=BA$3,1,0))*OFFSET('Gastos com Pessoal'!$H$6,1,MATCH(1&amp;$B53,'Gastos com Pessoal'!$I$532:$AJ$532&amp;'Gastos com Pessoal'!$I$6:$AJ$6,0),500,1)),0)
+_xlfn.IFNA(SUM((BA$3&gt;='Gastos com Pessoal'!$E$7:$E$506)*(BA$3&lt;='Gastos com Pessoal'!$F$7:$F$506)*(IF('Gastos com Pessoal'!$M$7:$M$506&lt;=BA$3,1,0))*OFFSET('Gastos com Pessoal'!$H$6,1,MATCH(2&amp;$B53,'Gastos com Pessoal'!$I$532:$AJ$532&amp;'Gastos com Pessoal'!$I$6:$AJ$6,0),500,1)),0)
+_xlfn.IFNA(SUM((BA$3&gt;='Gastos com Pessoal'!$E$7:$E$506)*(BA$3&lt;='Gastos com Pessoal'!$F$7:$F$506)*(IF('Gastos com Pessoal'!$S$7:$S$506&lt;=BA$3,1,0))*OFFSET('Gastos com Pessoal'!$H$6,1,MATCH(3&amp;$B53,'Gastos com Pessoal'!$I$532:$AJ$532&amp;'Gastos com Pessoal'!$I$6:$AJ$6,0),500,1)),0)
+_xlfn.IFNA(SUM((BA$3&gt;='Gastos com Pessoal'!$E$7:$E$506)*(BA$3&lt;='Gastos com Pessoal'!$F$7:$F$506)*(IF('Gastos com Pessoal'!$Y$7:$Y$506&lt;=BA$3,1,0))*OFFSET('Gastos com Pessoal'!$H$6,1,MATCH(4&amp;$B53,'Gastos com Pessoal'!$I$532:$AJ$532&amp;'Gastos com Pessoal'!$I$6:$AJ$6,0),500,1)),0)
+_xlfn.IFNA(SUM((BA$3&gt;='Gastos com Pessoal'!$E$7:$E$506)*(BA$3&lt;='Gastos com Pessoal'!$F$7:$F$506)*(IF('Gastos com Pessoal'!$AE$7:$AE$506&lt;=BA$3,1,0))*OFFSET('Gastos com Pessoal'!$H$6,1,MATCH(5&amp;$B53,'Gastos com Pessoal'!$I$532:$AJ$532&amp;'Gastos com Pessoal'!$I$6:$AJ$6,0),500,1)),0)
+_xlfn.IFNA(SUM((BA$3&gt;='Gastos com Pessoal'!$E$513:$E$522)*(BA$3&lt;='Gastos com Pessoal'!$F$513:$F$522)*(IF('Gastos com Pessoal'!$G$513:$G$522&lt;=BA$3,1,0))*OFFSET('Gastos com Pessoal'!$H$512,1,MATCH(1&amp;$B53,'Gastos com Pessoal'!$I$532:$AJ$532&amp;'Gastos com Pessoal'!$I$512:$AJ$512,0),10,1)),0)
+_xlfn.IFNA(SUM((BA$3&gt;='Gastos com Pessoal'!$E$513:$E$522)*(BA$3&lt;='Gastos com Pessoal'!$F$513:$F$522)*(IF('Gastos com Pessoal'!$M$513:$M$522&lt;=BA$3,1,0))*OFFSET('Gastos com Pessoal'!$H$512,1,MATCH(2&amp;$B53,'Gastos com Pessoal'!$I$532:$AJ$532&amp;'Gastos com Pessoal'!$I$512:$AJ$512,0),10,1)),0)
+_xlfn.IFNA(SUM((BA$3&gt;='Gastos com Pessoal'!$E$513:$E$522)*(BA$3&lt;='Gastos com Pessoal'!$F$513:$F$522)*(IF('Gastos com Pessoal'!$S$513:$S$522&lt;=BA$3,1,0))*OFFSET('Gastos com Pessoal'!$H$512,1,MATCH(3&amp;$B53,'Gastos com Pessoal'!$I$532:$AJ$532&amp;'Gastos com Pessoal'!$I$512:$AJ$512,0),10,1)),0)
+_xlfn.IFNA(SUM((BA$3&gt;='Gastos com Pessoal'!$E$513:$E$522)*(BA$3&lt;='Gastos com Pessoal'!$F$513:$F$522)*(IF('Gastos com Pessoal'!$Y$513:$Y$522&lt;=BA$3,1,0))*OFFSET('Gastos com Pessoal'!$H$512,1,MATCH(4&amp;$B53,'Gastos com Pessoal'!$I$532:$AJ$532&amp;'Gastos com Pessoal'!$I$512:$AJ$512,0),10,1)),0)
+_xlfn.IFNA(SUM((BA$3&gt;='Gastos com Pessoal'!$E$513:$E$522)*(BA$3&lt;='Gastos com Pessoal'!$F$513:$F$522)*(IF('Gastos com Pessoal'!$AE$513:$AE$522&lt;=BA$3,1,0))*OFFSET('Gastos com Pessoal'!$H$512,1,MATCH(5&amp;$B53,'Gastos com Pessoal'!$I$532:$AJ$532&amp;'Gastos com Pessoal'!$I$512:$AJ$512,0),10,1)),0)</f>
        <v>0</v>
      </c>
      <c r="BB53" s="32">
        <f t="array" aca="1" ref="BB53" ca="1">_xlfn.IFNA(SUM((BB$3&gt;='Gastos com Pessoal'!$E$7:$E$506)*(BB$3&lt;='Gastos com Pessoal'!$F$7:$F$506)*OFFSET('Encargos e Benefícios'!$D$5,1,MATCH($B53,'Encargos e Benefícios'!$E$5:$AB$5,0),500,1)),0)
+_xlfn.IFNA(SUM((BB$3&gt;='Gastos com Pessoal'!$E$513:$E$522)*(BB$3&lt;='Gastos com Pessoal'!$F$513:$F$522)*OFFSET('Encargos e Benefícios'!$D$511,1,MATCH($B53,'Encargos e Benefícios'!$E$511:$AB$511,0),10,1)),0)
+_xlfn.IFNA(SUM((BB$3&gt;='Gastos com Pessoal'!$E$7:$E$506)*(BB$3&lt;='Gastos com Pessoal'!$F$7:$F$506)*(IF('Gastos com Pessoal'!$G$7:$G$506&lt;=BB$3,1,0))*OFFSET('Gastos com Pessoal'!$H$6,1,MATCH(1&amp;$B53,'Gastos com Pessoal'!$I$532:$AJ$532&amp;'Gastos com Pessoal'!$I$6:$AJ$6,0),500,1)),0)
+_xlfn.IFNA(SUM((BB$3&gt;='Gastos com Pessoal'!$E$7:$E$506)*(BB$3&lt;='Gastos com Pessoal'!$F$7:$F$506)*(IF('Gastos com Pessoal'!$M$7:$M$506&lt;=BB$3,1,0))*OFFSET('Gastos com Pessoal'!$H$6,1,MATCH(2&amp;$B53,'Gastos com Pessoal'!$I$532:$AJ$532&amp;'Gastos com Pessoal'!$I$6:$AJ$6,0),500,1)),0)
+_xlfn.IFNA(SUM((BB$3&gt;='Gastos com Pessoal'!$E$7:$E$506)*(BB$3&lt;='Gastos com Pessoal'!$F$7:$F$506)*(IF('Gastos com Pessoal'!$S$7:$S$506&lt;=BB$3,1,0))*OFFSET('Gastos com Pessoal'!$H$6,1,MATCH(3&amp;$B53,'Gastos com Pessoal'!$I$532:$AJ$532&amp;'Gastos com Pessoal'!$I$6:$AJ$6,0),500,1)),0)
+_xlfn.IFNA(SUM((BB$3&gt;='Gastos com Pessoal'!$E$7:$E$506)*(BB$3&lt;='Gastos com Pessoal'!$F$7:$F$506)*(IF('Gastos com Pessoal'!$Y$7:$Y$506&lt;=BB$3,1,0))*OFFSET('Gastos com Pessoal'!$H$6,1,MATCH(4&amp;$B53,'Gastos com Pessoal'!$I$532:$AJ$532&amp;'Gastos com Pessoal'!$I$6:$AJ$6,0),500,1)),0)
+_xlfn.IFNA(SUM((BB$3&gt;='Gastos com Pessoal'!$E$7:$E$506)*(BB$3&lt;='Gastos com Pessoal'!$F$7:$F$506)*(IF('Gastos com Pessoal'!$AE$7:$AE$506&lt;=BB$3,1,0))*OFFSET('Gastos com Pessoal'!$H$6,1,MATCH(5&amp;$B53,'Gastos com Pessoal'!$I$532:$AJ$532&amp;'Gastos com Pessoal'!$I$6:$AJ$6,0),500,1)),0)
+_xlfn.IFNA(SUM((BB$3&gt;='Gastos com Pessoal'!$E$513:$E$522)*(BB$3&lt;='Gastos com Pessoal'!$F$513:$F$522)*(IF('Gastos com Pessoal'!$G$513:$G$522&lt;=BB$3,1,0))*OFFSET('Gastos com Pessoal'!$H$512,1,MATCH(1&amp;$B53,'Gastos com Pessoal'!$I$532:$AJ$532&amp;'Gastos com Pessoal'!$I$512:$AJ$512,0),10,1)),0)
+_xlfn.IFNA(SUM((BB$3&gt;='Gastos com Pessoal'!$E$513:$E$522)*(BB$3&lt;='Gastos com Pessoal'!$F$513:$F$522)*(IF('Gastos com Pessoal'!$M$513:$M$522&lt;=BB$3,1,0))*OFFSET('Gastos com Pessoal'!$H$512,1,MATCH(2&amp;$B53,'Gastos com Pessoal'!$I$532:$AJ$532&amp;'Gastos com Pessoal'!$I$512:$AJ$512,0),10,1)),0)
+_xlfn.IFNA(SUM((BB$3&gt;='Gastos com Pessoal'!$E$513:$E$522)*(BB$3&lt;='Gastos com Pessoal'!$F$513:$F$522)*(IF('Gastos com Pessoal'!$S$513:$S$522&lt;=BB$3,1,0))*OFFSET('Gastos com Pessoal'!$H$512,1,MATCH(3&amp;$B53,'Gastos com Pessoal'!$I$532:$AJ$532&amp;'Gastos com Pessoal'!$I$512:$AJ$512,0),10,1)),0)
+_xlfn.IFNA(SUM((BB$3&gt;='Gastos com Pessoal'!$E$513:$E$522)*(BB$3&lt;='Gastos com Pessoal'!$F$513:$F$522)*(IF('Gastos com Pessoal'!$Y$513:$Y$522&lt;=BB$3,1,0))*OFFSET('Gastos com Pessoal'!$H$512,1,MATCH(4&amp;$B53,'Gastos com Pessoal'!$I$532:$AJ$532&amp;'Gastos com Pessoal'!$I$512:$AJ$512,0),10,1)),0)
+_xlfn.IFNA(SUM((BB$3&gt;='Gastos com Pessoal'!$E$513:$E$522)*(BB$3&lt;='Gastos com Pessoal'!$F$513:$F$522)*(IF('Gastos com Pessoal'!$AE$513:$AE$522&lt;=BB$3,1,0))*OFFSET('Gastos com Pessoal'!$H$512,1,MATCH(5&amp;$B53,'Gastos com Pessoal'!$I$532:$AJ$532&amp;'Gastos com Pessoal'!$I$512:$AJ$512,0),10,1)),0)</f>
        <v>0</v>
      </c>
      <c r="BC53" s="32">
        <f t="array" aca="1" ref="BC53" ca="1">_xlfn.IFNA(SUM((BC$3&gt;='Gastos com Pessoal'!$E$7:$E$506)*(BC$3&lt;='Gastos com Pessoal'!$F$7:$F$506)*OFFSET('Encargos e Benefícios'!$D$5,1,MATCH($B53,'Encargos e Benefícios'!$E$5:$AB$5,0),500,1)),0)
+_xlfn.IFNA(SUM((BC$3&gt;='Gastos com Pessoal'!$E$513:$E$522)*(BC$3&lt;='Gastos com Pessoal'!$F$513:$F$522)*OFFSET('Encargos e Benefícios'!$D$511,1,MATCH($B53,'Encargos e Benefícios'!$E$511:$AB$511,0),10,1)),0)
+_xlfn.IFNA(SUM((BC$3&gt;='Gastos com Pessoal'!$E$7:$E$506)*(BC$3&lt;='Gastos com Pessoal'!$F$7:$F$506)*(IF('Gastos com Pessoal'!$G$7:$G$506&lt;=BC$3,1,0))*OFFSET('Gastos com Pessoal'!$H$6,1,MATCH(1&amp;$B53,'Gastos com Pessoal'!$I$532:$AJ$532&amp;'Gastos com Pessoal'!$I$6:$AJ$6,0),500,1)),0)
+_xlfn.IFNA(SUM((BC$3&gt;='Gastos com Pessoal'!$E$7:$E$506)*(BC$3&lt;='Gastos com Pessoal'!$F$7:$F$506)*(IF('Gastos com Pessoal'!$M$7:$M$506&lt;=BC$3,1,0))*OFFSET('Gastos com Pessoal'!$H$6,1,MATCH(2&amp;$B53,'Gastos com Pessoal'!$I$532:$AJ$532&amp;'Gastos com Pessoal'!$I$6:$AJ$6,0),500,1)),0)
+_xlfn.IFNA(SUM((BC$3&gt;='Gastos com Pessoal'!$E$7:$E$506)*(BC$3&lt;='Gastos com Pessoal'!$F$7:$F$506)*(IF('Gastos com Pessoal'!$S$7:$S$506&lt;=BC$3,1,0))*OFFSET('Gastos com Pessoal'!$H$6,1,MATCH(3&amp;$B53,'Gastos com Pessoal'!$I$532:$AJ$532&amp;'Gastos com Pessoal'!$I$6:$AJ$6,0),500,1)),0)
+_xlfn.IFNA(SUM((BC$3&gt;='Gastos com Pessoal'!$E$7:$E$506)*(BC$3&lt;='Gastos com Pessoal'!$F$7:$F$506)*(IF('Gastos com Pessoal'!$Y$7:$Y$506&lt;=BC$3,1,0))*OFFSET('Gastos com Pessoal'!$H$6,1,MATCH(4&amp;$B53,'Gastos com Pessoal'!$I$532:$AJ$532&amp;'Gastos com Pessoal'!$I$6:$AJ$6,0),500,1)),0)
+_xlfn.IFNA(SUM((BC$3&gt;='Gastos com Pessoal'!$E$7:$E$506)*(BC$3&lt;='Gastos com Pessoal'!$F$7:$F$506)*(IF('Gastos com Pessoal'!$AE$7:$AE$506&lt;=BC$3,1,0))*OFFSET('Gastos com Pessoal'!$H$6,1,MATCH(5&amp;$B53,'Gastos com Pessoal'!$I$532:$AJ$532&amp;'Gastos com Pessoal'!$I$6:$AJ$6,0),500,1)),0)
+_xlfn.IFNA(SUM((BC$3&gt;='Gastos com Pessoal'!$E$513:$E$522)*(BC$3&lt;='Gastos com Pessoal'!$F$513:$F$522)*(IF('Gastos com Pessoal'!$G$513:$G$522&lt;=BC$3,1,0))*OFFSET('Gastos com Pessoal'!$H$512,1,MATCH(1&amp;$B53,'Gastos com Pessoal'!$I$532:$AJ$532&amp;'Gastos com Pessoal'!$I$512:$AJ$512,0),10,1)),0)
+_xlfn.IFNA(SUM((BC$3&gt;='Gastos com Pessoal'!$E$513:$E$522)*(BC$3&lt;='Gastos com Pessoal'!$F$513:$F$522)*(IF('Gastos com Pessoal'!$M$513:$M$522&lt;=BC$3,1,0))*OFFSET('Gastos com Pessoal'!$H$512,1,MATCH(2&amp;$B53,'Gastos com Pessoal'!$I$532:$AJ$532&amp;'Gastos com Pessoal'!$I$512:$AJ$512,0),10,1)),0)
+_xlfn.IFNA(SUM((BC$3&gt;='Gastos com Pessoal'!$E$513:$E$522)*(BC$3&lt;='Gastos com Pessoal'!$F$513:$F$522)*(IF('Gastos com Pessoal'!$S$513:$S$522&lt;=BC$3,1,0))*OFFSET('Gastos com Pessoal'!$H$512,1,MATCH(3&amp;$B53,'Gastos com Pessoal'!$I$532:$AJ$532&amp;'Gastos com Pessoal'!$I$512:$AJ$512,0),10,1)),0)
+_xlfn.IFNA(SUM((BC$3&gt;='Gastos com Pessoal'!$E$513:$E$522)*(BC$3&lt;='Gastos com Pessoal'!$F$513:$F$522)*(IF('Gastos com Pessoal'!$Y$513:$Y$522&lt;=BC$3,1,0))*OFFSET('Gastos com Pessoal'!$H$512,1,MATCH(4&amp;$B53,'Gastos com Pessoal'!$I$532:$AJ$532&amp;'Gastos com Pessoal'!$I$512:$AJ$512,0),10,1)),0)
+_xlfn.IFNA(SUM((BC$3&gt;='Gastos com Pessoal'!$E$513:$E$522)*(BC$3&lt;='Gastos com Pessoal'!$F$513:$F$522)*(IF('Gastos com Pessoal'!$AE$513:$AE$522&lt;=BC$3,1,0))*OFFSET('Gastos com Pessoal'!$H$512,1,MATCH(5&amp;$B53,'Gastos com Pessoal'!$I$532:$AJ$532&amp;'Gastos com Pessoal'!$I$512:$AJ$512,0),10,1)),0)</f>
        <v>0</v>
      </c>
      <c r="BD53" s="32">
        <f t="array" aca="1" ref="BD53" ca="1">_xlfn.IFNA(SUM((BD$3&gt;='Gastos com Pessoal'!$E$7:$E$506)*(BD$3&lt;='Gastos com Pessoal'!$F$7:$F$506)*OFFSET('Encargos e Benefícios'!$D$5,1,MATCH($B53,'Encargos e Benefícios'!$E$5:$AB$5,0),500,1)),0)
+_xlfn.IFNA(SUM((BD$3&gt;='Gastos com Pessoal'!$E$513:$E$522)*(BD$3&lt;='Gastos com Pessoal'!$F$513:$F$522)*OFFSET('Encargos e Benefícios'!$D$511,1,MATCH($B53,'Encargos e Benefícios'!$E$511:$AB$511,0),10,1)),0)
+_xlfn.IFNA(SUM((BD$3&gt;='Gastos com Pessoal'!$E$7:$E$506)*(BD$3&lt;='Gastos com Pessoal'!$F$7:$F$506)*(IF('Gastos com Pessoal'!$G$7:$G$506&lt;=BD$3,1,0))*OFFSET('Gastos com Pessoal'!$H$6,1,MATCH(1&amp;$B53,'Gastos com Pessoal'!$I$532:$AJ$532&amp;'Gastos com Pessoal'!$I$6:$AJ$6,0),500,1)),0)
+_xlfn.IFNA(SUM((BD$3&gt;='Gastos com Pessoal'!$E$7:$E$506)*(BD$3&lt;='Gastos com Pessoal'!$F$7:$F$506)*(IF('Gastos com Pessoal'!$M$7:$M$506&lt;=BD$3,1,0))*OFFSET('Gastos com Pessoal'!$H$6,1,MATCH(2&amp;$B53,'Gastos com Pessoal'!$I$532:$AJ$532&amp;'Gastos com Pessoal'!$I$6:$AJ$6,0),500,1)),0)
+_xlfn.IFNA(SUM((BD$3&gt;='Gastos com Pessoal'!$E$7:$E$506)*(BD$3&lt;='Gastos com Pessoal'!$F$7:$F$506)*(IF('Gastos com Pessoal'!$S$7:$S$506&lt;=BD$3,1,0))*OFFSET('Gastos com Pessoal'!$H$6,1,MATCH(3&amp;$B53,'Gastos com Pessoal'!$I$532:$AJ$532&amp;'Gastos com Pessoal'!$I$6:$AJ$6,0),500,1)),0)
+_xlfn.IFNA(SUM((BD$3&gt;='Gastos com Pessoal'!$E$7:$E$506)*(BD$3&lt;='Gastos com Pessoal'!$F$7:$F$506)*(IF('Gastos com Pessoal'!$Y$7:$Y$506&lt;=BD$3,1,0))*OFFSET('Gastos com Pessoal'!$H$6,1,MATCH(4&amp;$B53,'Gastos com Pessoal'!$I$532:$AJ$532&amp;'Gastos com Pessoal'!$I$6:$AJ$6,0),500,1)),0)
+_xlfn.IFNA(SUM((BD$3&gt;='Gastos com Pessoal'!$E$7:$E$506)*(BD$3&lt;='Gastos com Pessoal'!$F$7:$F$506)*(IF('Gastos com Pessoal'!$AE$7:$AE$506&lt;=BD$3,1,0))*OFFSET('Gastos com Pessoal'!$H$6,1,MATCH(5&amp;$B53,'Gastos com Pessoal'!$I$532:$AJ$532&amp;'Gastos com Pessoal'!$I$6:$AJ$6,0),500,1)),0)
+_xlfn.IFNA(SUM((BD$3&gt;='Gastos com Pessoal'!$E$513:$E$522)*(BD$3&lt;='Gastos com Pessoal'!$F$513:$F$522)*(IF('Gastos com Pessoal'!$G$513:$G$522&lt;=BD$3,1,0))*OFFSET('Gastos com Pessoal'!$H$512,1,MATCH(1&amp;$B53,'Gastos com Pessoal'!$I$532:$AJ$532&amp;'Gastos com Pessoal'!$I$512:$AJ$512,0),10,1)),0)
+_xlfn.IFNA(SUM((BD$3&gt;='Gastos com Pessoal'!$E$513:$E$522)*(BD$3&lt;='Gastos com Pessoal'!$F$513:$F$522)*(IF('Gastos com Pessoal'!$M$513:$M$522&lt;=BD$3,1,0))*OFFSET('Gastos com Pessoal'!$H$512,1,MATCH(2&amp;$B53,'Gastos com Pessoal'!$I$532:$AJ$532&amp;'Gastos com Pessoal'!$I$512:$AJ$512,0),10,1)),0)
+_xlfn.IFNA(SUM((BD$3&gt;='Gastos com Pessoal'!$E$513:$E$522)*(BD$3&lt;='Gastos com Pessoal'!$F$513:$F$522)*(IF('Gastos com Pessoal'!$S$513:$S$522&lt;=BD$3,1,0))*OFFSET('Gastos com Pessoal'!$H$512,1,MATCH(3&amp;$B53,'Gastos com Pessoal'!$I$532:$AJ$532&amp;'Gastos com Pessoal'!$I$512:$AJ$512,0),10,1)),0)
+_xlfn.IFNA(SUM((BD$3&gt;='Gastos com Pessoal'!$E$513:$E$522)*(BD$3&lt;='Gastos com Pessoal'!$F$513:$F$522)*(IF('Gastos com Pessoal'!$Y$513:$Y$522&lt;=BD$3,1,0))*OFFSET('Gastos com Pessoal'!$H$512,1,MATCH(4&amp;$B53,'Gastos com Pessoal'!$I$532:$AJ$532&amp;'Gastos com Pessoal'!$I$512:$AJ$512,0),10,1)),0)
+_xlfn.IFNA(SUM((BD$3&gt;='Gastos com Pessoal'!$E$513:$E$522)*(BD$3&lt;='Gastos com Pessoal'!$F$513:$F$522)*(IF('Gastos com Pessoal'!$AE$513:$AE$522&lt;=BD$3,1,0))*OFFSET('Gastos com Pessoal'!$H$512,1,MATCH(5&amp;$B53,'Gastos com Pessoal'!$I$532:$AJ$532&amp;'Gastos com Pessoal'!$I$512:$AJ$512,0),10,1)),0)</f>
        <v>0</v>
      </c>
      <c r="BE53" s="32">
        <f t="array" aca="1" ref="BE53" ca="1">_xlfn.IFNA(SUM((BE$3&gt;='Gastos com Pessoal'!$E$7:$E$506)*(BE$3&lt;='Gastos com Pessoal'!$F$7:$F$506)*OFFSET('Encargos e Benefícios'!$D$5,1,MATCH($B53,'Encargos e Benefícios'!$E$5:$AB$5,0),500,1)),0)
+_xlfn.IFNA(SUM((BE$3&gt;='Gastos com Pessoal'!$E$513:$E$522)*(BE$3&lt;='Gastos com Pessoal'!$F$513:$F$522)*OFFSET('Encargos e Benefícios'!$D$511,1,MATCH($B53,'Encargos e Benefícios'!$E$511:$AB$511,0),10,1)),0)
+_xlfn.IFNA(SUM((BE$3&gt;='Gastos com Pessoal'!$E$7:$E$506)*(BE$3&lt;='Gastos com Pessoal'!$F$7:$F$506)*(IF('Gastos com Pessoal'!$G$7:$G$506&lt;=BE$3,1,0))*OFFSET('Gastos com Pessoal'!$H$6,1,MATCH(1&amp;$B53,'Gastos com Pessoal'!$I$532:$AJ$532&amp;'Gastos com Pessoal'!$I$6:$AJ$6,0),500,1)),0)
+_xlfn.IFNA(SUM((BE$3&gt;='Gastos com Pessoal'!$E$7:$E$506)*(BE$3&lt;='Gastos com Pessoal'!$F$7:$F$506)*(IF('Gastos com Pessoal'!$M$7:$M$506&lt;=BE$3,1,0))*OFFSET('Gastos com Pessoal'!$H$6,1,MATCH(2&amp;$B53,'Gastos com Pessoal'!$I$532:$AJ$532&amp;'Gastos com Pessoal'!$I$6:$AJ$6,0),500,1)),0)
+_xlfn.IFNA(SUM((BE$3&gt;='Gastos com Pessoal'!$E$7:$E$506)*(BE$3&lt;='Gastos com Pessoal'!$F$7:$F$506)*(IF('Gastos com Pessoal'!$S$7:$S$506&lt;=BE$3,1,0))*OFFSET('Gastos com Pessoal'!$H$6,1,MATCH(3&amp;$B53,'Gastos com Pessoal'!$I$532:$AJ$532&amp;'Gastos com Pessoal'!$I$6:$AJ$6,0),500,1)),0)
+_xlfn.IFNA(SUM((BE$3&gt;='Gastos com Pessoal'!$E$7:$E$506)*(BE$3&lt;='Gastos com Pessoal'!$F$7:$F$506)*(IF('Gastos com Pessoal'!$Y$7:$Y$506&lt;=BE$3,1,0))*OFFSET('Gastos com Pessoal'!$H$6,1,MATCH(4&amp;$B53,'Gastos com Pessoal'!$I$532:$AJ$532&amp;'Gastos com Pessoal'!$I$6:$AJ$6,0),500,1)),0)
+_xlfn.IFNA(SUM((BE$3&gt;='Gastos com Pessoal'!$E$7:$E$506)*(BE$3&lt;='Gastos com Pessoal'!$F$7:$F$506)*(IF('Gastos com Pessoal'!$AE$7:$AE$506&lt;=BE$3,1,0))*OFFSET('Gastos com Pessoal'!$H$6,1,MATCH(5&amp;$B53,'Gastos com Pessoal'!$I$532:$AJ$532&amp;'Gastos com Pessoal'!$I$6:$AJ$6,0),500,1)),0)
+_xlfn.IFNA(SUM((BE$3&gt;='Gastos com Pessoal'!$E$513:$E$522)*(BE$3&lt;='Gastos com Pessoal'!$F$513:$F$522)*(IF('Gastos com Pessoal'!$G$513:$G$522&lt;=BE$3,1,0))*OFFSET('Gastos com Pessoal'!$H$512,1,MATCH(1&amp;$B53,'Gastos com Pessoal'!$I$532:$AJ$532&amp;'Gastos com Pessoal'!$I$512:$AJ$512,0),10,1)),0)
+_xlfn.IFNA(SUM((BE$3&gt;='Gastos com Pessoal'!$E$513:$E$522)*(BE$3&lt;='Gastos com Pessoal'!$F$513:$F$522)*(IF('Gastos com Pessoal'!$M$513:$M$522&lt;=BE$3,1,0))*OFFSET('Gastos com Pessoal'!$H$512,1,MATCH(2&amp;$B53,'Gastos com Pessoal'!$I$532:$AJ$532&amp;'Gastos com Pessoal'!$I$512:$AJ$512,0),10,1)),0)
+_xlfn.IFNA(SUM((BE$3&gt;='Gastos com Pessoal'!$E$513:$E$522)*(BE$3&lt;='Gastos com Pessoal'!$F$513:$F$522)*(IF('Gastos com Pessoal'!$S$513:$S$522&lt;=BE$3,1,0))*OFFSET('Gastos com Pessoal'!$H$512,1,MATCH(3&amp;$B53,'Gastos com Pessoal'!$I$532:$AJ$532&amp;'Gastos com Pessoal'!$I$512:$AJ$512,0),10,1)),0)
+_xlfn.IFNA(SUM((BE$3&gt;='Gastos com Pessoal'!$E$513:$E$522)*(BE$3&lt;='Gastos com Pessoal'!$F$513:$F$522)*(IF('Gastos com Pessoal'!$Y$513:$Y$522&lt;=BE$3,1,0))*OFFSET('Gastos com Pessoal'!$H$512,1,MATCH(4&amp;$B53,'Gastos com Pessoal'!$I$532:$AJ$532&amp;'Gastos com Pessoal'!$I$512:$AJ$512,0),10,1)),0)
+_xlfn.IFNA(SUM((BE$3&gt;='Gastos com Pessoal'!$E$513:$E$522)*(BE$3&lt;='Gastos com Pessoal'!$F$513:$F$522)*(IF('Gastos com Pessoal'!$AE$513:$AE$522&lt;=BE$3,1,0))*OFFSET('Gastos com Pessoal'!$H$512,1,MATCH(5&amp;$B53,'Gastos com Pessoal'!$I$532:$AJ$532&amp;'Gastos com Pessoal'!$I$512:$AJ$512,0),10,1)),0)</f>
        <v>0</v>
      </c>
      <c r="BF53" s="32">
        <f t="array" aca="1" ref="BF53" ca="1">_xlfn.IFNA(SUM((BF$3&gt;='Gastos com Pessoal'!$E$7:$E$506)*(BF$3&lt;='Gastos com Pessoal'!$F$7:$F$506)*OFFSET('Encargos e Benefícios'!$D$5,1,MATCH($B53,'Encargos e Benefícios'!$E$5:$AB$5,0),500,1)),0)
+_xlfn.IFNA(SUM((BF$3&gt;='Gastos com Pessoal'!$E$513:$E$522)*(BF$3&lt;='Gastos com Pessoal'!$F$513:$F$522)*OFFSET('Encargos e Benefícios'!$D$511,1,MATCH($B53,'Encargos e Benefícios'!$E$511:$AB$511,0),10,1)),0)
+_xlfn.IFNA(SUM((BF$3&gt;='Gastos com Pessoal'!$E$7:$E$506)*(BF$3&lt;='Gastos com Pessoal'!$F$7:$F$506)*(IF('Gastos com Pessoal'!$G$7:$G$506&lt;=BF$3,1,0))*OFFSET('Gastos com Pessoal'!$H$6,1,MATCH(1&amp;$B53,'Gastos com Pessoal'!$I$532:$AJ$532&amp;'Gastos com Pessoal'!$I$6:$AJ$6,0),500,1)),0)
+_xlfn.IFNA(SUM((BF$3&gt;='Gastos com Pessoal'!$E$7:$E$506)*(BF$3&lt;='Gastos com Pessoal'!$F$7:$F$506)*(IF('Gastos com Pessoal'!$M$7:$M$506&lt;=BF$3,1,0))*OFFSET('Gastos com Pessoal'!$H$6,1,MATCH(2&amp;$B53,'Gastos com Pessoal'!$I$532:$AJ$532&amp;'Gastos com Pessoal'!$I$6:$AJ$6,0),500,1)),0)
+_xlfn.IFNA(SUM((BF$3&gt;='Gastos com Pessoal'!$E$7:$E$506)*(BF$3&lt;='Gastos com Pessoal'!$F$7:$F$506)*(IF('Gastos com Pessoal'!$S$7:$S$506&lt;=BF$3,1,0))*OFFSET('Gastos com Pessoal'!$H$6,1,MATCH(3&amp;$B53,'Gastos com Pessoal'!$I$532:$AJ$532&amp;'Gastos com Pessoal'!$I$6:$AJ$6,0),500,1)),0)
+_xlfn.IFNA(SUM((BF$3&gt;='Gastos com Pessoal'!$E$7:$E$506)*(BF$3&lt;='Gastos com Pessoal'!$F$7:$F$506)*(IF('Gastos com Pessoal'!$Y$7:$Y$506&lt;=BF$3,1,0))*OFFSET('Gastos com Pessoal'!$H$6,1,MATCH(4&amp;$B53,'Gastos com Pessoal'!$I$532:$AJ$532&amp;'Gastos com Pessoal'!$I$6:$AJ$6,0),500,1)),0)
+_xlfn.IFNA(SUM((BF$3&gt;='Gastos com Pessoal'!$E$7:$E$506)*(BF$3&lt;='Gastos com Pessoal'!$F$7:$F$506)*(IF('Gastos com Pessoal'!$AE$7:$AE$506&lt;=BF$3,1,0))*OFFSET('Gastos com Pessoal'!$H$6,1,MATCH(5&amp;$B53,'Gastos com Pessoal'!$I$532:$AJ$532&amp;'Gastos com Pessoal'!$I$6:$AJ$6,0),500,1)),0)
+_xlfn.IFNA(SUM((BF$3&gt;='Gastos com Pessoal'!$E$513:$E$522)*(BF$3&lt;='Gastos com Pessoal'!$F$513:$F$522)*(IF('Gastos com Pessoal'!$G$513:$G$522&lt;=BF$3,1,0))*OFFSET('Gastos com Pessoal'!$H$512,1,MATCH(1&amp;$B53,'Gastos com Pessoal'!$I$532:$AJ$532&amp;'Gastos com Pessoal'!$I$512:$AJ$512,0),10,1)),0)
+_xlfn.IFNA(SUM((BF$3&gt;='Gastos com Pessoal'!$E$513:$E$522)*(BF$3&lt;='Gastos com Pessoal'!$F$513:$F$522)*(IF('Gastos com Pessoal'!$M$513:$M$522&lt;=BF$3,1,0))*OFFSET('Gastos com Pessoal'!$H$512,1,MATCH(2&amp;$B53,'Gastos com Pessoal'!$I$532:$AJ$532&amp;'Gastos com Pessoal'!$I$512:$AJ$512,0),10,1)),0)
+_xlfn.IFNA(SUM((BF$3&gt;='Gastos com Pessoal'!$E$513:$E$522)*(BF$3&lt;='Gastos com Pessoal'!$F$513:$F$522)*(IF('Gastos com Pessoal'!$S$513:$S$522&lt;=BF$3,1,0))*OFFSET('Gastos com Pessoal'!$H$512,1,MATCH(3&amp;$B53,'Gastos com Pessoal'!$I$532:$AJ$532&amp;'Gastos com Pessoal'!$I$512:$AJ$512,0),10,1)),0)
+_xlfn.IFNA(SUM((BF$3&gt;='Gastos com Pessoal'!$E$513:$E$522)*(BF$3&lt;='Gastos com Pessoal'!$F$513:$F$522)*(IF('Gastos com Pessoal'!$Y$513:$Y$522&lt;=BF$3,1,0))*OFFSET('Gastos com Pessoal'!$H$512,1,MATCH(4&amp;$B53,'Gastos com Pessoal'!$I$532:$AJ$532&amp;'Gastos com Pessoal'!$I$512:$AJ$512,0),10,1)),0)
+_xlfn.IFNA(SUM((BF$3&gt;='Gastos com Pessoal'!$E$513:$E$522)*(BF$3&lt;='Gastos com Pessoal'!$F$513:$F$522)*(IF('Gastos com Pessoal'!$AE$513:$AE$522&lt;=BF$3,1,0))*OFFSET('Gastos com Pessoal'!$H$512,1,MATCH(5&amp;$B53,'Gastos com Pessoal'!$I$532:$AJ$532&amp;'Gastos com Pessoal'!$I$512:$AJ$512,0),10,1)),0)</f>
        <v>0</v>
      </c>
      <c r="BG53" s="32">
        <f t="array" aca="1" ref="BG53" ca="1">_xlfn.IFNA(SUM((BG$3&gt;='Gastos com Pessoal'!$E$7:$E$506)*(BG$3&lt;='Gastos com Pessoal'!$F$7:$F$506)*OFFSET('Encargos e Benefícios'!$D$5,1,MATCH($B53,'Encargos e Benefícios'!$E$5:$AB$5,0),500,1)),0)
+_xlfn.IFNA(SUM((BG$3&gt;='Gastos com Pessoal'!$E$513:$E$522)*(BG$3&lt;='Gastos com Pessoal'!$F$513:$F$522)*OFFSET('Encargos e Benefícios'!$D$511,1,MATCH($B53,'Encargos e Benefícios'!$E$511:$AB$511,0),10,1)),0)
+_xlfn.IFNA(SUM((BG$3&gt;='Gastos com Pessoal'!$E$7:$E$506)*(BG$3&lt;='Gastos com Pessoal'!$F$7:$F$506)*(IF('Gastos com Pessoal'!$G$7:$G$506&lt;=BG$3,1,0))*OFFSET('Gastos com Pessoal'!$H$6,1,MATCH(1&amp;$B53,'Gastos com Pessoal'!$I$532:$AJ$532&amp;'Gastos com Pessoal'!$I$6:$AJ$6,0),500,1)),0)
+_xlfn.IFNA(SUM((BG$3&gt;='Gastos com Pessoal'!$E$7:$E$506)*(BG$3&lt;='Gastos com Pessoal'!$F$7:$F$506)*(IF('Gastos com Pessoal'!$M$7:$M$506&lt;=BG$3,1,0))*OFFSET('Gastos com Pessoal'!$H$6,1,MATCH(2&amp;$B53,'Gastos com Pessoal'!$I$532:$AJ$532&amp;'Gastos com Pessoal'!$I$6:$AJ$6,0),500,1)),0)
+_xlfn.IFNA(SUM((BG$3&gt;='Gastos com Pessoal'!$E$7:$E$506)*(BG$3&lt;='Gastos com Pessoal'!$F$7:$F$506)*(IF('Gastos com Pessoal'!$S$7:$S$506&lt;=BG$3,1,0))*OFFSET('Gastos com Pessoal'!$H$6,1,MATCH(3&amp;$B53,'Gastos com Pessoal'!$I$532:$AJ$532&amp;'Gastos com Pessoal'!$I$6:$AJ$6,0),500,1)),0)
+_xlfn.IFNA(SUM((BG$3&gt;='Gastos com Pessoal'!$E$7:$E$506)*(BG$3&lt;='Gastos com Pessoal'!$F$7:$F$506)*(IF('Gastos com Pessoal'!$Y$7:$Y$506&lt;=BG$3,1,0))*OFFSET('Gastos com Pessoal'!$H$6,1,MATCH(4&amp;$B53,'Gastos com Pessoal'!$I$532:$AJ$532&amp;'Gastos com Pessoal'!$I$6:$AJ$6,0),500,1)),0)
+_xlfn.IFNA(SUM((BG$3&gt;='Gastos com Pessoal'!$E$7:$E$506)*(BG$3&lt;='Gastos com Pessoal'!$F$7:$F$506)*(IF('Gastos com Pessoal'!$AE$7:$AE$506&lt;=BG$3,1,0))*OFFSET('Gastos com Pessoal'!$H$6,1,MATCH(5&amp;$B53,'Gastos com Pessoal'!$I$532:$AJ$532&amp;'Gastos com Pessoal'!$I$6:$AJ$6,0),500,1)),0)
+_xlfn.IFNA(SUM((BG$3&gt;='Gastos com Pessoal'!$E$513:$E$522)*(BG$3&lt;='Gastos com Pessoal'!$F$513:$F$522)*(IF('Gastos com Pessoal'!$G$513:$G$522&lt;=BG$3,1,0))*OFFSET('Gastos com Pessoal'!$H$512,1,MATCH(1&amp;$B53,'Gastos com Pessoal'!$I$532:$AJ$532&amp;'Gastos com Pessoal'!$I$512:$AJ$512,0),10,1)),0)
+_xlfn.IFNA(SUM((BG$3&gt;='Gastos com Pessoal'!$E$513:$E$522)*(BG$3&lt;='Gastos com Pessoal'!$F$513:$F$522)*(IF('Gastos com Pessoal'!$M$513:$M$522&lt;=BG$3,1,0))*OFFSET('Gastos com Pessoal'!$H$512,1,MATCH(2&amp;$B53,'Gastos com Pessoal'!$I$532:$AJ$532&amp;'Gastos com Pessoal'!$I$512:$AJ$512,0),10,1)),0)
+_xlfn.IFNA(SUM((BG$3&gt;='Gastos com Pessoal'!$E$513:$E$522)*(BG$3&lt;='Gastos com Pessoal'!$F$513:$F$522)*(IF('Gastos com Pessoal'!$S$513:$S$522&lt;=BG$3,1,0))*OFFSET('Gastos com Pessoal'!$H$512,1,MATCH(3&amp;$B53,'Gastos com Pessoal'!$I$532:$AJ$532&amp;'Gastos com Pessoal'!$I$512:$AJ$512,0),10,1)),0)
+_xlfn.IFNA(SUM((BG$3&gt;='Gastos com Pessoal'!$E$513:$E$522)*(BG$3&lt;='Gastos com Pessoal'!$F$513:$F$522)*(IF('Gastos com Pessoal'!$Y$513:$Y$522&lt;=BG$3,1,0))*OFFSET('Gastos com Pessoal'!$H$512,1,MATCH(4&amp;$B53,'Gastos com Pessoal'!$I$532:$AJ$532&amp;'Gastos com Pessoal'!$I$512:$AJ$512,0),10,1)),0)
+_xlfn.IFNA(SUM((BG$3&gt;='Gastos com Pessoal'!$E$513:$E$522)*(BG$3&lt;='Gastos com Pessoal'!$F$513:$F$522)*(IF('Gastos com Pessoal'!$AE$513:$AE$522&lt;=BG$3,1,0))*OFFSET('Gastos com Pessoal'!$H$512,1,MATCH(5&amp;$B53,'Gastos com Pessoal'!$I$532:$AJ$532&amp;'Gastos com Pessoal'!$I$512:$AJ$512,0),10,1)),0)</f>
        <v>0</v>
      </c>
      <c r="BH53" s="32">
        <f t="array" aca="1" ref="BH53" ca="1">_xlfn.IFNA(SUM((BH$3&gt;='Gastos com Pessoal'!$E$7:$E$506)*(BH$3&lt;='Gastos com Pessoal'!$F$7:$F$506)*OFFSET('Encargos e Benefícios'!$D$5,1,MATCH($B53,'Encargos e Benefícios'!$E$5:$AB$5,0),500,1)),0)
+_xlfn.IFNA(SUM((BH$3&gt;='Gastos com Pessoal'!$E$513:$E$522)*(BH$3&lt;='Gastos com Pessoal'!$F$513:$F$522)*OFFSET('Encargos e Benefícios'!$D$511,1,MATCH($B53,'Encargos e Benefícios'!$E$511:$AB$511,0),10,1)),0)
+_xlfn.IFNA(SUM((BH$3&gt;='Gastos com Pessoal'!$E$7:$E$506)*(BH$3&lt;='Gastos com Pessoal'!$F$7:$F$506)*(IF('Gastos com Pessoal'!$G$7:$G$506&lt;=BH$3,1,0))*OFFSET('Gastos com Pessoal'!$H$6,1,MATCH(1&amp;$B53,'Gastos com Pessoal'!$I$532:$AJ$532&amp;'Gastos com Pessoal'!$I$6:$AJ$6,0),500,1)),0)
+_xlfn.IFNA(SUM((BH$3&gt;='Gastos com Pessoal'!$E$7:$E$506)*(BH$3&lt;='Gastos com Pessoal'!$F$7:$F$506)*(IF('Gastos com Pessoal'!$M$7:$M$506&lt;=BH$3,1,0))*OFFSET('Gastos com Pessoal'!$H$6,1,MATCH(2&amp;$B53,'Gastos com Pessoal'!$I$532:$AJ$532&amp;'Gastos com Pessoal'!$I$6:$AJ$6,0),500,1)),0)
+_xlfn.IFNA(SUM((BH$3&gt;='Gastos com Pessoal'!$E$7:$E$506)*(BH$3&lt;='Gastos com Pessoal'!$F$7:$F$506)*(IF('Gastos com Pessoal'!$S$7:$S$506&lt;=BH$3,1,0))*OFFSET('Gastos com Pessoal'!$H$6,1,MATCH(3&amp;$B53,'Gastos com Pessoal'!$I$532:$AJ$532&amp;'Gastos com Pessoal'!$I$6:$AJ$6,0),500,1)),0)
+_xlfn.IFNA(SUM((BH$3&gt;='Gastos com Pessoal'!$E$7:$E$506)*(BH$3&lt;='Gastos com Pessoal'!$F$7:$F$506)*(IF('Gastos com Pessoal'!$Y$7:$Y$506&lt;=BH$3,1,0))*OFFSET('Gastos com Pessoal'!$H$6,1,MATCH(4&amp;$B53,'Gastos com Pessoal'!$I$532:$AJ$532&amp;'Gastos com Pessoal'!$I$6:$AJ$6,0),500,1)),0)
+_xlfn.IFNA(SUM((BH$3&gt;='Gastos com Pessoal'!$E$7:$E$506)*(BH$3&lt;='Gastos com Pessoal'!$F$7:$F$506)*(IF('Gastos com Pessoal'!$AE$7:$AE$506&lt;=BH$3,1,0))*OFFSET('Gastos com Pessoal'!$H$6,1,MATCH(5&amp;$B53,'Gastos com Pessoal'!$I$532:$AJ$532&amp;'Gastos com Pessoal'!$I$6:$AJ$6,0),500,1)),0)
+_xlfn.IFNA(SUM((BH$3&gt;='Gastos com Pessoal'!$E$513:$E$522)*(BH$3&lt;='Gastos com Pessoal'!$F$513:$F$522)*(IF('Gastos com Pessoal'!$G$513:$G$522&lt;=BH$3,1,0))*OFFSET('Gastos com Pessoal'!$H$512,1,MATCH(1&amp;$B53,'Gastos com Pessoal'!$I$532:$AJ$532&amp;'Gastos com Pessoal'!$I$512:$AJ$512,0),10,1)),0)
+_xlfn.IFNA(SUM((BH$3&gt;='Gastos com Pessoal'!$E$513:$E$522)*(BH$3&lt;='Gastos com Pessoal'!$F$513:$F$522)*(IF('Gastos com Pessoal'!$M$513:$M$522&lt;=BH$3,1,0))*OFFSET('Gastos com Pessoal'!$H$512,1,MATCH(2&amp;$B53,'Gastos com Pessoal'!$I$532:$AJ$532&amp;'Gastos com Pessoal'!$I$512:$AJ$512,0),10,1)),0)
+_xlfn.IFNA(SUM((BH$3&gt;='Gastos com Pessoal'!$E$513:$E$522)*(BH$3&lt;='Gastos com Pessoal'!$F$513:$F$522)*(IF('Gastos com Pessoal'!$S$513:$S$522&lt;=BH$3,1,0))*OFFSET('Gastos com Pessoal'!$H$512,1,MATCH(3&amp;$B53,'Gastos com Pessoal'!$I$532:$AJ$532&amp;'Gastos com Pessoal'!$I$512:$AJ$512,0),10,1)),0)
+_xlfn.IFNA(SUM((BH$3&gt;='Gastos com Pessoal'!$E$513:$E$522)*(BH$3&lt;='Gastos com Pessoal'!$F$513:$F$522)*(IF('Gastos com Pessoal'!$Y$513:$Y$522&lt;=BH$3,1,0))*OFFSET('Gastos com Pessoal'!$H$512,1,MATCH(4&amp;$B53,'Gastos com Pessoal'!$I$532:$AJ$532&amp;'Gastos com Pessoal'!$I$512:$AJ$512,0),10,1)),0)
+_xlfn.IFNA(SUM((BH$3&gt;='Gastos com Pessoal'!$E$513:$E$522)*(BH$3&lt;='Gastos com Pessoal'!$F$513:$F$522)*(IF('Gastos com Pessoal'!$AE$513:$AE$522&lt;=BH$3,1,0))*OFFSET('Gastos com Pessoal'!$H$512,1,MATCH(5&amp;$B53,'Gastos com Pessoal'!$I$532:$AJ$532&amp;'Gastos com Pessoal'!$I$512:$AJ$512,0),10,1)),0)</f>
        <v>0</v>
      </c>
      <c r="BI53" s="32">
        <f t="array" aca="1" ref="BI53" ca="1">_xlfn.IFNA(SUM((BI$3&gt;='Gastos com Pessoal'!$E$7:$E$506)*(BI$3&lt;='Gastos com Pessoal'!$F$7:$F$506)*OFFSET('Encargos e Benefícios'!$D$5,1,MATCH($B53,'Encargos e Benefícios'!$E$5:$AB$5,0),500,1)),0)
+_xlfn.IFNA(SUM((BI$3&gt;='Gastos com Pessoal'!$E$513:$E$522)*(BI$3&lt;='Gastos com Pessoal'!$F$513:$F$522)*OFFSET('Encargos e Benefícios'!$D$511,1,MATCH($B53,'Encargos e Benefícios'!$E$511:$AB$511,0),10,1)),0)
+_xlfn.IFNA(SUM((BI$3&gt;='Gastos com Pessoal'!$E$7:$E$506)*(BI$3&lt;='Gastos com Pessoal'!$F$7:$F$506)*(IF('Gastos com Pessoal'!$G$7:$G$506&lt;=BI$3,1,0))*OFFSET('Gastos com Pessoal'!$H$6,1,MATCH(1&amp;$B53,'Gastos com Pessoal'!$I$532:$AJ$532&amp;'Gastos com Pessoal'!$I$6:$AJ$6,0),500,1)),0)
+_xlfn.IFNA(SUM((BI$3&gt;='Gastos com Pessoal'!$E$7:$E$506)*(BI$3&lt;='Gastos com Pessoal'!$F$7:$F$506)*(IF('Gastos com Pessoal'!$M$7:$M$506&lt;=BI$3,1,0))*OFFSET('Gastos com Pessoal'!$H$6,1,MATCH(2&amp;$B53,'Gastos com Pessoal'!$I$532:$AJ$532&amp;'Gastos com Pessoal'!$I$6:$AJ$6,0),500,1)),0)
+_xlfn.IFNA(SUM((BI$3&gt;='Gastos com Pessoal'!$E$7:$E$506)*(BI$3&lt;='Gastos com Pessoal'!$F$7:$F$506)*(IF('Gastos com Pessoal'!$S$7:$S$506&lt;=BI$3,1,0))*OFFSET('Gastos com Pessoal'!$H$6,1,MATCH(3&amp;$B53,'Gastos com Pessoal'!$I$532:$AJ$532&amp;'Gastos com Pessoal'!$I$6:$AJ$6,0),500,1)),0)
+_xlfn.IFNA(SUM((BI$3&gt;='Gastos com Pessoal'!$E$7:$E$506)*(BI$3&lt;='Gastos com Pessoal'!$F$7:$F$506)*(IF('Gastos com Pessoal'!$Y$7:$Y$506&lt;=BI$3,1,0))*OFFSET('Gastos com Pessoal'!$H$6,1,MATCH(4&amp;$B53,'Gastos com Pessoal'!$I$532:$AJ$532&amp;'Gastos com Pessoal'!$I$6:$AJ$6,0),500,1)),0)
+_xlfn.IFNA(SUM((BI$3&gt;='Gastos com Pessoal'!$E$7:$E$506)*(BI$3&lt;='Gastos com Pessoal'!$F$7:$F$506)*(IF('Gastos com Pessoal'!$AE$7:$AE$506&lt;=BI$3,1,0))*OFFSET('Gastos com Pessoal'!$H$6,1,MATCH(5&amp;$B53,'Gastos com Pessoal'!$I$532:$AJ$532&amp;'Gastos com Pessoal'!$I$6:$AJ$6,0),500,1)),0)
+_xlfn.IFNA(SUM((BI$3&gt;='Gastos com Pessoal'!$E$513:$E$522)*(BI$3&lt;='Gastos com Pessoal'!$F$513:$F$522)*(IF('Gastos com Pessoal'!$G$513:$G$522&lt;=BI$3,1,0))*OFFSET('Gastos com Pessoal'!$H$512,1,MATCH(1&amp;$B53,'Gastos com Pessoal'!$I$532:$AJ$532&amp;'Gastos com Pessoal'!$I$512:$AJ$512,0),10,1)),0)
+_xlfn.IFNA(SUM((BI$3&gt;='Gastos com Pessoal'!$E$513:$E$522)*(BI$3&lt;='Gastos com Pessoal'!$F$513:$F$522)*(IF('Gastos com Pessoal'!$M$513:$M$522&lt;=BI$3,1,0))*OFFSET('Gastos com Pessoal'!$H$512,1,MATCH(2&amp;$B53,'Gastos com Pessoal'!$I$532:$AJ$532&amp;'Gastos com Pessoal'!$I$512:$AJ$512,0),10,1)),0)
+_xlfn.IFNA(SUM((BI$3&gt;='Gastos com Pessoal'!$E$513:$E$522)*(BI$3&lt;='Gastos com Pessoal'!$F$513:$F$522)*(IF('Gastos com Pessoal'!$S$513:$S$522&lt;=BI$3,1,0))*OFFSET('Gastos com Pessoal'!$H$512,1,MATCH(3&amp;$B53,'Gastos com Pessoal'!$I$532:$AJ$532&amp;'Gastos com Pessoal'!$I$512:$AJ$512,0),10,1)),0)
+_xlfn.IFNA(SUM((BI$3&gt;='Gastos com Pessoal'!$E$513:$E$522)*(BI$3&lt;='Gastos com Pessoal'!$F$513:$F$522)*(IF('Gastos com Pessoal'!$Y$513:$Y$522&lt;=BI$3,1,0))*OFFSET('Gastos com Pessoal'!$H$512,1,MATCH(4&amp;$B53,'Gastos com Pessoal'!$I$532:$AJ$532&amp;'Gastos com Pessoal'!$I$512:$AJ$512,0),10,1)),0)
+_xlfn.IFNA(SUM((BI$3&gt;='Gastos com Pessoal'!$E$513:$E$522)*(BI$3&lt;='Gastos com Pessoal'!$F$513:$F$522)*(IF('Gastos com Pessoal'!$AE$513:$AE$522&lt;=BI$3,1,0))*OFFSET('Gastos com Pessoal'!$H$512,1,MATCH(5&amp;$B53,'Gastos com Pessoal'!$I$532:$AJ$532&amp;'Gastos com Pessoal'!$I$512:$AJ$512,0),10,1)),0)</f>
        <v>0</v>
      </c>
      <c r="BJ53" s="32">
        <f t="array" aca="1" ref="BJ53" ca="1">_xlfn.IFNA(SUM((BJ$3&gt;='Gastos com Pessoal'!$E$7:$E$506)*(BJ$3&lt;='Gastos com Pessoal'!$F$7:$F$506)*OFFSET('Encargos e Benefícios'!$D$5,1,MATCH($B53,'Encargos e Benefícios'!$E$5:$AB$5,0),500,1)),0)
+_xlfn.IFNA(SUM((BJ$3&gt;='Gastos com Pessoal'!$E$513:$E$522)*(BJ$3&lt;='Gastos com Pessoal'!$F$513:$F$522)*OFFSET('Encargos e Benefícios'!$D$511,1,MATCH($B53,'Encargos e Benefícios'!$E$511:$AB$511,0),10,1)),0)
+_xlfn.IFNA(SUM((BJ$3&gt;='Gastos com Pessoal'!$E$7:$E$506)*(BJ$3&lt;='Gastos com Pessoal'!$F$7:$F$506)*(IF('Gastos com Pessoal'!$G$7:$G$506&lt;=BJ$3,1,0))*OFFSET('Gastos com Pessoal'!$H$6,1,MATCH(1&amp;$B53,'Gastos com Pessoal'!$I$532:$AJ$532&amp;'Gastos com Pessoal'!$I$6:$AJ$6,0),500,1)),0)
+_xlfn.IFNA(SUM((BJ$3&gt;='Gastos com Pessoal'!$E$7:$E$506)*(BJ$3&lt;='Gastos com Pessoal'!$F$7:$F$506)*(IF('Gastos com Pessoal'!$M$7:$M$506&lt;=BJ$3,1,0))*OFFSET('Gastos com Pessoal'!$H$6,1,MATCH(2&amp;$B53,'Gastos com Pessoal'!$I$532:$AJ$532&amp;'Gastos com Pessoal'!$I$6:$AJ$6,0),500,1)),0)
+_xlfn.IFNA(SUM((BJ$3&gt;='Gastos com Pessoal'!$E$7:$E$506)*(BJ$3&lt;='Gastos com Pessoal'!$F$7:$F$506)*(IF('Gastos com Pessoal'!$S$7:$S$506&lt;=BJ$3,1,0))*OFFSET('Gastos com Pessoal'!$H$6,1,MATCH(3&amp;$B53,'Gastos com Pessoal'!$I$532:$AJ$532&amp;'Gastos com Pessoal'!$I$6:$AJ$6,0),500,1)),0)
+_xlfn.IFNA(SUM((BJ$3&gt;='Gastos com Pessoal'!$E$7:$E$506)*(BJ$3&lt;='Gastos com Pessoal'!$F$7:$F$506)*(IF('Gastos com Pessoal'!$Y$7:$Y$506&lt;=BJ$3,1,0))*OFFSET('Gastos com Pessoal'!$H$6,1,MATCH(4&amp;$B53,'Gastos com Pessoal'!$I$532:$AJ$532&amp;'Gastos com Pessoal'!$I$6:$AJ$6,0),500,1)),0)
+_xlfn.IFNA(SUM((BJ$3&gt;='Gastos com Pessoal'!$E$7:$E$506)*(BJ$3&lt;='Gastos com Pessoal'!$F$7:$F$506)*(IF('Gastos com Pessoal'!$AE$7:$AE$506&lt;=BJ$3,1,0))*OFFSET('Gastos com Pessoal'!$H$6,1,MATCH(5&amp;$B53,'Gastos com Pessoal'!$I$532:$AJ$532&amp;'Gastos com Pessoal'!$I$6:$AJ$6,0),500,1)),0)
+_xlfn.IFNA(SUM((BJ$3&gt;='Gastos com Pessoal'!$E$513:$E$522)*(BJ$3&lt;='Gastos com Pessoal'!$F$513:$F$522)*(IF('Gastos com Pessoal'!$G$513:$G$522&lt;=BJ$3,1,0))*OFFSET('Gastos com Pessoal'!$H$512,1,MATCH(1&amp;$B53,'Gastos com Pessoal'!$I$532:$AJ$532&amp;'Gastos com Pessoal'!$I$512:$AJ$512,0),10,1)),0)
+_xlfn.IFNA(SUM((BJ$3&gt;='Gastos com Pessoal'!$E$513:$E$522)*(BJ$3&lt;='Gastos com Pessoal'!$F$513:$F$522)*(IF('Gastos com Pessoal'!$M$513:$M$522&lt;=BJ$3,1,0))*OFFSET('Gastos com Pessoal'!$H$512,1,MATCH(2&amp;$B53,'Gastos com Pessoal'!$I$532:$AJ$532&amp;'Gastos com Pessoal'!$I$512:$AJ$512,0),10,1)),0)
+_xlfn.IFNA(SUM((BJ$3&gt;='Gastos com Pessoal'!$E$513:$E$522)*(BJ$3&lt;='Gastos com Pessoal'!$F$513:$F$522)*(IF('Gastos com Pessoal'!$S$513:$S$522&lt;=BJ$3,1,0))*OFFSET('Gastos com Pessoal'!$H$512,1,MATCH(3&amp;$B53,'Gastos com Pessoal'!$I$532:$AJ$532&amp;'Gastos com Pessoal'!$I$512:$AJ$512,0),10,1)),0)
+_xlfn.IFNA(SUM((BJ$3&gt;='Gastos com Pessoal'!$E$513:$E$522)*(BJ$3&lt;='Gastos com Pessoal'!$F$513:$F$522)*(IF('Gastos com Pessoal'!$Y$513:$Y$522&lt;=BJ$3,1,0))*OFFSET('Gastos com Pessoal'!$H$512,1,MATCH(4&amp;$B53,'Gastos com Pessoal'!$I$532:$AJ$532&amp;'Gastos com Pessoal'!$I$512:$AJ$512,0),10,1)),0)
+_xlfn.IFNA(SUM((BJ$3&gt;='Gastos com Pessoal'!$E$513:$E$522)*(BJ$3&lt;='Gastos com Pessoal'!$F$513:$F$522)*(IF('Gastos com Pessoal'!$AE$513:$AE$522&lt;=BJ$3,1,0))*OFFSET('Gastos com Pessoal'!$H$512,1,MATCH(5&amp;$B53,'Gastos com Pessoal'!$I$532:$AJ$532&amp;'Gastos com Pessoal'!$I$512:$AJ$512,0),10,1)),0)</f>
        <v>0</v>
      </c>
      <c r="BK53" s="70">
        <f t="shared" ca="1" si="22"/>
        <v>0</v>
      </c>
      <c r="BL53" s="75">
        <f t="shared" ca="1" si="21"/>
        <v>0</v>
      </c>
    </row>
    <row r="54" spans="1:64" s="48" customFormat="1" ht="23.25" customHeight="1" x14ac:dyDescent="0.2">
      <c r="A54" s="18" t="s">
        <v>178</v>
      </c>
      <c r="B54" s="12" t="s">
        <v>179</v>
      </c>
      <c r="C54" s="32">
        <f t="array" aca="1" ref="C54" ca="1">_xlfn.IFNA(SUM((C$3&gt;='Gastos com Pessoal'!$E$7:$E$506)*(C$3&lt;='Gastos com Pessoal'!$F$7:$F$506)*OFFSET('Encargos e Benefícios'!$D$5,1,MATCH($B54,'Encargos e Benefícios'!$E$5:$AB$5,0),500,1)),0)
+_xlfn.IFNA(SUM((C$3&gt;='Gastos com Pessoal'!$E$513:$E$522)*(C$3&lt;='Gastos com Pessoal'!$F$513:$F$522)*OFFSET('Encargos e Benefícios'!$D$511,1,MATCH($B54,'Encargos e Benefícios'!$E$511:$AB$511,0),10,1)),0)
+_xlfn.IFNA(SUM((C$3&gt;='Gastos com Pessoal'!$E$7:$E$506)*(C$3&lt;='Gastos com Pessoal'!$F$7:$F$506)*(IF('Gastos com Pessoal'!$G$7:$G$506&lt;=C$3,1,0))*OFFSET('Gastos com Pessoal'!$H$6,1,MATCH(1&amp;$B54,'Gastos com Pessoal'!$I$532:$AJ$532&amp;'Gastos com Pessoal'!$I$6:$AJ$6,0),500,1)),0)
+_xlfn.IFNA(SUM((C$3&gt;='Gastos com Pessoal'!$E$7:$E$506)*(C$3&lt;='Gastos com Pessoal'!$F$7:$F$506)*(IF('Gastos com Pessoal'!$M$7:$M$506&lt;=C$3,1,0))*OFFSET('Gastos com Pessoal'!$H$6,1,MATCH(2&amp;$B54,'Gastos com Pessoal'!$I$532:$AJ$532&amp;'Gastos com Pessoal'!$I$6:$AJ$6,0),500,1)),0)
+_xlfn.IFNA(SUM((C$3&gt;='Gastos com Pessoal'!$E$7:$E$506)*(C$3&lt;='Gastos com Pessoal'!$F$7:$F$506)*(IF('Gastos com Pessoal'!$S$7:$S$506&lt;=C$3,1,0))*OFFSET('Gastos com Pessoal'!$H$6,1,MATCH(3&amp;$B54,'Gastos com Pessoal'!$I$532:$AJ$532&amp;'Gastos com Pessoal'!$I$6:$AJ$6,0),500,1)),0)
+_xlfn.IFNA(SUM((C$3&gt;='Gastos com Pessoal'!$E$7:$E$506)*(C$3&lt;='Gastos com Pessoal'!$F$7:$F$506)*(IF('Gastos com Pessoal'!$Y$7:$Y$506&lt;=C$3,1,0))*OFFSET('Gastos com Pessoal'!$H$6,1,MATCH(4&amp;$B54,'Gastos com Pessoal'!$I$532:$AJ$532&amp;'Gastos com Pessoal'!$I$6:$AJ$6,0),500,1)),0)
+_xlfn.IFNA(SUM((C$3&gt;='Gastos com Pessoal'!$E$7:$E$506)*(C$3&lt;='Gastos com Pessoal'!$F$7:$F$506)*(IF('Gastos com Pessoal'!$AE$7:$AE$506&lt;=C$3,1,0))*OFFSET('Gastos com Pessoal'!$H$6,1,MATCH(5&amp;$B54,'Gastos com Pessoal'!$I$532:$AJ$532&amp;'Gastos com Pessoal'!$I$6:$AJ$6,0),500,1)),0)
+_xlfn.IFNA(SUM((C$3&gt;='Gastos com Pessoal'!$E$513:$E$522)*(C$3&lt;='Gastos com Pessoal'!$F$513:$F$522)*(IF('Gastos com Pessoal'!$G$513:$G$522&lt;=C$3,1,0))*OFFSET('Gastos com Pessoal'!$H$512,1,MATCH(1&amp;$B54,'Gastos com Pessoal'!$I$532:$AJ$532&amp;'Gastos com Pessoal'!$I$512:$AJ$512,0),10,1)),0)
+_xlfn.IFNA(SUM((C$3&gt;='Gastos com Pessoal'!$E$513:$E$522)*(C$3&lt;='Gastos com Pessoal'!$F$513:$F$522)*(IF('Gastos com Pessoal'!$M$513:$M$522&lt;=C$3,1,0))*OFFSET('Gastos com Pessoal'!$H$512,1,MATCH(2&amp;$B54,'Gastos com Pessoal'!$I$532:$AJ$532&amp;'Gastos com Pessoal'!$I$512:$AJ$512,0),10,1)),0)
+_xlfn.IFNA(SUM((C$3&gt;='Gastos com Pessoal'!$E$513:$E$522)*(C$3&lt;='Gastos com Pessoal'!$F$513:$F$522)*(IF('Gastos com Pessoal'!$S$513:$S$522&lt;=C$3,1,0))*OFFSET('Gastos com Pessoal'!$H$512,1,MATCH(3&amp;$B54,'Gastos com Pessoal'!$I$532:$AJ$532&amp;'Gastos com Pessoal'!$I$512:$AJ$512,0),10,1)),0)
+_xlfn.IFNA(SUM((C$3&gt;='Gastos com Pessoal'!$E$513:$E$522)*(C$3&lt;='Gastos com Pessoal'!$F$513:$F$522)*(IF('Gastos com Pessoal'!$Y$513:$Y$522&lt;=C$3,1,0))*OFFSET('Gastos com Pessoal'!$H$512,1,MATCH(4&amp;$B54,'Gastos com Pessoal'!$I$532:$AJ$532&amp;'Gastos com Pessoal'!$I$512:$AJ$512,0),10,1)),0)
+_xlfn.IFNA(SUM((C$3&gt;='Gastos com Pessoal'!$E$513:$E$522)*(C$3&lt;='Gastos com Pessoal'!$F$513:$F$522)*(IF('Gastos com Pessoal'!$AE$513:$AE$522&lt;=C$3,1,0))*OFFSET('Gastos com Pessoal'!$H$512,1,MATCH(5&amp;$B54,'Gastos com Pessoal'!$I$532:$AJ$532&amp;'Gastos com Pessoal'!$I$512:$AJ$512,0),10,1)),0)</f>
        <v>0</v>
      </c>
      <c r="D54" s="32">
        <f t="array" aca="1" ref="D54" ca="1">_xlfn.IFNA(SUM((D$3&gt;='Gastos com Pessoal'!$E$7:$E$506)*(D$3&lt;='Gastos com Pessoal'!$F$7:$F$506)*OFFSET('Encargos e Benefícios'!$D$5,1,MATCH($B54,'Encargos e Benefícios'!$E$5:$AB$5,0),500,1)),0)
+_xlfn.IFNA(SUM((D$3&gt;='Gastos com Pessoal'!$E$513:$E$522)*(D$3&lt;='Gastos com Pessoal'!$F$513:$F$522)*OFFSET('Encargos e Benefícios'!$D$511,1,MATCH($B54,'Encargos e Benefícios'!$E$511:$AB$511,0),10,1)),0)
+_xlfn.IFNA(SUM((D$3&gt;='Gastos com Pessoal'!$E$7:$E$506)*(D$3&lt;='Gastos com Pessoal'!$F$7:$F$506)*(IF('Gastos com Pessoal'!$G$7:$G$506&lt;=D$3,1,0))*OFFSET('Gastos com Pessoal'!$H$6,1,MATCH(1&amp;$B54,'Gastos com Pessoal'!$I$532:$AJ$532&amp;'Gastos com Pessoal'!$I$6:$AJ$6,0),500,1)),0)
+_xlfn.IFNA(SUM((D$3&gt;='Gastos com Pessoal'!$E$7:$E$506)*(D$3&lt;='Gastos com Pessoal'!$F$7:$F$506)*(IF('Gastos com Pessoal'!$M$7:$M$506&lt;=D$3,1,0))*OFFSET('Gastos com Pessoal'!$H$6,1,MATCH(2&amp;$B54,'Gastos com Pessoal'!$I$532:$AJ$532&amp;'Gastos com Pessoal'!$I$6:$AJ$6,0),500,1)),0)
+_xlfn.IFNA(SUM((D$3&gt;='Gastos com Pessoal'!$E$7:$E$506)*(D$3&lt;='Gastos com Pessoal'!$F$7:$F$506)*(IF('Gastos com Pessoal'!$S$7:$S$506&lt;=D$3,1,0))*OFFSET('Gastos com Pessoal'!$H$6,1,MATCH(3&amp;$B54,'Gastos com Pessoal'!$I$532:$AJ$532&amp;'Gastos com Pessoal'!$I$6:$AJ$6,0),500,1)),0)
+_xlfn.IFNA(SUM((D$3&gt;='Gastos com Pessoal'!$E$7:$E$506)*(D$3&lt;='Gastos com Pessoal'!$F$7:$F$506)*(IF('Gastos com Pessoal'!$Y$7:$Y$506&lt;=D$3,1,0))*OFFSET('Gastos com Pessoal'!$H$6,1,MATCH(4&amp;$B54,'Gastos com Pessoal'!$I$532:$AJ$532&amp;'Gastos com Pessoal'!$I$6:$AJ$6,0),500,1)),0)
+_xlfn.IFNA(SUM((D$3&gt;='Gastos com Pessoal'!$E$7:$E$506)*(D$3&lt;='Gastos com Pessoal'!$F$7:$F$506)*(IF('Gastos com Pessoal'!$AE$7:$AE$506&lt;=D$3,1,0))*OFFSET('Gastos com Pessoal'!$H$6,1,MATCH(5&amp;$B54,'Gastos com Pessoal'!$I$532:$AJ$532&amp;'Gastos com Pessoal'!$I$6:$AJ$6,0),500,1)),0)
+_xlfn.IFNA(SUM((D$3&gt;='Gastos com Pessoal'!$E$513:$E$522)*(D$3&lt;='Gastos com Pessoal'!$F$513:$F$522)*(IF('Gastos com Pessoal'!$G$513:$G$522&lt;=D$3,1,0))*OFFSET('Gastos com Pessoal'!$H$512,1,MATCH(1&amp;$B54,'Gastos com Pessoal'!$I$532:$AJ$532&amp;'Gastos com Pessoal'!$I$512:$AJ$512,0),10,1)),0)
+_xlfn.IFNA(SUM((D$3&gt;='Gastos com Pessoal'!$E$513:$E$522)*(D$3&lt;='Gastos com Pessoal'!$F$513:$F$522)*(IF('Gastos com Pessoal'!$M$513:$M$522&lt;=D$3,1,0))*OFFSET('Gastos com Pessoal'!$H$512,1,MATCH(2&amp;$B54,'Gastos com Pessoal'!$I$532:$AJ$532&amp;'Gastos com Pessoal'!$I$512:$AJ$512,0),10,1)),0)
+_xlfn.IFNA(SUM((D$3&gt;='Gastos com Pessoal'!$E$513:$E$522)*(D$3&lt;='Gastos com Pessoal'!$F$513:$F$522)*(IF('Gastos com Pessoal'!$S$513:$S$522&lt;=D$3,1,0))*OFFSET('Gastos com Pessoal'!$H$512,1,MATCH(3&amp;$B54,'Gastos com Pessoal'!$I$532:$AJ$532&amp;'Gastos com Pessoal'!$I$512:$AJ$512,0),10,1)),0)
+_xlfn.IFNA(SUM((D$3&gt;='Gastos com Pessoal'!$E$513:$E$522)*(D$3&lt;='Gastos com Pessoal'!$F$513:$F$522)*(IF('Gastos com Pessoal'!$Y$513:$Y$522&lt;=D$3,1,0))*OFFSET('Gastos com Pessoal'!$H$512,1,MATCH(4&amp;$B54,'Gastos com Pessoal'!$I$532:$AJ$532&amp;'Gastos com Pessoal'!$I$512:$AJ$512,0),10,1)),0)
+_xlfn.IFNA(SUM((D$3&gt;='Gastos com Pessoal'!$E$513:$E$522)*(D$3&lt;='Gastos com Pessoal'!$F$513:$F$522)*(IF('Gastos com Pessoal'!$AE$513:$AE$522&lt;=D$3,1,0))*OFFSET('Gastos com Pessoal'!$H$512,1,MATCH(5&amp;$B54,'Gastos com Pessoal'!$I$532:$AJ$532&amp;'Gastos com Pessoal'!$I$512:$AJ$512,0),10,1)),0)</f>
        <v>0</v>
      </c>
      <c r="E54" s="32">
        <f t="array" aca="1" ref="E54" ca="1">_xlfn.IFNA(SUM((E$3&gt;='Gastos com Pessoal'!$E$7:$E$506)*(E$3&lt;='Gastos com Pessoal'!$F$7:$F$506)*OFFSET('Encargos e Benefícios'!$D$5,1,MATCH($B54,'Encargos e Benefícios'!$E$5:$AB$5,0),500,1)),0)
+_xlfn.IFNA(SUM((E$3&gt;='Gastos com Pessoal'!$E$513:$E$522)*(E$3&lt;='Gastos com Pessoal'!$F$513:$F$522)*OFFSET('Encargos e Benefícios'!$D$511,1,MATCH($B54,'Encargos e Benefícios'!$E$511:$AB$511,0),10,1)),0)
+_xlfn.IFNA(SUM((E$3&gt;='Gastos com Pessoal'!$E$7:$E$506)*(E$3&lt;='Gastos com Pessoal'!$F$7:$F$506)*(IF('Gastos com Pessoal'!$G$7:$G$506&lt;=E$3,1,0))*OFFSET('Gastos com Pessoal'!$H$6,1,MATCH(1&amp;$B54,'Gastos com Pessoal'!$I$532:$AJ$532&amp;'Gastos com Pessoal'!$I$6:$AJ$6,0),500,1)),0)
+_xlfn.IFNA(SUM((E$3&gt;='Gastos com Pessoal'!$E$7:$E$506)*(E$3&lt;='Gastos com Pessoal'!$F$7:$F$506)*(IF('Gastos com Pessoal'!$M$7:$M$506&lt;=E$3,1,0))*OFFSET('Gastos com Pessoal'!$H$6,1,MATCH(2&amp;$B54,'Gastos com Pessoal'!$I$532:$AJ$532&amp;'Gastos com Pessoal'!$I$6:$AJ$6,0),500,1)),0)
+_xlfn.IFNA(SUM((E$3&gt;='Gastos com Pessoal'!$E$7:$E$506)*(E$3&lt;='Gastos com Pessoal'!$F$7:$F$506)*(IF('Gastos com Pessoal'!$S$7:$S$506&lt;=E$3,1,0))*OFFSET('Gastos com Pessoal'!$H$6,1,MATCH(3&amp;$B54,'Gastos com Pessoal'!$I$532:$AJ$532&amp;'Gastos com Pessoal'!$I$6:$AJ$6,0),500,1)),0)
+_xlfn.IFNA(SUM((E$3&gt;='Gastos com Pessoal'!$E$7:$E$506)*(E$3&lt;='Gastos com Pessoal'!$F$7:$F$506)*(IF('Gastos com Pessoal'!$Y$7:$Y$506&lt;=E$3,1,0))*OFFSET('Gastos com Pessoal'!$H$6,1,MATCH(4&amp;$B54,'Gastos com Pessoal'!$I$532:$AJ$532&amp;'Gastos com Pessoal'!$I$6:$AJ$6,0),500,1)),0)
+_xlfn.IFNA(SUM((E$3&gt;='Gastos com Pessoal'!$E$7:$E$506)*(E$3&lt;='Gastos com Pessoal'!$F$7:$F$506)*(IF('Gastos com Pessoal'!$AE$7:$AE$506&lt;=E$3,1,0))*OFFSET('Gastos com Pessoal'!$H$6,1,MATCH(5&amp;$B54,'Gastos com Pessoal'!$I$532:$AJ$532&amp;'Gastos com Pessoal'!$I$6:$AJ$6,0),500,1)),0)
+_xlfn.IFNA(SUM((E$3&gt;='Gastos com Pessoal'!$E$513:$E$522)*(E$3&lt;='Gastos com Pessoal'!$F$513:$F$522)*(IF('Gastos com Pessoal'!$G$513:$G$522&lt;=E$3,1,0))*OFFSET('Gastos com Pessoal'!$H$512,1,MATCH(1&amp;$B54,'Gastos com Pessoal'!$I$532:$AJ$532&amp;'Gastos com Pessoal'!$I$512:$AJ$512,0),10,1)),0)
+_xlfn.IFNA(SUM((E$3&gt;='Gastos com Pessoal'!$E$513:$E$522)*(E$3&lt;='Gastos com Pessoal'!$F$513:$F$522)*(IF('Gastos com Pessoal'!$M$513:$M$522&lt;=E$3,1,0))*OFFSET('Gastos com Pessoal'!$H$512,1,MATCH(2&amp;$B54,'Gastos com Pessoal'!$I$532:$AJ$532&amp;'Gastos com Pessoal'!$I$512:$AJ$512,0),10,1)),0)
+_xlfn.IFNA(SUM((E$3&gt;='Gastos com Pessoal'!$E$513:$E$522)*(E$3&lt;='Gastos com Pessoal'!$F$513:$F$522)*(IF('Gastos com Pessoal'!$S$513:$S$522&lt;=E$3,1,0))*OFFSET('Gastos com Pessoal'!$H$512,1,MATCH(3&amp;$B54,'Gastos com Pessoal'!$I$532:$AJ$532&amp;'Gastos com Pessoal'!$I$512:$AJ$512,0),10,1)),0)
+_xlfn.IFNA(SUM((E$3&gt;='Gastos com Pessoal'!$E$513:$E$522)*(E$3&lt;='Gastos com Pessoal'!$F$513:$F$522)*(IF('Gastos com Pessoal'!$Y$513:$Y$522&lt;=E$3,1,0))*OFFSET('Gastos com Pessoal'!$H$512,1,MATCH(4&amp;$B54,'Gastos com Pessoal'!$I$532:$AJ$532&amp;'Gastos com Pessoal'!$I$512:$AJ$512,0),10,1)),0)
+_xlfn.IFNA(SUM((E$3&gt;='Gastos com Pessoal'!$E$513:$E$522)*(E$3&lt;='Gastos com Pessoal'!$F$513:$F$522)*(IF('Gastos com Pessoal'!$AE$513:$AE$522&lt;=E$3,1,0))*OFFSET('Gastos com Pessoal'!$H$512,1,MATCH(5&amp;$B54,'Gastos com Pessoal'!$I$532:$AJ$532&amp;'Gastos com Pessoal'!$I$512:$AJ$512,0),10,1)),0)</f>
        <v>0</v>
      </c>
      <c r="F54" s="32">
        <f t="array" aca="1" ref="F54" ca="1">_xlfn.IFNA(SUM((F$3&gt;='Gastos com Pessoal'!$E$7:$E$506)*(F$3&lt;='Gastos com Pessoal'!$F$7:$F$506)*OFFSET('Encargos e Benefícios'!$D$5,1,MATCH($B54,'Encargos e Benefícios'!$E$5:$AB$5,0),500,1)),0)
+_xlfn.IFNA(SUM((F$3&gt;='Gastos com Pessoal'!$E$513:$E$522)*(F$3&lt;='Gastos com Pessoal'!$F$513:$F$522)*OFFSET('Encargos e Benefícios'!$D$511,1,MATCH($B54,'Encargos e Benefícios'!$E$511:$AB$511,0),10,1)),0)
+_xlfn.IFNA(SUM((F$3&gt;='Gastos com Pessoal'!$E$7:$E$506)*(F$3&lt;='Gastos com Pessoal'!$F$7:$F$506)*(IF('Gastos com Pessoal'!$G$7:$G$506&lt;=F$3,1,0))*OFFSET('Gastos com Pessoal'!$H$6,1,MATCH(1&amp;$B54,'Gastos com Pessoal'!$I$532:$AJ$532&amp;'Gastos com Pessoal'!$I$6:$AJ$6,0),500,1)),0)
+_xlfn.IFNA(SUM((F$3&gt;='Gastos com Pessoal'!$E$7:$E$506)*(F$3&lt;='Gastos com Pessoal'!$F$7:$F$506)*(IF('Gastos com Pessoal'!$M$7:$M$506&lt;=F$3,1,0))*OFFSET('Gastos com Pessoal'!$H$6,1,MATCH(2&amp;$B54,'Gastos com Pessoal'!$I$532:$AJ$532&amp;'Gastos com Pessoal'!$I$6:$AJ$6,0),500,1)),0)
+_xlfn.IFNA(SUM((F$3&gt;='Gastos com Pessoal'!$E$7:$E$506)*(F$3&lt;='Gastos com Pessoal'!$F$7:$F$506)*(IF('Gastos com Pessoal'!$S$7:$S$506&lt;=F$3,1,0))*OFFSET('Gastos com Pessoal'!$H$6,1,MATCH(3&amp;$B54,'Gastos com Pessoal'!$I$532:$AJ$532&amp;'Gastos com Pessoal'!$I$6:$AJ$6,0),500,1)),0)
+_xlfn.IFNA(SUM((F$3&gt;='Gastos com Pessoal'!$E$7:$E$506)*(F$3&lt;='Gastos com Pessoal'!$F$7:$F$506)*(IF('Gastos com Pessoal'!$Y$7:$Y$506&lt;=F$3,1,0))*OFFSET('Gastos com Pessoal'!$H$6,1,MATCH(4&amp;$B54,'Gastos com Pessoal'!$I$532:$AJ$532&amp;'Gastos com Pessoal'!$I$6:$AJ$6,0),500,1)),0)
+_xlfn.IFNA(SUM((F$3&gt;='Gastos com Pessoal'!$E$7:$E$506)*(F$3&lt;='Gastos com Pessoal'!$F$7:$F$506)*(IF('Gastos com Pessoal'!$AE$7:$AE$506&lt;=F$3,1,0))*OFFSET('Gastos com Pessoal'!$H$6,1,MATCH(5&amp;$B54,'Gastos com Pessoal'!$I$532:$AJ$532&amp;'Gastos com Pessoal'!$I$6:$AJ$6,0),500,1)),0)
+_xlfn.IFNA(SUM((F$3&gt;='Gastos com Pessoal'!$E$513:$E$522)*(F$3&lt;='Gastos com Pessoal'!$F$513:$F$522)*(IF('Gastos com Pessoal'!$G$513:$G$522&lt;=F$3,1,0))*OFFSET('Gastos com Pessoal'!$H$512,1,MATCH(1&amp;$B54,'Gastos com Pessoal'!$I$532:$AJ$532&amp;'Gastos com Pessoal'!$I$512:$AJ$512,0),10,1)),0)
+_xlfn.IFNA(SUM((F$3&gt;='Gastos com Pessoal'!$E$513:$E$522)*(F$3&lt;='Gastos com Pessoal'!$F$513:$F$522)*(IF('Gastos com Pessoal'!$M$513:$M$522&lt;=F$3,1,0))*OFFSET('Gastos com Pessoal'!$H$512,1,MATCH(2&amp;$B54,'Gastos com Pessoal'!$I$532:$AJ$532&amp;'Gastos com Pessoal'!$I$512:$AJ$512,0),10,1)),0)
+_xlfn.IFNA(SUM((F$3&gt;='Gastos com Pessoal'!$E$513:$E$522)*(F$3&lt;='Gastos com Pessoal'!$F$513:$F$522)*(IF('Gastos com Pessoal'!$S$513:$S$522&lt;=F$3,1,0))*OFFSET('Gastos com Pessoal'!$H$512,1,MATCH(3&amp;$B54,'Gastos com Pessoal'!$I$532:$AJ$532&amp;'Gastos com Pessoal'!$I$512:$AJ$512,0),10,1)),0)
+_xlfn.IFNA(SUM((F$3&gt;='Gastos com Pessoal'!$E$513:$E$522)*(F$3&lt;='Gastos com Pessoal'!$F$513:$F$522)*(IF('Gastos com Pessoal'!$Y$513:$Y$522&lt;=F$3,1,0))*OFFSET('Gastos com Pessoal'!$H$512,1,MATCH(4&amp;$B54,'Gastos com Pessoal'!$I$532:$AJ$532&amp;'Gastos com Pessoal'!$I$512:$AJ$512,0),10,1)),0)
+_xlfn.IFNA(SUM((F$3&gt;='Gastos com Pessoal'!$E$513:$E$522)*(F$3&lt;='Gastos com Pessoal'!$F$513:$F$522)*(IF('Gastos com Pessoal'!$AE$513:$AE$522&lt;=F$3,1,0))*OFFSET('Gastos com Pessoal'!$H$512,1,MATCH(5&amp;$B54,'Gastos com Pessoal'!$I$532:$AJ$532&amp;'Gastos com Pessoal'!$I$512:$AJ$512,0),10,1)),0)</f>
        <v>0</v>
      </c>
      <c r="G54" s="32">
        <f t="array" aca="1" ref="G54" ca="1">_xlfn.IFNA(SUM((G$3&gt;='Gastos com Pessoal'!$E$7:$E$506)*(G$3&lt;='Gastos com Pessoal'!$F$7:$F$506)*OFFSET('Encargos e Benefícios'!$D$5,1,MATCH($B54,'Encargos e Benefícios'!$E$5:$AB$5,0),500,1)),0)
+_xlfn.IFNA(SUM((G$3&gt;='Gastos com Pessoal'!$E$513:$E$522)*(G$3&lt;='Gastos com Pessoal'!$F$513:$F$522)*OFFSET('Encargos e Benefícios'!$D$511,1,MATCH($B54,'Encargos e Benefícios'!$E$511:$AB$511,0),10,1)),0)
+_xlfn.IFNA(SUM((G$3&gt;='Gastos com Pessoal'!$E$7:$E$506)*(G$3&lt;='Gastos com Pessoal'!$F$7:$F$506)*(IF('Gastos com Pessoal'!$G$7:$G$506&lt;=G$3,1,0))*OFFSET('Gastos com Pessoal'!$H$6,1,MATCH(1&amp;$B54,'Gastos com Pessoal'!$I$532:$AJ$532&amp;'Gastos com Pessoal'!$I$6:$AJ$6,0),500,1)),0)
+_xlfn.IFNA(SUM((G$3&gt;='Gastos com Pessoal'!$E$7:$E$506)*(G$3&lt;='Gastos com Pessoal'!$F$7:$F$506)*(IF('Gastos com Pessoal'!$M$7:$M$506&lt;=G$3,1,0))*OFFSET('Gastos com Pessoal'!$H$6,1,MATCH(2&amp;$B54,'Gastos com Pessoal'!$I$532:$AJ$532&amp;'Gastos com Pessoal'!$I$6:$AJ$6,0),500,1)),0)
+_xlfn.IFNA(SUM((G$3&gt;='Gastos com Pessoal'!$E$7:$E$506)*(G$3&lt;='Gastos com Pessoal'!$F$7:$F$506)*(IF('Gastos com Pessoal'!$S$7:$S$506&lt;=G$3,1,0))*OFFSET('Gastos com Pessoal'!$H$6,1,MATCH(3&amp;$B54,'Gastos com Pessoal'!$I$532:$AJ$532&amp;'Gastos com Pessoal'!$I$6:$AJ$6,0),500,1)),0)
+_xlfn.IFNA(SUM((G$3&gt;='Gastos com Pessoal'!$E$7:$E$506)*(G$3&lt;='Gastos com Pessoal'!$F$7:$F$506)*(IF('Gastos com Pessoal'!$Y$7:$Y$506&lt;=G$3,1,0))*OFFSET('Gastos com Pessoal'!$H$6,1,MATCH(4&amp;$B54,'Gastos com Pessoal'!$I$532:$AJ$532&amp;'Gastos com Pessoal'!$I$6:$AJ$6,0),500,1)),0)
+_xlfn.IFNA(SUM((G$3&gt;='Gastos com Pessoal'!$E$7:$E$506)*(G$3&lt;='Gastos com Pessoal'!$F$7:$F$506)*(IF('Gastos com Pessoal'!$AE$7:$AE$506&lt;=G$3,1,0))*OFFSET('Gastos com Pessoal'!$H$6,1,MATCH(5&amp;$B54,'Gastos com Pessoal'!$I$532:$AJ$532&amp;'Gastos com Pessoal'!$I$6:$AJ$6,0),500,1)),0)
+_xlfn.IFNA(SUM((G$3&gt;='Gastos com Pessoal'!$E$513:$E$522)*(G$3&lt;='Gastos com Pessoal'!$F$513:$F$522)*(IF('Gastos com Pessoal'!$G$513:$G$522&lt;=G$3,1,0))*OFFSET('Gastos com Pessoal'!$H$512,1,MATCH(1&amp;$B54,'Gastos com Pessoal'!$I$532:$AJ$532&amp;'Gastos com Pessoal'!$I$512:$AJ$512,0),10,1)),0)
+_xlfn.IFNA(SUM((G$3&gt;='Gastos com Pessoal'!$E$513:$E$522)*(G$3&lt;='Gastos com Pessoal'!$F$513:$F$522)*(IF('Gastos com Pessoal'!$M$513:$M$522&lt;=G$3,1,0))*OFFSET('Gastos com Pessoal'!$H$512,1,MATCH(2&amp;$B54,'Gastos com Pessoal'!$I$532:$AJ$532&amp;'Gastos com Pessoal'!$I$512:$AJ$512,0),10,1)),0)
+_xlfn.IFNA(SUM((G$3&gt;='Gastos com Pessoal'!$E$513:$E$522)*(G$3&lt;='Gastos com Pessoal'!$F$513:$F$522)*(IF('Gastos com Pessoal'!$S$513:$S$522&lt;=G$3,1,0))*OFFSET('Gastos com Pessoal'!$H$512,1,MATCH(3&amp;$B54,'Gastos com Pessoal'!$I$532:$AJ$532&amp;'Gastos com Pessoal'!$I$512:$AJ$512,0),10,1)),0)
+_xlfn.IFNA(SUM((G$3&gt;='Gastos com Pessoal'!$E$513:$E$522)*(G$3&lt;='Gastos com Pessoal'!$F$513:$F$522)*(IF('Gastos com Pessoal'!$Y$513:$Y$522&lt;=G$3,1,0))*OFFSET('Gastos com Pessoal'!$H$512,1,MATCH(4&amp;$B54,'Gastos com Pessoal'!$I$532:$AJ$532&amp;'Gastos com Pessoal'!$I$512:$AJ$512,0),10,1)),0)
+_xlfn.IFNA(SUM((G$3&gt;='Gastos com Pessoal'!$E$513:$E$522)*(G$3&lt;='Gastos com Pessoal'!$F$513:$F$522)*(IF('Gastos com Pessoal'!$AE$513:$AE$522&lt;=G$3,1,0))*OFFSET('Gastos com Pessoal'!$H$512,1,MATCH(5&amp;$B54,'Gastos com Pessoal'!$I$532:$AJ$532&amp;'Gastos com Pessoal'!$I$512:$AJ$512,0),10,1)),0)</f>
        <v>0</v>
      </c>
      <c r="H54" s="32">
        <f t="array" aca="1" ref="H54" ca="1">_xlfn.IFNA(SUM((H$3&gt;='Gastos com Pessoal'!$E$7:$E$506)*(H$3&lt;='Gastos com Pessoal'!$F$7:$F$506)*OFFSET('Encargos e Benefícios'!$D$5,1,MATCH($B54,'Encargos e Benefícios'!$E$5:$AB$5,0),500,1)),0)
+_xlfn.IFNA(SUM((H$3&gt;='Gastos com Pessoal'!$E$513:$E$522)*(H$3&lt;='Gastos com Pessoal'!$F$513:$F$522)*OFFSET('Encargos e Benefícios'!$D$511,1,MATCH($B54,'Encargos e Benefícios'!$E$511:$AB$511,0),10,1)),0)
+_xlfn.IFNA(SUM((H$3&gt;='Gastos com Pessoal'!$E$7:$E$506)*(H$3&lt;='Gastos com Pessoal'!$F$7:$F$506)*(IF('Gastos com Pessoal'!$G$7:$G$506&lt;=H$3,1,0))*OFFSET('Gastos com Pessoal'!$H$6,1,MATCH(1&amp;$B54,'Gastos com Pessoal'!$I$532:$AJ$532&amp;'Gastos com Pessoal'!$I$6:$AJ$6,0),500,1)),0)
+_xlfn.IFNA(SUM((H$3&gt;='Gastos com Pessoal'!$E$7:$E$506)*(H$3&lt;='Gastos com Pessoal'!$F$7:$F$506)*(IF('Gastos com Pessoal'!$M$7:$M$506&lt;=H$3,1,0))*OFFSET('Gastos com Pessoal'!$H$6,1,MATCH(2&amp;$B54,'Gastos com Pessoal'!$I$532:$AJ$532&amp;'Gastos com Pessoal'!$I$6:$AJ$6,0),500,1)),0)
+_xlfn.IFNA(SUM((H$3&gt;='Gastos com Pessoal'!$E$7:$E$506)*(H$3&lt;='Gastos com Pessoal'!$F$7:$F$506)*(IF('Gastos com Pessoal'!$S$7:$S$506&lt;=H$3,1,0))*OFFSET('Gastos com Pessoal'!$H$6,1,MATCH(3&amp;$B54,'Gastos com Pessoal'!$I$532:$AJ$532&amp;'Gastos com Pessoal'!$I$6:$AJ$6,0),500,1)),0)
+_xlfn.IFNA(SUM((H$3&gt;='Gastos com Pessoal'!$E$7:$E$506)*(H$3&lt;='Gastos com Pessoal'!$F$7:$F$506)*(IF('Gastos com Pessoal'!$Y$7:$Y$506&lt;=H$3,1,0))*OFFSET('Gastos com Pessoal'!$H$6,1,MATCH(4&amp;$B54,'Gastos com Pessoal'!$I$532:$AJ$532&amp;'Gastos com Pessoal'!$I$6:$AJ$6,0),500,1)),0)
+_xlfn.IFNA(SUM((H$3&gt;='Gastos com Pessoal'!$E$7:$E$506)*(H$3&lt;='Gastos com Pessoal'!$F$7:$F$506)*(IF('Gastos com Pessoal'!$AE$7:$AE$506&lt;=H$3,1,0))*OFFSET('Gastos com Pessoal'!$H$6,1,MATCH(5&amp;$B54,'Gastos com Pessoal'!$I$532:$AJ$532&amp;'Gastos com Pessoal'!$I$6:$AJ$6,0),500,1)),0)
+_xlfn.IFNA(SUM((H$3&gt;='Gastos com Pessoal'!$E$513:$E$522)*(H$3&lt;='Gastos com Pessoal'!$F$513:$F$522)*(IF('Gastos com Pessoal'!$G$513:$G$522&lt;=H$3,1,0))*OFFSET('Gastos com Pessoal'!$H$512,1,MATCH(1&amp;$B54,'Gastos com Pessoal'!$I$532:$AJ$532&amp;'Gastos com Pessoal'!$I$512:$AJ$512,0),10,1)),0)
+_xlfn.IFNA(SUM((H$3&gt;='Gastos com Pessoal'!$E$513:$E$522)*(H$3&lt;='Gastos com Pessoal'!$F$513:$F$522)*(IF('Gastos com Pessoal'!$M$513:$M$522&lt;=H$3,1,0))*OFFSET('Gastos com Pessoal'!$H$512,1,MATCH(2&amp;$B54,'Gastos com Pessoal'!$I$532:$AJ$532&amp;'Gastos com Pessoal'!$I$512:$AJ$512,0),10,1)),0)
+_xlfn.IFNA(SUM((H$3&gt;='Gastos com Pessoal'!$E$513:$E$522)*(H$3&lt;='Gastos com Pessoal'!$F$513:$F$522)*(IF('Gastos com Pessoal'!$S$513:$S$522&lt;=H$3,1,0))*OFFSET('Gastos com Pessoal'!$H$512,1,MATCH(3&amp;$B54,'Gastos com Pessoal'!$I$532:$AJ$532&amp;'Gastos com Pessoal'!$I$512:$AJ$512,0),10,1)),0)
+_xlfn.IFNA(SUM((H$3&gt;='Gastos com Pessoal'!$E$513:$E$522)*(H$3&lt;='Gastos com Pessoal'!$F$513:$F$522)*(IF('Gastos com Pessoal'!$Y$513:$Y$522&lt;=H$3,1,0))*OFFSET('Gastos com Pessoal'!$H$512,1,MATCH(4&amp;$B54,'Gastos com Pessoal'!$I$532:$AJ$532&amp;'Gastos com Pessoal'!$I$512:$AJ$512,0),10,1)),0)
+_xlfn.IFNA(SUM((H$3&gt;='Gastos com Pessoal'!$E$513:$E$522)*(H$3&lt;='Gastos com Pessoal'!$F$513:$F$522)*(IF('Gastos com Pessoal'!$AE$513:$AE$522&lt;=H$3,1,0))*OFFSET('Gastos com Pessoal'!$H$512,1,MATCH(5&amp;$B54,'Gastos com Pessoal'!$I$532:$AJ$532&amp;'Gastos com Pessoal'!$I$512:$AJ$512,0),10,1)),0)</f>
        <v>0</v>
      </c>
      <c r="I54" s="32">
        <f t="array" aca="1" ref="I54" ca="1">_xlfn.IFNA(SUM((I$3&gt;='Gastos com Pessoal'!$E$7:$E$506)*(I$3&lt;='Gastos com Pessoal'!$F$7:$F$506)*OFFSET('Encargos e Benefícios'!$D$5,1,MATCH($B54,'Encargos e Benefícios'!$E$5:$AB$5,0),500,1)),0)
+_xlfn.IFNA(SUM((I$3&gt;='Gastos com Pessoal'!$E$513:$E$522)*(I$3&lt;='Gastos com Pessoal'!$F$513:$F$522)*OFFSET('Encargos e Benefícios'!$D$511,1,MATCH($B54,'Encargos e Benefícios'!$E$511:$AB$511,0),10,1)),0)
+_xlfn.IFNA(SUM((I$3&gt;='Gastos com Pessoal'!$E$7:$E$506)*(I$3&lt;='Gastos com Pessoal'!$F$7:$F$506)*(IF('Gastos com Pessoal'!$G$7:$G$506&lt;=I$3,1,0))*OFFSET('Gastos com Pessoal'!$H$6,1,MATCH(1&amp;$B54,'Gastos com Pessoal'!$I$532:$AJ$532&amp;'Gastos com Pessoal'!$I$6:$AJ$6,0),500,1)),0)
+_xlfn.IFNA(SUM((I$3&gt;='Gastos com Pessoal'!$E$7:$E$506)*(I$3&lt;='Gastos com Pessoal'!$F$7:$F$506)*(IF('Gastos com Pessoal'!$M$7:$M$506&lt;=I$3,1,0))*OFFSET('Gastos com Pessoal'!$H$6,1,MATCH(2&amp;$B54,'Gastos com Pessoal'!$I$532:$AJ$532&amp;'Gastos com Pessoal'!$I$6:$AJ$6,0),500,1)),0)
+_xlfn.IFNA(SUM((I$3&gt;='Gastos com Pessoal'!$E$7:$E$506)*(I$3&lt;='Gastos com Pessoal'!$F$7:$F$506)*(IF('Gastos com Pessoal'!$S$7:$S$506&lt;=I$3,1,0))*OFFSET('Gastos com Pessoal'!$H$6,1,MATCH(3&amp;$B54,'Gastos com Pessoal'!$I$532:$AJ$532&amp;'Gastos com Pessoal'!$I$6:$AJ$6,0),500,1)),0)
+_xlfn.IFNA(SUM((I$3&gt;='Gastos com Pessoal'!$E$7:$E$506)*(I$3&lt;='Gastos com Pessoal'!$F$7:$F$506)*(IF('Gastos com Pessoal'!$Y$7:$Y$506&lt;=I$3,1,0))*OFFSET('Gastos com Pessoal'!$H$6,1,MATCH(4&amp;$B54,'Gastos com Pessoal'!$I$532:$AJ$532&amp;'Gastos com Pessoal'!$I$6:$AJ$6,0),500,1)),0)
+_xlfn.IFNA(SUM((I$3&gt;='Gastos com Pessoal'!$E$7:$E$506)*(I$3&lt;='Gastos com Pessoal'!$F$7:$F$506)*(IF('Gastos com Pessoal'!$AE$7:$AE$506&lt;=I$3,1,0))*OFFSET('Gastos com Pessoal'!$H$6,1,MATCH(5&amp;$B54,'Gastos com Pessoal'!$I$532:$AJ$532&amp;'Gastos com Pessoal'!$I$6:$AJ$6,0),500,1)),0)
+_xlfn.IFNA(SUM((I$3&gt;='Gastos com Pessoal'!$E$513:$E$522)*(I$3&lt;='Gastos com Pessoal'!$F$513:$F$522)*(IF('Gastos com Pessoal'!$G$513:$G$522&lt;=I$3,1,0))*OFFSET('Gastos com Pessoal'!$H$512,1,MATCH(1&amp;$B54,'Gastos com Pessoal'!$I$532:$AJ$532&amp;'Gastos com Pessoal'!$I$512:$AJ$512,0),10,1)),0)
+_xlfn.IFNA(SUM((I$3&gt;='Gastos com Pessoal'!$E$513:$E$522)*(I$3&lt;='Gastos com Pessoal'!$F$513:$F$522)*(IF('Gastos com Pessoal'!$M$513:$M$522&lt;=I$3,1,0))*OFFSET('Gastos com Pessoal'!$H$512,1,MATCH(2&amp;$B54,'Gastos com Pessoal'!$I$532:$AJ$532&amp;'Gastos com Pessoal'!$I$512:$AJ$512,0),10,1)),0)
+_xlfn.IFNA(SUM((I$3&gt;='Gastos com Pessoal'!$E$513:$E$522)*(I$3&lt;='Gastos com Pessoal'!$F$513:$F$522)*(IF('Gastos com Pessoal'!$S$513:$S$522&lt;=I$3,1,0))*OFFSET('Gastos com Pessoal'!$H$512,1,MATCH(3&amp;$B54,'Gastos com Pessoal'!$I$532:$AJ$532&amp;'Gastos com Pessoal'!$I$512:$AJ$512,0),10,1)),0)
+_xlfn.IFNA(SUM((I$3&gt;='Gastos com Pessoal'!$E$513:$E$522)*(I$3&lt;='Gastos com Pessoal'!$F$513:$F$522)*(IF('Gastos com Pessoal'!$Y$513:$Y$522&lt;=I$3,1,0))*OFFSET('Gastos com Pessoal'!$H$512,1,MATCH(4&amp;$B54,'Gastos com Pessoal'!$I$532:$AJ$532&amp;'Gastos com Pessoal'!$I$512:$AJ$512,0),10,1)),0)
+_xlfn.IFNA(SUM((I$3&gt;='Gastos com Pessoal'!$E$513:$E$522)*(I$3&lt;='Gastos com Pessoal'!$F$513:$F$522)*(IF('Gastos com Pessoal'!$AE$513:$AE$522&lt;=I$3,1,0))*OFFSET('Gastos com Pessoal'!$H$512,1,MATCH(5&amp;$B54,'Gastos com Pessoal'!$I$532:$AJ$532&amp;'Gastos com Pessoal'!$I$512:$AJ$512,0),10,1)),0)</f>
        <v>0</v>
      </c>
      <c r="J54" s="32">
        <f t="array" aca="1" ref="J54" ca="1">_xlfn.IFNA(SUM((J$3&gt;='Gastos com Pessoal'!$E$7:$E$506)*(J$3&lt;='Gastos com Pessoal'!$F$7:$F$506)*OFFSET('Encargos e Benefícios'!$D$5,1,MATCH($B54,'Encargos e Benefícios'!$E$5:$AB$5,0),500,1)),0)
+_xlfn.IFNA(SUM((J$3&gt;='Gastos com Pessoal'!$E$513:$E$522)*(J$3&lt;='Gastos com Pessoal'!$F$513:$F$522)*OFFSET('Encargos e Benefícios'!$D$511,1,MATCH($B54,'Encargos e Benefícios'!$E$511:$AB$511,0),10,1)),0)
+_xlfn.IFNA(SUM((J$3&gt;='Gastos com Pessoal'!$E$7:$E$506)*(J$3&lt;='Gastos com Pessoal'!$F$7:$F$506)*(IF('Gastos com Pessoal'!$G$7:$G$506&lt;=J$3,1,0))*OFFSET('Gastos com Pessoal'!$H$6,1,MATCH(1&amp;$B54,'Gastos com Pessoal'!$I$532:$AJ$532&amp;'Gastos com Pessoal'!$I$6:$AJ$6,0),500,1)),0)
+_xlfn.IFNA(SUM((J$3&gt;='Gastos com Pessoal'!$E$7:$E$506)*(J$3&lt;='Gastos com Pessoal'!$F$7:$F$506)*(IF('Gastos com Pessoal'!$M$7:$M$506&lt;=J$3,1,0))*OFFSET('Gastos com Pessoal'!$H$6,1,MATCH(2&amp;$B54,'Gastos com Pessoal'!$I$532:$AJ$532&amp;'Gastos com Pessoal'!$I$6:$AJ$6,0),500,1)),0)
+_xlfn.IFNA(SUM((J$3&gt;='Gastos com Pessoal'!$E$7:$E$506)*(J$3&lt;='Gastos com Pessoal'!$F$7:$F$506)*(IF('Gastos com Pessoal'!$S$7:$S$506&lt;=J$3,1,0))*OFFSET('Gastos com Pessoal'!$H$6,1,MATCH(3&amp;$B54,'Gastos com Pessoal'!$I$532:$AJ$532&amp;'Gastos com Pessoal'!$I$6:$AJ$6,0),500,1)),0)
+_xlfn.IFNA(SUM((J$3&gt;='Gastos com Pessoal'!$E$7:$E$506)*(J$3&lt;='Gastos com Pessoal'!$F$7:$F$506)*(IF('Gastos com Pessoal'!$Y$7:$Y$506&lt;=J$3,1,0))*OFFSET('Gastos com Pessoal'!$H$6,1,MATCH(4&amp;$B54,'Gastos com Pessoal'!$I$532:$AJ$532&amp;'Gastos com Pessoal'!$I$6:$AJ$6,0),500,1)),0)
+_xlfn.IFNA(SUM((J$3&gt;='Gastos com Pessoal'!$E$7:$E$506)*(J$3&lt;='Gastos com Pessoal'!$F$7:$F$506)*(IF('Gastos com Pessoal'!$AE$7:$AE$506&lt;=J$3,1,0))*OFFSET('Gastos com Pessoal'!$H$6,1,MATCH(5&amp;$B54,'Gastos com Pessoal'!$I$532:$AJ$532&amp;'Gastos com Pessoal'!$I$6:$AJ$6,0),500,1)),0)
+_xlfn.IFNA(SUM((J$3&gt;='Gastos com Pessoal'!$E$513:$E$522)*(J$3&lt;='Gastos com Pessoal'!$F$513:$F$522)*(IF('Gastos com Pessoal'!$G$513:$G$522&lt;=J$3,1,0))*OFFSET('Gastos com Pessoal'!$H$512,1,MATCH(1&amp;$B54,'Gastos com Pessoal'!$I$532:$AJ$532&amp;'Gastos com Pessoal'!$I$512:$AJ$512,0),10,1)),0)
+_xlfn.IFNA(SUM((J$3&gt;='Gastos com Pessoal'!$E$513:$E$522)*(J$3&lt;='Gastos com Pessoal'!$F$513:$F$522)*(IF('Gastos com Pessoal'!$M$513:$M$522&lt;=J$3,1,0))*OFFSET('Gastos com Pessoal'!$H$512,1,MATCH(2&amp;$B54,'Gastos com Pessoal'!$I$532:$AJ$532&amp;'Gastos com Pessoal'!$I$512:$AJ$512,0),10,1)),0)
+_xlfn.IFNA(SUM((J$3&gt;='Gastos com Pessoal'!$E$513:$E$522)*(J$3&lt;='Gastos com Pessoal'!$F$513:$F$522)*(IF('Gastos com Pessoal'!$S$513:$S$522&lt;=J$3,1,0))*OFFSET('Gastos com Pessoal'!$H$512,1,MATCH(3&amp;$B54,'Gastos com Pessoal'!$I$532:$AJ$532&amp;'Gastos com Pessoal'!$I$512:$AJ$512,0),10,1)),0)
+_xlfn.IFNA(SUM((J$3&gt;='Gastos com Pessoal'!$E$513:$E$522)*(J$3&lt;='Gastos com Pessoal'!$F$513:$F$522)*(IF('Gastos com Pessoal'!$Y$513:$Y$522&lt;=J$3,1,0))*OFFSET('Gastos com Pessoal'!$H$512,1,MATCH(4&amp;$B54,'Gastos com Pessoal'!$I$532:$AJ$532&amp;'Gastos com Pessoal'!$I$512:$AJ$512,0),10,1)),0)
+_xlfn.IFNA(SUM((J$3&gt;='Gastos com Pessoal'!$E$513:$E$522)*(J$3&lt;='Gastos com Pessoal'!$F$513:$F$522)*(IF('Gastos com Pessoal'!$AE$513:$AE$522&lt;=J$3,1,0))*OFFSET('Gastos com Pessoal'!$H$512,1,MATCH(5&amp;$B54,'Gastos com Pessoal'!$I$532:$AJ$532&amp;'Gastos com Pessoal'!$I$512:$AJ$512,0),10,1)),0)</f>
        <v>0</v>
      </c>
      <c r="K54" s="32">
        <f t="array" aca="1" ref="K54" ca="1">_xlfn.IFNA(SUM((K$3&gt;='Gastos com Pessoal'!$E$7:$E$506)*(K$3&lt;='Gastos com Pessoal'!$F$7:$F$506)*OFFSET('Encargos e Benefícios'!$D$5,1,MATCH($B54,'Encargos e Benefícios'!$E$5:$AB$5,0),500,1)),0)
+_xlfn.IFNA(SUM((K$3&gt;='Gastos com Pessoal'!$E$513:$E$522)*(K$3&lt;='Gastos com Pessoal'!$F$513:$F$522)*OFFSET('Encargos e Benefícios'!$D$511,1,MATCH($B54,'Encargos e Benefícios'!$E$511:$AB$511,0),10,1)),0)
+_xlfn.IFNA(SUM((K$3&gt;='Gastos com Pessoal'!$E$7:$E$506)*(K$3&lt;='Gastos com Pessoal'!$F$7:$F$506)*(IF('Gastos com Pessoal'!$G$7:$G$506&lt;=K$3,1,0))*OFFSET('Gastos com Pessoal'!$H$6,1,MATCH(1&amp;$B54,'Gastos com Pessoal'!$I$532:$AJ$532&amp;'Gastos com Pessoal'!$I$6:$AJ$6,0),500,1)),0)
+_xlfn.IFNA(SUM((K$3&gt;='Gastos com Pessoal'!$E$7:$E$506)*(K$3&lt;='Gastos com Pessoal'!$F$7:$F$506)*(IF('Gastos com Pessoal'!$M$7:$M$506&lt;=K$3,1,0))*OFFSET('Gastos com Pessoal'!$H$6,1,MATCH(2&amp;$B54,'Gastos com Pessoal'!$I$532:$AJ$532&amp;'Gastos com Pessoal'!$I$6:$AJ$6,0),500,1)),0)
+_xlfn.IFNA(SUM((K$3&gt;='Gastos com Pessoal'!$E$7:$E$506)*(K$3&lt;='Gastos com Pessoal'!$F$7:$F$506)*(IF('Gastos com Pessoal'!$S$7:$S$506&lt;=K$3,1,0))*OFFSET('Gastos com Pessoal'!$H$6,1,MATCH(3&amp;$B54,'Gastos com Pessoal'!$I$532:$AJ$532&amp;'Gastos com Pessoal'!$I$6:$AJ$6,0),500,1)),0)
+_xlfn.IFNA(SUM((K$3&gt;='Gastos com Pessoal'!$E$7:$E$506)*(K$3&lt;='Gastos com Pessoal'!$F$7:$F$506)*(IF('Gastos com Pessoal'!$Y$7:$Y$506&lt;=K$3,1,0))*OFFSET('Gastos com Pessoal'!$H$6,1,MATCH(4&amp;$B54,'Gastos com Pessoal'!$I$532:$AJ$532&amp;'Gastos com Pessoal'!$I$6:$AJ$6,0),500,1)),0)
+_xlfn.IFNA(SUM((K$3&gt;='Gastos com Pessoal'!$E$7:$E$506)*(K$3&lt;='Gastos com Pessoal'!$F$7:$F$506)*(IF('Gastos com Pessoal'!$AE$7:$AE$506&lt;=K$3,1,0))*OFFSET('Gastos com Pessoal'!$H$6,1,MATCH(5&amp;$B54,'Gastos com Pessoal'!$I$532:$AJ$532&amp;'Gastos com Pessoal'!$I$6:$AJ$6,0),500,1)),0)
+_xlfn.IFNA(SUM((K$3&gt;='Gastos com Pessoal'!$E$513:$E$522)*(K$3&lt;='Gastos com Pessoal'!$F$513:$F$522)*(IF('Gastos com Pessoal'!$G$513:$G$522&lt;=K$3,1,0))*OFFSET('Gastos com Pessoal'!$H$512,1,MATCH(1&amp;$B54,'Gastos com Pessoal'!$I$532:$AJ$532&amp;'Gastos com Pessoal'!$I$512:$AJ$512,0),10,1)),0)
+_xlfn.IFNA(SUM((K$3&gt;='Gastos com Pessoal'!$E$513:$E$522)*(K$3&lt;='Gastos com Pessoal'!$F$513:$F$522)*(IF('Gastos com Pessoal'!$M$513:$M$522&lt;=K$3,1,0))*OFFSET('Gastos com Pessoal'!$H$512,1,MATCH(2&amp;$B54,'Gastos com Pessoal'!$I$532:$AJ$532&amp;'Gastos com Pessoal'!$I$512:$AJ$512,0),10,1)),0)
+_xlfn.IFNA(SUM((K$3&gt;='Gastos com Pessoal'!$E$513:$E$522)*(K$3&lt;='Gastos com Pessoal'!$F$513:$F$522)*(IF('Gastos com Pessoal'!$S$513:$S$522&lt;=K$3,1,0))*OFFSET('Gastos com Pessoal'!$H$512,1,MATCH(3&amp;$B54,'Gastos com Pessoal'!$I$532:$AJ$532&amp;'Gastos com Pessoal'!$I$512:$AJ$512,0),10,1)),0)
+_xlfn.IFNA(SUM((K$3&gt;='Gastos com Pessoal'!$E$513:$E$522)*(K$3&lt;='Gastos com Pessoal'!$F$513:$F$522)*(IF('Gastos com Pessoal'!$Y$513:$Y$522&lt;=K$3,1,0))*OFFSET('Gastos com Pessoal'!$H$512,1,MATCH(4&amp;$B54,'Gastos com Pessoal'!$I$532:$AJ$532&amp;'Gastos com Pessoal'!$I$512:$AJ$512,0),10,1)),0)
+_xlfn.IFNA(SUM((K$3&gt;='Gastos com Pessoal'!$E$513:$E$522)*(K$3&lt;='Gastos com Pessoal'!$F$513:$F$522)*(IF('Gastos com Pessoal'!$AE$513:$AE$522&lt;=K$3,1,0))*OFFSET('Gastos com Pessoal'!$H$512,1,MATCH(5&amp;$B54,'Gastos com Pessoal'!$I$532:$AJ$532&amp;'Gastos com Pessoal'!$I$512:$AJ$512,0),10,1)),0)</f>
        <v>0</v>
      </c>
      <c r="L54" s="32">
        <f t="array" aca="1" ref="L54" ca="1">_xlfn.IFNA(SUM((L$3&gt;='Gastos com Pessoal'!$E$7:$E$506)*(L$3&lt;='Gastos com Pessoal'!$F$7:$F$506)*OFFSET('Encargos e Benefícios'!$D$5,1,MATCH($B54,'Encargos e Benefícios'!$E$5:$AB$5,0),500,1)),0)
+_xlfn.IFNA(SUM((L$3&gt;='Gastos com Pessoal'!$E$513:$E$522)*(L$3&lt;='Gastos com Pessoal'!$F$513:$F$522)*OFFSET('Encargos e Benefícios'!$D$511,1,MATCH($B54,'Encargos e Benefícios'!$E$511:$AB$511,0),10,1)),0)
+_xlfn.IFNA(SUM((L$3&gt;='Gastos com Pessoal'!$E$7:$E$506)*(L$3&lt;='Gastos com Pessoal'!$F$7:$F$506)*(IF('Gastos com Pessoal'!$G$7:$G$506&lt;=L$3,1,0))*OFFSET('Gastos com Pessoal'!$H$6,1,MATCH(1&amp;$B54,'Gastos com Pessoal'!$I$532:$AJ$532&amp;'Gastos com Pessoal'!$I$6:$AJ$6,0),500,1)),0)
+_xlfn.IFNA(SUM((L$3&gt;='Gastos com Pessoal'!$E$7:$E$506)*(L$3&lt;='Gastos com Pessoal'!$F$7:$F$506)*(IF('Gastos com Pessoal'!$M$7:$M$506&lt;=L$3,1,0))*OFFSET('Gastos com Pessoal'!$H$6,1,MATCH(2&amp;$B54,'Gastos com Pessoal'!$I$532:$AJ$532&amp;'Gastos com Pessoal'!$I$6:$AJ$6,0),500,1)),0)
+_xlfn.IFNA(SUM((L$3&gt;='Gastos com Pessoal'!$E$7:$E$506)*(L$3&lt;='Gastos com Pessoal'!$F$7:$F$506)*(IF('Gastos com Pessoal'!$S$7:$S$506&lt;=L$3,1,0))*OFFSET('Gastos com Pessoal'!$H$6,1,MATCH(3&amp;$B54,'Gastos com Pessoal'!$I$532:$AJ$532&amp;'Gastos com Pessoal'!$I$6:$AJ$6,0),500,1)),0)
+_xlfn.IFNA(SUM((L$3&gt;='Gastos com Pessoal'!$E$7:$E$506)*(L$3&lt;='Gastos com Pessoal'!$F$7:$F$506)*(IF('Gastos com Pessoal'!$Y$7:$Y$506&lt;=L$3,1,0))*OFFSET('Gastos com Pessoal'!$H$6,1,MATCH(4&amp;$B54,'Gastos com Pessoal'!$I$532:$AJ$532&amp;'Gastos com Pessoal'!$I$6:$AJ$6,0),500,1)),0)
+_xlfn.IFNA(SUM((L$3&gt;='Gastos com Pessoal'!$E$7:$E$506)*(L$3&lt;='Gastos com Pessoal'!$F$7:$F$506)*(IF('Gastos com Pessoal'!$AE$7:$AE$506&lt;=L$3,1,0))*OFFSET('Gastos com Pessoal'!$H$6,1,MATCH(5&amp;$B54,'Gastos com Pessoal'!$I$532:$AJ$532&amp;'Gastos com Pessoal'!$I$6:$AJ$6,0),500,1)),0)
+_xlfn.IFNA(SUM((L$3&gt;='Gastos com Pessoal'!$E$513:$E$522)*(L$3&lt;='Gastos com Pessoal'!$F$513:$F$522)*(IF('Gastos com Pessoal'!$G$513:$G$522&lt;=L$3,1,0))*OFFSET('Gastos com Pessoal'!$H$512,1,MATCH(1&amp;$B54,'Gastos com Pessoal'!$I$532:$AJ$532&amp;'Gastos com Pessoal'!$I$512:$AJ$512,0),10,1)),0)
+_xlfn.IFNA(SUM((L$3&gt;='Gastos com Pessoal'!$E$513:$E$522)*(L$3&lt;='Gastos com Pessoal'!$F$513:$F$522)*(IF('Gastos com Pessoal'!$M$513:$M$522&lt;=L$3,1,0))*OFFSET('Gastos com Pessoal'!$H$512,1,MATCH(2&amp;$B54,'Gastos com Pessoal'!$I$532:$AJ$532&amp;'Gastos com Pessoal'!$I$512:$AJ$512,0),10,1)),0)
+_xlfn.IFNA(SUM((L$3&gt;='Gastos com Pessoal'!$E$513:$E$522)*(L$3&lt;='Gastos com Pessoal'!$F$513:$F$522)*(IF('Gastos com Pessoal'!$S$513:$S$522&lt;=L$3,1,0))*OFFSET('Gastos com Pessoal'!$H$512,1,MATCH(3&amp;$B54,'Gastos com Pessoal'!$I$532:$AJ$532&amp;'Gastos com Pessoal'!$I$512:$AJ$512,0),10,1)),0)
+_xlfn.IFNA(SUM((L$3&gt;='Gastos com Pessoal'!$E$513:$E$522)*(L$3&lt;='Gastos com Pessoal'!$F$513:$F$522)*(IF('Gastos com Pessoal'!$Y$513:$Y$522&lt;=L$3,1,0))*OFFSET('Gastos com Pessoal'!$H$512,1,MATCH(4&amp;$B54,'Gastos com Pessoal'!$I$532:$AJ$532&amp;'Gastos com Pessoal'!$I$512:$AJ$512,0),10,1)),0)
+_xlfn.IFNA(SUM((L$3&gt;='Gastos com Pessoal'!$E$513:$E$522)*(L$3&lt;='Gastos com Pessoal'!$F$513:$F$522)*(IF('Gastos com Pessoal'!$AE$513:$AE$522&lt;=L$3,1,0))*OFFSET('Gastos com Pessoal'!$H$512,1,MATCH(5&amp;$B54,'Gastos com Pessoal'!$I$532:$AJ$532&amp;'Gastos com Pessoal'!$I$512:$AJ$512,0),10,1)),0)</f>
        <v>0</v>
      </c>
      <c r="M54" s="32">
        <f t="array" aca="1" ref="M54" ca="1">_xlfn.IFNA(SUM((M$3&gt;='Gastos com Pessoal'!$E$7:$E$506)*(M$3&lt;='Gastos com Pessoal'!$F$7:$F$506)*OFFSET('Encargos e Benefícios'!$D$5,1,MATCH($B54,'Encargos e Benefícios'!$E$5:$AB$5,0),500,1)),0)
+_xlfn.IFNA(SUM((M$3&gt;='Gastos com Pessoal'!$E$513:$E$522)*(M$3&lt;='Gastos com Pessoal'!$F$513:$F$522)*OFFSET('Encargos e Benefícios'!$D$511,1,MATCH($B54,'Encargos e Benefícios'!$E$511:$AB$511,0),10,1)),0)
+_xlfn.IFNA(SUM((M$3&gt;='Gastos com Pessoal'!$E$7:$E$506)*(M$3&lt;='Gastos com Pessoal'!$F$7:$F$506)*(IF('Gastos com Pessoal'!$G$7:$G$506&lt;=M$3,1,0))*OFFSET('Gastos com Pessoal'!$H$6,1,MATCH(1&amp;$B54,'Gastos com Pessoal'!$I$532:$AJ$532&amp;'Gastos com Pessoal'!$I$6:$AJ$6,0),500,1)),0)
+_xlfn.IFNA(SUM((M$3&gt;='Gastos com Pessoal'!$E$7:$E$506)*(M$3&lt;='Gastos com Pessoal'!$F$7:$F$506)*(IF('Gastos com Pessoal'!$M$7:$M$506&lt;=M$3,1,0))*OFFSET('Gastos com Pessoal'!$H$6,1,MATCH(2&amp;$B54,'Gastos com Pessoal'!$I$532:$AJ$532&amp;'Gastos com Pessoal'!$I$6:$AJ$6,0),500,1)),0)
+_xlfn.IFNA(SUM((M$3&gt;='Gastos com Pessoal'!$E$7:$E$506)*(M$3&lt;='Gastos com Pessoal'!$F$7:$F$506)*(IF('Gastos com Pessoal'!$S$7:$S$506&lt;=M$3,1,0))*OFFSET('Gastos com Pessoal'!$H$6,1,MATCH(3&amp;$B54,'Gastos com Pessoal'!$I$532:$AJ$532&amp;'Gastos com Pessoal'!$I$6:$AJ$6,0),500,1)),0)
+_xlfn.IFNA(SUM((M$3&gt;='Gastos com Pessoal'!$E$7:$E$506)*(M$3&lt;='Gastos com Pessoal'!$F$7:$F$506)*(IF('Gastos com Pessoal'!$Y$7:$Y$506&lt;=M$3,1,0))*OFFSET('Gastos com Pessoal'!$H$6,1,MATCH(4&amp;$B54,'Gastos com Pessoal'!$I$532:$AJ$532&amp;'Gastos com Pessoal'!$I$6:$AJ$6,0),500,1)),0)
+_xlfn.IFNA(SUM((M$3&gt;='Gastos com Pessoal'!$E$7:$E$506)*(M$3&lt;='Gastos com Pessoal'!$F$7:$F$506)*(IF('Gastos com Pessoal'!$AE$7:$AE$506&lt;=M$3,1,0))*OFFSET('Gastos com Pessoal'!$H$6,1,MATCH(5&amp;$B54,'Gastos com Pessoal'!$I$532:$AJ$532&amp;'Gastos com Pessoal'!$I$6:$AJ$6,0),500,1)),0)
+_xlfn.IFNA(SUM((M$3&gt;='Gastos com Pessoal'!$E$513:$E$522)*(M$3&lt;='Gastos com Pessoal'!$F$513:$F$522)*(IF('Gastos com Pessoal'!$G$513:$G$522&lt;=M$3,1,0))*OFFSET('Gastos com Pessoal'!$H$512,1,MATCH(1&amp;$B54,'Gastos com Pessoal'!$I$532:$AJ$532&amp;'Gastos com Pessoal'!$I$512:$AJ$512,0),10,1)),0)
+_xlfn.IFNA(SUM((M$3&gt;='Gastos com Pessoal'!$E$513:$E$522)*(M$3&lt;='Gastos com Pessoal'!$F$513:$F$522)*(IF('Gastos com Pessoal'!$M$513:$M$522&lt;=M$3,1,0))*OFFSET('Gastos com Pessoal'!$H$512,1,MATCH(2&amp;$B54,'Gastos com Pessoal'!$I$532:$AJ$532&amp;'Gastos com Pessoal'!$I$512:$AJ$512,0),10,1)),0)
+_xlfn.IFNA(SUM((M$3&gt;='Gastos com Pessoal'!$E$513:$E$522)*(M$3&lt;='Gastos com Pessoal'!$F$513:$F$522)*(IF('Gastos com Pessoal'!$S$513:$S$522&lt;=M$3,1,0))*OFFSET('Gastos com Pessoal'!$H$512,1,MATCH(3&amp;$B54,'Gastos com Pessoal'!$I$532:$AJ$532&amp;'Gastos com Pessoal'!$I$512:$AJ$512,0),10,1)),0)
+_xlfn.IFNA(SUM((M$3&gt;='Gastos com Pessoal'!$E$513:$E$522)*(M$3&lt;='Gastos com Pessoal'!$F$513:$F$522)*(IF('Gastos com Pessoal'!$Y$513:$Y$522&lt;=M$3,1,0))*OFFSET('Gastos com Pessoal'!$H$512,1,MATCH(4&amp;$B54,'Gastos com Pessoal'!$I$532:$AJ$532&amp;'Gastos com Pessoal'!$I$512:$AJ$512,0),10,1)),0)
+_xlfn.IFNA(SUM((M$3&gt;='Gastos com Pessoal'!$E$513:$E$522)*(M$3&lt;='Gastos com Pessoal'!$F$513:$F$522)*(IF('Gastos com Pessoal'!$AE$513:$AE$522&lt;=M$3,1,0))*OFFSET('Gastos com Pessoal'!$H$512,1,MATCH(5&amp;$B54,'Gastos com Pessoal'!$I$532:$AJ$532&amp;'Gastos com Pessoal'!$I$512:$AJ$512,0),10,1)),0)</f>
        <v>0</v>
      </c>
      <c r="N54" s="32">
        <f t="array" aca="1" ref="N54" ca="1">_xlfn.IFNA(SUM((N$3&gt;='Gastos com Pessoal'!$E$7:$E$506)*(N$3&lt;='Gastos com Pessoal'!$F$7:$F$506)*OFFSET('Encargos e Benefícios'!$D$5,1,MATCH($B54,'Encargos e Benefícios'!$E$5:$AB$5,0),500,1)),0)
+_xlfn.IFNA(SUM((N$3&gt;='Gastos com Pessoal'!$E$513:$E$522)*(N$3&lt;='Gastos com Pessoal'!$F$513:$F$522)*OFFSET('Encargos e Benefícios'!$D$511,1,MATCH($B54,'Encargos e Benefícios'!$E$511:$AB$511,0),10,1)),0)
+_xlfn.IFNA(SUM((N$3&gt;='Gastos com Pessoal'!$E$7:$E$506)*(N$3&lt;='Gastos com Pessoal'!$F$7:$F$506)*(IF('Gastos com Pessoal'!$G$7:$G$506&lt;=N$3,1,0))*OFFSET('Gastos com Pessoal'!$H$6,1,MATCH(1&amp;$B54,'Gastos com Pessoal'!$I$532:$AJ$532&amp;'Gastos com Pessoal'!$I$6:$AJ$6,0),500,1)),0)
+_xlfn.IFNA(SUM((N$3&gt;='Gastos com Pessoal'!$E$7:$E$506)*(N$3&lt;='Gastos com Pessoal'!$F$7:$F$506)*(IF('Gastos com Pessoal'!$M$7:$M$506&lt;=N$3,1,0))*OFFSET('Gastos com Pessoal'!$H$6,1,MATCH(2&amp;$B54,'Gastos com Pessoal'!$I$532:$AJ$532&amp;'Gastos com Pessoal'!$I$6:$AJ$6,0),500,1)),0)
+_xlfn.IFNA(SUM((N$3&gt;='Gastos com Pessoal'!$E$7:$E$506)*(N$3&lt;='Gastos com Pessoal'!$F$7:$F$506)*(IF('Gastos com Pessoal'!$S$7:$S$506&lt;=N$3,1,0))*OFFSET('Gastos com Pessoal'!$H$6,1,MATCH(3&amp;$B54,'Gastos com Pessoal'!$I$532:$AJ$532&amp;'Gastos com Pessoal'!$I$6:$AJ$6,0),500,1)),0)
+_xlfn.IFNA(SUM((N$3&gt;='Gastos com Pessoal'!$E$7:$E$506)*(N$3&lt;='Gastos com Pessoal'!$F$7:$F$506)*(IF('Gastos com Pessoal'!$Y$7:$Y$506&lt;=N$3,1,0))*OFFSET('Gastos com Pessoal'!$H$6,1,MATCH(4&amp;$B54,'Gastos com Pessoal'!$I$532:$AJ$532&amp;'Gastos com Pessoal'!$I$6:$AJ$6,0),500,1)),0)
+_xlfn.IFNA(SUM((N$3&gt;='Gastos com Pessoal'!$E$7:$E$506)*(N$3&lt;='Gastos com Pessoal'!$F$7:$F$506)*(IF('Gastos com Pessoal'!$AE$7:$AE$506&lt;=N$3,1,0))*OFFSET('Gastos com Pessoal'!$H$6,1,MATCH(5&amp;$B54,'Gastos com Pessoal'!$I$532:$AJ$532&amp;'Gastos com Pessoal'!$I$6:$AJ$6,0),500,1)),0)
+_xlfn.IFNA(SUM((N$3&gt;='Gastos com Pessoal'!$E$513:$E$522)*(N$3&lt;='Gastos com Pessoal'!$F$513:$F$522)*(IF('Gastos com Pessoal'!$G$513:$G$522&lt;=N$3,1,0))*OFFSET('Gastos com Pessoal'!$H$512,1,MATCH(1&amp;$B54,'Gastos com Pessoal'!$I$532:$AJ$532&amp;'Gastos com Pessoal'!$I$512:$AJ$512,0),10,1)),0)
+_xlfn.IFNA(SUM((N$3&gt;='Gastos com Pessoal'!$E$513:$E$522)*(N$3&lt;='Gastos com Pessoal'!$F$513:$F$522)*(IF('Gastos com Pessoal'!$M$513:$M$522&lt;=N$3,1,0))*OFFSET('Gastos com Pessoal'!$H$512,1,MATCH(2&amp;$B54,'Gastos com Pessoal'!$I$532:$AJ$532&amp;'Gastos com Pessoal'!$I$512:$AJ$512,0),10,1)),0)
+_xlfn.IFNA(SUM((N$3&gt;='Gastos com Pessoal'!$E$513:$E$522)*(N$3&lt;='Gastos com Pessoal'!$F$513:$F$522)*(IF('Gastos com Pessoal'!$S$513:$S$522&lt;=N$3,1,0))*OFFSET('Gastos com Pessoal'!$H$512,1,MATCH(3&amp;$B54,'Gastos com Pessoal'!$I$532:$AJ$532&amp;'Gastos com Pessoal'!$I$512:$AJ$512,0),10,1)),0)
+_xlfn.IFNA(SUM((N$3&gt;='Gastos com Pessoal'!$E$513:$E$522)*(N$3&lt;='Gastos com Pessoal'!$F$513:$F$522)*(IF('Gastos com Pessoal'!$Y$513:$Y$522&lt;=N$3,1,0))*OFFSET('Gastos com Pessoal'!$H$512,1,MATCH(4&amp;$B54,'Gastos com Pessoal'!$I$532:$AJ$532&amp;'Gastos com Pessoal'!$I$512:$AJ$512,0),10,1)),0)
+_xlfn.IFNA(SUM((N$3&gt;='Gastos com Pessoal'!$E$513:$E$522)*(N$3&lt;='Gastos com Pessoal'!$F$513:$F$522)*(IF('Gastos com Pessoal'!$AE$513:$AE$522&lt;=N$3,1,0))*OFFSET('Gastos com Pessoal'!$H$512,1,MATCH(5&amp;$B54,'Gastos com Pessoal'!$I$532:$AJ$532&amp;'Gastos com Pessoal'!$I$512:$AJ$512,0),10,1)),0)</f>
        <v>0</v>
      </c>
      <c r="O54" s="32">
        <f t="array" aca="1" ref="O54" ca="1">_xlfn.IFNA(SUM((O$3&gt;='Gastos com Pessoal'!$E$7:$E$506)*(O$3&lt;='Gastos com Pessoal'!$F$7:$F$506)*OFFSET('Encargos e Benefícios'!$D$5,1,MATCH($B54,'Encargos e Benefícios'!$E$5:$AB$5,0),500,1)),0)
+_xlfn.IFNA(SUM((O$3&gt;='Gastos com Pessoal'!$E$513:$E$522)*(O$3&lt;='Gastos com Pessoal'!$F$513:$F$522)*OFFSET('Encargos e Benefícios'!$D$511,1,MATCH($B54,'Encargos e Benefícios'!$E$511:$AB$511,0),10,1)),0)
+_xlfn.IFNA(SUM((O$3&gt;='Gastos com Pessoal'!$E$7:$E$506)*(O$3&lt;='Gastos com Pessoal'!$F$7:$F$506)*(IF('Gastos com Pessoal'!$G$7:$G$506&lt;=O$3,1,0))*OFFSET('Gastos com Pessoal'!$H$6,1,MATCH(1&amp;$B54,'Gastos com Pessoal'!$I$532:$AJ$532&amp;'Gastos com Pessoal'!$I$6:$AJ$6,0),500,1)),0)
+_xlfn.IFNA(SUM((O$3&gt;='Gastos com Pessoal'!$E$7:$E$506)*(O$3&lt;='Gastos com Pessoal'!$F$7:$F$506)*(IF('Gastos com Pessoal'!$M$7:$M$506&lt;=O$3,1,0))*OFFSET('Gastos com Pessoal'!$H$6,1,MATCH(2&amp;$B54,'Gastos com Pessoal'!$I$532:$AJ$532&amp;'Gastos com Pessoal'!$I$6:$AJ$6,0),500,1)),0)
+_xlfn.IFNA(SUM((O$3&gt;='Gastos com Pessoal'!$E$7:$E$506)*(O$3&lt;='Gastos com Pessoal'!$F$7:$F$506)*(IF('Gastos com Pessoal'!$S$7:$S$506&lt;=O$3,1,0))*OFFSET('Gastos com Pessoal'!$H$6,1,MATCH(3&amp;$B54,'Gastos com Pessoal'!$I$532:$AJ$532&amp;'Gastos com Pessoal'!$I$6:$AJ$6,0),500,1)),0)
+_xlfn.IFNA(SUM((O$3&gt;='Gastos com Pessoal'!$E$7:$E$506)*(O$3&lt;='Gastos com Pessoal'!$F$7:$F$506)*(IF('Gastos com Pessoal'!$Y$7:$Y$506&lt;=O$3,1,0))*OFFSET('Gastos com Pessoal'!$H$6,1,MATCH(4&amp;$B54,'Gastos com Pessoal'!$I$532:$AJ$532&amp;'Gastos com Pessoal'!$I$6:$AJ$6,0),500,1)),0)
+_xlfn.IFNA(SUM((O$3&gt;='Gastos com Pessoal'!$E$7:$E$506)*(O$3&lt;='Gastos com Pessoal'!$F$7:$F$506)*(IF('Gastos com Pessoal'!$AE$7:$AE$506&lt;=O$3,1,0))*OFFSET('Gastos com Pessoal'!$H$6,1,MATCH(5&amp;$B54,'Gastos com Pessoal'!$I$532:$AJ$532&amp;'Gastos com Pessoal'!$I$6:$AJ$6,0),500,1)),0)
+_xlfn.IFNA(SUM((O$3&gt;='Gastos com Pessoal'!$E$513:$E$522)*(O$3&lt;='Gastos com Pessoal'!$F$513:$F$522)*(IF('Gastos com Pessoal'!$G$513:$G$522&lt;=O$3,1,0))*OFFSET('Gastos com Pessoal'!$H$512,1,MATCH(1&amp;$B54,'Gastos com Pessoal'!$I$532:$AJ$532&amp;'Gastos com Pessoal'!$I$512:$AJ$512,0),10,1)),0)
+_xlfn.IFNA(SUM((O$3&gt;='Gastos com Pessoal'!$E$513:$E$522)*(O$3&lt;='Gastos com Pessoal'!$F$513:$F$522)*(IF('Gastos com Pessoal'!$M$513:$M$522&lt;=O$3,1,0))*OFFSET('Gastos com Pessoal'!$H$512,1,MATCH(2&amp;$B54,'Gastos com Pessoal'!$I$532:$AJ$532&amp;'Gastos com Pessoal'!$I$512:$AJ$512,0),10,1)),0)
+_xlfn.IFNA(SUM((O$3&gt;='Gastos com Pessoal'!$E$513:$E$522)*(O$3&lt;='Gastos com Pessoal'!$F$513:$F$522)*(IF('Gastos com Pessoal'!$S$513:$S$522&lt;=O$3,1,0))*OFFSET('Gastos com Pessoal'!$H$512,1,MATCH(3&amp;$B54,'Gastos com Pessoal'!$I$532:$AJ$532&amp;'Gastos com Pessoal'!$I$512:$AJ$512,0),10,1)),0)
+_xlfn.IFNA(SUM((O$3&gt;='Gastos com Pessoal'!$E$513:$E$522)*(O$3&lt;='Gastos com Pessoal'!$F$513:$F$522)*(IF('Gastos com Pessoal'!$Y$513:$Y$522&lt;=O$3,1,0))*OFFSET('Gastos com Pessoal'!$H$512,1,MATCH(4&amp;$B54,'Gastos com Pessoal'!$I$532:$AJ$532&amp;'Gastos com Pessoal'!$I$512:$AJ$512,0),10,1)),0)
+_xlfn.IFNA(SUM((O$3&gt;='Gastos com Pessoal'!$E$513:$E$522)*(O$3&lt;='Gastos com Pessoal'!$F$513:$F$522)*(IF('Gastos com Pessoal'!$AE$513:$AE$522&lt;=O$3,1,0))*OFFSET('Gastos com Pessoal'!$H$512,1,MATCH(5&amp;$B54,'Gastos com Pessoal'!$I$532:$AJ$532&amp;'Gastos com Pessoal'!$I$512:$AJ$512,0),10,1)),0)</f>
        <v>0</v>
      </c>
      <c r="P54" s="32">
        <f t="array" aca="1" ref="P54" ca="1">_xlfn.IFNA(SUM((P$3&gt;='Gastos com Pessoal'!$E$7:$E$506)*(P$3&lt;='Gastos com Pessoal'!$F$7:$F$506)*OFFSET('Encargos e Benefícios'!$D$5,1,MATCH($B54,'Encargos e Benefícios'!$E$5:$AB$5,0),500,1)),0)
+_xlfn.IFNA(SUM((P$3&gt;='Gastos com Pessoal'!$E$513:$E$522)*(P$3&lt;='Gastos com Pessoal'!$F$513:$F$522)*OFFSET('Encargos e Benefícios'!$D$511,1,MATCH($B54,'Encargos e Benefícios'!$E$511:$AB$511,0),10,1)),0)
+_xlfn.IFNA(SUM((P$3&gt;='Gastos com Pessoal'!$E$7:$E$506)*(P$3&lt;='Gastos com Pessoal'!$F$7:$F$506)*(IF('Gastos com Pessoal'!$G$7:$G$506&lt;=P$3,1,0))*OFFSET('Gastos com Pessoal'!$H$6,1,MATCH(1&amp;$B54,'Gastos com Pessoal'!$I$532:$AJ$532&amp;'Gastos com Pessoal'!$I$6:$AJ$6,0),500,1)),0)
+_xlfn.IFNA(SUM((P$3&gt;='Gastos com Pessoal'!$E$7:$E$506)*(P$3&lt;='Gastos com Pessoal'!$F$7:$F$506)*(IF('Gastos com Pessoal'!$M$7:$M$506&lt;=P$3,1,0))*OFFSET('Gastos com Pessoal'!$H$6,1,MATCH(2&amp;$B54,'Gastos com Pessoal'!$I$532:$AJ$532&amp;'Gastos com Pessoal'!$I$6:$AJ$6,0),500,1)),0)
+_xlfn.IFNA(SUM((P$3&gt;='Gastos com Pessoal'!$E$7:$E$506)*(P$3&lt;='Gastos com Pessoal'!$F$7:$F$506)*(IF('Gastos com Pessoal'!$S$7:$S$506&lt;=P$3,1,0))*OFFSET('Gastos com Pessoal'!$H$6,1,MATCH(3&amp;$B54,'Gastos com Pessoal'!$I$532:$AJ$532&amp;'Gastos com Pessoal'!$I$6:$AJ$6,0),500,1)),0)
+_xlfn.IFNA(SUM((P$3&gt;='Gastos com Pessoal'!$E$7:$E$506)*(P$3&lt;='Gastos com Pessoal'!$F$7:$F$506)*(IF('Gastos com Pessoal'!$Y$7:$Y$506&lt;=P$3,1,0))*OFFSET('Gastos com Pessoal'!$H$6,1,MATCH(4&amp;$B54,'Gastos com Pessoal'!$I$532:$AJ$532&amp;'Gastos com Pessoal'!$I$6:$AJ$6,0),500,1)),0)
+_xlfn.IFNA(SUM((P$3&gt;='Gastos com Pessoal'!$E$7:$E$506)*(P$3&lt;='Gastos com Pessoal'!$F$7:$F$506)*(IF('Gastos com Pessoal'!$AE$7:$AE$506&lt;=P$3,1,0))*OFFSET('Gastos com Pessoal'!$H$6,1,MATCH(5&amp;$B54,'Gastos com Pessoal'!$I$532:$AJ$532&amp;'Gastos com Pessoal'!$I$6:$AJ$6,0),500,1)),0)
+_xlfn.IFNA(SUM((P$3&gt;='Gastos com Pessoal'!$E$513:$E$522)*(P$3&lt;='Gastos com Pessoal'!$F$513:$F$522)*(IF('Gastos com Pessoal'!$G$513:$G$522&lt;=P$3,1,0))*OFFSET('Gastos com Pessoal'!$H$512,1,MATCH(1&amp;$B54,'Gastos com Pessoal'!$I$532:$AJ$532&amp;'Gastos com Pessoal'!$I$512:$AJ$512,0),10,1)),0)
+_xlfn.IFNA(SUM((P$3&gt;='Gastos com Pessoal'!$E$513:$E$522)*(P$3&lt;='Gastos com Pessoal'!$F$513:$F$522)*(IF('Gastos com Pessoal'!$M$513:$M$522&lt;=P$3,1,0))*OFFSET('Gastos com Pessoal'!$H$512,1,MATCH(2&amp;$B54,'Gastos com Pessoal'!$I$532:$AJ$532&amp;'Gastos com Pessoal'!$I$512:$AJ$512,0),10,1)),0)
+_xlfn.IFNA(SUM((P$3&gt;='Gastos com Pessoal'!$E$513:$E$522)*(P$3&lt;='Gastos com Pessoal'!$F$513:$F$522)*(IF('Gastos com Pessoal'!$S$513:$S$522&lt;=P$3,1,0))*OFFSET('Gastos com Pessoal'!$H$512,1,MATCH(3&amp;$B54,'Gastos com Pessoal'!$I$532:$AJ$532&amp;'Gastos com Pessoal'!$I$512:$AJ$512,0),10,1)),0)
+_xlfn.IFNA(SUM((P$3&gt;='Gastos com Pessoal'!$E$513:$E$522)*(P$3&lt;='Gastos com Pessoal'!$F$513:$F$522)*(IF('Gastos com Pessoal'!$Y$513:$Y$522&lt;=P$3,1,0))*OFFSET('Gastos com Pessoal'!$H$512,1,MATCH(4&amp;$B54,'Gastos com Pessoal'!$I$532:$AJ$532&amp;'Gastos com Pessoal'!$I$512:$AJ$512,0),10,1)),0)
+_xlfn.IFNA(SUM((P$3&gt;='Gastos com Pessoal'!$E$513:$E$522)*(P$3&lt;='Gastos com Pessoal'!$F$513:$F$522)*(IF('Gastos com Pessoal'!$AE$513:$AE$522&lt;=P$3,1,0))*OFFSET('Gastos com Pessoal'!$H$512,1,MATCH(5&amp;$B54,'Gastos com Pessoal'!$I$532:$AJ$532&amp;'Gastos com Pessoal'!$I$512:$AJ$512,0),10,1)),0)</f>
        <v>0</v>
      </c>
      <c r="Q54" s="32">
        <f t="array" aca="1" ref="Q54" ca="1">_xlfn.IFNA(SUM((Q$3&gt;='Gastos com Pessoal'!$E$7:$E$506)*(Q$3&lt;='Gastos com Pessoal'!$F$7:$F$506)*OFFSET('Encargos e Benefícios'!$D$5,1,MATCH($B54,'Encargos e Benefícios'!$E$5:$AB$5,0),500,1)),0)
+_xlfn.IFNA(SUM((Q$3&gt;='Gastos com Pessoal'!$E$513:$E$522)*(Q$3&lt;='Gastos com Pessoal'!$F$513:$F$522)*OFFSET('Encargos e Benefícios'!$D$511,1,MATCH($B54,'Encargos e Benefícios'!$E$511:$AB$511,0),10,1)),0)
+_xlfn.IFNA(SUM((Q$3&gt;='Gastos com Pessoal'!$E$7:$E$506)*(Q$3&lt;='Gastos com Pessoal'!$F$7:$F$506)*(IF('Gastos com Pessoal'!$G$7:$G$506&lt;=Q$3,1,0))*OFFSET('Gastos com Pessoal'!$H$6,1,MATCH(1&amp;$B54,'Gastos com Pessoal'!$I$532:$AJ$532&amp;'Gastos com Pessoal'!$I$6:$AJ$6,0),500,1)),0)
+_xlfn.IFNA(SUM((Q$3&gt;='Gastos com Pessoal'!$E$7:$E$506)*(Q$3&lt;='Gastos com Pessoal'!$F$7:$F$506)*(IF('Gastos com Pessoal'!$M$7:$M$506&lt;=Q$3,1,0))*OFFSET('Gastos com Pessoal'!$H$6,1,MATCH(2&amp;$B54,'Gastos com Pessoal'!$I$532:$AJ$532&amp;'Gastos com Pessoal'!$I$6:$AJ$6,0),500,1)),0)
+_xlfn.IFNA(SUM((Q$3&gt;='Gastos com Pessoal'!$E$7:$E$506)*(Q$3&lt;='Gastos com Pessoal'!$F$7:$F$506)*(IF('Gastos com Pessoal'!$S$7:$S$506&lt;=Q$3,1,0))*OFFSET('Gastos com Pessoal'!$H$6,1,MATCH(3&amp;$B54,'Gastos com Pessoal'!$I$532:$AJ$532&amp;'Gastos com Pessoal'!$I$6:$AJ$6,0),500,1)),0)
+_xlfn.IFNA(SUM((Q$3&gt;='Gastos com Pessoal'!$E$7:$E$506)*(Q$3&lt;='Gastos com Pessoal'!$F$7:$F$506)*(IF('Gastos com Pessoal'!$Y$7:$Y$506&lt;=Q$3,1,0))*OFFSET('Gastos com Pessoal'!$H$6,1,MATCH(4&amp;$B54,'Gastos com Pessoal'!$I$532:$AJ$532&amp;'Gastos com Pessoal'!$I$6:$AJ$6,0),500,1)),0)
+_xlfn.IFNA(SUM((Q$3&gt;='Gastos com Pessoal'!$E$7:$E$506)*(Q$3&lt;='Gastos com Pessoal'!$F$7:$F$506)*(IF('Gastos com Pessoal'!$AE$7:$AE$506&lt;=Q$3,1,0))*OFFSET('Gastos com Pessoal'!$H$6,1,MATCH(5&amp;$B54,'Gastos com Pessoal'!$I$532:$AJ$532&amp;'Gastos com Pessoal'!$I$6:$AJ$6,0),500,1)),0)
+_xlfn.IFNA(SUM((Q$3&gt;='Gastos com Pessoal'!$E$513:$E$522)*(Q$3&lt;='Gastos com Pessoal'!$F$513:$F$522)*(IF('Gastos com Pessoal'!$G$513:$G$522&lt;=Q$3,1,0))*OFFSET('Gastos com Pessoal'!$H$512,1,MATCH(1&amp;$B54,'Gastos com Pessoal'!$I$532:$AJ$532&amp;'Gastos com Pessoal'!$I$512:$AJ$512,0),10,1)),0)
+_xlfn.IFNA(SUM((Q$3&gt;='Gastos com Pessoal'!$E$513:$E$522)*(Q$3&lt;='Gastos com Pessoal'!$F$513:$F$522)*(IF('Gastos com Pessoal'!$M$513:$M$522&lt;=Q$3,1,0))*OFFSET('Gastos com Pessoal'!$H$512,1,MATCH(2&amp;$B54,'Gastos com Pessoal'!$I$532:$AJ$532&amp;'Gastos com Pessoal'!$I$512:$AJ$512,0),10,1)),0)
+_xlfn.IFNA(SUM((Q$3&gt;='Gastos com Pessoal'!$E$513:$E$522)*(Q$3&lt;='Gastos com Pessoal'!$F$513:$F$522)*(IF('Gastos com Pessoal'!$S$513:$S$522&lt;=Q$3,1,0))*OFFSET('Gastos com Pessoal'!$H$512,1,MATCH(3&amp;$B54,'Gastos com Pessoal'!$I$532:$AJ$532&amp;'Gastos com Pessoal'!$I$512:$AJ$512,0),10,1)),0)
+_xlfn.IFNA(SUM((Q$3&gt;='Gastos com Pessoal'!$E$513:$E$522)*(Q$3&lt;='Gastos com Pessoal'!$F$513:$F$522)*(IF('Gastos com Pessoal'!$Y$513:$Y$522&lt;=Q$3,1,0))*OFFSET('Gastos com Pessoal'!$H$512,1,MATCH(4&amp;$B54,'Gastos com Pessoal'!$I$532:$AJ$532&amp;'Gastos com Pessoal'!$I$512:$AJ$512,0),10,1)),0)
+_xlfn.IFNA(SUM((Q$3&gt;='Gastos com Pessoal'!$E$513:$E$522)*(Q$3&lt;='Gastos com Pessoal'!$F$513:$F$522)*(IF('Gastos com Pessoal'!$AE$513:$AE$522&lt;=Q$3,1,0))*OFFSET('Gastos com Pessoal'!$H$512,1,MATCH(5&amp;$B54,'Gastos com Pessoal'!$I$532:$AJ$532&amp;'Gastos com Pessoal'!$I$512:$AJ$512,0),10,1)),0)</f>
        <v>0</v>
      </c>
      <c r="R54" s="32">
        <f t="array" aca="1" ref="R54" ca="1">_xlfn.IFNA(SUM((R$3&gt;='Gastos com Pessoal'!$E$7:$E$506)*(R$3&lt;='Gastos com Pessoal'!$F$7:$F$506)*OFFSET('Encargos e Benefícios'!$D$5,1,MATCH($B54,'Encargos e Benefícios'!$E$5:$AB$5,0),500,1)),0)
+_xlfn.IFNA(SUM((R$3&gt;='Gastos com Pessoal'!$E$513:$E$522)*(R$3&lt;='Gastos com Pessoal'!$F$513:$F$522)*OFFSET('Encargos e Benefícios'!$D$511,1,MATCH($B54,'Encargos e Benefícios'!$E$511:$AB$511,0),10,1)),0)
+_xlfn.IFNA(SUM((R$3&gt;='Gastos com Pessoal'!$E$7:$E$506)*(R$3&lt;='Gastos com Pessoal'!$F$7:$F$506)*(IF('Gastos com Pessoal'!$G$7:$G$506&lt;=R$3,1,0))*OFFSET('Gastos com Pessoal'!$H$6,1,MATCH(1&amp;$B54,'Gastos com Pessoal'!$I$532:$AJ$532&amp;'Gastos com Pessoal'!$I$6:$AJ$6,0),500,1)),0)
+_xlfn.IFNA(SUM((R$3&gt;='Gastos com Pessoal'!$E$7:$E$506)*(R$3&lt;='Gastos com Pessoal'!$F$7:$F$506)*(IF('Gastos com Pessoal'!$M$7:$M$506&lt;=R$3,1,0))*OFFSET('Gastos com Pessoal'!$H$6,1,MATCH(2&amp;$B54,'Gastos com Pessoal'!$I$532:$AJ$532&amp;'Gastos com Pessoal'!$I$6:$AJ$6,0),500,1)),0)
+_xlfn.IFNA(SUM((R$3&gt;='Gastos com Pessoal'!$E$7:$E$506)*(R$3&lt;='Gastos com Pessoal'!$F$7:$F$506)*(IF('Gastos com Pessoal'!$S$7:$S$506&lt;=R$3,1,0))*OFFSET('Gastos com Pessoal'!$H$6,1,MATCH(3&amp;$B54,'Gastos com Pessoal'!$I$532:$AJ$532&amp;'Gastos com Pessoal'!$I$6:$AJ$6,0),500,1)),0)
+_xlfn.IFNA(SUM((R$3&gt;='Gastos com Pessoal'!$E$7:$E$506)*(R$3&lt;='Gastos com Pessoal'!$F$7:$F$506)*(IF('Gastos com Pessoal'!$Y$7:$Y$506&lt;=R$3,1,0))*OFFSET('Gastos com Pessoal'!$H$6,1,MATCH(4&amp;$B54,'Gastos com Pessoal'!$I$532:$AJ$532&amp;'Gastos com Pessoal'!$I$6:$AJ$6,0),500,1)),0)
+_xlfn.IFNA(SUM((R$3&gt;='Gastos com Pessoal'!$E$7:$E$506)*(R$3&lt;='Gastos com Pessoal'!$F$7:$F$506)*(IF('Gastos com Pessoal'!$AE$7:$AE$506&lt;=R$3,1,0))*OFFSET('Gastos com Pessoal'!$H$6,1,MATCH(5&amp;$B54,'Gastos com Pessoal'!$I$532:$AJ$532&amp;'Gastos com Pessoal'!$I$6:$AJ$6,0),500,1)),0)
+_xlfn.IFNA(SUM((R$3&gt;='Gastos com Pessoal'!$E$513:$E$522)*(R$3&lt;='Gastos com Pessoal'!$F$513:$F$522)*(IF('Gastos com Pessoal'!$G$513:$G$522&lt;=R$3,1,0))*OFFSET('Gastos com Pessoal'!$H$512,1,MATCH(1&amp;$B54,'Gastos com Pessoal'!$I$532:$AJ$532&amp;'Gastos com Pessoal'!$I$512:$AJ$512,0),10,1)),0)
+_xlfn.IFNA(SUM((R$3&gt;='Gastos com Pessoal'!$E$513:$E$522)*(R$3&lt;='Gastos com Pessoal'!$F$513:$F$522)*(IF('Gastos com Pessoal'!$M$513:$M$522&lt;=R$3,1,0))*OFFSET('Gastos com Pessoal'!$H$512,1,MATCH(2&amp;$B54,'Gastos com Pessoal'!$I$532:$AJ$532&amp;'Gastos com Pessoal'!$I$512:$AJ$512,0),10,1)),0)
+_xlfn.IFNA(SUM((R$3&gt;='Gastos com Pessoal'!$E$513:$E$522)*(R$3&lt;='Gastos com Pessoal'!$F$513:$F$522)*(IF('Gastos com Pessoal'!$S$513:$S$522&lt;=R$3,1,0))*OFFSET('Gastos com Pessoal'!$H$512,1,MATCH(3&amp;$B54,'Gastos com Pessoal'!$I$532:$AJ$532&amp;'Gastos com Pessoal'!$I$512:$AJ$512,0),10,1)),0)
+_xlfn.IFNA(SUM((R$3&gt;='Gastos com Pessoal'!$E$513:$E$522)*(R$3&lt;='Gastos com Pessoal'!$F$513:$F$522)*(IF('Gastos com Pessoal'!$Y$513:$Y$522&lt;=R$3,1,0))*OFFSET('Gastos com Pessoal'!$H$512,1,MATCH(4&amp;$B54,'Gastos com Pessoal'!$I$532:$AJ$532&amp;'Gastos com Pessoal'!$I$512:$AJ$512,0),10,1)),0)
+_xlfn.IFNA(SUM((R$3&gt;='Gastos com Pessoal'!$E$513:$E$522)*(R$3&lt;='Gastos com Pessoal'!$F$513:$F$522)*(IF('Gastos com Pessoal'!$AE$513:$AE$522&lt;=R$3,1,0))*OFFSET('Gastos com Pessoal'!$H$512,1,MATCH(5&amp;$B54,'Gastos com Pessoal'!$I$532:$AJ$532&amp;'Gastos com Pessoal'!$I$512:$AJ$512,0),10,1)),0)</f>
        <v>0</v>
      </c>
      <c r="S54" s="32">
        <f t="array" aca="1" ref="S54" ca="1">_xlfn.IFNA(SUM((S$3&gt;='Gastos com Pessoal'!$E$7:$E$506)*(S$3&lt;='Gastos com Pessoal'!$F$7:$F$506)*OFFSET('Encargos e Benefícios'!$D$5,1,MATCH($B54,'Encargos e Benefícios'!$E$5:$AB$5,0),500,1)),0)
+_xlfn.IFNA(SUM((S$3&gt;='Gastos com Pessoal'!$E$513:$E$522)*(S$3&lt;='Gastos com Pessoal'!$F$513:$F$522)*OFFSET('Encargos e Benefícios'!$D$511,1,MATCH($B54,'Encargos e Benefícios'!$E$511:$AB$511,0),10,1)),0)
+_xlfn.IFNA(SUM((S$3&gt;='Gastos com Pessoal'!$E$7:$E$506)*(S$3&lt;='Gastos com Pessoal'!$F$7:$F$506)*(IF('Gastos com Pessoal'!$G$7:$G$506&lt;=S$3,1,0))*OFFSET('Gastos com Pessoal'!$H$6,1,MATCH(1&amp;$B54,'Gastos com Pessoal'!$I$532:$AJ$532&amp;'Gastos com Pessoal'!$I$6:$AJ$6,0),500,1)),0)
+_xlfn.IFNA(SUM((S$3&gt;='Gastos com Pessoal'!$E$7:$E$506)*(S$3&lt;='Gastos com Pessoal'!$F$7:$F$506)*(IF('Gastos com Pessoal'!$M$7:$M$506&lt;=S$3,1,0))*OFFSET('Gastos com Pessoal'!$H$6,1,MATCH(2&amp;$B54,'Gastos com Pessoal'!$I$532:$AJ$532&amp;'Gastos com Pessoal'!$I$6:$AJ$6,0),500,1)),0)
+_xlfn.IFNA(SUM((S$3&gt;='Gastos com Pessoal'!$E$7:$E$506)*(S$3&lt;='Gastos com Pessoal'!$F$7:$F$506)*(IF('Gastos com Pessoal'!$S$7:$S$506&lt;=S$3,1,0))*OFFSET('Gastos com Pessoal'!$H$6,1,MATCH(3&amp;$B54,'Gastos com Pessoal'!$I$532:$AJ$532&amp;'Gastos com Pessoal'!$I$6:$AJ$6,0),500,1)),0)
+_xlfn.IFNA(SUM((S$3&gt;='Gastos com Pessoal'!$E$7:$E$506)*(S$3&lt;='Gastos com Pessoal'!$F$7:$F$506)*(IF('Gastos com Pessoal'!$Y$7:$Y$506&lt;=S$3,1,0))*OFFSET('Gastos com Pessoal'!$H$6,1,MATCH(4&amp;$B54,'Gastos com Pessoal'!$I$532:$AJ$532&amp;'Gastos com Pessoal'!$I$6:$AJ$6,0),500,1)),0)
+_xlfn.IFNA(SUM((S$3&gt;='Gastos com Pessoal'!$E$7:$E$506)*(S$3&lt;='Gastos com Pessoal'!$F$7:$F$506)*(IF('Gastos com Pessoal'!$AE$7:$AE$506&lt;=S$3,1,0))*OFFSET('Gastos com Pessoal'!$H$6,1,MATCH(5&amp;$B54,'Gastos com Pessoal'!$I$532:$AJ$532&amp;'Gastos com Pessoal'!$I$6:$AJ$6,0),500,1)),0)
+_xlfn.IFNA(SUM((S$3&gt;='Gastos com Pessoal'!$E$513:$E$522)*(S$3&lt;='Gastos com Pessoal'!$F$513:$F$522)*(IF('Gastos com Pessoal'!$G$513:$G$522&lt;=S$3,1,0))*OFFSET('Gastos com Pessoal'!$H$512,1,MATCH(1&amp;$B54,'Gastos com Pessoal'!$I$532:$AJ$532&amp;'Gastos com Pessoal'!$I$512:$AJ$512,0),10,1)),0)
+_xlfn.IFNA(SUM((S$3&gt;='Gastos com Pessoal'!$E$513:$E$522)*(S$3&lt;='Gastos com Pessoal'!$F$513:$F$522)*(IF('Gastos com Pessoal'!$M$513:$M$522&lt;=S$3,1,0))*OFFSET('Gastos com Pessoal'!$H$512,1,MATCH(2&amp;$B54,'Gastos com Pessoal'!$I$532:$AJ$532&amp;'Gastos com Pessoal'!$I$512:$AJ$512,0),10,1)),0)
+_xlfn.IFNA(SUM((S$3&gt;='Gastos com Pessoal'!$E$513:$E$522)*(S$3&lt;='Gastos com Pessoal'!$F$513:$F$522)*(IF('Gastos com Pessoal'!$S$513:$S$522&lt;=S$3,1,0))*OFFSET('Gastos com Pessoal'!$H$512,1,MATCH(3&amp;$B54,'Gastos com Pessoal'!$I$532:$AJ$532&amp;'Gastos com Pessoal'!$I$512:$AJ$512,0),10,1)),0)
+_xlfn.IFNA(SUM((S$3&gt;='Gastos com Pessoal'!$E$513:$E$522)*(S$3&lt;='Gastos com Pessoal'!$F$513:$F$522)*(IF('Gastos com Pessoal'!$Y$513:$Y$522&lt;=S$3,1,0))*OFFSET('Gastos com Pessoal'!$H$512,1,MATCH(4&amp;$B54,'Gastos com Pessoal'!$I$532:$AJ$532&amp;'Gastos com Pessoal'!$I$512:$AJ$512,0),10,1)),0)
+_xlfn.IFNA(SUM((S$3&gt;='Gastos com Pessoal'!$E$513:$E$522)*(S$3&lt;='Gastos com Pessoal'!$F$513:$F$522)*(IF('Gastos com Pessoal'!$AE$513:$AE$522&lt;=S$3,1,0))*OFFSET('Gastos com Pessoal'!$H$512,1,MATCH(5&amp;$B54,'Gastos com Pessoal'!$I$532:$AJ$532&amp;'Gastos com Pessoal'!$I$512:$AJ$512,0),10,1)),0)</f>
        <v>0</v>
      </c>
      <c r="T54" s="32">
        <f t="array" aca="1" ref="T54" ca="1">_xlfn.IFNA(SUM((T$3&gt;='Gastos com Pessoal'!$E$7:$E$506)*(T$3&lt;='Gastos com Pessoal'!$F$7:$F$506)*OFFSET('Encargos e Benefícios'!$D$5,1,MATCH($B54,'Encargos e Benefícios'!$E$5:$AB$5,0),500,1)),0)
+_xlfn.IFNA(SUM((T$3&gt;='Gastos com Pessoal'!$E$513:$E$522)*(T$3&lt;='Gastos com Pessoal'!$F$513:$F$522)*OFFSET('Encargos e Benefícios'!$D$511,1,MATCH($B54,'Encargos e Benefícios'!$E$511:$AB$511,0),10,1)),0)
+_xlfn.IFNA(SUM((T$3&gt;='Gastos com Pessoal'!$E$7:$E$506)*(T$3&lt;='Gastos com Pessoal'!$F$7:$F$506)*(IF('Gastos com Pessoal'!$G$7:$G$506&lt;=T$3,1,0))*OFFSET('Gastos com Pessoal'!$H$6,1,MATCH(1&amp;$B54,'Gastos com Pessoal'!$I$532:$AJ$532&amp;'Gastos com Pessoal'!$I$6:$AJ$6,0),500,1)),0)
+_xlfn.IFNA(SUM((T$3&gt;='Gastos com Pessoal'!$E$7:$E$506)*(T$3&lt;='Gastos com Pessoal'!$F$7:$F$506)*(IF('Gastos com Pessoal'!$M$7:$M$506&lt;=T$3,1,0))*OFFSET('Gastos com Pessoal'!$H$6,1,MATCH(2&amp;$B54,'Gastos com Pessoal'!$I$532:$AJ$532&amp;'Gastos com Pessoal'!$I$6:$AJ$6,0),500,1)),0)
+_xlfn.IFNA(SUM((T$3&gt;='Gastos com Pessoal'!$E$7:$E$506)*(T$3&lt;='Gastos com Pessoal'!$F$7:$F$506)*(IF('Gastos com Pessoal'!$S$7:$S$506&lt;=T$3,1,0))*OFFSET('Gastos com Pessoal'!$H$6,1,MATCH(3&amp;$B54,'Gastos com Pessoal'!$I$532:$AJ$532&amp;'Gastos com Pessoal'!$I$6:$AJ$6,0),500,1)),0)
+_xlfn.IFNA(SUM((T$3&gt;='Gastos com Pessoal'!$E$7:$E$506)*(T$3&lt;='Gastos com Pessoal'!$F$7:$F$506)*(IF('Gastos com Pessoal'!$Y$7:$Y$506&lt;=T$3,1,0))*OFFSET('Gastos com Pessoal'!$H$6,1,MATCH(4&amp;$B54,'Gastos com Pessoal'!$I$532:$AJ$532&amp;'Gastos com Pessoal'!$I$6:$AJ$6,0),500,1)),0)
+_xlfn.IFNA(SUM((T$3&gt;='Gastos com Pessoal'!$E$7:$E$506)*(T$3&lt;='Gastos com Pessoal'!$F$7:$F$506)*(IF('Gastos com Pessoal'!$AE$7:$AE$506&lt;=T$3,1,0))*OFFSET('Gastos com Pessoal'!$H$6,1,MATCH(5&amp;$B54,'Gastos com Pessoal'!$I$532:$AJ$532&amp;'Gastos com Pessoal'!$I$6:$AJ$6,0),500,1)),0)
+_xlfn.IFNA(SUM((T$3&gt;='Gastos com Pessoal'!$E$513:$E$522)*(T$3&lt;='Gastos com Pessoal'!$F$513:$F$522)*(IF('Gastos com Pessoal'!$G$513:$G$522&lt;=T$3,1,0))*OFFSET('Gastos com Pessoal'!$H$512,1,MATCH(1&amp;$B54,'Gastos com Pessoal'!$I$532:$AJ$532&amp;'Gastos com Pessoal'!$I$512:$AJ$512,0),10,1)),0)
+_xlfn.IFNA(SUM((T$3&gt;='Gastos com Pessoal'!$E$513:$E$522)*(T$3&lt;='Gastos com Pessoal'!$F$513:$F$522)*(IF('Gastos com Pessoal'!$M$513:$M$522&lt;=T$3,1,0))*OFFSET('Gastos com Pessoal'!$H$512,1,MATCH(2&amp;$B54,'Gastos com Pessoal'!$I$532:$AJ$532&amp;'Gastos com Pessoal'!$I$512:$AJ$512,0),10,1)),0)
+_xlfn.IFNA(SUM((T$3&gt;='Gastos com Pessoal'!$E$513:$E$522)*(T$3&lt;='Gastos com Pessoal'!$F$513:$F$522)*(IF('Gastos com Pessoal'!$S$513:$S$522&lt;=T$3,1,0))*OFFSET('Gastos com Pessoal'!$H$512,1,MATCH(3&amp;$B54,'Gastos com Pessoal'!$I$532:$AJ$532&amp;'Gastos com Pessoal'!$I$512:$AJ$512,0),10,1)),0)
+_xlfn.IFNA(SUM((T$3&gt;='Gastos com Pessoal'!$E$513:$E$522)*(T$3&lt;='Gastos com Pessoal'!$F$513:$F$522)*(IF('Gastos com Pessoal'!$Y$513:$Y$522&lt;=T$3,1,0))*OFFSET('Gastos com Pessoal'!$H$512,1,MATCH(4&amp;$B54,'Gastos com Pessoal'!$I$532:$AJ$532&amp;'Gastos com Pessoal'!$I$512:$AJ$512,0),10,1)),0)
+_xlfn.IFNA(SUM((T$3&gt;='Gastos com Pessoal'!$E$513:$E$522)*(T$3&lt;='Gastos com Pessoal'!$F$513:$F$522)*(IF('Gastos com Pessoal'!$AE$513:$AE$522&lt;=T$3,1,0))*OFFSET('Gastos com Pessoal'!$H$512,1,MATCH(5&amp;$B54,'Gastos com Pessoal'!$I$532:$AJ$532&amp;'Gastos com Pessoal'!$I$512:$AJ$512,0),10,1)),0)</f>
        <v>0</v>
      </c>
      <c r="U54" s="32">
        <f t="array" aca="1" ref="U54" ca="1">_xlfn.IFNA(SUM((U$3&gt;='Gastos com Pessoal'!$E$7:$E$506)*(U$3&lt;='Gastos com Pessoal'!$F$7:$F$506)*OFFSET('Encargos e Benefícios'!$D$5,1,MATCH($B54,'Encargos e Benefícios'!$E$5:$AB$5,0),500,1)),0)
+_xlfn.IFNA(SUM((U$3&gt;='Gastos com Pessoal'!$E$513:$E$522)*(U$3&lt;='Gastos com Pessoal'!$F$513:$F$522)*OFFSET('Encargos e Benefícios'!$D$511,1,MATCH($B54,'Encargos e Benefícios'!$E$511:$AB$511,0),10,1)),0)
+_xlfn.IFNA(SUM((U$3&gt;='Gastos com Pessoal'!$E$7:$E$506)*(U$3&lt;='Gastos com Pessoal'!$F$7:$F$506)*(IF('Gastos com Pessoal'!$G$7:$G$506&lt;=U$3,1,0))*OFFSET('Gastos com Pessoal'!$H$6,1,MATCH(1&amp;$B54,'Gastos com Pessoal'!$I$532:$AJ$532&amp;'Gastos com Pessoal'!$I$6:$AJ$6,0),500,1)),0)
+_xlfn.IFNA(SUM((U$3&gt;='Gastos com Pessoal'!$E$7:$E$506)*(U$3&lt;='Gastos com Pessoal'!$F$7:$F$506)*(IF('Gastos com Pessoal'!$M$7:$M$506&lt;=U$3,1,0))*OFFSET('Gastos com Pessoal'!$H$6,1,MATCH(2&amp;$B54,'Gastos com Pessoal'!$I$532:$AJ$532&amp;'Gastos com Pessoal'!$I$6:$AJ$6,0),500,1)),0)
+_xlfn.IFNA(SUM((U$3&gt;='Gastos com Pessoal'!$E$7:$E$506)*(U$3&lt;='Gastos com Pessoal'!$F$7:$F$506)*(IF('Gastos com Pessoal'!$S$7:$S$506&lt;=U$3,1,0))*OFFSET('Gastos com Pessoal'!$H$6,1,MATCH(3&amp;$B54,'Gastos com Pessoal'!$I$532:$AJ$532&amp;'Gastos com Pessoal'!$I$6:$AJ$6,0),500,1)),0)
+_xlfn.IFNA(SUM((U$3&gt;='Gastos com Pessoal'!$E$7:$E$506)*(U$3&lt;='Gastos com Pessoal'!$F$7:$F$506)*(IF('Gastos com Pessoal'!$Y$7:$Y$506&lt;=U$3,1,0))*OFFSET('Gastos com Pessoal'!$H$6,1,MATCH(4&amp;$B54,'Gastos com Pessoal'!$I$532:$AJ$532&amp;'Gastos com Pessoal'!$I$6:$AJ$6,0),500,1)),0)
+_xlfn.IFNA(SUM((U$3&gt;='Gastos com Pessoal'!$E$7:$E$506)*(U$3&lt;='Gastos com Pessoal'!$F$7:$F$506)*(IF('Gastos com Pessoal'!$AE$7:$AE$506&lt;=U$3,1,0))*OFFSET('Gastos com Pessoal'!$H$6,1,MATCH(5&amp;$B54,'Gastos com Pessoal'!$I$532:$AJ$532&amp;'Gastos com Pessoal'!$I$6:$AJ$6,0),500,1)),0)
+_xlfn.IFNA(SUM((U$3&gt;='Gastos com Pessoal'!$E$513:$E$522)*(U$3&lt;='Gastos com Pessoal'!$F$513:$F$522)*(IF('Gastos com Pessoal'!$G$513:$G$522&lt;=U$3,1,0))*OFFSET('Gastos com Pessoal'!$H$512,1,MATCH(1&amp;$B54,'Gastos com Pessoal'!$I$532:$AJ$532&amp;'Gastos com Pessoal'!$I$512:$AJ$512,0),10,1)),0)
+_xlfn.IFNA(SUM((U$3&gt;='Gastos com Pessoal'!$E$513:$E$522)*(U$3&lt;='Gastos com Pessoal'!$F$513:$F$522)*(IF('Gastos com Pessoal'!$M$513:$M$522&lt;=U$3,1,0))*OFFSET('Gastos com Pessoal'!$H$512,1,MATCH(2&amp;$B54,'Gastos com Pessoal'!$I$532:$AJ$532&amp;'Gastos com Pessoal'!$I$512:$AJ$512,0),10,1)),0)
+_xlfn.IFNA(SUM((U$3&gt;='Gastos com Pessoal'!$E$513:$E$522)*(U$3&lt;='Gastos com Pessoal'!$F$513:$F$522)*(IF('Gastos com Pessoal'!$S$513:$S$522&lt;=U$3,1,0))*OFFSET('Gastos com Pessoal'!$H$512,1,MATCH(3&amp;$B54,'Gastos com Pessoal'!$I$532:$AJ$532&amp;'Gastos com Pessoal'!$I$512:$AJ$512,0),10,1)),0)
+_xlfn.IFNA(SUM((U$3&gt;='Gastos com Pessoal'!$E$513:$E$522)*(U$3&lt;='Gastos com Pessoal'!$F$513:$F$522)*(IF('Gastos com Pessoal'!$Y$513:$Y$522&lt;=U$3,1,0))*OFFSET('Gastos com Pessoal'!$H$512,1,MATCH(4&amp;$B54,'Gastos com Pessoal'!$I$532:$AJ$532&amp;'Gastos com Pessoal'!$I$512:$AJ$512,0),10,1)),0)
+_xlfn.IFNA(SUM((U$3&gt;='Gastos com Pessoal'!$E$513:$E$522)*(U$3&lt;='Gastos com Pessoal'!$F$513:$F$522)*(IF('Gastos com Pessoal'!$AE$513:$AE$522&lt;=U$3,1,0))*OFFSET('Gastos com Pessoal'!$H$512,1,MATCH(5&amp;$B54,'Gastos com Pessoal'!$I$532:$AJ$532&amp;'Gastos com Pessoal'!$I$512:$AJ$512,0),10,1)),0)</f>
        <v>0</v>
      </c>
      <c r="V54" s="32">
        <f t="array" aca="1" ref="V54" ca="1">_xlfn.IFNA(SUM((V$3&gt;='Gastos com Pessoal'!$E$7:$E$506)*(V$3&lt;='Gastos com Pessoal'!$F$7:$F$506)*OFFSET('Encargos e Benefícios'!$D$5,1,MATCH($B54,'Encargos e Benefícios'!$E$5:$AB$5,0),500,1)),0)
+_xlfn.IFNA(SUM((V$3&gt;='Gastos com Pessoal'!$E$513:$E$522)*(V$3&lt;='Gastos com Pessoal'!$F$513:$F$522)*OFFSET('Encargos e Benefícios'!$D$511,1,MATCH($B54,'Encargos e Benefícios'!$E$511:$AB$511,0),10,1)),0)
+_xlfn.IFNA(SUM((V$3&gt;='Gastos com Pessoal'!$E$7:$E$506)*(V$3&lt;='Gastos com Pessoal'!$F$7:$F$506)*(IF('Gastos com Pessoal'!$G$7:$G$506&lt;=V$3,1,0))*OFFSET('Gastos com Pessoal'!$H$6,1,MATCH(1&amp;$B54,'Gastos com Pessoal'!$I$532:$AJ$532&amp;'Gastos com Pessoal'!$I$6:$AJ$6,0),500,1)),0)
+_xlfn.IFNA(SUM((V$3&gt;='Gastos com Pessoal'!$E$7:$E$506)*(V$3&lt;='Gastos com Pessoal'!$F$7:$F$506)*(IF('Gastos com Pessoal'!$M$7:$M$506&lt;=V$3,1,0))*OFFSET('Gastos com Pessoal'!$H$6,1,MATCH(2&amp;$B54,'Gastos com Pessoal'!$I$532:$AJ$532&amp;'Gastos com Pessoal'!$I$6:$AJ$6,0),500,1)),0)
+_xlfn.IFNA(SUM((V$3&gt;='Gastos com Pessoal'!$E$7:$E$506)*(V$3&lt;='Gastos com Pessoal'!$F$7:$F$506)*(IF('Gastos com Pessoal'!$S$7:$S$506&lt;=V$3,1,0))*OFFSET('Gastos com Pessoal'!$H$6,1,MATCH(3&amp;$B54,'Gastos com Pessoal'!$I$532:$AJ$532&amp;'Gastos com Pessoal'!$I$6:$AJ$6,0),500,1)),0)
+_xlfn.IFNA(SUM((V$3&gt;='Gastos com Pessoal'!$E$7:$E$506)*(V$3&lt;='Gastos com Pessoal'!$F$7:$F$506)*(IF('Gastos com Pessoal'!$Y$7:$Y$506&lt;=V$3,1,0))*OFFSET('Gastos com Pessoal'!$H$6,1,MATCH(4&amp;$B54,'Gastos com Pessoal'!$I$532:$AJ$532&amp;'Gastos com Pessoal'!$I$6:$AJ$6,0),500,1)),0)
+_xlfn.IFNA(SUM((V$3&gt;='Gastos com Pessoal'!$E$7:$E$506)*(V$3&lt;='Gastos com Pessoal'!$F$7:$F$506)*(IF('Gastos com Pessoal'!$AE$7:$AE$506&lt;=V$3,1,0))*OFFSET('Gastos com Pessoal'!$H$6,1,MATCH(5&amp;$B54,'Gastos com Pessoal'!$I$532:$AJ$532&amp;'Gastos com Pessoal'!$I$6:$AJ$6,0),500,1)),0)
+_xlfn.IFNA(SUM((V$3&gt;='Gastos com Pessoal'!$E$513:$E$522)*(V$3&lt;='Gastos com Pessoal'!$F$513:$F$522)*(IF('Gastos com Pessoal'!$G$513:$G$522&lt;=V$3,1,0))*OFFSET('Gastos com Pessoal'!$H$512,1,MATCH(1&amp;$B54,'Gastos com Pessoal'!$I$532:$AJ$532&amp;'Gastos com Pessoal'!$I$512:$AJ$512,0),10,1)),0)
+_xlfn.IFNA(SUM((V$3&gt;='Gastos com Pessoal'!$E$513:$E$522)*(V$3&lt;='Gastos com Pessoal'!$F$513:$F$522)*(IF('Gastos com Pessoal'!$M$513:$M$522&lt;=V$3,1,0))*OFFSET('Gastos com Pessoal'!$H$512,1,MATCH(2&amp;$B54,'Gastos com Pessoal'!$I$532:$AJ$532&amp;'Gastos com Pessoal'!$I$512:$AJ$512,0),10,1)),0)
+_xlfn.IFNA(SUM((V$3&gt;='Gastos com Pessoal'!$E$513:$E$522)*(V$3&lt;='Gastos com Pessoal'!$F$513:$F$522)*(IF('Gastos com Pessoal'!$S$513:$S$522&lt;=V$3,1,0))*OFFSET('Gastos com Pessoal'!$H$512,1,MATCH(3&amp;$B54,'Gastos com Pessoal'!$I$532:$AJ$532&amp;'Gastos com Pessoal'!$I$512:$AJ$512,0),10,1)),0)
+_xlfn.IFNA(SUM((V$3&gt;='Gastos com Pessoal'!$E$513:$E$522)*(V$3&lt;='Gastos com Pessoal'!$F$513:$F$522)*(IF('Gastos com Pessoal'!$Y$513:$Y$522&lt;=V$3,1,0))*OFFSET('Gastos com Pessoal'!$H$512,1,MATCH(4&amp;$B54,'Gastos com Pessoal'!$I$532:$AJ$532&amp;'Gastos com Pessoal'!$I$512:$AJ$512,0),10,1)),0)
+_xlfn.IFNA(SUM((V$3&gt;='Gastos com Pessoal'!$E$513:$E$522)*(V$3&lt;='Gastos com Pessoal'!$F$513:$F$522)*(IF('Gastos com Pessoal'!$AE$513:$AE$522&lt;=V$3,1,0))*OFFSET('Gastos com Pessoal'!$H$512,1,MATCH(5&amp;$B54,'Gastos com Pessoal'!$I$532:$AJ$532&amp;'Gastos com Pessoal'!$I$512:$AJ$512,0),10,1)),0)</f>
        <v>0</v>
      </c>
      <c r="W54" s="32">
        <f t="array" aca="1" ref="W54" ca="1">_xlfn.IFNA(SUM((W$3&gt;='Gastos com Pessoal'!$E$7:$E$506)*(W$3&lt;='Gastos com Pessoal'!$F$7:$F$506)*OFFSET('Encargos e Benefícios'!$D$5,1,MATCH($B54,'Encargos e Benefícios'!$E$5:$AB$5,0),500,1)),0)
+_xlfn.IFNA(SUM((W$3&gt;='Gastos com Pessoal'!$E$513:$E$522)*(W$3&lt;='Gastos com Pessoal'!$F$513:$F$522)*OFFSET('Encargos e Benefícios'!$D$511,1,MATCH($B54,'Encargos e Benefícios'!$E$511:$AB$511,0),10,1)),0)
+_xlfn.IFNA(SUM((W$3&gt;='Gastos com Pessoal'!$E$7:$E$506)*(W$3&lt;='Gastos com Pessoal'!$F$7:$F$506)*(IF('Gastos com Pessoal'!$G$7:$G$506&lt;=W$3,1,0))*OFFSET('Gastos com Pessoal'!$H$6,1,MATCH(1&amp;$B54,'Gastos com Pessoal'!$I$532:$AJ$532&amp;'Gastos com Pessoal'!$I$6:$AJ$6,0),500,1)),0)
+_xlfn.IFNA(SUM((W$3&gt;='Gastos com Pessoal'!$E$7:$E$506)*(W$3&lt;='Gastos com Pessoal'!$F$7:$F$506)*(IF('Gastos com Pessoal'!$M$7:$M$506&lt;=W$3,1,0))*OFFSET('Gastos com Pessoal'!$H$6,1,MATCH(2&amp;$B54,'Gastos com Pessoal'!$I$532:$AJ$532&amp;'Gastos com Pessoal'!$I$6:$AJ$6,0),500,1)),0)
+_xlfn.IFNA(SUM((W$3&gt;='Gastos com Pessoal'!$E$7:$E$506)*(W$3&lt;='Gastos com Pessoal'!$F$7:$F$506)*(IF('Gastos com Pessoal'!$S$7:$S$506&lt;=W$3,1,0))*OFFSET('Gastos com Pessoal'!$H$6,1,MATCH(3&amp;$B54,'Gastos com Pessoal'!$I$532:$AJ$532&amp;'Gastos com Pessoal'!$I$6:$AJ$6,0),500,1)),0)
+_xlfn.IFNA(SUM((W$3&gt;='Gastos com Pessoal'!$E$7:$E$506)*(W$3&lt;='Gastos com Pessoal'!$F$7:$F$506)*(IF('Gastos com Pessoal'!$Y$7:$Y$506&lt;=W$3,1,0))*OFFSET('Gastos com Pessoal'!$H$6,1,MATCH(4&amp;$B54,'Gastos com Pessoal'!$I$532:$AJ$532&amp;'Gastos com Pessoal'!$I$6:$AJ$6,0),500,1)),0)
+_xlfn.IFNA(SUM((W$3&gt;='Gastos com Pessoal'!$E$7:$E$506)*(W$3&lt;='Gastos com Pessoal'!$F$7:$F$506)*(IF('Gastos com Pessoal'!$AE$7:$AE$506&lt;=W$3,1,0))*OFFSET('Gastos com Pessoal'!$H$6,1,MATCH(5&amp;$B54,'Gastos com Pessoal'!$I$532:$AJ$532&amp;'Gastos com Pessoal'!$I$6:$AJ$6,0),500,1)),0)
+_xlfn.IFNA(SUM((W$3&gt;='Gastos com Pessoal'!$E$513:$E$522)*(W$3&lt;='Gastos com Pessoal'!$F$513:$F$522)*(IF('Gastos com Pessoal'!$G$513:$G$522&lt;=W$3,1,0))*OFFSET('Gastos com Pessoal'!$H$512,1,MATCH(1&amp;$B54,'Gastos com Pessoal'!$I$532:$AJ$532&amp;'Gastos com Pessoal'!$I$512:$AJ$512,0),10,1)),0)
+_xlfn.IFNA(SUM((W$3&gt;='Gastos com Pessoal'!$E$513:$E$522)*(W$3&lt;='Gastos com Pessoal'!$F$513:$F$522)*(IF('Gastos com Pessoal'!$M$513:$M$522&lt;=W$3,1,0))*OFFSET('Gastos com Pessoal'!$H$512,1,MATCH(2&amp;$B54,'Gastos com Pessoal'!$I$532:$AJ$532&amp;'Gastos com Pessoal'!$I$512:$AJ$512,0),10,1)),0)
+_xlfn.IFNA(SUM((W$3&gt;='Gastos com Pessoal'!$E$513:$E$522)*(W$3&lt;='Gastos com Pessoal'!$F$513:$F$522)*(IF('Gastos com Pessoal'!$S$513:$S$522&lt;=W$3,1,0))*OFFSET('Gastos com Pessoal'!$H$512,1,MATCH(3&amp;$B54,'Gastos com Pessoal'!$I$532:$AJ$532&amp;'Gastos com Pessoal'!$I$512:$AJ$512,0),10,1)),0)
+_xlfn.IFNA(SUM((W$3&gt;='Gastos com Pessoal'!$E$513:$E$522)*(W$3&lt;='Gastos com Pessoal'!$F$513:$F$522)*(IF('Gastos com Pessoal'!$Y$513:$Y$522&lt;=W$3,1,0))*OFFSET('Gastos com Pessoal'!$H$512,1,MATCH(4&amp;$B54,'Gastos com Pessoal'!$I$532:$AJ$532&amp;'Gastos com Pessoal'!$I$512:$AJ$512,0),10,1)),0)
+_xlfn.IFNA(SUM((W$3&gt;='Gastos com Pessoal'!$E$513:$E$522)*(W$3&lt;='Gastos com Pessoal'!$F$513:$F$522)*(IF('Gastos com Pessoal'!$AE$513:$AE$522&lt;=W$3,1,0))*OFFSET('Gastos com Pessoal'!$H$512,1,MATCH(5&amp;$B54,'Gastos com Pessoal'!$I$532:$AJ$532&amp;'Gastos com Pessoal'!$I$512:$AJ$512,0),10,1)),0)</f>
        <v>0</v>
      </c>
      <c r="X54" s="32">
        <f t="array" aca="1" ref="X54" ca="1">_xlfn.IFNA(SUM((X$3&gt;='Gastos com Pessoal'!$E$7:$E$506)*(X$3&lt;='Gastos com Pessoal'!$F$7:$F$506)*OFFSET('Encargos e Benefícios'!$D$5,1,MATCH($B54,'Encargos e Benefícios'!$E$5:$AB$5,0),500,1)),0)
+_xlfn.IFNA(SUM((X$3&gt;='Gastos com Pessoal'!$E$513:$E$522)*(X$3&lt;='Gastos com Pessoal'!$F$513:$F$522)*OFFSET('Encargos e Benefícios'!$D$511,1,MATCH($B54,'Encargos e Benefícios'!$E$511:$AB$511,0),10,1)),0)
+_xlfn.IFNA(SUM((X$3&gt;='Gastos com Pessoal'!$E$7:$E$506)*(X$3&lt;='Gastos com Pessoal'!$F$7:$F$506)*(IF('Gastos com Pessoal'!$G$7:$G$506&lt;=X$3,1,0))*OFFSET('Gastos com Pessoal'!$H$6,1,MATCH(1&amp;$B54,'Gastos com Pessoal'!$I$532:$AJ$532&amp;'Gastos com Pessoal'!$I$6:$AJ$6,0),500,1)),0)
+_xlfn.IFNA(SUM((X$3&gt;='Gastos com Pessoal'!$E$7:$E$506)*(X$3&lt;='Gastos com Pessoal'!$F$7:$F$506)*(IF('Gastos com Pessoal'!$M$7:$M$506&lt;=X$3,1,0))*OFFSET('Gastos com Pessoal'!$H$6,1,MATCH(2&amp;$B54,'Gastos com Pessoal'!$I$532:$AJ$532&amp;'Gastos com Pessoal'!$I$6:$AJ$6,0),500,1)),0)
+_xlfn.IFNA(SUM((X$3&gt;='Gastos com Pessoal'!$E$7:$E$506)*(X$3&lt;='Gastos com Pessoal'!$F$7:$F$506)*(IF('Gastos com Pessoal'!$S$7:$S$506&lt;=X$3,1,0))*OFFSET('Gastos com Pessoal'!$H$6,1,MATCH(3&amp;$B54,'Gastos com Pessoal'!$I$532:$AJ$532&amp;'Gastos com Pessoal'!$I$6:$AJ$6,0),500,1)),0)
+_xlfn.IFNA(SUM((X$3&gt;='Gastos com Pessoal'!$E$7:$E$506)*(X$3&lt;='Gastos com Pessoal'!$F$7:$F$506)*(IF('Gastos com Pessoal'!$Y$7:$Y$506&lt;=X$3,1,0))*OFFSET('Gastos com Pessoal'!$H$6,1,MATCH(4&amp;$B54,'Gastos com Pessoal'!$I$532:$AJ$532&amp;'Gastos com Pessoal'!$I$6:$AJ$6,0),500,1)),0)
+_xlfn.IFNA(SUM((X$3&gt;='Gastos com Pessoal'!$E$7:$E$506)*(X$3&lt;='Gastos com Pessoal'!$F$7:$F$506)*(IF('Gastos com Pessoal'!$AE$7:$AE$506&lt;=X$3,1,0))*OFFSET('Gastos com Pessoal'!$H$6,1,MATCH(5&amp;$B54,'Gastos com Pessoal'!$I$532:$AJ$532&amp;'Gastos com Pessoal'!$I$6:$AJ$6,0),500,1)),0)
+_xlfn.IFNA(SUM((X$3&gt;='Gastos com Pessoal'!$E$513:$E$522)*(X$3&lt;='Gastos com Pessoal'!$F$513:$F$522)*(IF('Gastos com Pessoal'!$G$513:$G$522&lt;=X$3,1,0))*OFFSET('Gastos com Pessoal'!$H$512,1,MATCH(1&amp;$B54,'Gastos com Pessoal'!$I$532:$AJ$532&amp;'Gastos com Pessoal'!$I$512:$AJ$512,0),10,1)),0)
+_xlfn.IFNA(SUM((X$3&gt;='Gastos com Pessoal'!$E$513:$E$522)*(X$3&lt;='Gastos com Pessoal'!$F$513:$F$522)*(IF('Gastos com Pessoal'!$M$513:$M$522&lt;=X$3,1,0))*OFFSET('Gastos com Pessoal'!$H$512,1,MATCH(2&amp;$B54,'Gastos com Pessoal'!$I$532:$AJ$532&amp;'Gastos com Pessoal'!$I$512:$AJ$512,0),10,1)),0)
+_xlfn.IFNA(SUM((X$3&gt;='Gastos com Pessoal'!$E$513:$E$522)*(X$3&lt;='Gastos com Pessoal'!$F$513:$F$522)*(IF('Gastos com Pessoal'!$S$513:$S$522&lt;=X$3,1,0))*OFFSET('Gastos com Pessoal'!$H$512,1,MATCH(3&amp;$B54,'Gastos com Pessoal'!$I$532:$AJ$532&amp;'Gastos com Pessoal'!$I$512:$AJ$512,0),10,1)),0)
+_xlfn.IFNA(SUM((X$3&gt;='Gastos com Pessoal'!$E$513:$E$522)*(X$3&lt;='Gastos com Pessoal'!$F$513:$F$522)*(IF('Gastos com Pessoal'!$Y$513:$Y$522&lt;=X$3,1,0))*OFFSET('Gastos com Pessoal'!$H$512,1,MATCH(4&amp;$B54,'Gastos com Pessoal'!$I$532:$AJ$532&amp;'Gastos com Pessoal'!$I$512:$AJ$512,0),10,1)),0)
+_xlfn.IFNA(SUM((X$3&gt;='Gastos com Pessoal'!$E$513:$E$522)*(X$3&lt;='Gastos com Pessoal'!$F$513:$F$522)*(IF('Gastos com Pessoal'!$AE$513:$AE$522&lt;=X$3,1,0))*OFFSET('Gastos com Pessoal'!$H$512,1,MATCH(5&amp;$B54,'Gastos com Pessoal'!$I$532:$AJ$532&amp;'Gastos com Pessoal'!$I$512:$AJ$512,0),10,1)),0)</f>
        <v>0</v>
      </c>
      <c r="Y54" s="32">
        <f t="array" aca="1" ref="Y54" ca="1">_xlfn.IFNA(SUM((Y$3&gt;='Gastos com Pessoal'!$E$7:$E$506)*(Y$3&lt;='Gastos com Pessoal'!$F$7:$F$506)*OFFSET('Encargos e Benefícios'!$D$5,1,MATCH($B54,'Encargos e Benefícios'!$E$5:$AB$5,0),500,1)),0)
+_xlfn.IFNA(SUM((Y$3&gt;='Gastos com Pessoal'!$E$513:$E$522)*(Y$3&lt;='Gastos com Pessoal'!$F$513:$F$522)*OFFSET('Encargos e Benefícios'!$D$511,1,MATCH($B54,'Encargos e Benefícios'!$E$511:$AB$511,0),10,1)),0)
+_xlfn.IFNA(SUM((Y$3&gt;='Gastos com Pessoal'!$E$7:$E$506)*(Y$3&lt;='Gastos com Pessoal'!$F$7:$F$506)*(IF('Gastos com Pessoal'!$G$7:$G$506&lt;=Y$3,1,0))*OFFSET('Gastos com Pessoal'!$H$6,1,MATCH(1&amp;$B54,'Gastos com Pessoal'!$I$532:$AJ$532&amp;'Gastos com Pessoal'!$I$6:$AJ$6,0),500,1)),0)
+_xlfn.IFNA(SUM((Y$3&gt;='Gastos com Pessoal'!$E$7:$E$506)*(Y$3&lt;='Gastos com Pessoal'!$F$7:$F$506)*(IF('Gastos com Pessoal'!$M$7:$M$506&lt;=Y$3,1,0))*OFFSET('Gastos com Pessoal'!$H$6,1,MATCH(2&amp;$B54,'Gastos com Pessoal'!$I$532:$AJ$532&amp;'Gastos com Pessoal'!$I$6:$AJ$6,0),500,1)),0)
+_xlfn.IFNA(SUM((Y$3&gt;='Gastos com Pessoal'!$E$7:$E$506)*(Y$3&lt;='Gastos com Pessoal'!$F$7:$F$506)*(IF('Gastos com Pessoal'!$S$7:$S$506&lt;=Y$3,1,0))*OFFSET('Gastos com Pessoal'!$H$6,1,MATCH(3&amp;$B54,'Gastos com Pessoal'!$I$532:$AJ$532&amp;'Gastos com Pessoal'!$I$6:$AJ$6,0),500,1)),0)
+_xlfn.IFNA(SUM((Y$3&gt;='Gastos com Pessoal'!$E$7:$E$506)*(Y$3&lt;='Gastos com Pessoal'!$F$7:$F$506)*(IF('Gastos com Pessoal'!$Y$7:$Y$506&lt;=Y$3,1,0))*OFFSET('Gastos com Pessoal'!$H$6,1,MATCH(4&amp;$B54,'Gastos com Pessoal'!$I$532:$AJ$532&amp;'Gastos com Pessoal'!$I$6:$AJ$6,0),500,1)),0)
+_xlfn.IFNA(SUM((Y$3&gt;='Gastos com Pessoal'!$E$7:$E$506)*(Y$3&lt;='Gastos com Pessoal'!$F$7:$F$506)*(IF('Gastos com Pessoal'!$AE$7:$AE$506&lt;=Y$3,1,0))*OFFSET('Gastos com Pessoal'!$H$6,1,MATCH(5&amp;$B54,'Gastos com Pessoal'!$I$532:$AJ$532&amp;'Gastos com Pessoal'!$I$6:$AJ$6,0),500,1)),0)
+_xlfn.IFNA(SUM((Y$3&gt;='Gastos com Pessoal'!$E$513:$E$522)*(Y$3&lt;='Gastos com Pessoal'!$F$513:$F$522)*(IF('Gastos com Pessoal'!$G$513:$G$522&lt;=Y$3,1,0))*OFFSET('Gastos com Pessoal'!$H$512,1,MATCH(1&amp;$B54,'Gastos com Pessoal'!$I$532:$AJ$532&amp;'Gastos com Pessoal'!$I$512:$AJ$512,0),10,1)),0)
+_xlfn.IFNA(SUM((Y$3&gt;='Gastos com Pessoal'!$E$513:$E$522)*(Y$3&lt;='Gastos com Pessoal'!$F$513:$F$522)*(IF('Gastos com Pessoal'!$M$513:$M$522&lt;=Y$3,1,0))*OFFSET('Gastos com Pessoal'!$H$512,1,MATCH(2&amp;$B54,'Gastos com Pessoal'!$I$532:$AJ$532&amp;'Gastos com Pessoal'!$I$512:$AJ$512,0),10,1)),0)
+_xlfn.IFNA(SUM((Y$3&gt;='Gastos com Pessoal'!$E$513:$E$522)*(Y$3&lt;='Gastos com Pessoal'!$F$513:$F$522)*(IF('Gastos com Pessoal'!$S$513:$S$522&lt;=Y$3,1,0))*OFFSET('Gastos com Pessoal'!$H$512,1,MATCH(3&amp;$B54,'Gastos com Pessoal'!$I$532:$AJ$532&amp;'Gastos com Pessoal'!$I$512:$AJ$512,0),10,1)),0)
+_xlfn.IFNA(SUM((Y$3&gt;='Gastos com Pessoal'!$E$513:$E$522)*(Y$3&lt;='Gastos com Pessoal'!$F$513:$F$522)*(IF('Gastos com Pessoal'!$Y$513:$Y$522&lt;=Y$3,1,0))*OFFSET('Gastos com Pessoal'!$H$512,1,MATCH(4&amp;$B54,'Gastos com Pessoal'!$I$532:$AJ$532&amp;'Gastos com Pessoal'!$I$512:$AJ$512,0),10,1)),0)
+_xlfn.IFNA(SUM((Y$3&gt;='Gastos com Pessoal'!$E$513:$E$522)*(Y$3&lt;='Gastos com Pessoal'!$F$513:$F$522)*(IF('Gastos com Pessoal'!$AE$513:$AE$522&lt;=Y$3,1,0))*OFFSET('Gastos com Pessoal'!$H$512,1,MATCH(5&amp;$B54,'Gastos com Pessoal'!$I$532:$AJ$532&amp;'Gastos com Pessoal'!$I$512:$AJ$512,0),10,1)),0)</f>
        <v>0</v>
      </c>
      <c r="Z54" s="32">
        <f t="array" aca="1" ref="Z54" ca="1">_xlfn.IFNA(SUM((Z$3&gt;='Gastos com Pessoal'!$E$7:$E$506)*(Z$3&lt;='Gastos com Pessoal'!$F$7:$F$506)*OFFSET('Encargos e Benefícios'!$D$5,1,MATCH($B54,'Encargos e Benefícios'!$E$5:$AB$5,0),500,1)),0)
+_xlfn.IFNA(SUM((Z$3&gt;='Gastos com Pessoal'!$E$513:$E$522)*(Z$3&lt;='Gastos com Pessoal'!$F$513:$F$522)*OFFSET('Encargos e Benefícios'!$D$511,1,MATCH($B54,'Encargos e Benefícios'!$E$511:$AB$511,0),10,1)),0)
+_xlfn.IFNA(SUM((Z$3&gt;='Gastos com Pessoal'!$E$7:$E$506)*(Z$3&lt;='Gastos com Pessoal'!$F$7:$F$506)*(IF('Gastos com Pessoal'!$G$7:$G$506&lt;=Z$3,1,0))*OFFSET('Gastos com Pessoal'!$H$6,1,MATCH(1&amp;$B54,'Gastos com Pessoal'!$I$532:$AJ$532&amp;'Gastos com Pessoal'!$I$6:$AJ$6,0),500,1)),0)
+_xlfn.IFNA(SUM((Z$3&gt;='Gastos com Pessoal'!$E$7:$E$506)*(Z$3&lt;='Gastos com Pessoal'!$F$7:$F$506)*(IF('Gastos com Pessoal'!$M$7:$M$506&lt;=Z$3,1,0))*OFFSET('Gastos com Pessoal'!$H$6,1,MATCH(2&amp;$B54,'Gastos com Pessoal'!$I$532:$AJ$532&amp;'Gastos com Pessoal'!$I$6:$AJ$6,0),500,1)),0)
+_xlfn.IFNA(SUM((Z$3&gt;='Gastos com Pessoal'!$E$7:$E$506)*(Z$3&lt;='Gastos com Pessoal'!$F$7:$F$506)*(IF('Gastos com Pessoal'!$S$7:$S$506&lt;=Z$3,1,0))*OFFSET('Gastos com Pessoal'!$H$6,1,MATCH(3&amp;$B54,'Gastos com Pessoal'!$I$532:$AJ$532&amp;'Gastos com Pessoal'!$I$6:$AJ$6,0),500,1)),0)
+_xlfn.IFNA(SUM((Z$3&gt;='Gastos com Pessoal'!$E$7:$E$506)*(Z$3&lt;='Gastos com Pessoal'!$F$7:$F$506)*(IF('Gastos com Pessoal'!$Y$7:$Y$506&lt;=Z$3,1,0))*OFFSET('Gastos com Pessoal'!$H$6,1,MATCH(4&amp;$B54,'Gastos com Pessoal'!$I$532:$AJ$532&amp;'Gastos com Pessoal'!$I$6:$AJ$6,0),500,1)),0)
+_xlfn.IFNA(SUM((Z$3&gt;='Gastos com Pessoal'!$E$7:$E$506)*(Z$3&lt;='Gastos com Pessoal'!$F$7:$F$506)*(IF('Gastos com Pessoal'!$AE$7:$AE$506&lt;=Z$3,1,0))*OFFSET('Gastos com Pessoal'!$H$6,1,MATCH(5&amp;$B54,'Gastos com Pessoal'!$I$532:$AJ$532&amp;'Gastos com Pessoal'!$I$6:$AJ$6,0),500,1)),0)
+_xlfn.IFNA(SUM((Z$3&gt;='Gastos com Pessoal'!$E$513:$E$522)*(Z$3&lt;='Gastos com Pessoal'!$F$513:$F$522)*(IF('Gastos com Pessoal'!$G$513:$G$522&lt;=Z$3,1,0))*OFFSET('Gastos com Pessoal'!$H$512,1,MATCH(1&amp;$B54,'Gastos com Pessoal'!$I$532:$AJ$532&amp;'Gastos com Pessoal'!$I$512:$AJ$512,0),10,1)),0)
+_xlfn.IFNA(SUM((Z$3&gt;='Gastos com Pessoal'!$E$513:$E$522)*(Z$3&lt;='Gastos com Pessoal'!$F$513:$F$522)*(IF('Gastos com Pessoal'!$M$513:$M$522&lt;=Z$3,1,0))*OFFSET('Gastos com Pessoal'!$H$512,1,MATCH(2&amp;$B54,'Gastos com Pessoal'!$I$532:$AJ$532&amp;'Gastos com Pessoal'!$I$512:$AJ$512,0),10,1)),0)
+_xlfn.IFNA(SUM((Z$3&gt;='Gastos com Pessoal'!$E$513:$E$522)*(Z$3&lt;='Gastos com Pessoal'!$F$513:$F$522)*(IF('Gastos com Pessoal'!$S$513:$S$522&lt;=Z$3,1,0))*OFFSET('Gastos com Pessoal'!$H$512,1,MATCH(3&amp;$B54,'Gastos com Pessoal'!$I$532:$AJ$532&amp;'Gastos com Pessoal'!$I$512:$AJ$512,0),10,1)),0)
+_xlfn.IFNA(SUM((Z$3&gt;='Gastos com Pessoal'!$E$513:$E$522)*(Z$3&lt;='Gastos com Pessoal'!$F$513:$F$522)*(IF('Gastos com Pessoal'!$Y$513:$Y$522&lt;=Z$3,1,0))*OFFSET('Gastos com Pessoal'!$H$512,1,MATCH(4&amp;$B54,'Gastos com Pessoal'!$I$532:$AJ$532&amp;'Gastos com Pessoal'!$I$512:$AJ$512,0),10,1)),0)
+_xlfn.IFNA(SUM((Z$3&gt;='Gastos com Pessoal'!$E$513:$E$522)*(Z$3&lt;='Gastos com Pessoal'!$F$513:$F$522)*(IF('Gastos com Pessoal'!$AE$513:$AE$522&lt;=Z$3,1,0))*OFFSET('Gastos com Pessoal'!$H$512,1,MATCH(5&amp;$B54,'Gastos com Pessoal'!$I$532:$AJ$532&amp;'Gastos com Pessoal'!$I$512:$AJ$512,0),10,1)),0)</f>
        <v>0</v>
      </c>
      <c r="AA54" s="32">
        <f t="array" aca="1" ref="AA54" ca="1">_xlfn.IFNA(SUM((AA$3&gt;='Gastos com Pessoal'!$E$7:$E$506)*(AA$3&lt;='Gastos com Pessoal'!$F$7:$F$506)*OFFSET('Encargos e Benefícios'!$D$5,1,MATCH($B54,'Encargos e Benefícios'!$E$5:$AB$5,0),500,1)),0)
+_xlfn.IFNA(SUM((AA$3&gt;='Gastos com Pessoal'!$E$513:$E$522)*(AA$3&lt;='Gastos com Pessoal'!$F$513:$F$522)*OFFSET('Encargos e Benefícios'!$D$511,1,MATCH($B54,'Encargos e Benefícios'!$E$511:$AB$511,0),10,1)),0)
+_xlfn.IFNA(SUM((AA$3&gt;='Gastos com Pessoal'!$E$7:$E$506)*(AA$3&lt;='Gastos com Pessoal'!$F$7:$F$506)*(IF('Gastos com Pessoal'!$G$7:$G$506&lt;=AA$3,1,0))*OFFSET('Gastos com Pessoal'!$H$6,1,MATCH(1&amp;$B54,'Gastos com Pessoal'!$I$532:$AJ$532&amp;'Gastos com Pessoal'!$I$6:$AJ$6,0),500,1)),0)
+_xlfn.IFNA(SUM((AA$3&gt;='Gastos com Pessoal'!$E$7:$E$506)*(AA$3&lt;='Gastos com Pessoal'!$F$7:$F$506)*(IF('Gastos com Pessoal'!$M$7:$M$506&lt;=AA$3,1,0))*OFFSET('Gastos com Pessoal'!$H$6,1,MATCH(2&amp;$B54,'Gastos com Pessoal'!$I$532:$AJ$532&amp;'Gastos com Pessoal'!$I$6:$AJ$6,0),500,1)),0)
+_xlfn.IFNA(SUM((AA$3&gt;='Gastos com Pessoal'!$E$7:$E$506)*(AA$3&lt;='Gastos com Pessoal'!$F$7:$F$506)*(IF('Gastos com Pessoal'!$S$7:$S$506&lt;=AA$3,1,0))*OFFSET('Gastos com Pessoal'!$H$6,1,MATCH(3&amp;$B54,'Gastos com Pessoal'!$I$532:$AJ$532&amp;'Gastos com Pessoal'!$I$6:$AJ$6,0),500,1)),0)
+_xlfn.IFNA(SUM((AA$3&gt;='Gastos com Pessoal'!$E$7:$E$506)*(AA$3&lt;='Gastos com Pessoal'!$F$7:$F$506)*(IF('Gastos com Pessoal'!$Y$7:$Y$506&lt;=AA$3,1,0))*OFFSET('Gastos com Pessoal'!$H$6,1,MATCH(4&amp;$B54,'Gastos com Pessoal'!$I$532:$AJ$532&amp;'Gastos com Pessoal'!$I$6:$AJ$6,0),500,1)),0)
+_xlfn.IFNA(SUM((AA$3&gt;='Gastos com Pessoal'!$E$7:$E$506)*(AA$3&lt;='Gastos com Pessoal'!$F$7:$F$506)*(IF('Gastos com Pessoal'!$AE$7:$AE$506&lt;=AA$3,1,0))*OFFSET('Gastos com Pessoal'!$H$6,1,MATCH(5&amp;$B54,'Gastos com Pessoal'!$I$532:$AJ$532&amp;'Gastos com Pessoal'!$I$6:$AJ$6,0),500,1)),0)
+_xlfn.IFNA(SUM((AA$3&gt;='Gastos com Pessoal'!$E$513:$E$522)*(AA$3&lt;='Gastos com Pessoal'!$F$513:$F$522)*(IF('Gastos com Pessoal'!$G$513:$G$522&lt;=AA$3,1,0))*OFFSET('Gastos com Pessoal'!$H$512,1,MATCH(1&amp;$B54,'Gastos com Pessoal'!$I$532:$AJ$532&amp;'Gastos com Pessoal'!$I$512:$AJ$512,0),10,1)),0)
+_xlfn.IFNA(SUM((AA$3&gt;='Gastos com Pessoal'!$E$513:$E$522)*(AA$3&lt;='Gastos com Pessoal'!$F$513:$F$522)*(IF('Gastos com Pessoal'!$M$513:$M$522&lt;=AA$3,1,0))*OFFSET('Gastos com Pessoal'!$H$512,1,MATCH(2&amp;$B54,'Gastos com Pessoal'!$I$532:$AJ$532&amp;'Gastos com Pessoal'!$I$512:$AJ$512,0),10,1)),0)
+_xlfn.IFNA(SUM((AA$3&gt;='Gastos com Pessoal'!$E$513:$E$522)*(AA$3&lt;='Gastos com Pessoal'!$F$513:$F$522)*(IF('Gastos com Pessoal'!$S$513:$S$522&lt;=AA$3,1,0))*OFFSET('Gastos com Pessoal'!$H$512,1,MATCH(3&amp;$B54,'Gastos com Pessoal'!$I$532:$AJ$532&amp;'Gastos com Pessoal'!$I$512:$AJ$512,0),10,1)),0)
+_xlfn.IFNA(SUM((AA$3&gt;='Gastos com Pessoal'!$E$513:$E$522)*(AA$3&lt;='Gastos com Pessoal'!$F$513:$F$522)*(IF('Gastos com Pessoal'!$Y$513:$Y$522&lt;=AA$3,1,0))*OFFSET('Gastos com Pessoal'!$H$512,1,MATCH(4&amp;$B54,'Gastos com Pessoal'!$I$532:$AJ$532&amp;'Gastos com Pessoal'!$I$512:$AJ$512,0),10,1)),0)
+_xlfn.IFNA(SUM((AA$3&gt;='Gastos com Pessoal'!$E$513:$E$522)*(AA$3&lt;='Gastos com Pessoal'!$F$513:$F$522)*(IF('Gastos com Pessoal'!$AE$513:$AE$522&lt;=AA$3,1,0))*OFFSET('Gastos com Pessoal'!$H$512,1,MATCH(5&amp;$B54,'Gastos com Pessoal'!$I$532:$AJ$532&amp;'Gastos com Pessoal'!$I$512:$AJ$512,0),10,1)),0)</f>
        <v>0</v>
      </c>
      <c r="AB54" s="32">
        <f t="array" aca="1" ref="AB54" ca="1">_xlfn.IFNA(SUM((AB$3&gt;='Gastos com Pessoal'!$E$7:$E$506)*(AB$3&lt;='Gastos com Pessoal'!$F$7:$F$506)*OFFSET('Encargos e Benefícios'!$D$5,1,MATCH($B54,'Encargos e Benefícios'!$E$5:$AB$5,0),500,1)),0)
+_xlfn.IFNA(SUM((AB$3&gt;='Gastos com Pessoal'!$E$513:$E$522)*(AB$3&lt;='Gastos com Pessoal'!$F$513:$F$522)*OFFSET('Encargos e Benefícios'!$D$511,1,MATCH($B54,'Encargos e Benefícios'!$E$511:$AB$511,0),10,1)),0)
+_xlfn.IFNA(SUM((AB$3&gt;='Gastos com Pessoal'!$E$7:$E$506)*(AB$3&lt;='Gastos com Pessoal'!$F$7:$F$506)*(IF('Gastos com Pessoal'!$G$7:$G$506&lt;=AB$3,1,0))*OFFSET('Gastos com Pessoal'!$H$6,1,MATCH(1&amp;$B54,'Gastos com Pessoal'!$I$532:$AJ$532&amp;'Gastos com Pessoal'!$I$6:$AJ$6,0),500,1)),0)
+_xlfn.IFNA(SUM((AB$3&gt;='Gastos com Pessoal'!$E$7:$E$506)*(AB$3&lt;='Gastos com Pessoal'!$F$7:$F$506)*(IF('Gastos com Pessoal'!$M$7:$M$506&lt;=AB$3,1,0))*OFFSET('Gastos com Pessoal'!$H$6,1,MATCH(2&amp;$B54,'Gastos com Pessoal'!$I$532:$AJ$532&amp;'Gastos com Pessoal'!$I$6:$AJ$6,0),500,1)),0)
+_xlfn.IFNA(SUM((AB$3&gt;='Gastos com Pessoal'!$E$7:$E$506)*(AB$3&lt;='Gastos com Pessoal'!$F$7:$F$506)*(IF('Gastos com Pessoal'!$S$7:$S$506&lt;=AB$3,1,0))*OFFSET('Gastos com Pessoal'!$H$6,1,MATCH(3&amp;$B54,'Gastos com Pessoal'!$I$532:$AJ$532&amp;'Gastos com Pessoal'!$I$6:$AJ$6,0),500,1)),0)
+_xlfn.IFNA(SUM((AB$3&gt;='Gastos com Pessoal'!$E$7:$E$506)*(AB$3&lt;='Gastos com Pessoal'!$F$7:$F$506)*(IF('Gastos com Pessoal'!$Y$7:$Y$506&lt;=AB$3,1,0))*OFFSET('Gastos com Pessoal'!$H$6,1,MATCH(4&amp;$B54,'Gastos com Pessoal'!$I$532:$AJ$532&amp;'Gastos com Pessoal'!$I$6:$AJ$6,0),500,1)),0)
+_xlfn.IFNA(SUM((AB$3&gt;='Gastos com Pessoal'!$E$7:$E$506)*(AB$3&lt;='Gastos com Pessoal'!$F$7:$F$506)*(IF('Gastos com Pessoal'!$AE$7:$AE$506&lt;=AB$3,1,0))*OFFSET('Gastos com Pessoal'!$H$6,1,MATCH(5&amp;$B54,'Gastos com Pessoal'!$I$532:$AJ$532&amp;'Gastos com Pessoal'!$I$6:$AJ$6,0),500,1)),0)
+_xlfn.IFNA(SUM((AB$3&gt;='Gastos com Pessoal'!$E$513:$E$522)*(AB$3&lt;='Gastos com Pessoal'!$F$513:$F$522)*(IF('Gastos com Pessoal'!$G$513:$G$522&lt;=AB$3,1,0))*OFFSET('Gastos com Pessoal'!$H$512,1,MATCH(1&amp;$B54,'Gastos com Pessoal'!$I$532:$AJ$532&amp;'Gastos com Pessoal'!$I$512:$AJ$512,0),10,1)),0)
+_xlfn.IFNA(SUM((AB$3&gt;='Gastos com Pessoal'!$E$513:$E$522)*(AB$3&lt;='Gastos com Pessoal'!$F$513:$F$522)*(IF('Gastos com Pessoal'!$M$513:$M$522&lt;=AB$3,1,0))*OFFSET('Gastos com Pessoal'!$H$512,1,MATCH(2&amp;$B54,'Gastos com Pessoal'!$I$532:$AJ$532&amp;'Gastos com Pessoal'!$I$512:$AJ$512,0),10,1)),0)
+_xlfn.IFNA(SUM((AB$3&gt;='Gastos com Pessoal'!$E$513:$E$522)*(AB$3&lt;='Gastos com Pessoal'!$F$513:$F$522)*(IF('Gastos com Pessoal'!$S$513:$S$522&lt;=AB$3,1,0))*OFFSET('Gastos com Pessoal'!$H$512,1,MATCH(3&amp;$B54,'Gastos com Pessoal'!$I$532:$AJ$532&amp;'Gastos com Pessoal'!$I$512:$AJ$512,0),10,1)),0)
+_xlfn.IFNA(SUM((AB$3&gt;='Gastos com Pessoal'!$E$513:$E$522)*(AB$3&lt;='Gastos com Pessoal'!$F$513:$F$522)*(IF('Gastos com Pessoal'!$Y$513:$Y$522&lt;=AB$3,1,0))*OFFSET('Gastos com Pessoal'!$H$512,1,MATCH(4&amp;$B54,'Gastos com Pessoal'!$I$532:$AJ$532&amp;'Gastos com Pessoal'!$I$512:$AJ$512,0),10,1)),0)
+_xlfn.IFNA(SUM((AB$3&gt;='Gastos com Pessoal'!$E$513:$E$522)*(AB$3&lt;='Gastos com Pessoal'!$F$513:$F$522)*(IF('Gastos com Pessoal'!$AE$513:$AE$522&lt;=AB$3,1,0))*OFFSET('Gastos com Pessoal'!$H$512,1,MATCH(5&amp;$B54,'Gastos com Pessoal'!$I$532:$AJ$532&amp;'Gastos com Pessoal'!$I$512:$AJ$512,0),10,1)),0)</f>
        <v>0</v>
      </c>
      <c r="AC54" s="32">
        <f t="array" aca="1" ref="AC54" ca="1">_xlfn.IFNA(SUM((AC$3&gt;='Gastos com Pessoal'!$E$7:$E$506)*(AC$3&lt;='Gastos com Pessoal'!$F$7:$F$506)*OFFSET('Encargos e Benefícios'!$D$5,1,MATCH($B54,'Encargos e Benefícios'!$E$5:$AB$5,0),500,1)),0)
+_xlfn.IFNA(SUM((AC$3&gt;='Gastos com Pessoal'!$E$513:$E$522)*(AC$3&lt;='Gastos com Pessoal'!$F$513:$F$522)*OFFSET('Encargos e Benefícios'!$D$511,1,MATCH($B54,'Encargos e Benefícios'!$E$511:$AB$511,0),10,1)),0)
+_xlfn.IFNA(SUM((AC$3&gt;='Gastos com Pessoal'!$E$7:$E$506)*(AC$3&lt;='Gastos com Pessoal'!$F$7:$F$506)*(IF('Gastos com Pessoal'!$G$7:$G$506&lt;=AC$3,1,0))*OFFSET('Gastos com Pessoal'!$H$6,1,MATCH(1&amp;$B54,'Gastos com Pessoal'!$I$532:$AJ$532&amp;'Gastos com Pessoal'!$I$6:$AJ$6,0),500,1)),0)
+_xlfn.IFNA(SUM((AC$3&gt;='Gastos com Pessoal'!$E$7:$E$506)*(AC$3&lt;='Gastos com Pessoal'!$F$7:$F$506)*(IF('Gastos com Pessoal'!$M$7:$M$506&lt;=AC$3,1,0))*OFFSET('Gastos com Pessoal'!$H$6,1,MATCH(2&amp;$B54,'Gastos com Pessoal'!$I$532:$AJ$532&amp;'Gastos com Pessoal'!$I$6:$AJ$6,0),500,1)),0)
+_xlfn.IFNA(SUM((AC$3&gt;='Gastos com Pessoal'!$E$7:$E$506)*(AC$3&lt;='Gastos com Pessoal'!$F$7:$F$506)*(IF('Gastos com Pessoal'!$S$7:$S$506&lt;=AC$3,1,0))*OFFSET('Gastos com Pessoal'!$H$6,1,MATCH(3&amp;$B54,'Gastos com Pessoal'!$I$532:$AJ$532&amp;'Gastos com Pessoal'!$I$6:$AJ$6,0),500,1)),0)
+_xlfn.IFNA(SUM((AC$3&gt;='Gastos com Pessoal'!$E$7:$E$506)*(AC$3&lt;='Gastos com Pessoal'!$F$7:$F$506)*(IF('Gastos com Pessoal'!$Y$7:$Y$506&lt;=AC$3,1,0))*OFFSET('Gastos com Pessoal'!$H$6,1,MATCH(4&amp;$B54,'Gastos com Pessoal'!$I$532:$AJ$532&amp;'Gastos com Pessoal'!$I$6:$AJ$6,0),500,1)),0)
+_xlfn.IFNA(SUM((AC$3&gt;='Gastos com Pessoal'!$E$7:$E$506)*(AC$3&lt;='Gastos com Pessoal'!$F$7:$F$506)*(IF('Gastos com Pessoal'!$AE$7:$AE$506&lt;=AC$3,1,0))*OFFSET('Gastos com Pessoal'!$H$6,1,MATCH(5&amp;$B54,'Gastos com Pessoal'!$I$532:$AJ$532&amp;'Gastos com Pessoal'!$I$6:$AJ$6,0),500,1)),0)
+_xlfn.IFNA(SUM((AC$3&gt;='Gastos com Pessoal'!$E$513:$E$522)*(AC$3&lt;='Gastos com Pessoal'!$F$513:$F$522)*(IF('Gastos com Pessoal'!$G$513:$G$522&lt;=AC$3,1,0))*OFFSET('Gastos com Pessoal'!$H$512,1,MATCH(1&amp;$B54,'Gastos com Pessoal'!$I$532:$AJ$532&amp;'Gastos com Pessoal'!$I$512:$AJ$512,0),10,1)),0)
+_xlfn.IFNA(SUM((AC$3&gt;='Gastos com Pessoal'!$E$513:$E$522)*(AC$3&lt;='Gastos com Pessoal'!$F$513:$F$522)*(IF('Gastos com Pessoal'!$M$513:$M$522&lt;=AC$3,1,0))*OFFSET('Gastos com Pessoal'!$H$512,1,MATCH(2&amp;$B54,'Gastos com Pessoal'!$I$532:$AJ$532&amp;'Gastos com Pessoal'!$I$512:$AJ$512,0),10,1)),0)
+_xlfn.IFNA(SUM((AC$3&gt;='Gastos com Pessoal'!$E$513:$E$522)*(AC$3&lt;='Gastos com Pessoal'!$F$513:$F$522)*(IF('Gastos com Pessoal'!$S$513:$S$522&lt;=AC$3,1,0))*OFFSET('Gastos com Pessoal'!$H$512,1,MATCH(3&amp;$B54,'Gastos com Pessoal'!$I$532:$AJ$532&amp;'Gastos com Pessoal'!$I$512:$AJ$512,0),10,1)),0)
+_xlfn.IFNA(SUM((AC$3&gt;='Gastos com Pessoal'!$E$513:$E$522)*(AC$3&lt;='Gastos com Pessoal'!$F$513:$F$522)*(IF('Gastos com Pessoal'!$Y$513:$Y$522&lt;=AC$3,1,0))*OFFSET('Gastos com Pessoal'!$H$512,1,MATCH(4&amp;$B54,'Gastos com Pessoal'!$I$532:$AJ$532&amp;'Gastos com Pessoal'!$I$512:$AJ$512,0),10,1)),0)
+_xlfn.IFNA(SUM((AC$3&gt;='Gastos com Pessoal'!$E$513:$E$522)*(AC$3&lt;='Gastos com Pessoal'!$F$513:$F$522)*(IF('Gastos com Pessoal'!$AE$513:$AE$522&lt;=AC$3,1,0))*OFFSET('Gastos com Pessoal'!$H$512,1,MATCH(5&amp;$B54,'Gastos com Pessoal'!$I$532:$AJ$532&amp;'Gastos com Pessoal'!$I$512:$AJ$512,0),10,1)),0)</f>
        <v>0</v>
      </c>
      <c r="AD54" s="32">
        <f t="array" aca="1" ref="AD54" ca="1">_xlfn.IFNA(SUM((AD$3&gt;='Gastos com Pessoal'!$E$7:$E$506)*(AD$3&lt;='Gastos com Pessoal'!$F$7:$F$506)*OFFSET('Encargos e Benefícios'!$D$5,1,MATCH($B54,'Encargos e Benefícios'!$E$5:$AB$5,0),500,1)),0)
+_xlfn.IFNA(SUM((AD$3&gt;='Gastos com Pessoal'!$E$513:$E$522)*(AD$3&lt;='Gastos com Pessoal'!$F$513:$F$522)*OFFSET('Encargos e Benefícios'!$D$511,1,MATCH($B54,'Encargos e Benefícios'!$E$511:$AB$511,0),10,1)),0)
+_xlfn.IFNA(SUM((AD$3&gt;='Gastos com Pessoal'!$E$7:$E$506)*(AD$3&lt;='Gastos com Pessoal'!$F$7:$F$506)*(IF('Gastos com Pessoal'!$G$7:$G$506&lt;=AD$3,1,0))*OFFSET('Gastos com Pessoal'!$H$6,1,MATCH(1&amp;$B54,'Gastos com Pessoal'!$I$532:$AJ$532&amp;'Gastos com Pessoal'!$I$6:$AJ$6,0),500,1)),0)
+_xlfn.IFNA(SUM((AD$3&gt;='Gastos com Pessoal'!$E$7:$E$506)*(AD$3&lt;='Gastos com Pessoal'!$F$7:$F$506)*(IF('Gastos com Pessoal'!$M$7:$M$506&lt;=AD$3,1,0))*OFFSET('Gastos com Pessoal'!$H$6,1,MATCH(2&amp;$B54,'Gastos com Pessoal'!$I$532:$AJ$532&amp;'Gastos com Pessoal'!$I$6:$AJ$6,0),500,1)),0)
+_xlfn.IFNA(SUM((AD$3&gt;='Gastos com Pessoal'!$E$7:$E$506)*(AD$3&lt;='Gastos com Pessoal'!$F$7:$F$506)*(IF('Gastos com Pessoal'!$S$7:$S$506&lt;=AD$3,1,0))*OFFSET('Gastos com Pessoal'!$H$6,1,MATCH(3&amp;$B54,'Gastos com Pessoal'!$I$532:$AJ$532&amp;'Gastos com Pessoal'!$I$6:$AJ$6,0),500,1)),0)
+_xlfn.IFNA(SUM((AD$3&gt;='Gastos com Pessoal'!$E$7:$E$506)*(AD$3&lt;='Gastos com Pessoal'!$F$7:$F$506)*(IF('Gastos com Pessoal'!$Y$7:$Y$506&lt;=AD$3,1,0))*OFFSET('Gastos com Pessoal'!$H$6,1,MATCH(4&amp;$B54,'Gastos com Pessoal'!$I$532:$AJ$532&amp;'Gastos com Pessoal'!$I$6:$AJ$6,0),500,1)),0)
+_xlfn.IFNA(SUM((AD$3&gt;='Gastos com Pessoal'!$E$7:$E$506)*(AD$3&lt;='Gastos com Pessoal'!$F$7:$F$506)*(IF('Gastos com Pessoal'!$AE$7:$AE$506&lt;=AD$3,1,0))*OFFSET('Gastos com Pessoal'!$H$6,1,MATCH(5&amp;$B54,'Gastos com Pessoal'!$I$532:$AJ$532&amp;'Gastos com Pessoal'!$I$6:$AJ$6,0),500,1)),0)
+_xlfn.IFNA(SUM((AD$3&gt;='Gastos com Pessoal'!$E$513:$E$522)*(AD$3&lt;='Gastos com Pessoal'!$F$513:$F$522)*(IF('Gastos com Pessoal'!$G$513:$G$522&lt;=AD$3,1,0))*OFFSET('Gastos com Pessoal'!$H$512,1,MATCH(1&amp;$B54,'Gastos com Pessoal'!$I$532:$AJ$532&amp;'Gastos com Pessoal'!$I$512:$AJ$512,0),10,1)),0)
+_xlfn.IFNA(SUM((AD$3&gt;='Gastos com Pessoal'!$E$513:$E$522)*(AD$3&lt;='Gastos com Pessoal'!$F$513:$F$522)*(IF('Gastos com Pessoal'!$M$513:$M$522&lt;=AD$3,1,0))*OFFSET('Gastos com Pessoal'!$H$512,1,MATCH(2&amp;$B54,'Gastos com Pessoal'!$I$532:$AJ$532&amp;'Gastos com Pessoal'!$I$512:$AJ$512,0),10,1)),0)
+_xlfn.IFNA(SUM((AD$3&gt;='Gastos com Pessoal'!$E$513:$E$522)*(AD$3&lt;='Gastos com Pessoal'!$F$513:$F$522)*(IF('Gastos com Pessoal'!$S$513:$S$522&lt;=AD$3,1,0))*OFFSET('Gastos com Pessoal'!$H$512,1,MATCH(3&amp;$B54,'Gastos com Pessoal'!$I$532:$AJ$532&amp;'Gastos com Pessoal'!$I$512:$AJ$512,0),10,1)),0)
+_xlfn.IFNA(SUM((AD$3&gt;='Gastos com Pessoal'!$E$513:$E$522)*(AD$3&lt;='Gastos com Pessoal'!$F$513:$F$522)*(IF('Gastos com Pessoal'!$Y$513:$Y$522&lt;=AD$3,1,0))*OFFSET('Gastos com Pessoal'!$H$512,1,MATCH(4&amp;$B54,'Gastos com Pessoal'!$I$532:$AJ$532&amp;'Gastos com Pessoal'!$I$512:$AJ$512,0),10,1)),0)
+_xlfn.IFNA(SUM((AD$3&gt;='Gastos com Pessoal'!$E$513:$E$522)*(AD$3&lt;='Gastos com Pessoal'!$F$513:$F$522)*(IF('Gastos com Pessoal'!$AE$513:$AE$522&lt;=AD$3,1,0))*OFFSET('Gastos com Pessoal'!$H$512,1,MATCH(5&amp;$B54,'Gastos com Pessoal'!$I$532:$AJ$532&amp;'Gastos com Pessoal'!$I$512:$AJ$512,0),10,1)),0)</f>
        <v>0</v>
      </c>
      <c r="AE54" s="32">
        <f t="array" aca="1" ref="AE54" ca="1">_xlfn.IFNA(SUM((AE$3&gt;='Gastos com Pessoal'!$E$7:$E$506)*(AE$3&lt;='Gastos com Pessoal'!$F$7:$F$506)*OFFSET('Encargos e Benefícios'!$D$5,1,MATCH($B54,'Encargos e Benefícios'!$E$5:$AB$5,0),500,1)),0)
+_xlfn.IFNA(SUM((AE$3&gt;='Gastos com Pessoal'!$E$513:$E$522)*(AE$3&lt;='Gastos com Pessoal'!$F$513:$F$522)*OFFSET('Encargos e Benefícios'!$D$511,1,MATCH($B54,'Encargos e Benefícios'!$E$511:$AB$511,0),10,1)),0)
+_xlfn.IFNA(SUM((AE$3&gt;='Gastos com Pessoal'!$E$7:$E$506)*(AE$3&lt;='Gastos com Pessoal'!$F$7:$F$506)*(IF('Gastos com Pessoal'!$G$7:$G$506&lt;=AE$3,1,0))*OFFSET('Gastos com Pessoal'!$H$6,1,MATCH(1&amp;$B54,'Gastos com Pessoal'!$I$532:$AJ$532&amp;'Gastos com Pessoal'!$I$6:$AJ$6,0),500,1)),0)
+_xlfn.IFNA(SUM((AE$3&gt;='Gastos com Pessoal'!$E$7:$E$506)*(AE$3&lt;='Gastos com Pessoal'!$F$7:$F$506)*(IF('Gastos com Pessoal'!$M$7:$M$506&lt;=AE$3,1,0))*OFFSET('Gastos com Pessoal'!$H$6,1,MATCH(2&amp;$B54,'Gastos com Pessoal'!$I$532:$AJ$532&amp;'Gastos com Pessoal'!$I$6:$AJ$6,0),500,1)),0)
+_xlfn.IFNA(SUM((AE$3&gt;='Gastos com Pessoal'!$E$7:$E$506)*(AE$3&lt;='Gastos com Pessoal'!$F$7:$F$506)*(IF('Gastos com Pessoal'!$S$7:$S$506&lt;=AE$3,1,0))*OFFSET('Gastos com Pessoal'!$H$6,1,MATCH(3&amp;$B54,'Gastos com Pessoal'!$I$532:$AJ$532&amp;'Gastos com Pessoal'!$I$6:$AJ$6,0),500,1)),0)
+_xlfn.IFNA(SUM((AE$3&gt;='Gastos com Pessoal'!$E$7:$E$506)*(AE$3&lt;='Gastos com Pessoal'!$F$7:$F$506)*(IF('Gastos com Pessoal'!$Y$7:$Y$506&lt;=AE$3,1,0))*OFFSET('Gastos com Pessoal'!$H$6,1,MATCH(4&amp;$B54,'Gastos com Pessoal'!$I$532:$AJ$532&amp;'Gastos com Pessoal'!$I$6:$AJ$6,0),500,1)),0)
+_xlfn.IFNA(SUM((AE$3&gt;='Gastos com Pessoal'!$E$7:$E$506)*(AE$3&lt;='Gastos com Pessoal'!$F$7:$F$506)*(IF('Gastos com Pessoal'!$AE$7:$AE$506&lt;=AE$3,1,0))*OFFSET('Gastos com Pessoal'!$H$6,1,MATCH(5&amp;$B54,'Gastos com Pessoal'!$I$532:$AJ$532&amp;'Gastos com Pessoal'!$I$6:$AJ$6,0),500,1)),0)
+_xlfn.IFNA(SUM((AE$3&gt;='Gastos com Pessoal'!$E$513:$E$522)*(AE$3&lt;='Gastos com Pessoal'!$F$513:$F$522)*(IF('Gastos com Pessoal'!$G$513:$G$522&lt;=AE$3,1,0))*OFFSET('Gastos com Pessoal'!$H$512,1,MATCH(1&amp;$B54,'Gastos com Pessoal'!$I$532:$AJ$532&amp;'Gastos com Pessoal'!$I$512:$AJ$512,0),10,1)),0)
+_xlfn.IFNA(SUM((AE$3&gt;='Gastos com Pessoal'!$E$513:$E$522)*(AE$3&lt;='Gastos com Pessoal'!$F$513:$F$522)*(IF('Gastos com Pessoal'!$M$513:$M$522&lt;=AE$3,1,0))*OFFSET('Gastos com Pessoal'!$H$512,1,MATCH(2&amp;$B54,'Gastos com Pessoal'!$I$532:$AJ$532&amp;'Gastos com Pessoal'!$I$512:$AJ$512,0),10,1)),0)
+_xlfn.IFNA(SUM((AE$3&gt;='Gastos com Pessoal'!$E$513:$E$522)*(AE$3&lt;='Gastos com Pessoal'!$F$513:$F$522)*(IF('Gastos com Pessoal'!$S$513:$S$522&lt;=AE$3,1,0))*OFFSET('Gastos com Pessoal'!$H$512,1,MATCH(3&amp;$B54,'Gastos com Pessoal'!$I$532:$AJ$532&amp;'Gastos com Pessoal'!$I$512:$AJ$512,0),10,1)),0)
+_xlfn.IFNA(SUM((AE$3&gt;='Gastos com Pessoal'!$E$513:$E$522)*(AE$3&lt;='Gastos com Pessoal'!$F$513:$F$522)*(IF('Gastos com Pessoal'!$Y$513:$Y$522&lt;=AE$3,1,0))*OFFSET('Gastos com Pessoal'!$H$512,1,MATCH(4&amp;$B54,'Gastos com Pessoal'!$I$532:$AJ$532&amp;'Gastos com Pessoal'!$I$512:$AJ$512,0),10,1)),0)
+_xlfn.IFNA(SUM((AE$3&gt;='Gastos com Pessoal'!$E$513:$E$522)*(AE$3&lt;='Gastos com Pessoal'!$F$513:$F$522)*(IF('Gastos com Pessoal'!$AE$513:$AE$522&lt;=AE$3,1,0))*OFFSET('Gastos com Pessoal'!$H$512,1,MATCH(5&amp;$B54,'Gastos com Pessoal'!$I$532:$AJ$532&amp;'Gastos com Pessoal'!$I$512:$AJ$512,0),10,1)),0)</f>
        <v>0</v>
      </c>
      <c r="AF54" s="32">
        <f t="array" aca="1" ref="AF54" ca="1">_xlfn.IFNA(SUM((AF$3&gt;='Gastos com Pessoal'!$E$7:$E$506)*(AF$3&lt;='Gastos com Pessoal'!$F$7:$F$506)*OFFSET('Encargos e Benefícios'!$D$5,1,MATCH($B54,'Encargos e Benefícios'!$E$5:$AB$5,0),500,1)),0)
+_xlfn.IFNA(SUM((AF$3&gt;='Gastos com Pessoal'!$E$513:$E$522)*(AF$3&lt;='Gastos com Pessoal'!$F$513:$F$522)*OFFSET('Encargos e Benefícios'!$D$511,1,MATCH($B54,'Encargos e Benefícios'!$E$511:$AB$511,0),10,1)),0)
+_xlfn.IFNA(SUM((AF$3&gt;='Gastos com Pessoal'!$E$7:$E$506)*(AF$3&lt;='Gastos com Pessoal'!$F$7:$F$506)*(IF('Gastos com Pessoal'!$G$7:$G$506&lt;=AF$3,1,0))*OFFSET('Gastos com Pessoal'!$H$6,1,MATCH(1&amp;$B54,'Gastos com Pessoal'!$I$532:$AJ$532&amp;'Gastos com Pessoal'!$I$6:$AJ$6,0),500,1)),0)
+_xlfn.IFNA(SUM((AF$3&gt;='Gastos com Pessoal'!$E$7:$E$506)*(AF$3&lt;='Gastos com Pessoal'!$F$7:$F$506)*(IF('Gastos com Pessoal'!$M$7:$M$506&lt;=AF$3,1,0))*OFFSET('Gastos com Pessoal'!$H$6,1,MATCH(2&amp;$B54,'Gastos com Pessoal'!$I$532:$AJ$532&amp;'Gastos com Pessoal'!$I$6:$AJ$6,0),500,1)),0)
+_xlfn.IFNA(SUM((AF$3&gt;='Gastos com Pessoal'!$E$7:$E$506)*(AF$3&lt;='Gastos com Pessoal'!$F$7:$F$506)*(IF('Gastos com Pessoal'!$S$7:$S$506&lt;=AF$3,1,0))*OFFSET('Gastos com Pessoal'!$H$6,1,MATCH(3&amp;$B54,'Gastos com Pessoal'!$I$532:$AJ$532&amp;'Gastos com Pessoal'!$I$6:$AJ$6,0),500,1)),0)
+_xlfn.IFNA(SUM((AF$3&gt;='Gastos com Pessoal'!$E$7:$E$506)*(AF$3&lt;='Gastos com Pessoal'!$F$7:$F$506)*(IF('Gastos com Pessoal'!$Y$7:$Y$506&lt;=AF$3,1,0))*OFFSET('Gastos com Pessoal'!$H$6,1,MATCH(4&amp;$B54,'Gastos com Pessoal'!$I$532:$AJ$532&amp;'Gastos com Pessoal'!$I$6:$AJ$6,0),500,1)),0)
+_xlfn.IFNA(SUM((AF$3&gt;='Gastos com Pessoal'!$E$7:$E$506)*(AF$3&lt;='Gastos com Pessoal'!$F$7:$F$506)*(IF('Gastos com Pessoal'!$AE$7:$AE$506&lt;=AF$3,1,0))*OFFSET('Gastos com Pessoal'!$H$6,1,MATCH(5&amp;$B54,'Gastos com Pessoal'!$I$532:$AJ$532&amp;'Gastos com Pessoal'!$I$6:$AJ$6,0),500,1)),0)
+_xlfn.IFNA(SUM((AF$3&gt;='Gastos com Pessoal'!$E$513:$E$522)*(AF$3&lt;='Gastos com Pessoal'!$F$513:$F$522)*(IF('Gastos com Pessoal'!$G$513:$G$522&lt;=AF$3,1,0))*OFFSET('Gastos com Pessoal'!$H$512,1,MATCH(1&amp;$B54,'Gastos com Pessoal'!$I$532:$AJ$532&amp;'Gastos com Pessoal'!$I$512:$AJ$512,0),10,1)),0)
+_xlfn.IFNA(SUM((AF$3&gt;='Gastos com Pessoal'!$E$513:$E$522)*(AF$3&lt;='Gastos com Pessoal'!$F$513:$F$522)*(IF('Gastos com Pessoal'!$M$513:$M$522&lt;=AF$3,1,0))*OFFSET('Gastos com Pessoal'!$H$512,1,MATCH(2&amp;$B54,'Gastos com Pessoal'!$I$532:$AJ$532&amp;'Gastos com Pessoal'!$I$512:$AJ$512,0),10,1)),0)
+_xlfn.IFNA(SUM((AF$3&gt;='Gastos com Pessoal'!$E$513:$E$522)*(AF$3&lt;='Gastos com Pessoal'!$F$513:$F$522)*(IF('Gastos com Pessoal'!$S$513:$S$522&lt;=AF$3,1,0))*OFFSET('Gastos com Pessoal'!$H$512,1,MATCH(3&amp;$B54,'Gastos com Pessoal'!$I$532:$AJ$532&amp;'Gastos com Pessoal'!$I$512:$AJ$512,0),10,1)),0)
+_xlfn.IFNA(SUM((AF$3&gt;='Gastos com Pessoal'!$E$513:$E$522)*(AF$3&lt;='Gastos com Pessoal'!$F$513:$F$522)*(IF('Gastos com Pessoal'!$Y$513:$Y$522&lt;=AF$3,1,0))*OFFSET('Gastos com Pessoal'!$H$512,1,MATCH(4&amp;$B54,'Gastos com Pessoal'!$I$532:$AJ$532&amp;'Gastos com Pessoal'!$I$512:$AJ$512,0),10,1)),0)
+_xlfn.IFNA(SUM((AF$3&gt;='Gastos com Pessoal'!$E$513:$E$522)*(AF$3&lt;='Gastos com Pessoal'!$F$513:$F$522)*(IF('Gastos com Pessoal'!$AE$513:$AE$522&lt;=AF$3,1,0))*OFFSET('Gastos com Pessoal'!$H$512,1,MATCH(5&amp;$B54,'Gastos com Pessoal'!$I$532:$AJ$532&amp;'Gastos com Pessoal'!$I$512:$AJ$512,0),10,1)),0)</f>
        <v>0</v>
      </c>
      <c r="AG54" s="32">
        <f t="array" aca="1" ref="AG54" ca="1">_xlfn.IFNA(SUM((AG$3&gt;='Gastos com Pessoal'!$E$7:$E$506)*(AG$3&lt;='Gastos com Pessoal'!$F$7:$F$506)*OFFSET('Encargos e Benefícios'!$D$5,1,MATCH($B54,'Encargos e Benefícios'!$E$5:$AB$5,0),500,1)),0)
+_xlfn.IFNA(SUM((AG$3&gt;='Gastos com Pessoal'!$E$513:$E$522)*(AG$3&lt;='Gastos com Pessoal'!$F$513:$F$522)*OFFSET('Encargos e Benefícios'!$D$511,1,MATCH($B54,'Encargos e Benefícios'!$E$511:$AB$511,0),10,1)),0)
+_xlfn.IFNA(SUM((AG$3&gt;='Gastos com Pessoal'!$E$7:$E$506)*(AG$3&lt;='Gastos com Pessoal'!$F$7:$F$506)*(IF('Gastos com Pessoal'!$G$7:$G$506&lt;=AG$3,1,0))*OFFSET('Gastos com Pessoal'!$H$6,1,MATCH(1&amp;$B54,'Gastos com Pessoal'!$I$532:$AJ$532&amp;'Gastos com Pessoal'!$I$6:$AJ$6,0),500,1)),0)
+_xlfn.IFNA(SUM((AG$3&gt;='Gastos com Pessoal'!$E$7:$E$506)*(AG$3&lt;='Gastos com Pessoal'!$F$7:$F$506)*(IF('Gastos com Pessoal'!$M$7:$M$506&lt;=AG$3,1,0))*OFFSET('Gastos com Pessoal'!$H$6,1,MATCH(2&amp;$B54,'Gastos com Pessoal'!$I$532:$AJ$532&amp;'Gastos com Pessoal'!$I$6:$AJ$6,0),500,1)),0)
+_xlfn.IFNA(SUM((AG$3&gt;='Gastos com Pessoal'!$E$7:$E$506)*(AG$3&lt;='Gastos com Pessoal'!$F$7:$F$506)*(IF('Gastos com Pessoal'!$S$7:$S$506&lt;=AG$3,1,0))*OFFSET('Gastos com Pessoal'!$H$6,1,MATCH(3&amp;$B54,'Gastos com Pessoal'!$I$532:$AJ$532&amp;'Gastos com Pessoal'!$I$6:$AJ$6,0),500,1)),0)
+_xlfn.IFNA(SUM((AG$3&gt;='Gastos com Pessoal'!$E$7:$E$506)*(AG$3&lt;='Gastos com Pessoal'!$F$7:$F$506)*(IF('Gastos com Pessoal'!$Y$7:$Y$506&lt;=AG$3,1,0))*OFFSET('Gastos com Pessoal'!$H$6,1,MATCH(4&amp;$B54,'Gastos com Pessoal'!$I$532:$AJ$532&amp;'Gastos com Pessoal'!$I$6:$AJ$6,0),500,1)),0)
+_xlfn.IFNA(SUM((AG$3&gt;='Gastos com Pessoal'!$E$7:$E$506)*(AG$3&lt;='Gastos com Pessoal'!$F$7:$F$506)*(IF('Gastos com Pessoal'!$AE$7:$AE$506&lt;=AG$3,1,0))*OFFSET('Gastos com Pessoal'!$H$6,1,MATCH(5&amp;$B54,'Gastos com Pessoal'!$I$532:$AJ$532&amp;'Gastos com Pessoal'!$I$6:$AJ$6,0),500,1)),0)
+_xlfn.IFNA(SUM((AG$3&gt;='Gastos com Pessoal'!$E$513:$E$522)*(AG$3&lt;='Gastos com Pessoal'!$F$513:$F$522)*(IF('Gastos com Pessoal'!$G$513:$G$522&lt;=AG$3,1,0))*OFFSET('Gastos com Pessoal'!$H$512,1,MATCH(1&amp;$B54,'Gastos com Pessoal'!$I$532:$AJ$532&amp;'Gastos com Pessoal'!$I$512:$AJ$512,0),10,1)),0)
+_xlfn.IFNA(SUM((AG$3&gt;='Gastos com Pessoal'!$E$513:$E$522)*(AG$3&lt;='Gastos com Pessoal'!$F$513:$F$522)*(IF('Gastos com Pessoal'!$M$513:$M$522&lt;=AG$3,1,0))*OFFSET('Gastos com Pessoal'!$H$512,1,MATCH(2&amp;$B54,'Gastos com Pessoal'!$I$532:$AJ$532&amp;'Gastos com Pessoal'!$I$512:$AJ$512,0),10,1)),0)
+_xlfn.IFNA(SUM((AG$3&gt;='Gastos com Pessoal'!$E$513:$E$522)*(AG$3&lt;='Gastos com Pessoal'!$F$513:$F$522)*(IF('Gastos com Pessoal'!$S$513:$S$522&lt;=AG$3,1,0))*OFFSET('Gastos com Pessoal'!$H$512,1,MATCH(3&amp;$B54,'Gastos com Pessoal'!$I$532:$AJ$532&amp;'Gastos com Pessoal'!$I$512:$AJ$512,0),10,1)),0)
+_xlfn.IFNA(SUM((AG$3&gt;='Gastos com Pessoal'!$E$513:$E$522)*(AG$3&lt;='Gastos com Pessoal'!$F$513:$F$522)*(IF('Gastos com Pessoal'!$Y$513:$Y$522&lt;=AG$3,1,0))*OFFSET('Gastos com Pessoal'!$H$512,1,MATCH(4&amp;$B54,'Gastos com Pessoal'!$I$532:$AJ$532&amp;'Gastos com Pessoal'!$I$512:$AJ$512,0),10,1)),0)
+_xlfn.IFNA(SUM((AG$3&gt;='Gastos com Pessoal'!$E$513:$E$522)*(AG$3&lt;='Gastos com Pessoal'!$F$513:$F$522)*(IF('Gastos com Pessoal'!$AE$513:$AE$522&lt;=AG$3,1,0))*OFFSET('Gastos com Pessoal'!$H$512,1,MATCH(5&amp;$B54,'Gastos com Pessoal'!$I$532:$AJ$532&amp;'Gastos com Pessoal'!$I$512:$AJ$512,0),10,1)),0)</f>
        <v>0</v>
      </c>
      <c r="AH54" s="32">
        <f t="array" aca="1" ref="AH54" ca="1">_xlfn.IFNA(SUM((AH$3&gt;='Gastos com Pessoal'!$E$7:$E$506)*(AH$3&lt;='Gastos com Pessoal'!$F$7:$F$506)*OFFSET('Encargos e Benefícios'!$D$5,1,MATCH($B54,'Encargos e Benefícios'!$E$5:$AB$5,0),500,1)),0)
+_xlfn.IFNA(SUM((AH$3&gt;='Gastos com Pessoal'!$E$513:$E$522)*(AH$3&lt;='Gastos com Pessoal'!$F$513:$F$522)*OFFSET('Encargos e Benefícios'!$D$511,1,MATCH($B54,'Encargos e Benefícios'!$E$511:$AB$511,0),10,1)),0)
+_xlfn.IFNA(SUM((AH$3&gt;='Gastos com Pessoal'!$E$7:$E$506)*(AH$3&lt;='Gastos com Pessoal'!$F$7:$F$506)*(IF('Gastos com Pessoal'!$G$7:$G$506&lt;=AH$3,1,0))*OFFSET('Gastos com Pessoal'!$H$6,1,MATCH(1&amp;$B54,'Gastos com Pessoal'!$I$532:$AJ$532&amp;'Gastos com Pessoal'!$I$6:$AJ$6,0),500,1)),0)
+_xlfn.IFNA(SUM((AH$3&gt;='Gastos com Pessoal'!$E$7:$E$506)*(AH$3&lt;='Gastos com Pessoal'!$F$7:$F$506)*(IF('Gastos com Pessoal'!$M$7:$M$506&lt;=AH$3,1,0))*OFFSET('Gastos com Pessoal'!$H$6,1,MATCH(2&amp;$B54,'Gastos com Pessoal'!$I$532:$AJ$532&amp;'Gastos com Pessoal'!$I$6:$AJ$6,0),500,1)),0)
+_xlfn.IFNA(SUM((AH$3&gt;='Gastos com Pessoal'!$E$7:$E$506)*(AH$3&lt;='Gastos com Pessoal'!$F$7:$F$506)*(IF('Gastos com Pessoal'!$S$7:$S$506&lt;=AH$3,1,0))*OFFSET('Gastos com Pessoal'!$H$6,1,MATCH(3&amp;$B54,'Gastos com Pessoal'!$I$532:$AJ$532&amp;'Gastos com Pessoal'!$I$6:$AJ$6,0),500,1)),0)
+_xlfn.IFNA(SUM((AH$3&gt;='Gastos com Pessoal'!$E$7:$E$506)*(AH$3&lt;='Gastos com Pessoal'!$F$7:$F$506)*(IF('Gastos com Pessoal'!$Y$7:$Y$506&lt;=AH$3,1,0))*OFFSET('Gastos com Pessoal'!$H$6,1,MATCH(4&amp;$B54,'Gastos com Pessoal'!$I$532:$AJ$532&amp;'Gastos com Pessoal'!$I$6:$AJ$6,0),500,1)),0)
+_xlfn.IFNA(SUM((AH$3&gt;='Gastos com Pessoal'!$E$7:$E$506)*(AH$3&lt;='Gastos com Pessoal'!$F$7:$F$506)*(IF('Gastos com Pessoal'!$AE$7:$AE$506&lt;=AH$3,1,0))*OFFSET('Gastos com Pessoal'!$H$6,1,MATCH(5&amp;$B54,'Gastos com Pessoal'!$I$532:$AJ$532&amp;'Gastos com Pessoal'!$I$6:$AJ$6,0),500,1)),0)
+_xlfn.IFNA(SUM((AH$3&gt;='Gastos com Pessoal'!$E$513:$E$522)*(AH$3&lt;='Gastos com Pessoal'!$F$513:$F$522)*(IF('Gastos com Pessoal'!$G$513:$G$522&lt;=AH$3,1,0))*OFFSET('Gastos com Pessoal'!$H$512,1,MATCH(1&amp;$B54,'Gastos com Pessoal'!$I$532:$AJ$532&amp;'Gastos com Pessoal'!$I$512:$AJ$512,0),10,1)),0)
+_xlfn.IFNA(SUM((AH$3&gt;='Gastos com Pessoal'!$E$513:$E$522)*(AH$3&lt;='Gastos com Pessoal'!$F$513:$F$522)*(IF('Gastos com Pessoal'!$M$513:$M$522&lt;=AH$3,1,0))*OFFSET('Gastos com Pessoal'!$H$512,1,MATCH(2&amp;$B54,'Gastos com Pessoal'!$I$532:$AJ$532&amp;'Gastos com Pessoal'!$I$512:$AJ$512,0),10,1)),0)
+_xlfn.IFNA(SUM((AH$3&gt;='Gastos com Pessoal'!$E$513:$E$522)*(AH$3&lt;='Gastos com Pessoal'!$F$513:$F$522)*(IF('Gastos com Pessoal'!$S$513:$S$522&lt;=AH$3,1,0))*OFFSET('Gastos com Pessoal'!$H$512,1,MATCH(3&amp;$B54,'Gastos com Pessoal'!$I$532:$AJ$532&amp;'Gastos com Pessoal'!$I$512:$AJ$512,0),10,1)),0)
+_xlfn.IFNA(SUM((AH$3&gt;='Gastos com Pessoal'!$E$513:$E$522)*(AH$3&lt;='Gastos com Pessoal'!$F$513:$F$522)*(IF('Gastos com Pessoal'!$Y$513:$Y$522&lt;=AH$3,1,0))*OFFSET('Gastos com Pessoal'!$H$512,1,MATCH(4&amp;$B54,'Gastos com Pessoal'!$I$532:$AJ$532&amp;'Gastos com Pessoal'!$I$512:$AJ$512,0),10,1)),0)
+_xlfn.IFNA(SUM((AH$3&gt;='Gastos com Pessoal'!$E$513:$E$522)*(AH$3&lt;='Gastos com Pessoal'!$F$513:$F$522)*(IF('Gastos com Pessoal'!$AE$513:$AE$522&lt;=AH$3,1,0))*OFFSET('Gastos com Pessoal'!$H$512,1,MATCH(5&amp;$B54,'Gastos com Pessoal'!$I$532:$AJ$532&amp;'Gastos com Pessoal'!$I$512:$AJ$512,0),10,1)),0)</f>
        <v>0</v>
      </c>
      <c r="AI54" s="32">
        <f t="array" aca="1" ref="AI54" ca="1">_xlfn.IFNA(SUM((AI$3&gt;='Gastos com Pessoal'!$E$7:$E$506)*(AI$3&lt;='Gastos com Pessoal'!$F$7:$F$506)*OFFSET('Encargos e Benefícios'!$D$5,1,MATCH($B54,'Encargos e Benefícios'!$E$5:$AB$5,0),500,1)),0)
+_xlfn.IFNA(SUM((AI$3&gt;='Gastos com Pessoal'!$E$513:$E$522)*(AI$3&lt;='Gastos com Pessoal'!$F$513:$F$522)*OFFSET('Encargos e Benefícios'!$D$511,1,MATCH($B54,'Encargos e Benefícios'!$E$511:$AB$511,0),10,1)),0)
+_xlfn.IFNA(SUM((AI$3&gt;='Gastos com Pessoal'!$E$7:$E$506)*(AI$3&lt;='Gastos com Pessoal'!$F$7:$F$506)*(IF('Gastos com Pessoal'!$G$7:$G$506&lt;=AI$3,1,0))*OFFSET('Gastos com Pessoal'!$H$6,1,MATCH(1&amp;$B54,'Gastos com Pessoal'!$I$532:$AJ$532&amp;'Gastos com Pessoal'!$I$6:$AJ$6,0),500,1)),0)
+_xlfn.IFNA(SUM((AI$3&gt;='Gastos com Pessoal'!$E$7:$E$506)*(AI$3&lt;='Gastos com Pessoal'!$F$7:$F$506)*(IF('Gastos com Pessoal'!$M$7:$M$506&lt;=AI$3,1,0))*OFFSET('Gastos com Pessoal'!$H$6,1,MATCH(2&amp;$B54,'Gastos com Pessoal'!$I$532:$AJ$532&amp;'Gastos com Pessoal'!$I$6:$AJ$6,0),500,1)),0)
+_xlfn.IFNA(SUM((AI$3&gt;='Gastos com Pessoal'!$E$7:$E$506)*(AI$3&lt;='Gastos com Pessoal'!$F$7:$F$506)*(IF('Gastos com Pessoal'!$S$7:$S$506&lt;=AI$3,1,0))*OFFSET('Gastos com Pessoal'!$H$6,1,MATCH(3&amp;$B54,'Gastos com Pessoal'!$I$532:$AJ$532&amp;'Gastos com Pessoal'!$I$6:$AJ$6,0),500,1)),0)
+_xlfn.IFNA(SUM((AI$3&gt;='Gastos com Pessoal'!$E$7:$E$506)*(AI$3&lt;='Gastos com Pessoal'!$F$7:$F$506)*(IF('Gastos com Pessoal'!$Y$7:$Y$506&lt;=AI$3,1,0))*OFFSET('Gastos com Pessoal'!$H$6,1,MATCH(4&amp;$B54,'Gastos com Pessoal'!$I$532:$AJ$532&amp;'Gastos com Pessoal'!$I$6:$AJ$6,0),500,1)),0)
+_xlfn.IFNA(SUM((AI$3&gt;='Gastos com Pessoal'!$E$7:$E$506)*(AI$3&lt;='Gastos com Pessoal'!$F$7:$F$506)*(IF('Gastos com Pessoal'!$AE$7:$AE$506&lt;=AI$3,1,0))*OFFSET('Gastos com Pessoal'!$H$6,1,MATCH(5&amp;$B54,'Gastos com Pessoal'!$I$532:$AJ$532&amp;'Gastos com Pessoal'!$I$6:$AJ$6,0),500,1)),0)
+_xlfn.IFNA(SUM((AI$3&gt;='Gastos com Pessoal'!$E$513:$E$522)*(AI$3&lt;='Gastos com Pessoal'!$F$513:$F$522)*(IF('Gastos com Pessoal'!$G$513:$G$522&lt;=AI$3,1,0))*OFFSET('Gastos com Pessoal'!$H$512,1,MATCH(1&amp;$B54,'Gastos com Pessoal'!$I$532:$AJ$532&amp;'Gastos com Pessoal'!$I$512:$AJ$512,0),10,1)),0)
+_xlfn.IFNA(SUM((AI$3&gt;='Gastos com Pessoal'!$E$513:$E$522)*(AI$3&lt;='Gastos com Pessoal'!$F$513:$F$522)*(IF('Gastos com Pessoal'!$M$513:$M$522&lt;=AI$3,1,0))*OFFSET('Gastos com Pessoal'!$H$512,1,MATCH(2&amp;$B54,'Gastos com Pessoal'!$I$532:$AJ$532&amp;'Gastos com Pessoal'!$I$512:$AJ$512,0),10,1)),0)
+_xlfn.IFNA(SUM((AI$3&gt;='Gastos com Pessoal'!$E$513:$E$522)*(AI$3&lt;='Gastos com Pessoal'!$F$513:$F$522)*(IF('Gastos com Pessoal'!$S$513:$S$522&lt;=AI$3,1,0))*OFFSET('Gastos com Pessoal'!$H$512,1,MATCH(3&amp;$B54,'Gastos com Pessoal'!$I$532:$AJ$532&amp;'Gastos com Pessoal'!$I$512:$AJ$512,0),10,1)),0)
+_xlfn.IFNA(SUM((AI$3&gt;='Gastos com Pessoal'!$E$513:$E$522)*(AI$3&lt;='Gastos com Pessoal'!$F$513:$F$522)*(IF('Gastos com Pessoal'!$Y$513:$Y$522&lt;=AI$3,1,0))*OFFSET('Gastos com Pessoal'!$H$512,1,MATCH(4&amp;$B54,'Gastos com Pessoal'!$I$532:$AJ$532&amp;'Gastos com Pessoal'!$I$512:$AJ$512,0),10,1)),0)
+_xlfn.IFNA(SUM((AI$3&gt;='Gastos com Pessoal'!$E$513:$E$522)*(AI$3&lt;='Gastos com Pessoal'!$F$513:$F$522)*(IF('Gastos com Pessoal'!$AE$513:$AE$522&lt;=AI$3,1,0))*OFFSET('Gastos com Pessoal'!$H$512,1,MATCH(5&amp;$B54,'Gastos com Pessoal'!$I$532:$AJ$532&amp;'Gastos com Pessoal'!$I$512:$AJ$512,0),10,1)),0)</f>
        <v>0</v>
      </c>
      <c r="AJ54" s="32">
        <f t="array" aca="1" ref="AJ54" ca="1">_xlfn.IFNA(SUM((AJ$3&gt;='Gastos com Pessoal'!$E$7:$E$506)*(AJ$3&lt;='Gastos com Pessoal'!$F$7:$F$506)*OFFSET('Encargos e Benefícios'!$D$5,1,MATCH($B54,'Encargos e Benefícios'!$E$5:$AB$5,0),500,1)),0)
+_xlfn.IFNA(SUM((AJ$3&gt;='Gastos com Pessoal'!$E$513:$E$522)*(AJ$3&lt;='Gastos com Pessoal'!$F$513:$F$522)*OFFSET('Encargos e Benefícios'!$D$511,1,MATCH($B54,'Encargos e Benefícios'!$E$511:$AB$511,0),10,1)),0)
+_xlfn.IFNA(SUM((AJ$3&gt;='Gastos com Pessoal'!$E$7:$E$506)*(AJ$3&lt;='Gastos com Pessoal'!$F$7:$F$506)*(IF('Gastos com Pessoal'!$G$7:$G$506&lt;=AJ$3,1,0))*OFFSET('Gastos com Pessoal'!$H$6,1,MATCH(1&amp;$B54,'Gastos com Pessoal'!$I$532:$AJ$532&amp;'Gastos com Pessoal'!$I$6:$AJ$6,0),500,1)),0)
+_xlfn.IFNA(SUM((AJ$3&gt;='Gastos com Pessoal'!$E$7:$E$506)*(AJ$3&lt;='Gastos com Pessoal'!$F$7:$F$506)*(IF('Gastos com Pessoal'!$M$7:$M$506&lt;=AJ$3,1,0))*OFFSET('Gastos com Pessoal'!$H$6,1,MATCH(2&amp;$B54,'Gastos com Pessoal'!$I$532:$AJ$532&amp;'Gastos com Pessoal'!$I$6:$AJ$6,0),500,1)),0)
+_xlfn.IFNA(SUM((AJ$3&gt;='Gastos com Pessoal'!$E$7:$E$506)*(AJ$3&lt;='Gastos com Pessoal'!$F$7:$F$506)*(IF('Gastos com Pessoal'!$S$7:$S$506&lt;=AJ$3,1,0))*OFFSET('Gastos com Pessoal'!$H$6,1,MATCH(3&amp;$B54,'Gastos com Pessoal'!$I$532:$AJ$532&amp;'Gastos com Pessoal'!$I$6:$AJ$6,0),500,1)),0)
+_xlfn.IFNA(SUM((AJ$3&gt;='Gastos com Pessoal'!$E$7:$E$506)*(AJ$3&lt;='Gastos com Pessoal'!$F$7:$F$506)*(IF('Gastos com Pessoal'!$Y$7:$Y$506&lt;=AJ$3,1,0))*OFFSET('Gastos com Pessoal'!$H$6,1,MATCH(4&amp;$B54,'Gastos com Pessoal'!$I$532:$AJ$532&amp;'Gastos com Pessoal'!$I$6:$AJ$6,0),500,1)),0)
+_xlfn.IFNA(SUM((AJ$3&gt;='Gastos com Pessoal'!$E$7:$E$506)*(AJ$3&lt;='Gastos com Pessoal'!$F$7:$F$506)*(IF('Gastos com Pessoal'!$AE$7:$AE$506&lt;=AJ$3,1,0))*OFFSET('Gastos com Pessoal'!$H$6,1,MATCH(5&amp;$B54,'Gastos com Pessoal'!$I$532:$AJ$532&amp;'Gastos com Pessoal'!$I$6:$AJ$6,0),500,1)),0)
+_xlfn.IFNA(SUM((AJ$3&gt;='Gastos com Pessoal'!$E$513:$E$522)*(AJ$3&lt;='Gastos com Pessoal'!$F$513:$F$522)*(IF('Gastos com Pessoal'!$G$513:$G$522&lt;=AJ$3,1,0))*OFFSET('Gastos com Pessoal'!$H$512,1,MATCH(1&amp;$B54,'Gastos com Pessoal'!$I$532:$AJ$532&amp;'Gastos com Pessoal'!$I$512:$AJ$512,0),10,1)),0)
+_xlfn.IFNA(SUM((AJ$3&gt;='Gastos com Pessoal'!$E$513:$E$522)*(AJ$3&lt;='Gastos com Pessoal'!$F$513:$F$522)*(IF('Gastos com Pessoal'!$M$513:$M$522&lt;=AJ$3,1,0))*OFFSET('Gastos com Pessoal'!$H$512,1,MATCH(2&amp;$B54,'Gastos com Pessoal'!$I$532:$AJ$532&amp;'Gastos com Pessoal'!$I$512:$AJ$512,0),10,1)),0)
+_xlfn.IFNA(SUM((AJ$3&gt;='Gastos com Pessoal'!$E$513:$E$522)*(AJ$3&lt;='Gastos com Pessoal'!$F$513:$F$522)*(IF('Gastos com Pessoal'!$S$513:$S$522&lt;=AJ$3,1,0))*OFFSET('Gastos com Pessoal'!$H$512,1,MATCH(3&amp;$B54,'Gastos com Pessoal'!$I$532:$AJ$532&amp;'Gastos com Pessoal'!$I$512:$AJ$512,0),10,1)),0)
+_xlfn.IFNA(SUM((AJ$3&gt;='Gastos com Pessoal'!$E$513:$E$522)*(AJ$3&lt;='Gastos com Pessoal'!$F$513:$F$522)*(IF('Gastos com Pessoal'!$Y$513:$Y$522&lt;=AJ$3,1,0))*OFFSET('Gastos com Pessoal'!$H$512,1,MATCH(4&amp;$B54,'Gastos com Pessoal'!$I$532:$AJ$532&amp;'Gastos com Pessoal'!$I$512:$AJ$512,0),10,1)),0)
+_xlfn.IFNA(SUM((AJ$3&gt;='Gastos com Pessoal'!$E$513:$E$522)*(AJ$3&lt;='Gastos com Pessoal'!$F$513:$F$522)*(IF('Gastos com Pessoal'!$AE$513:$AE$522&lt;=AJ$3,1,0))*OFFSET('Gastos com Pessoal'!$H$512,1,MATCH(5&amp;$B54,'Gastos com Pessoal'!$I$532:$AJ$532&amp;'Gastos com Pessoal'!$I$512:$AJ$512,0),10,1)),0)</f>
        <v>0</v>
      </c>
      <c r="AK54" s="32">
        <f t="array" aca="1" ref="AK54" ca="1">_xlfn.IFNA(SUM((AK$3&gt;='Gastos com Pessoal'!$E$7:$E$506)*(AK$3&lt;='Gastos com Pessoal'!$F$7:$F$506)*OFFSET('Encargos e Benefícios'!$D$5,1,MATCH($B54,'Encargos e Benefícios'!$E$5:$AB$5,0),500,1)),0)
+_xlfn.IFNA(SUM((AK$3&gt;='Gastos com Pessoal'!$E$513:$E$522)*(AK$3&lt;='Gastos com Pessoal'!$F$513:$F$522)*OFFSET('Encargos e Benefícios'!$D$511,1,MATCH($B54,'Encargos e Benefícios'!$E$511:$AB$511,0),10,1)),0)
+_xlfn.IFNA(SUM((AK$3&gt;='Gastos com Pessoal'!$E$7:$E$506)*(AK$3&lt;='Gastos com Pessoal'!$F$7:$F$506)*(IF('Gastos com Pessoal'!$G$7:$G$506&lt;=AK$3,1,0))*OFFSET('Gastos com Pessoal'!$H$6,1,MATCH(1&amp;$B54,'Gastos com Pessoal'!$I$532:$AJ$532&amp;'Gastos com Pessoal'!$I$6:$AJ$6,0),500,1)),0)
+_xlfn.IFNA(SUM((AK$3&gt;='Gastos com Pessoal'!$E$7:$E$506)*(AK$3&lt;='Gastos com Pessoal'!$F$7:$F$506)*(IF('Gastos com Pessoal'!$M$7:$M$506&lt;=AK$3,1,0))*OFFSET('Gastos com Pessoal'!$H$6,1,MATCH(2&amp;$B54,'Gastos com Pessoal'!$I$532:$AJ$532&amp;'Gastos com Pessoal'!$I$6:$AJ$6,0),500,1)),0)
+_xlfn.IFNA(SUM((AK$3&gt;='Gastos com Pessoal'!$E$7:$E$506)*(AK$3&lt;='Gastos com Pessoal'!$F$7:$F$506)*(IF('Gastos com Pessoal'!$S$7:$S$506&lt;=AK$3,1,0))*OFFSET('Gastos com Pessoal'!$H$6,1,MATCH(3&amp;$B54,'Gastos com Pessoal'!$I$532:$AJ$532&amp;'Gastos com Pessoal'!$I$6:$AJ$6,0),500,1)),0)
+_xlfn.IFNA(SUM((AK$3&gt;='Gastos com Pessoal'!$E$7:$E$506)*(AK$3&lt;='Gastos com Pessoal'!$F$7:$F$506)*(IF('Gastos com Pessoal'!$Y$7:$Y$506&lt;=AK$3,1,0))*OFFSET('Gastos com Pessoal'!$H$6,1,MATCH(4&amp;$B54,'Gastos com Pessoal'!$I$532:$AJ$532&amp;'Gastos com Pessoal'!$I$6:$AJ$6,0),500,1)),0)
+_xlfn.IFNA(SUM((AK$3&gt;='Gastos com Pessoal'!$E$7:$E$506)*(AK$3&lt;='Gastos com Pessoal'!$F$7:$F$506)*(IF('Gastos com Pessoal'!$AE$7:$AE$506&lt;=AK$3,1,0))*OFFSET('Gastos com Pessoal'!$H$6,1,MATCH(5&amp;$B54,'Gastos com Pessoal'!$I$532:$AJ$532&amp;'Gastos com Pessoal'!$I$6:$AJ$6,0),500,1)),0)
+_xlfn.IFNA(SUM((AK$3&gt;='Gastos com Pessoal'!$E$513:$E$522)*(AK$3&lt;='Gastos com Pessoal'!$F$513:$F$522)*(IF('Gastos com Pessoal'!$G$513:$G$522&lt;=AK$3,1,0))*OFFSET('Gastos com Pessoal'!$H$512,1,MATCH(1&amp;$B54,'Gastos com Pessoal'!$I$532:$AJ$532&amp;'Gastos com Pessoal'!$I$512:$AJ$512,0),10,1)),0)
+_xlfn.IFNA(SUM((AK$3&gt;='Gastos com Pessoal'!$E$513:$E$522)*(AK$3&lt;='Gastos com Pessoal'!$F$513:$F$522)*(IF('Gastos com Pessoal'!$M$513:$M$522&lt;=AK$3,1,0))*OFFSET('Gastos com Pessoal'!$H$512,1,MATCH(2&amp;$B54,'Gastos com Pessoal'!$I$532:$AJ$532&amp;'Gastos com Pessoal'!$I$512:$AJ$512,0),10,1)),0)
+_xlfn.IFNA(SUM((AK$3&gt;='Gastos com Pessoal'!$E$513:$E$522)*(AK$3&lt;='Gastos com Pessoal'!$F$513:$F$522)*(IF('Gastos com Pessoal'!$S$513:$S$522&lt;=AK$3,1,0))*OFFSET('Gastos com Pessoal'!$H$512,1,MATCH(3&amp;$B54,'Gastos com Pessoal'!$I$532:$AJ$532&amp;'Gastos com Pessoal'!$I$512:$AJ$512,0),10,1)),0)
+_xlfn.IFNA(SUM((AK$3&gt;='Gastos com Pessoal'!$E$513:$E$522)*(AK$3&lt;='Gastos com Pessoal'!$F$513:$F$522)*(IF('Gastos com Pessoal'!$Y$513:$Y$522&lt;=AK$3,1,0))*OFFSET('Gastos com Pessoal'!$H$512,1,MATCH(4&amp;$B54,'Gastos com Pessoal'!$I$532:$AJ$532&amp;'Gastos com Pessoal'!$I$512:$AJ$512,0),10,1)),0)
+_xlfn.IFNA(SUM((AK$3&gt;='Gastos com Pessoal'!$E$513:$E$522)*(AK$3&lt;='Gastos com Pessoal'!$F$513:$F$522)*(IF('Gastos com Pessoal'!$AE$513:$AE$522&lt;=AK$3,1,0))*OFFSET('Gastos com Pessoal'!$H$512,1,MATCH(5&amp;$B54,'Gastos com Pessoal'!$I$532:$AJ$532&amp;'Gastos com Pessoal'!$I$512:$AJ$512,0),10,1)),0)</f>
        <v>0</v>
      </c>
      <c r="AL54" s="32">
        <f t="array" aca="1" ref="AL54" ca="1">_xlfn.IFNA(SUM((AL$3&gt;='Gastos com Pessoal'!$E$7:$E$506)*(AL$3&lt;='Gastos com Pessoal'!$F$7:$F$506)*OFFSET('Encargos e Benefícios'!$D$5,1,MATCH($B54,'Encargos e Benefícios'!$E$5:$AB$5,0),500,1)),0)
+_xlfn.IFNA(SUM((AL$3&gt;='Gastos com Pessoal'!$E$513:$E$522)*(AL$3&lt;='Gastos com Pessoal'!$F$513:$F$522)*OFFSET('Encargos e Benefícios'!$D$511,1,MATCH($B54,'Encargos e Benefícios'!$E$511:$AB$511,0),10,1)),0)
+_xlfn.IFNA(SUM((AL$3&gt;='Gastos com Pessoal'!$E$7:$E$506)*(AL$3&lt;='Gastos com Pessoal'!$F$7:$F$506)*(IF('Gastos com Pessoal'!$G$7:$G$506&lt;=AL$3,1,0))*OFFSET('Gastos com Pessoal'!$H$6,1,MATCH(1&amp;$B54,'Gastos com Pessoal'!$I$532:$AJ$532&amp;'Gastos com Pessoal'!$I$6:$AJ$6,0),500,1)),0)
+_xlfn.IFNA(SUM((AL$3&gt;='Gastos com Pessoal'!$E$7:$E$506)*(AL$3&lt;='Gastos com Pessoal'!$F$7:$F$506)*(IF('Gastos com Pessoal'!$M$7:$M$506&lt;=AL$3,1,0))*OFFSET('Gastos com Pessoal'!$H$6,1,MATCH(2&amp;$B54,'Gastos com Pessoal'!$I$532:$AJ$532&amp;'Gastos com Pessoal'!$I$6:$AJ$6,0),500,1)),0)
+_xlfn.IFNA(SUM((AL$3&gt;='Gastos com Pessoal'!$E$7:$E$506)*(AL$3&lt;='Gastos com Pessoal'!$F$7:$F$506)*(IF('Gastos com Pessoal'!$S$7:$S$506&lt;=AL$3,1,0))*OFFSET('Gastos com Pessoal'!$H$6,1,MATCH(3&amp;$B54,'Gastos com Pessoal'!$I$532:$AJ$532&amp;'Gastos com Pessoal'!$I$6:$AJ$6,0),500,1)),0)
+_xlfn.IFNA(SUM((AL$3&gt;='Gastos com Pessoal'!$E$7:$E$506)*(AL$3&lt;='Gastos com Pessoal'!$F$7:$F$506)*(IF('Gastos com Pessoal'!$Y$7:$Y$506&lt;=AL$3,1,0))*OFFSET('Gastos com Pessoal'!$H$6,1,MATCH(4&amp;$B54,'Gastos com Pessoal'!$I$532:$AJ$532&amp;'Gastos com Pessoal'!$I$6:$AJ$6,0),500,1)),0)
+_xlfn.IFNA(SUM((AL$3&gt;='Gastos com Pessoal'!$E$7:$E$506)*(AL$3&lt;='Gastos com Pessoal'!$F$7:$F$506)*(IF('Gastos com Pessoal'!$AE$7:$AE$506&lt;=AL$3,1,0))*OFFSET('Gastos com Pessoal'!$H$6,1,MATCH(5&amp;$B54,'Gastos com Pessoal'!$I$532:$AJ$532&amp;'Gastos com Pessoal'!$I$6:$AJ$6,0),500,1)),0)
+_xlfn.IFNA(SUM((AL$3&gt;='Gastos com Pessoal'!$E$513:$E$522)*(AL$3&lt;='Gastos com Pessoal'!$F$513:$F$522)*(IF('Gastos com Pessoal'!$G$513:$G$522&lt;=AL$3,1,0))*OFFSET('Gastos com Pessoal'!$H$512,1,MATCH(1&amp;$B54,'Gastos com Pessoal'!$I$532:$AJ$532&amp;'Gastos com Pessoal'!$I$512:$AJ$512,0),10,1)),0)
+_xlfn.IFNA(SUM((AL$3&gt;='Gastos com Pessoal'!$E$513:$E$522)*(AL$3&lt;='Gastos com Pessoal'!$F$513:$F$522)*(IF('Gastos com Pessoal'!$M$513:$M$522&lt;=AL$3,1,0))*OFFSET('Gastos com Pessoal'!$H$512,1,MATCH(2&amp;$B54,'Gastos com Pessoal'!$I$532:$AJ$532&amp;'Gastos com Pessoal'!$I$512:$AJ$512,0),10,1)),0)
+_xlfn.IFNA(SUM((AL$3&gt;='Gastos com Pessoal'!$E$513:$E$522)*(AL$3&lt;='Gastos com Pessoal'!$F$513:$F$522)*(IF('Gastos com Pessoal'!$S$513:$S$522&lt;=AL$3,1,0))*OFFSET('Gastos com Pessoal'!$H$512,1,MATCH(3&amp;$B54,'Gastos com Pessoal'!$I$532:$AJ$532&amp;'Gastos com Pessoal'!$I$512:$AJ$512,0),10,1)),0)
+_xlfn.IFNA(SUM((AL$3&gt;='Gastos com Pessoal'!$E$513:$E$522)*(AL$3&lt;='Gastos com Pessoal'!$F$513:$F$522)*(IF('Gastos com Pessoal'!$Y$513:$Y$522&lt;=AL$3,1,0))*OFFSET('Gastos com Pessoal'!$H$512,1,MATCH(4&amp;$B54,'Gastos com Pessoal'!$I$532:$AJ$532&amp;'Gastos com Pessoal'!$I$512:$AJ$512,0),10,1)),0)
+_xlfn.IFNA(SUM((AL$3&gt;='Gastos com Pessoal'!$E$513:$E$522)*(AL$3&lt;='Gastos com Pessoal'!$F$513:$F$522)*(IF('Gastos com Pessoal'!$AE$513:$AE$522&lt;=AL$3,1,0))*OFFSET('Gastos com Pessoal'!$H$512,1,MATCH(5&amp;$B54,'Gastos com Pessoal'!$I$532:$AJ$532&amp;'Gastos com Pessoal'!$I$512:$AJ$512,0),10,1)),0)</f>
        <v>0</v>
      </c>
      <c r="AM54" s="32">
        <f t="array" aca="1" ref="AM54" ca="1">_xlfn.IFNA(SUM((AM$3&gt;='Gastos com Pessoal'!$E$7:$E$506)*(AM$3&lt;='Gastos com Pessoal'!$F$7:$F$506)*OFFSET('Encargos e Benefícios'!$D$5,1,MATCH($B54,'Encargos e Benefícios'!$E$5:$AB$5,0),500,1)),0)
+_xlfn.IFNA(SUM((AM$3&gt;='Gastos com Pessoal'!$E$513:$E$522)*(AM$3&lt;='Gastos com Pessoal'!$F$513:$F$522)*OFFSET('Encargos e Benefícios'!$D$511,1,MATCH($B54,'Encargos e Benefícios'!$E$511:$AB$511,0),10,1)),0)
+_xlfn.IFNA(SUM((AM$3&gt;='Gastos com Pessoal'!$E$7:$E$506)*(AM$3&lt;='Gastos com Pessoal'!$F$7:$F$506)*(IF('Gastos com Pessoal'!$G$7:$G$506&lt;=AM$3,1,0))*OFFSET('Gastos com Pessoal'!$H$6,1,MATCH(1&amp;$B54,'Gastos com Pessoal'!$I$532:$AJ$532&amp;'Gastos com Pessoal'!$I$6:$AJ$6,0),500,1)),0)
+_xlfn.IFNA(SUM((AM$3&gt;='Gastos com Pessoal'!$E$7:$E$506)*(AM$3&lt;='Gastos com Pessoal'!$F$7:$F$506)*(IF('Gastos com Pessoal'!$M$7:$M$506&lt;=AM$3,1,0))*OFFSET('Gastos com Pessoal'!$H$6,1,MATCH(2&amp;$B54,'Gastos com Pessoal'!$I$532:$AJ$532&amp;'Gastos com Pessoal'!$I$6:$AJ$6,0),500,1)),0)
+_xlfn.IFNA(SUM((AM$3&gt;='Gastos com Pessoal'!$E$7:$E$506)*(AM$3&lt;='Gastos com Pessoal'!$F$7:$F$506)*(IF('Gastos com Pessoal'!$S$7:$S$506&lt;=AM$3,1,0))*OFFSET('Gastos com Pessoal'!$H$6,1,MATCH(3&amp;$B54,'Gastos com Pessoal'!$I$532:$AJ$532&amp;'Gastos com Pessoal'!$I$6:$AJ$6,0),500,1)),0)
+_xlfn.IFNA(SUM((AM$3&gt;='Gastos com Pessoal'!$E$7:$E$506)*(AM$3&lt;='Gastos com Pessoal'!$F$7:$F$506)*(IF('Gastos com Pessoal'!$Y$7:$Y$506&lt;=AM$3,1,0))*OFFSET('Gastos com Pessoal'!$H$6,1,MATCH(4&amp;$B54,'Gastos com Pessoal'!$I$532:$AJ$532&amp;'Gastos com Pessoal'!$I$6:$AJ$6,0),500,1)),0)
+_xlfn.IFNA(SUM((AM$3&gt;='Gastos com Pessoal'!$E$7:$E$506)*(AM$3&lt;='Gastos com Pessoal'!$F$7:$F$506)*(IF('Gastos com Pessoal'!$AE$7:$AE$506&lt;=AM$3,1,0))*OFFSET('Gastos com Pessoal'!$H$6,1,MATCH(5&amp;$B54,'Gastos com Pessoal'!$I$532:$AJ$532&amp;'Gastos com Pessoal'!$I$6:$AJ$6,0),500,1)),0)
+_xlfn.IFNA(SUM((AM$3&gt;='Gastos com Pessoal'!$E$513:$E$522)*(AM$3&lt;='Gastos com Pessoal'!$F$513:$F$522)*(IF('Gastos com Pessoal'!$G$513:$G$522&lt;=AM$3,1,0))*OFFSET('Gastos com Pessoal'!$H$512,1,MATCH(1&amp;$B54,'Gastos com Pessoal'!$I$532:$AJ$532&amp;'Gastos com Pessoal'!$I$512:$AJ$512,0),10,1)),0)
+_xlfn.IFNA(SUM((AM$3&gt;='Gastos com Pessoal'!$E$513:$E$522)*(AM$3&lt;='Gastos com Pessoal'!$F$513:$F$522)*(IF('Gastos com Pessoal'!$M$513:$M$522&lt;=AM$3,1,0))*OFFSET('Gastos com Pessoal'!$H$512,1,MATCH(2&amp;$B54,'Gastos com Pessoal'!$I$532:$AJ$532&amp;'Gastos com Pessoal'!$I$512:$AJ$512,0),10,1)),0)
+_xlfn.IFNA(SUM((AM$3&gt;='Gastos com Pessoal'!$E$513:$E$522)*(AM$3&lt;='Gastos com Pessoal'!$F$513:$F$522)*(IF('Gastos com Pessoal'!$S$513:$S$522&lt;=AM$3,1,0))*OFFSET('Gastos com Pessoal'!$H$512,1,MATCH(3&amp;$B54,'Gastos com Pessoal'!$I$532:$AJ$532&amp;'Gastos com Pessoal'!$I$512:$AJ$512,0),10,1)),0)
+_xlfn.IFNA(SUM((AM$3&gt;='Gastos com Pessoal'!$E$513:$E$522)*(AM$3&lt;='Gastos com Pessoal'!$F$513:$F$522)*(IF('Gastos com Pessoal'!$Y$513:$Y$522&lt;=AM$3,1,0))*OFFSET('Gastos com Pessoal'!$H$512,1,MATCH(4&amp;$B54,'Gastos com Pessoal'!$I$532:$AJ$532&amp;'Gastos com Pessoal'!$I$512:$AJ$512,0),10,1)),0)
+_xlfn.IFNA(SUM((AM$3&gt;='Gastos com Pessoal'!$E$513:$E$522)*(AM$3&lt;='Gastos com Pessoal'!$F$513:$F$522)*(IF('Gastos com Pessoal'!$AE$513:$AE$522&lt;=AM$3,1,0))*OFFSET('Gastos com Pessoal'!$H$512,1,MATCH(5&amp;$B54,'Gastos com Pessoal'!$I$532:$AJ$532&amp;'Gastos com Pessoal'!$I$512:$AJ$512,0),10,1)),0)</f>
        <v>0</v>
      </c>
      <c r="AN54" s="32">
        <f t="array" aca="1" ref="AN54" ca="1">_xlfn.IFNA(SUM((AN$3&gt;='Gastos com Pessoal'!$E$7:$E$506)*(AN$3&lt;='Gastos com Pessoal'!$F$7:$F$506)*OFFSET('Encargos e Benefícios'!$D$5,1,MATCH($B54,'Encargos e Benefícios'!$E$5:$AB$5,0),500,1)),0)
+_xlfn.IFNA(SUM((AN$3&gt;='Gastos com Pessoal'!$E$513:$E$522)*(AN$3&lt;='Gastos com Pessoal'!$F$513:$F$522)*OFFSET('Encargos e Benefícios'!$D$511,1,MATCH($B54,'Encargos e Benefícios'!$E$511:$AB$511,0),10,1)),0)
+_xlfn.IFNA(SUM((AN$3&gt;='Gastos com Pessoal'!$E$7:$E$506)*(AN$3&lt;='Gastos com Pessoal'!$F$7:$F$506)*(IF('Gastos com Pessoal'!$G$7:$G$506&lt;=AN$3,1,0))*OFFSET('Gastos com Pessoal'!$H$6,1,MATCH(1&amp;$B54,'Gastos com Pessoal'!$I$532:$AJ$532&amp;'Gastos com Pessoal'!$I$6:$AJ$6,0),500,1)),0)
+_xlfn.IFNA(SUM((AN$3&gt;='Gastos com Pessoal'!$E$7:$E$506)*(AN$3&lt;='Gastos com Pessoal'!$F$7:$F$506)*(IF('Gastos com Pessoal'!$M$7:$M$506&lt;=AN$3,1,0))*OFFSET('Gastos com Pessoal'!$H$6,1,MATCH(2&amp;$B54,'Gastos com Pessoal'!$I$532:$AJ$532&amp;'Gastos com Pessoal'!$I$6:$AJ$6,0),500,1)),0)
+_xlfn.IFNA(SUM((AN$3&gt;='Gastos com Pessoal'!$E$7:$E$506)*(AN$3&lt;='Gastos com Pessoal'!$F$7:$F$506)*(IF('Gastos com Pessoal'!$S$7:$S$506&lt;=AN$3,1,0))*OFFSET('Gastos com Pessoal'!$H$6,1,MATCH(3&amp;$B54,'Gastos com Pessoal'!$I$532:$AJ$532&amp;'Gastos com Pessoal'!$I$6:$AJ$6,0),500,1)),0)
+_xlfn.IFNA(SUM((AN$3&gt;='Gastos com Pessoal'!$E$7:$E$506)*(AN$3&lt;='Gastos com Pessoal'!$F$7:$F$506)*(IF('Gastos com Pessoal'!$Y$7:$Y$506&lt;=AN$3,1,0))*OFFSET('Gastos com Pessoal'!$H$6,1,MATCH(4&amp;$B54,'Gastos com Pessoal'!$I$532:$AJ$532&amp;'Gastos com Pessoal'!$I$6:$AJ$6,0),500,1)),0)
+_xlfn.IFNA(SUM((AN$3&gt;='Gastos com Pessoal'!$E$7:$E$506)*(AN$3&lt;='Gastos com Pessoal'!$F$7:$F$506)*(IF('Gastos com Pessoal'!$AE$7:$AE$506&lt;=AN$3,1,0))*OFFSET('Gastos com Pessoal'!$H$6,1,MATCH(5&amp;$B54,'Gastos com Pessoal'!$I$532:$AJ$532&amp;'Gastos com Pessoal'!$I$6:$AJ$6,0),500,1)),0)
+_xlfn.IFNA(SUM((AN$3&gt;='Gastos com Pessoal'!$E$513:$E$522)*(AN$3&lt;='Gastos com Pessoal'!$F$513:$F$522)*(IF('Gastos com Pessoal'!$G$513:$G$522&lt;=AN$3,1,0))*OFFSET('Gastos com Pessoal'!$H$512,1,MATCH(1&amp;$B54,'Gastos com Pessoal'!$I$532:$AJ$532&amp;'Gastos com Pessoal'!$I$512:$AJ$512,0),10,1)),0)
+_xlfn.IFNA(SUM((AN$3&gt;='Gastos com Pessoal'!$E$513:$E$522)*(AN$3&lt;='Gastos com Pessoal'!$F$513:$F$522)*(IF('Gastos com Pessoal'!$M$513:$M$522&lt;=AN$3,1,0))*OFFSET('Gastos com Pessoal'!$H$512,1,MATCH(2&amp;$B54,'Gastos com Pessoal'!$I$532:$AJ$532&amp;'Gastos com Pessoal'!$I$512:$AJ$512,0),10,1)),0)
+_xlfn.IFNA(SUM((AN$3&gt;='Gastos com Pessoal'!$E$513:$E$522)*(AN$3&lt;='Gastos com Pessoal'!$F$513:$F$522)*(IF('Gastos com Pessoal'!$S$513:$S$522&lt;=AN$3,1,0))*OFFSET('Gastos com Pessoal'!$H$512,1,MATCH(3&amp;$B54,'Gastos com Pessoal'!$I$532:$AJ$532&amp;'Gastos com Pessoal'!$I$512:$AJ$512,0),10,1)),0)
+_xlfn.IFNA(SUM((AN$3&gt;='Gastos com Pessoal'!$E$513:$E$522)*(AN$3&lt;='Gastos com Pessoal'!$F$513:$F$522)*(IF('Gastos com Pessoal'!$Y$513:$Y$522&lt;=AN$3,1,0))*OFFSET('Gastos com Pessoal'!$H$512,1,MATCH(4&amp;$B54,'Gastos com Pessoal'!$I$532:$AJ$532&amp;'Gastos com Pessoal'!$I$512:$AJ$512,0),10,1)),0)
+_xlfn.IFNA(SUM((AN$3&gt;='Gastos com Pessoal'!$E$513:$E$522)*(AN$3&lt;='Gastos com Pessoal'!$F$513:$F$522)*(IF('Gastos com Pessoal'!$AE$513:$AE$522&lt;=AN$3,1,0))*OFFSET('Gastos com Pessoal'!$H$512,1,MATCH(5&amp;$B54,'Gastos com Pessoal'!$I$532:$AJ$532&amp;'Gastos com Pessoal'!$I$512:$AJ$512,0),10,1)),0)</f>
        <v>0</v>
      </c>
      <c r="AO54" s="32">
        <f t="array" aca="1" ref="AO54" ca="1">_xlfn.IFNA(SUM((AO$3&gt;='Gastos com Pessoal'!$E$7:$E$506)*(AO$3&lt;='Gastos com Pessoal'!$F$7:$F$506)*OFFSET('Encargos e Benefícios'!$D$5,1,MATCH($B54,'Encargos e Benefícios'!$E$5:$AB$5,0),500,1)),0)
+_xlfn.IFNA(SUM((AO$3&gt;='Gastos com Pessoal'!$E$513:$E$522)*(AO$3&lt;='Gastos com Pessoal'!$F$513:$F$522)*OFFSET('Encargos e Benefícios'!$D$511,1,MATCH($B54,'Encargos e Benefícios'!$E$511:$AB$511,0),10,1)),0)
+_xlfn.IFNA(SUM((AO$3&gt;='Gastos com Pessoal'!$E$7:$E$506)*(AO$3&lt;='Gastos com Pessoal'!$F$7:$F$506)*(IF('Gastos com Pessoal'!$G$7:$G$506&lt;=AO$3,1,0))*OFFSET('Gastos com Pessoal'!$H$6,1,MATCH(1&amp;$B54,'Gastos com Pessoal'!$I$532:$AJ$532&amp;'Gastos com Pessoal'!$I$6:$AJ$6,0),500,1)),0)
+_xlfn.IFNA(SUM((AO$3&gt;='Gastos com Pessoal'!$E$7:$E$506)*(AO$3&lt;='Gastos com Pessoal'!$F$7:$F$506)*(IF('Gastos com Pessoal'!$M$7:$M$506&lt;=AO$3,1,0))*OFFSET('Gastos com Pessoal'!$H$6,1,MATCH(2&amp;$B54,'Gastos com Pessoal'!$I$532:$AJ$532&amp;'Gastos com Pessoal'!$I$6:$AJ$6,0),500,1)),0)
+_xlfn.IFNA(SUM((AO$3&gt;='Gastos com Pessoal'!$E$7:$E$506)*(AO$3&lt;='Gastos com Pessoal'!$F$7:$F$506)*(IF('Gastos com Pessoal'!$S$7:$S$506&lt;=AO$3,1,0))*OFFSET('Gastos com Pessoal'!$H$6,1,MATCH(3&amp;$B54,'Gastos com Pessoal'!$I$532:$AJ$532&amp;'Gastos com Pessoal'!$I$6:$AJ$6,0),500,1)),0)
+_xlfn.IFNA(SUM((AO$3&gt;='Gastos com Pessoal'!$E$7:$E$506)*(AO$3&lt;='Gastos com Pessoal'!$F$7:$F$506)*(IF('Gastos com Pessoal'!$Y$7:$Y$506&lt;=AO$3,1,0))*OFFSET('Gastos com Pessoal'!$H$6,1,MATCH(4&amp;$B54,'Gastos com Pessoal'!$I$532:$AJ$532&amp;'Gastos com Pessoal'!$I$6:$AJ$6,0),500,1)),0)
+_xlfn.IFNA(SUM((AO$3&gt;='Gastos com Pessoal'!$E$7:$E$506)*(AO$3&lt;='Gastos com Pessoal'!$F$7:$F$506)*(IF('Gastos com Pessoal'!$AE$7:$AE$506&lt;=AO$3,1,0))*OFFSET('Gastos com Pessoal'!$H$6,1,MATCH(5&amp;$B54,'Gastos com Pessoal'!$I$532:$AJ$532&amp;'Gastos com Pessoal'!$I$6:$AJ$6,0),500,1)),0)
+_xlfn.IFNA(SUM((AO$3&gt;='Gastos com Pessoal'!$E$513:$E$522)*(AO$3&lt;='Gastos com Pessoal'!$F$513:$F$522)*(IF('Gastos com Pessoal'!$G$513:$G$522&lt;=AO$3,1,0))*OFFSET('Gastos com Pessoal'!$H$512,1,MATCH(1&amp;$B54,'Gastos com Pessoal'!$I$532:$AJ$532&amp;'Gastos com Pessoal'!$I$512:$AJ$512,0),10,1)),0)
+_xlfn.IFNA(SUM((AO$3&gt;='Gastos com Pessoal'!$E$513:$E$522)*(AO$3&lt;='Gastos com Pessoal'!$F$513:$F$522)*(IF('Gastos com Pessoal'!$M$513:$M$522&lt;=AO$3,1,0))*OFFSET('Gastos com Pessoal'!$H$512,1,MATCH(2&amp;$B54,'Gastos com Pessoal'!$I$532:$AJ$532&amp;'Gastos com Pessoal'!$I$512:$AJ$512,0),10,1)),0)
+_xlfn.IFNA(SUM((AO$3&gt;='Gastos com Pessoal'!$E$513:$E$522)*(AO$3&lt;='Gastos com Pessoal'!$F$513:$F$522)*(IF('Gastos com Pessoal'!$S$513:$S$522&lt;=AO$3,1,0))*OFFSET('Gastos com Pessoal'!$H$512,1,MATCH(3&amp;$B54,'Gastos com Pessoal'!$I$532:$AJ$532&amp;'Gastos com Pessoal'!$I$512:$AJ$512,0),10,1)),0)
+_xlfn.IFNA(SUM((AO$3&gt;='Gastos com Pessoal'!$E$513:$E$522)*(AO$3&lt;='Gastos com Pessoal'!$F$513:$F$522)*(IF('Gastos com Pessoal'!$Y$513:$Y$522&lt;=AO$3,1,0))*OFFSET('Gastos com Pessoal'!$H$512,1,MATCH(4&amp;$B54,'Gastos com Pessoal'!$I$532:$AJ$532&amp;'Gastos com Pessoal'!$I$512:$AJ$512,0),10,1)),0)
+_xlfn.IFNA(SUM((AO$3&gt;='Gastos com Pessoal'!$E$513:$E$522)*(AO$3&lt;='Gastos com Pessoal'!$F$513:$F$522)*(IF('Gastos com Pessoal'!$AE$513:$AE$522&lt;=AO$3,1,0))*OFFSET('Gastos com Pessoal'!$H$512,1,MATCH(5&amp;$B54,'Gastos com Pessoal'!$I$532:$AJ$532&amp;'Gastos com Pessoal'!$I$512:$AJ$512,0),10,1)),0)</f>
        <v>0</v>
      </c>
      <c r="AP54" s="32">
        <f t="array" aca="1" ref="AP54" ca="1">_xlfn.IFNA(SUM((AP$3&gt;='Gastos com Pessoal'!$E$7:$E$506)*(AP$3&lt;='Gastos com Pessoal'!$F$7:$F$506)*OFFSET('Encargos e Benefícios'!$D$5,1,MATCH($B54,'Encargos e Benefícios'!$E$5:$AB$5,0),500,1)),0)
+_xlfn.IFNA(SUM((AP$3&gt;='Gastos com Pessoal'!$E$513:$E$522)*(AP$3&lt;='Gastos com Pessoal'!$F$513:$F$522)*OFFSET('Encargos e Benefícios'!$D$511,1,MATCH($B54,'Encargos e Benefícios'!$E$511:$AB$511,0),10,1)),0)
+_xlfn.IFNA(SUM((AP$3&gt;='Gastos com Pessoal'!$E$7:$E$506)*(AP$3&lt;='Gastos com Pessoal'!$F$7:$F$506)*(IF('Gastos com Pessoal'!$G$7:$G$506&lt;=AP$3,1,0))*OFFSET('Gastos com Pessoal'!$H$6,1,MATCH(1&amp;$B54,'Gastos com Pessoal'!$I$532:$AJ$532&amp;'Gastos com Pessoal'!$I$6:$AJ$6,0),500,1)),0)
+_xlfn.IFNA(SUM((AP$3&gt;='Gastos com Pessoal'!$E$7:$E$506)*(AP$3&lt;='Gastos com Pessoal'!$F$7:$F$506)*(IF('Gastos com Pessoal'!$M$7:$M$506&lt;=AP$3,1,0))*OFFSET('Gastos com Pessoal'!$H$6,1,MATCH(2&amp;$B54,'Gastos com Pessoal'!$I$532:$AJ$532&amp;'Gastos com Pessoal'!$I$6:$AJ$6,0),500,1)),0)
+_xlfn.IFNA(SUM((AP$3&gt;='Gastos com Pessoal'!$E$7:$E$506)*(AP$3&lt;='Gastos com Pessoal'!$F$7:$F$506)*(IF('Gastos com Pessoal'!$S$7:$S$506&lt;=AP$3,1,0))*OFFSET('Gastos com Pessoal'!$H$6,1,MATCH(3&amp;$B54,'Gastos com Pessoal'!$I$532:$AJ$532&amp;'Gastos com Pessoal'!$I$6:$AJ$6,0),500,1)),0)
+_xlfn.IFNA(SUM((AP$3&gt;='Gastos com Pessoal'!$E$7:$E$506)*(AP$3&lt;='Gastos com Pessoal'!$F$7:$F$506)*(IF('Gastos com Pessoal'!$Y$7:$Y$506&lt;=AP$3,1,0))*OFFSET('Gastos com Pessoal'!$H$6,1,MATCH(4&amp;$B54,'Gastos com Pessoal'!$I$532:$AJ$532&amp;'Gastos com Pessoal'!$I$6:$AJ$6,0),500,1)),0)
+_xlfn.IFNA(SUM((AP$3&gt;='Gastos com Pessoal'!$E$7:$E$506)*(AP$3&lt;='Gastos com Pessoal'!$F$7:$F$506)*(IF('Gastos com Pessoal'!$AE$7:$AE$506&lt;=AP$3,1,0))*OFFSET('Gastos com Pessoal'!$H$6,1,MATCH(5&amp;$B54,'Gastos com Pessoal'!$I$532:$AJ$532&amp;'Gastos com Pessoal'!$I$6:$AJ$6,0),500,1)),0)
+_xlfn.IFNA(SUM((AP$3&gt;='Gastos com Pessoal'!$E$513:$E$522)*(AP$3&lt;='Gastos com Pessoal'!$F$513:$F$522)*(IF('Gastos com Pessoal'!$G$513:$G$522&lt;=AP$3,1,0))*OFFSET('Gastos com Pessoal'!$H$512,1,MATCH(1&amp;$B54,'Gastos com Pessoal'!$I$532:$AJ$532&amp;'Gastos com Pessoal'!$I$512:$AJ$512,0),10,1)),0)
+_xlfn.IFNA(SUM((AP$3&gt;='Gastos com Pessoal'!$E$513:$E$522)*(AP$3&lt;='Gastos com Pessoal'!$F$513:$F$522)*(IF('Gastos com Pessoal'!$M$513:$M$522&lt;=AP$3,1,0))*OFFSET('Gastos com Pessoal'!$H$512,1,MATCH(2&amp;$B54,'Gastos com Pessoal'!$I$532:$AJ$532&amp;'Gastos com Pessoal'!$I$512:$AJ$512,0),10,1)),0)
+_xlfn.IFNA(SUM((AP$3&gt;='Gastos com Pessoal'!$E$513:$E$522)*(AP$3&lt;='Gastos com Pessoal'!$F$513:$F$522)*(IF('Gastos com Pessoal'!$S$513:$S$522&lt;=AP$3,1,0))*OFFSET('Gastos com Pessoal'!$H$512,1,MATCH(3&amp;$B54,'Gastos com Pessoal'!$I$532:$AJ$532&amp;'Gastos com Pessoal'!$I$512:$AJ$512,0),10,1)),0)
+_xlfn.IFNA(SUM((AP$3&gt;='Gastos com Pessoal'!$E$513:$E$522)*(AP$3&lt;='Gastos com Pessoal'!$F$513:$F$522)*(IF('Gastos com Pessoal'!$Y$513:$Y$522&lt;=AP$3,1,0))*OFFSET('Gastos com Pessoal'!$H$512,1,MATCH(4&amp;$B54,'Gastos com Pessoal'!$I$532:$AJ$532&amp;'Gastos com Pessoal'!$I$512:$AJ$512,0),10,1)),0)
+_xlfn.IFNA(SUM((AP$3&gt;='Gastos com Pessoal'!$E$513:$E$522)*(AP$3&lt;='Gastos com Pessoal'!$F$513:$F$522)*(IF('Gastos com Pessoal'!$AE$513:$AE$522&lt;=AP$3,1,0))*OFFSET('Gastos com Pessoal'!$H$512,1,MATCH(5&amp;$B54,'Gastos com Pessoal'!$I$532:$AJ$532&amp;'Gastos com Pessoal'!$I$512:$AJ$512,0),10,1)),0)</f>
        <v>0</v>
      </c>
      <c r="AQ54" s="32">
        <f t="array" aca="1" ref="AQ54" ca="1">_xlfn.IFNA(SUM((AQ$3&gt;='Gastos com Pessoal'!$E$7:$E$506)*(AQ$3&lt;='Gastos com Pessoal'!$F$7:$F$506)*OFFSET('Encargos e Benefícios'!$D$5,1,MATCH($B54,'Encargos e Benefícios'!$E$5:$AB$5,0),500,1)),0)
+_xlfn.IFNA(SUM((AQ$3&gt;='Gastos com Pessoal'!$E$513:$E$522)*(AQ$3&lt;='Gastos com Pessoal'!$F$513:$F$522)*OFFSET('Encargos e Benefícios'!$D$511,1,MATCH($B54,'Encargos e Benefícios'!$E$511:$AB$511,0),10,1)),0)
+_xlfn.IFNA(SUM((AQ$3&gt;='Gastos com Pessoal'!$E$7:$E$506)*(AQ$3&lt;='Gastos com Pessoal'!$F$7:$F$506)*(IF('Gastos com Pessoal'!$G$7:$G$506&lt;=AQ$3,1,0))*OFFSET('Gastos com Pessoal'!$H$6,1,MATCH(1&amp;$B54,'Gastos com Pessoal'!$I$532:$AJ$532&amp;'Gastos com Pessoal'!$I$6:$AJ$6,0),500,1)),0)
+_xlfn.IFNA(SUM((AQ$3&gt;='Gastos com Pessoal'!$E$7:$E$506)*(AQ$3&lt;='Gastos com Pessoal'!$F$7:$F$506)*(IF('Gastos com Pessoal'!$M$7:$M$506&lt;=AQ$3,1,0))*OFFSET('Gastos com Pessoal'!$H$6,1,MATCH(2&amp;$B54,'Gastos com Pessoal'!$I$532:$AJ$532&amp;'Gastos com Pessoal'!$I$6:$AJ$6,0),500,1)),0)
+_xlfn.IFNA(SUM((AQ$3&gt;='Gastos com Pessoal'!$E$7:$E$506)*(AQ$3&lt;='Gastos com Pessoal'!$F$7:$F$506)*(IF('Gastos com Pessoal'!$S$7:$S$506&lt;=AQ$3,1,0))*OFFSET('Gastos com Pessoal'!$H$6,1,MATCH(3&amp;$B54,'Gastos com Pessoal'!$I$532:$AJ$532&amp;'Gastos com Pessoal'!$I$6:$AJ$6,0),500,1)),0)
+_xlfn.IFNA(SUM((AQ$3&gt;='Gastos com Pessoal'!$E$7:$E$506)*(AQ$3&lt;='Gastos com Pessoal'!$F$7:$F$506)*(IF('Gastos com Pessoal'!$Y$7:$Y$506&lt;=AQ$3,1,0))*OFFSET('Gastos com Pessoal'!$H$6,1,MATCH(4&amp;$B54,'Gastos com Pessoal'!$I$532:$AJ$532&amp;'Gastos com Pessoal'!$I$6:$AJ$6,0),500,1)),0)
+_xlfn.IFNA(SUM((AQ$3&gt;='Gastos com Pessoal'!$E$7:$E$506)*(AQ$3&lt;='Gastos com Pessoal'!$F$7:$F$506)*(IF('Gastos com Pessoal'!$AE$7:$AE$506&lt;=AQ$3,1,0))*OFFSET('Gastos com Pessoal'!$H$6,1,MATCH(5&amp;$B54,'Gastos com Pessoal'!$I$532:$AJ$532&amp;'Gastos com Pessoal'!$I$6:$AJ$6,0),500,1)),0)
+_xlfn.IFNA(SUM((AQ$3&gt;='Gastos com Pessoal'!$E$513:$E$522)*(AQ$3&lt;='Gastos com Pessoal'!$F$513:$F$522)*(IF('Gastos com Pessoal'!$G$513:$G$522&lt;=AQ$3,1,0))*OFFSET('Gastos com Pessoal'!$H$512,1,MATCH(1&amp;$B54,'Gastos com Pessoal'!$I$532:$AJ$532&amp;'Gastos com Pessoal'!$I$512:$AJ$512,0),10,1)),0)
+_xlfn.IFNA(SUM((AQ$3&gt;='Gastos com Pessoal'!$E$513:$E$522)*(AQ$3&lt;='Gastos com Pessoal'!$F$513:$F$522)*(IF('Gastos com Pessoal'!$M$513:$M$522&lt;=AQ$3,1,0))*OFFSET('Gastos com Pessoal'!$H$512,1,MATCH(2&amp;$B54,'Gastos com Pessoal'!$I$532:$AJ$532&amp;'Gastos com Pessoal'!$I$512:$AJ$512,0),10,1)),0)
+_xlfn.IFNA(SUM((AQ$3&gt;='Gastos com Pessoal'!$E$513:$E$522)*(AQ$3&lt;='Gastos com Pessoal'!$F$513:$F$522)*(IF('Gastos com Pessoal'!$S$513:$S$522&lt;=AQ$3,1,0))*OFFSET('Gastos com Pessoal'!$H$512,1,MATCH(3&amp;$B54,'Gastos com Pessoal'!$I$532:$AJ$532&amp;'Gastos com Pessoal'!$I$512:$AJ$512,0),10,1)),0)
+_xlfn.IFNA(SUM((AQ$3&gt;='Gastos com Pessoal'!$E$513:$E$522)*(AQ$3&lt;='Gastos com Pessoal'!$F$513:$F$522)*(IF('Gastos com Pessoal'!$Y$513:$Y$522&lt;=AQ$3,1,0))*OFFSET('Gastos com Pessoal'!$H$512,1,MATCH(4&amp;$B54,'Gastos com Pessoal'!$I$532:$AJ$532&amp;'Gastos com Pessoal'!$I$512:$AJ$512,0),10,1)),0)
+_xlfn.IFNA(SUM((AQ$3&gt;='Gastos com Pessoal'!$E$513:$E$522)*(AQ$3&lt;='Gastos com Pessoal'!$F$513:$F$522)*(IF('Gastos com Pessoal'!$AE$513:$AE$522&lt;=AQ$3,1,0))*OFFSET('Gastos com Pessoal'!$H$512,1,MATCH(5&amp;$B54,'Gastos com Pessoal'!$I$532:$AJ$532&amp;'Gastos com Pessoal'!$I$512:$AJ$512,0),10,1)),0)</f>
        <v>0</v>
      </c>
      <c r="AR54" s="32">
        <f t="array" aca="1" ref="AR54" ca="1">_xlfn.IFNA(SUM((AR$3&gt;='Gastos com Pessoal'!$E$7:$E$506)*(AR$3&lt;='Gastos com Pessoal'!$F$7:$F$506)*OFFSET('Encargos e Benefícios'!$D$5,1,MATCH($B54,'Encargos e Benefícios'!$E$5:$AB$5,0),500,1)),0)
+_xlfn.IFNA(SUM((AR$3&gt;='Gastos com Pessoal'!$E$513:$E$522)*(AR$3&lt;='Gastos com Pessoal'!$F$513:$F$522)*OFFSET('Encargos e Benefícios'!$D$511,1,MATCH($B54,'Encargos e Benefícios'!$E$511:$AB$511,0),10,1)),0)
+_xlfn.IFNA(SUM((AR$3&gt;='Gastos com Pessoal'!$E$7:$E$506)*(AR$3&lt;='Gastos com Pessoal'!$F$7:$F$506)*(IF('Gastos com Pessoal'!$G$7:$G$506&lt;=AR$3,1,0))*OFFSET('Gastos com Pessoal'!$H$6,1,MATCH(1&amp;$B54,'Gastos com Pessoal'!$I$532:$AJ$532&amp;'Gastos com Pessoal'!$I$6:$AJ$6,0),500,1)),0)
+_xlfn.IFNA(SUM((AR$3&gt;='Gastos com Pessoal'!$E$7:$E$506)*(AR$3&lt;='Gastos com Pessoal'!$F$7:$F$506)*(IF('Gastos com Pessoal'!$M$7:$M$506&lt;=AR$3,1,0))*OFFSET('Gastos com Pessoal'!$H$6,1,MATCH(2&amp;$B54,'Gastos com Pessoal'!$I$532:$AJ$532&amp;'Gastos com Pessoal'!$I$6:$AJ$6,0),500,1)),0)
+_xlfn.IFNA(SUM((AR$3&gt;='Gastos com Pessoal'!$E$7:$E$506)*(AR$3&lt;='Gastos com Pessoal'!$F$7:$F$506)*(IF('Gastos com Pessoal'!$S$7:$S$506&lt;=AR$3,1,0))*OFFSET('Gastos com Pessoal'!$H$6,1,MATCH(3&amp;$B54,'Gastos com Pessoal'!$I$532:$AJ$532&amp;'Gastos com Pessoal'!$I$6:$AJ$6,0),500,1)),0)
+_xlfn.IFNA(SUM((AR$3&gt;='Gastos com Pessoal'!$E$7:$E$506)*(AR$3&lt;='Gastos com Pessoal'!$F$7:$F$506)*(IF('Gastos com Pessoal'!$Y$7:$Y$506&lt;=AR$3,1,0))*OFFSET('Gastos com Pessoal'!$H$6,1,MATCH(4&amp;$B54,'Gastos com Pessoal'!$I$532:$AJ$532&amp;'Gastos com Pessoal'!$I$6:$AJ$6,0),500,1)),0)
+_xlfn.IFNA(SUM((AR$3&gt;='Gastos com Pessoal'!$E$7:$E$506)*(AR$3&lt;='Gastos com Pessoal'!$F$7:$F$506)*(IF('Gastos com Pessoal'!$AE$7:$AE$506&lt;=AR$3,1,0))*OFFSET('Gastos com Pessoal'!$H$6,1,MATCH(5&amp;$B54,'Gastos com Pessoal'!$I$532:$AJ$532&amp;'Gastos com Pessoal'!$I$6:$AJ$6,0),500,1)),0)
+_xlfn.IFNA(SUM((AR$3&gt;='Gastos com Pessoal'!$E$513:$E$522)*(AR$3&lt;='Gastos com Pessoal'!$F$513:$F$522)*(IF('Gastos com Pessoal'!$G$513:$G$522&lt;=AR$3,1,0))*OFFSET('Gastos com Pessoal'!$H$512,1,MATCH(1&amp;$B54,'Gastos com Pessoal'!$I$532:$AJ$532&amp;'Gastos com Pessoal'!$I$512:$AJ$512,0),10,1)),0)
+_xlfn.IFNA(SUM((AR$3&gt;='Gastos com Pessoal'!$E$513:$E$522)*(AR$3&lt;='Gastos com Pessoal'!$F$513:$F$522)*(IF('Gastos com Pessoal'!$M$513:$M$522&lt;=AR$3,1,0))*OFFSET('Gastos com Pessoal'!$H$512,1,MATCH(2&amp;$B54,'Gastos com Pessoal'!$I$532:$AJ$532&amp;'Gastos com Pessoal'!$I$512:$AJ$512,0),10,1)),0)
+_xlfn.IFNA(SUM((AR$3&gt;='Gastos com Pessoal'!$E$513:$E$522)*(AR$3&lt;='Gastos com Pessoal'!$F$513:$F$522)*(IF('Gastos com Pessoal'!$S$513:$S$522&lt;=AR$3,1,0))*OFFSET('Gastos com Pessoal'!$H$512,1,MATCH(3&amp;$B54,'Gastos com Pessoal'!$I$532:$AJ$532&amp;'Gastos com Pessoal'!$I$512:$AJ$512,0),10,1)),0)
+_xlfn.IFNA(SUM((AR$3&gt;='Gastos com Pessoal'!$E$513:$E$522)*(AR$3&lt;='Gastos com Pessoal'!$F$513:$F$522)*(IF('Gastos com Pessoal'!$Y$513:$Y$522&lt;=AR$3,1,0))*OFFSET('Gastos com Pessoal'!$H$512,1,MATCH(4&amp;$B54,'Gastos com Pessoal'!$I$532:$AJ$532&amp;'Gastos com Pessoal'!$I$512:$AJ$512,0),10,1)),0)
+_xlfn.IFNA(SUM((AR$3&gt;='Gastos com Pessoal'!$E$513:$E$522)*(AR$3&lt;='Gastos com Pessoal'!$F$513:$F$522)*(IF('Gastos com Pessoal'!$AE$513:$AE$522&lt;=AR$3,1,0))*OFFSET('Gastos com Pessoal'!$H$512,1,MATCH(5&amp;$B54,'Gastos com Pessoal'!$I$532:$AJ$532&amp;'Gastos com Pessoal'!$I$512:$AJ$512,0),10,1)),0)</f>
        <v>0</v>
      </c>
      <c r="AS54" s="32">
        <f t="array" aca="1" ref="AS54" ca="1">_xlfn.IFNA(SUM((AS$3&gt;='Gastos com Pessoal'!$E$7:$E$506)*(AS$3&lt;='Gastos com Pessoal'!$F$7:$F$506)*OFFSET('Encargos e Benefícios'!$D$5,1,MATCH($B54,'Encargos e Benefícios'!$E$5:$AB$5,0),500,1)),0)
+_xlfn.IFNA(SUM((AS$3&gt;='Gastos com Pessoal'!$E$513:$E$522)*(AS$3&lt;='Gastos com Pessoal'!$F$513:$F$522)*OFFSET('Encargos e Benefícios'!$D$511,1,MATCH($B54,'Encargos e Benefícios'!$E$511:$AB$511,0),10,1)),0)
+_xlfn.IFNA(SUM((AS$3&gt;='Gastos com Pessoal'!$E$7:$E$506)*(AS$3&lt;='Gastos com Pessoal'!$F$7:$F$506)*(IF('Gastos com Pessoal'!$G$7:$G$506&lt;=AS$3,1,0))*OFFSET('Gastos com Pessoal'!$H$6,1,MATCH(1&amp;$B54,'Gastos com Pessoal'!$I$532:$AJ$532&amp;'Gastos com Pessoal'!$I$6:$AJ$6,0),500,1)),0)
+_xlfn.IFNA(SUM((AS$3&gt;='Gastos com Pessoal'!$E$7:$E$506)*(AS$3&lt;='Gastos com Pessoal'!$F$7:$F$506)*(IF('Gastos com Pessoal'!$M$7:$M$506&lt;=AS$3,1,0))*OFFSET('Gastos com Pessoal'!$H$6,1,MATCH(2&amp;$B54,'Gastos com Pessoal'!$I$532:$AJ$532&amp;'Gastos com Pessoal'!$I$6:$AJ$6,0),500,1)),0)
+_xlfn.IFNA(SUM((AS$3&gt;='Gastos com Pessoal'!$E$7:$E$506)*(AS$3&lt;='Gastos com Pessoal'!$F$7:$F$506)*(IF('Gastos com Pessoal'!$S$7:$S$506&lt;=AS$3,1,0))*OFFSET('Gastos com Pessoal'!$H$6,1,MATCH(3&amp;$B54,'Gastos com Pessoal'!$I$532:$AJ$532&amp;'Gastos com Pessoal'!$I$6:$AJ$6,0),500,1)),0)
+_xlfn.IFNA(SUM((AS$3&gt;='Gastos com Pessoal'!$E$7:$E$506)*(AS$3&lt;='Gastos com Pessoal'!$F$7:$F$506)*(IF('Gastos com Pessoal'!$Y$7:$Y$506&lt;=AS$3,1,0))*OFFSET('Gastos com Pessoal'!$H$6,1,MATCH(4&amp;$B54,'Gastos com Pessoal'!$I$532:$AJ$532&amp;'Gastos com Pessoal'!$I$6:$AJ$6,0),500,1)),0)
+_xlfn.IFNA(SUM((AS$3&gt;='Gastos com Pessoal'!$E$7:$E$506)*(AS$3&lt;='Gastos com Pessoal'!$F$7:$F$506)*(IF('Gastos com Pessoal'!$AE$7:$AE$506&lt;=AS$3,1,0))*OFFSET('Gastos com Pessoal'!$H$6,1,MATCH(5&amp;$B54,'Gastos com Pessoal'!$I$532:$AJ$532&amp;'Gastos com Pessoal'!$I$6:$AJ$6,0),500,1)),0)
+_xlfn.IFNA(SUM((AS$3&gt;='Gastos com Pessoal'!$E$513:$E$522)*(AS$3&lt;='Gastos com Pessoal'!$F$513:$F$522)*(IF('Gastos com Pessoal'!$G$513:$G$522&lt;=AS$3,1,0))*OFFSET('Gastos com Pessoal'!$H$512,1,MATCH(1&amp;$B54,'Gastos com Pessoal'!$I$532:$AJ$532&amp;'Gastos com Pessoal'!$I$512:$AJ$512,0),10,1)),0)
+_xlfn.IFNA(SUM((AS$3&gt;='Gastos com Pessoal'!$E$513:$E$522)*(AS$3&lt;='Gastos com Pessoal'!$F$513:$F$522)*(IF('Gastos com Pessoal'!$M$513:$M$522&lt;=AS$3,1,0))*OFFSET('Gastos com Pessoal'!$H$512,1,MATCH(2&amp;$B54,'Gastos com Pessoal'!$I$532:$AJ$532&amp;'Gastos com Pessoal'!$I$512:$AJ$512,0),10,1)),0)
+_xlfn.IFNA(SUM((AS$3&gt;='Gastos com Pessoal'!$E$513:$E$522)*(AS$3&lt;='Gastos com Pessoal'!$F$513:$F$522)*(IF('Gastos com Pessoal'!$S$513:$S$522&lt;=AS$3,1,0))*OFFSET('Gastos com Pessoal'!$H$512,1,MATCH(3&amp;$B54,'Gastos com Pessoal'!$I$532:$AJ$532&amp;'Gastos com Pessoal'!$I$512:$AJ$512,0),10,1)),0)
+_xlfn.IFNA(SUM((AS$3&gt;='Gastos com Pessoal'!$E$513:$E$522)*(AS$3&lt;='Gastos com Pessoal'!$F$513:$F$522)*(IF('Gastos com Pessoal'!$Y$513:$Y$522&lt;=AS$3,1,0))*OFFSET('Gastos com Pessoal'!$H$512,1,MATCH(4&amp;$B54,'Gastos com Pessoal'!$I$532:$AJ$532&amp;'Gastos com Pessoal'!$I$512:$AJ$512,0),10,1)),0)
+_xlfn.IFNA(SUM((AS$3&gt;='Gastos com Pessoal'!$E$513:$E$522)*(AS$3&lt;='Gastos com Pessoal'!$F$513:$F$522)*(IF('Gastos com Pessoal'!$AE$513:$AE$522&lt;=AS$3,1,0))*OFFSET('Gastos com Pessoal'!$H$512,1,MATCH(5&amp;$B54,'Gastos com Pessoal'!$I$532:$AJ$532&amp;'Gastos com Pessoal'!$I$512:$AJ$512,0),10,1)),0)</f>
        <v>0</v>
      </c>
      <c r="AT54" s="32">
        <f t="array" aca="1" ref="AT54" ca="1">_xlfn.IFNA(SUM((AT$3&gt;='Gastos com Pessoal'!$E$7:$E$506)*(AT$3&lt;='Gastos com Pessoal'!$F$7:$F$506)*OFFSET('Encargos e Benefícios'!$D$5,1,MATCH($B54,'Encargos e Benefícios'!$E$5:$AB$5,0),500,1)),0)
+_xlfn.IFNA(SUM((AT$3&gt;='Gastos com Pessoal'!$E$513:$E$522)*(AT$3&lt;='Gastos com Pessoal'!$F$513:$F$522)*OFFSET('Encargos e Benefícios'!$D$511,1,MATCH($B54,'Encargos e Benefícios'!$E$511:$AB$511,0),10,1)),0)
+_xlfn.IFNA(SUM((AT$3&gt;='Gastos com Pessoal'!$E$7:$E$506)*(AT$3&lt;='Gastos com Pessoal'!$F$7:$F$506)*(IF('Gastos com Pessoal'!$G$7:$G$506&lt;=AT$3,1,0))*OFFSET('Gastos com Pessoal'!$H$6,1,MATCH(1&amp;$B54,'Gastos com Pessoal'!$I$532:$AJ$532&amp;'Gastos com Pessoal'!$I$6:$AJ$6,0),500,1)),0)
+_xlfn.IFNA(SUM((AT$3&gt;='Gastos com Pessoal'!$E$7:$E$506)*(AT$3&lt;='Gastos com Pessoal'!$F$7:$F$506)*(IF('Gastos com Pessoal'!$M$7:$M$506&lt;=AT$3,1,0))*OFFSET('Gastos com Pessoal'!$H$6,1,MATCH(2&amp;$B54,'Gastos com Pessoal'!$I$532:$AJ$532&amp;'Gastos com Pessoal'!$I$6:$AJ$6,0),500,1)),0)
+_xlfn.IFNA(SUM((AT$3&gt;='Gastos com Pessoal'!$E$7:$E$506)*(AT$3&lt;='Gastos com Pessoal'!$F$7:$F$506)*(IF('Gastos com Pessoal'!$S$7:$S$506&lt;=AT$3,1,0))*OFFSET('Gastos com Pessoal'!$H$6,1,MATCH(3&amp;$B54,'Gastos com Pessoal'!$I$532:$AJ$532&amp;'Gastos com Pessoal'!$I$6:$AJ$6,0),500,1)),0)
+_xlfn.IFNA(SUM((AT$3&gt;='Gastos com Pessoal'!$E$7:$E$506)*(AT$3&lt;='Gastos com Pessoal'!$F$7:$F$506)*(IF('Gastos com Pessoal'!$Y$7:$Y$506&lt;=AT$3,1,0))*OFFSET('Gastos com Pessoal'!$H$6,1,MATCH(4&amp;$B54,'Gastos com Pessoal'!$I$532:$AJ$532&amp;'Gastos com Pessoal'!$I$6:$AJ$6,0),500,1)),0)
+_xlfn.IFNA(SUM((AT$3&gt;='Gastos com Pessoal'!$E$7:$E$506)*(AT$3&lt;='Gastos com Pessoal'!$F$7:$F$506)*(IF('Gastos com Pessoal'!$AE$7:$AE$506&lt;=AT$3,1,0))*OFFSET('Gastos com Pessoal'!$H$6,1,MATCH(5&amp;$B54,'Gastos com Pessoal'!$I$532:$AJ$532&amp;'Gastos com Pessoal'!$I$6:$AJ$6,0),500,1)),0)
+_xlfn.IFNA(SUM((AT$3&gt;='Gastos com Pessoal'!$E$513:$E$522)*(AT$3&lt;='Gastos com Pessoal'!$F$513:$F$522)*(IF('Gastos com Pessoal'!$G$513:$G$522&lt;=AT$3,1,0))*OFFSET('Gastos com Pessoal'!$H$512,1,MATCH(1&amp;$B54,'Gastos com Pessoal'!$I$532:$AJ$532&amp;'Gastos com Pessoal'!$I$512:$AJ$512,0),10,1)),0)
+_xlfn.IFNA(SUM((AT$3&gt;='Gastos com Pessoal'!$E$513:$E$522)*(AT$3&lt;='Gastos com Pessoal'!$F$513:$F$522)*(IF('Gastos com Pessoal'!$M$513:$M$522&lt;=AT$3,1,0))*OFFSET('Gastos com Pessoal'!$H$512,1,MATCH(2&amp;$B54,'Gastos com Pessoal'!$I$532:$AJ$532&amp;'Gastos com Pessoal'!$I$512:$AJ$512,0),10,1)),0)
+_xlfn.IFNA(SUM((AT$3&gt;='Gastos com Pessoal'!$E$513:$E$522)*(AT$3&lt;='Gastos com Pessoal'!$F$513:$F$522)*(IF('Gastos com Pessoal'!$S$513:$S$522&lt;=AT$3,1,0))*OFFSET('Gastos com Pessoal'!$H$512,1,MATCH(3&amp;$B54,'Gastos com Pessoal'!$I$532:$AJ$532&amp;'Gastos com Pessoal'!$I$512:$AJ$512,0),10,1)),0)
+_xlfn.IFNA(SUM((AT$3&gt;='Gastos com Pessoal'!$E$513:$E$522)*(AT$3&lt;='Gastos com Pessoal'!$F$513:$F$522)*(IF('Gastos com Pessoal'!$Y$513:$Y$522&lt;=AT$3,1,0))*OFFSET('Gastos com Pessoal'!$H$512,1,MATCH(4&amp;$B54,'Gastos com Pessoal'!$I$532:$AJ$532&amp;'Gastos com Pessoal'!$I$512:$AJ$512,0),10,1)),0)
+_xlfn.IFNA(SUM((AT$3&gt;='Gastos com Pessoal'!$E$513:$E$522)*(AT$3&lt;='Gastos com Pessoal'!$F$513:$F$522)*(IF('Gastos com Pessoal'!$AE$513:$AE$522&lt;=AT$3,1,0))*OFFSET('Gastos com Pessoal'!$H$512,1,MATCH(5&amp;$B54,'Gastos com Pessoal'!$I$532:$AJ$532&amp;'Gastos com Pessoal'!$I$512:$AJ$512,0),10,1)),0)</f>
        <v>0</v>
      </c>
      <c r="AU54" s="32">
        <f t="array" aca="1" ref="AU54" ca="1">_xlfn.IFNA(SUM((AU$3&gt;='Gastos com Pessoal'!$E$7:$E$506)*(AU$3&lt;='Gastos com Pessoal'!$F$7:$F$506)*OFFSET('Encargos e Benefícios'!$D$5,1,MATCH($B54,'Encargos e Benefícios'!$E$5:$AB$5,0),500,1)),0)
+_xlfn.IFNA(SUM((AU$3&gt;='Gastos com Pessoal'!$E$513:$E$522)*(AU$3&lt;='Gastos com Pessoal'!$F$513:$F$522)*OFFSET('Encargos e Benefícios'!$D$511,1,MATCH($B54,'Encargos e Benefícios'!$E$511:$AB$511,0),10,1)),0)
+_xlfn.IFNA(SUM((AU$3&gt;='Gastos com Pessoal'!$E$7:$E$506)*(AU$3&lt;='Gastos com Pessoal'!$F$7:$F$506)*(IF('Gastos com Pessoal'!$G$7:$G$506&lt;=AU$3,1,0))*OFFSET('Gastos com Pessoal'!$H$6,1,MATCH(1&amp;$B54,'Gastos com Pessoal'!$I$532:$AJ$532&amp;'Gastos com Pessoal'!$I$6:$AJ$6,0),500,1)),0)
+_xlfn.IFNA(SUM((AU$3&gt;='Gastos com Pessoal'!$E$7:$E$506)*(AU$3&lt;='Gastos com Pessoal'!$F$7:$F$506)*(IF('Gastos com Pessoal'!$M$7:$M$506&lt;=AU$3,1,0))*OFFSET('Gastos com Pessoal'!$H$6,1,MATCH(2&amp;$B54,'Gastos com Pessoal'!$I$532:$AJ$532&amp;'Gastos com Pessoal'!$I$6:$AJ$6,0),500,1)),0)
+_xlfn.IFNA(SUM((AU$3&gt;='Gastos com Pessoal'!$E$7:$E$506)*(AU$3&lt;='Gastos com Pessoal'!$F$7:$F$506)*(IF('Gastos com Pessoal'!$S$7:$S$506&lt;=AU$3,1,0))*OFFSET('Gastos com Pessoal'!$H$6,1,MATCH(3&amp;$B54,'Gastos com Pessoal'!$I$532:$AJ$532&amp;'Gastos com Pessoal'!$I$6:$AJ$6,0),500,1)),0)
+_xlfn.IFNA(SUM((AU$3&gt;='Gastos com Pessoal'!$E$7:$E$506)*(AU$3&lt;='Gastos com Pessoal'!$F$7:$F$506)*(IF('Gastos com Pessoal'!$Y$7:$Y$506&lt;=AU$3,1,0))*OFFSET('Gastos com Pessoal'!$H$6,1,MATCH(4&amp;$B54,'Gastos com Pessoal'!$I$532:$AJ$532&amp;'Gastos com Pessoal'!$I$6:$AJ$6,0),500,1)),0)
+_xlfn.IFNA(SUM((AU$3&gt;='Gastos com Pessoal'!$E$7:$E$506)*(AU$3&lt;='Gastos com Pessoal'!$F$7:$F$506)*(IF('Gastos com Pessoal'!$AE$7:$AE$506&lt;=AU$3,1,0))*OFFSET('Gastos com Pessoal'!$H$6,1,MATCH(5&amp;$B54,'Gastos com Pessoal'!$I$532:$AJ$532&amp;'Gastos com Pessoal'!$I$6:$AJ$6,0),500,1)),0)
+_xlfn.IFNA(SUM((AU$3&gt;='Gastos com Pessoal'!$E$513:$E$522)*(AU$3&lt;='Gastos com Pessoal'!$F$513:$F$522)*(IF('Gastos com Pessoal'!$G$513:$G$522&lt;=AU$3,1,0))*OFFSET('Gastos com Pessoal'!$H$512,1,MATCH(1&amp;$B54,'Gastos com Pessoal'!$I$532:$AJ$532&amp;'Gastos com Pessoal'!$I$512:$AJ$512,0),10,1)),0)
+_xlfn.IFNA(SUM((AU$3&gt;='Gastos com Pessoal'!$E$513:$E$522)*(AU$3&lt;='Gastos com Pessoal'!$F$513:$F$522)*(IF('Gastos com Pessoal'!$M$513:$M$522&lt;=AU$3,1,0))*OFFSET('Gastos com Pessoal'!$H$512,1,MATCH(2&amp;$B54,'Gastos com Pessoal'!$I$532:$AJ$532&amp;'Gastos com Pessoal'!$I$512:$AJ$512,0),10,1)),0)
+_xlfn.IFNA(SUM((AU$3&gt;='Gastos com Pessoal'!$E$513:$E$522)*(AU$3&lt;='Gastos com Pessoal'!$F$513:$F$522)*(IF('Gastos com Pessoal'!$S$513:$S$522&lt;=AU$3,1,0))*OFFSET('Gastos com Pessoal'!$H$512,1,MATCH(3&amp;$B54,'Gastos com Pessoal'!$I$532:$AJ$532&amp;'Gastos com Pessoal'!$I$512:$AJ$512,0),10,1)),0)
+_xlfn.IFNA(SUM((AU$3&gt;='Gastos com Pessoal'!$E$513:$E$522)*(AU$3&lt;='Gastos com Pessoal'!$F$513:$F$522)*(IF('Gastos com Pessoal'!$Y$513:$Y$522&lt;=AU$3,1,0))*OFFSET('Gastos com Pessoal'!$H$512,1,MATCH(4&amp;$B54,'Gastos com Pessoal'!$I$532:$AJ$532&amp;'Gastos com Pessoal'!$I$512:$AJ$512,0),10,1)),0)
+_xlfn.IFNA(SUM((AU$3&gt;='Gastos com Pessoal'!$E$513:$E$522)*(AU$3&lt;='Gastos com Pessoal'!$F$513:$F$522)*(IF('Gastos com Pessoal'!$AE$513:$AE$522&lt;=AU$3,1,0))*OFFSET('Gastos com Pessoal'!$H$512,1,MATCH(5&amp;$B54,'Gastos com Pessoal'!$I$532:$AJ$532&amp;'Gastos com Pessoal'!$I$512:$AJ$512,0),10,1)),0)</f>
        <v>0</v>
      </c>
      <c r="AV54" s="32">
        <f t="array" aca="1" ref="AV54" ca="1">_xlfn.IFNA(SUM((AV$3&gt;='Gastos com Pessoal'!$E$7:$E$506)*(AV$3&lt;='Gastos com Pessoal'!$F$7:$F$506)*OFFSET('Encargos e Benefícios'!$D$5,1,MATCH($B54,'Encargos e Benefícios'!$E$5:$AB$5,0),500,1)),0)
+_xlfn.IFNA(SUM((AV$3&gt;='Gastos com Pessoal'!$E$513:$E$522)*(AV$3&lt;='Gastos com Pessoal'!$F$513:$F$522)*OFFSET('Encargos e Benefícios'!$D$511,1,MATCH($B54,'Encargos e Benefícios'!$E$511:$AB$511,0),10,1)),0)
+_xlfn.IFNA(SUM((AV$3&gt;='Gastos com Pessoal'!$E$7:$E$506)*(AV$3&lt;='Gastos com Pessoal'!$F$7:$F$506)*(IF('Gastos com Pessoal'!$G$7:$G$506&lt;=AV$3,1,0))*OFFSET('Gastos com Pessoal'!$H$6,1,MATCH(1&amp;$B54,'Gastos com Pessoal'!$I$532:$AJ$532&amp;'Gastos com Pessoal'!$I$6:$AJ$6,0),500,1)),0)
+_xlfn.IFNA(SUM((AV$3&gt;='Gastos com Pessoal'!$E$7:$E$506)*(AV$3&lt;='Gastos com Pessoal'!$F$7:$F$506)*(IF('Gastos com Pessoal'!$M$7:$M$506&lt;=AV$3,1,0))*OFFSET('Gastos com Pessoal'!$H$6,1,MATCH(2&amp;$B54,'Gastos com Pessoal'!$I$532:$AJ$532&amp;'Gastos com Pessoal'!$I$6:$AJ$6,0),500,1)),0)
+_xlfn.IFNA(SUM((AV$3&gt;='Gastos com Pessoal'!$E$7:$E$506)*(AV$3&lt;='Gastos com Pessoal'!$F$7:$F$506)*(IF('Gastos com Pessoal'!$S$7:$S$506&lt;=AV$3,1,0))*OFFSET('Gastos com Pessoal'!$H$6,1,MATCH(3&amp;$B54,'Gastos com Pessoal'!$I$532:$AJ$532&amp;'Gastos com Pessoal'!$I$6:$AJ$6,0),500,1)),0)
+_xlfn.IFNA(SUM((AV$3&gt;='Gastos com Pessoal'!$E$7:$E$506)*(AV$3&lt;='Gastos com Pessoal'!$F$7:$F$506)*(IF('Gastos com Pessoal'!$Y$7:$Y$506&lt;=AV$3,1,0))*OFFSET('Gastos com Pessoal'!$H$6,1,MATCH(4&amp;$B54,'Gastos com Pessoal'!$I$532:$AJ$532&amp;'Gastos com Pessoal'!$I$6:$AJ$6,0),500,1)),0)
+_xlfn.IFNA(SUM((AV$3&gt;='Gastos com Pessoal'!$E$7:$E$506)*(AV$3&lt;='Gastos com Pessoal'!$F$7:$F$506)*(IF('Gastos com Pessoal'!$AE$7:$AE$506&lt;=AV$3,1,0))*OFFSET('Gastos com Pessoal'!$H$6,1,MATCH(5&amp;$B54,'Gastos com Pessoal'!$I$532:$AJ$532&amp;'Gastos com Pessoal'!$I$6:$AJ$6,0),500,1)),0)
+_xlfn.IFNA(SUM((AV$3&gt;='Gastos com Pessoal'!$E$513:$E$522)*(AV$3&lt;='Gastos com Pessoal'!$F$513:$F$522)*(IF('Gastos com Pessoal'!$G$513:$G$522&lt;=AV$3,1,0))*OFFSET('Gastos com Pessoal'!$H$512,1,MATCH(1&amp;$B54,'Gastos com Pessoal'!$I$532:$AJ$532&amp;'Gastos com Pessoal'!$I$512:$AJ$512,0),10,1)),0)
+_xlfn.IFNA(SUM((AV$3&gt;='Gastos com Pessoal'!$E$513:$E$522)*(AV$3&lt;='Gastos com Pessoal'!$F$513:$F$522)*(IF('Gastos com Pessoal'!$M$513:$M$522&lt;=AV$3,1,0))*OFFSET('Gastos com Pessoal'!$H$512,1,MATCH(2&amp;$B54,'Gastos com Pessoal'!$I$532:$AJ$532&amp;'Gastos com Pessoal'!$I$512:$AJ$512,0),10,1)),0)
+_xlfn.IFNA(SUM((AV$3&gt;='Gastos com Pessoal'!$E$513:$E$522)*(AV$3&lt;='Gastos com Pessoal'!$F$513:$F$522)*(IF('Gastos com Pessoal'!$S$513:$S$522&lt;=AV$3,1,0))*OFFSET('Gastos com Pessoal'!$H$512,1,MATCH(3&amp;$B54,'Gastos com Pessoal'!$I$532:$AJ$532&amp;'Gastos com Pessoal'!$I$512:$AJ$512,0),10,1)),0)
+_xlfn.IFNA(SUM((AV$3&gt;='Gastos com Pessoal'!$E$513:$E$522)*(AV$3&lt;='Gastos com Pessoal'!$F$513:$F$522)*(IF('Gastos com Pessoal'!$Y$513:$Y$522&lt;=AV$3,1,0))*OFFSET('Gastos com Pessoal'!$H$512,1,MATCH(4&amp;$B54,'Gastos com Pessoal'!$I$532:$AJ$532&amp;'Gastos com Pessoal'!$I$512:$AJ$512,0),10,1)),0)
+_xlfn.IFNA(SUM((AV$3&gt;='Gastos com Pessoal'!$E$513:$E$522)*(AV$3&lt;='Gastos com Pessoal'!$F$513:$F$522)*(IF('Gastos com Pessoal'!$AE$513:$AE$522&lt;=AV$3,1,0))*OFFSET('Gastos com Pessoal'!$H$512,1,MATCH(5&amp;$B54,'Gastos com Pessoal'!$I$532:$AJ$532&amp;'Gastos com Pessoal'!$I$512:$AJ$512,0),10,1)),0)</f>
        <v>0</v>
      </c>
      <c r="AW54" s="32">
        <f t="array" aca="1" ref="AW54" ca="1">_xlfn.IFNA(SUM((AW$3&gt;='Gastos com Pessoal'!$E$7:$E$506)*(AW$3&lt;='Gastos com Pessoal'!$F$7:$F$506)*OFFSET('Encargos e Benefícios'!$D$5,1,MATCH($B54,'Encargos e Benefícios'!$E$5:$AB$5,0),500,1)),0)
+_xlfn.IFNA(SUM((AW$3&gt;='Gastos com Pessoal'!$E$513:$E$522)*(AW$3&lt;='Gastos com Pessoal'!$F$513:$F$522)*OFFSET('Encargos e Benefícios'!$D$511,1,MATCH($B54,'Encargos e Benefícios'!$E$511:$AB$511,0),10,1)),0)
+_xlfn.IFNA(SUM((AW$3&gt;='Gastos com Pessoal'!$E$7:$E$506)*(AW$3&lt;='Gastos com Pessoal'!$F$7:$F$506)*(IF('Gastos com Pessoal'!$G$7:$G$506&lt;=AW$3,1,0))*OFFSET('Gastos com Pessoal'!$H$6,1,MATCH(1&amp;$B54,'Gastos com Pessoal'!$I$532:$AJ$532&amp;'Gastos com Pessoal'!$I$6:$AJ$6,0),500,1)),0)
+_xlfn.IFNA(SUM((AW$3&gt;='Gastos com Pessoal'!$E$7:$E$506)*(AW$3&lt;='Gastos com Pessoal'!$F$7:$F$506)*(IF('Gastos com Pessoal'!$M$7:$M$506&lt;=AW$3,1,0))*OFFSET('Gastos com Pessoal'!$H$6,1,MATCH(2&amp;$B54,'Gastos com Pessoal'!$I$532:$AJ$532&amp;'Gastos com Pessoal'!$I$6:$AJ$6,0),500,1)),0)
+_xlfn.IFNA(SUM((AW$3&gt;='Gastos com Pessoal'!$E$7:$E$506)*(AW$3&lt;='Gastos com Pessoal'!$F$7:$F$506)*(IF('Gastos com Pessoal'!$S$7:$S$506&lt;=AW$3,1,0))*OFFSET('Gastos com Pessoal'!$H$6,1,MATCH(3&amp;$B54,'Gastos com Pessoal'!$I$532:$AJ$532&amp;'Gastos com Pessoal'!$I$6:$AJ$6,0),500,1)),0)
+_xlfn.IFNA(SUM((AW$3&gt;='Gastos com Pessoal'!$E$7:$E$506)*(AW$3&lt;='Gastos com Pessoal'!$F$7:$F$506)*(IF('Gastos com Pessoal'!$Y$7:$Y$506&lt;=AW$3,1,0))*OFFSET('Gastos com Pessoal'!$H$6,1,MATCH(4&amp;$B54,'Gastos com Pessoal'!$I$532:$AJ$532&amp;'Gastos com Pessoal'!$I$6:$AJ$6,0),500,1)),0)
+_xlfn.IFNA(SUM((AW$3&gt;='Gastos com Pessoal'!$E$7:$E$506)*(AW$3&lt;='Gastos com Pessoal'!$F$7:$F$506)*(IF('Gastos com Pessoal'!$AE$7:$AE$506&lt;=AW$3,1,0))*OFFSET('Gastos com Pessoal'!$H$6,1,MATCH(5&amp;$B54,'Gastos com Pessoal'!$I$532:$AJ$532&amp;'Gastos com Pessoal'!$I$6:$AJ$6,0),500,1)),0)
+_xlfn.IFNA(SUM((AW$3&gt;='Gastos com Pessoal'!$E$513:$E$522)*(AW$3&lt;='Gastos com Pessoal'!$F$513:$F$522)*(IF('Gastos com Pessoal'!$G$513:$G$522&lt;=AW$3,1,0))*OFFSET('Gastos com Pessoal'!$H$512,1,MATCH(1&amp;$B54,'Gastos com Pessoal'!$I$532:$AJ$532&amp;'Gastos com Pessoal'!$I$512:$AJ$512,0),10,1)),0)
+_xlfn.IFNA(SUM((AW$3&gt;='Gastos com Pessoal'!$E$513:$E$522)*(AW$3&lt;='Gastos com Pessoal'!$F$513:$F$522)*(IF('Gastos com Pessoal'!$M$513:$M$522&lt;=AW$3,1,0))*OFFSET('Gastos com Pessoal'!$H$512,1,MATCH(2&amp;$B54,'Gastos com Pessoal'!$I$532:$AJ$532&amp;'Gastos com Pessoal'!$I$512:$AJ$512,0),10,1)),0)
+_xlfn.IFNA(SUM((AW$3&gt;='Gastos com Pessoal'!$E$513:$E$522)*(AW$3&lt;='Gastos com Pessoal'!$F$513:$F$522)*(IF('Gastos com Pessoal'!$S$513:$S$522&lt;=AW$3,1,0))*OFFSET('Gastos com Pessoal'!$H$512,1,MATCH(3&amp;$B54,'Gastos com Pessoal'!$I$532:$AJ$532&amp;'Gastos com Pessoal'!$I$512:$AJ$512,0),10,1)),0)
+_xlfn.IFNA(SUM((AW$3&gt;='Gastos com Pessoal'!$E$513:$E$522)*(AW$3&lt;='Gastos com Pessoal'!$F$513:$F$522)*(IF('Gastos com Pessoal'!$Y$513:$Y$522&lt;=AW$3,1,0))*OFFSET('Gastos com Pessoal'!$H$512,1,MATCH(4&amp;$B54,'Gastos com Pessoal'!$I$532:$AJ$532&amp;'Gastos com Pessoal'!$I$512:$AJ$512,0),10,1)),0)
+_xlfn.IFNA(SUM((AW$3&gt;='Gastos com Pessoal'!$E$513:$E$522)*(AW$3&lt;='Gastos com Pessoal'!$F$513:$F$522)*(IF('Gastos com Pessoal'!$AE$513:$AE$522&lt;=AW$3,1,0))*OFFSET('Gastos com Pessoal'!$H$512,1,MATCH(5&amp;$B54,'Gastos com Pessoal'!$I$532:$AJ$532&amp;'Gastos com Pessoal'!$I$512:$AJ$512,0),10,1)),0)</f>
        <v>0</v>
      </c>
      <c r="AX54" s="32">
        <f t="array" aca="1" ref="AX54" ca="1">_xlfn.IFNA(SUM((AX$3&gt;='Gastos com Pessoal'!$E$7:$E$506)*(AX$3&lt;='Gastos com Pessoal'!$F$7:$F$506)*OFFSET('Encargos e Benefícios'!$D$5,1,MATCH($B54,'Encargos e Benefícios'!$E$5:$AB$5,0),500,1)),0)
+_xlfn.IFNA(SUM((AX$3&gt;='Gastos com Pessoal'!$E$513:$E$522)*(AX$3&lt;='Gastos com Pessoal'!$F$513:$F$522)*OFFSET('Encargos e Benefícios'!$D$511,1,MATCH($B54,'Encargos e Benefícios'!$E$511:$AB$511,0),10,1)),0)
+_xlfn.IFNA(SUM((AX$3&gt;='Gastos com Pessoal'!$E$7:$E$506)*(AX$3&lt;='Gastos com Pessoal'!$F$7:$F$506)*(IF('Gastos com Pessoal'!$G$7:$G$506&lt;=AX$3,1,0))*OFFSET('Gastos com Pessoal'!$H$6,1,MATCH(1&amp;$B54,'Gastos com Pessoal'!$I$532:$AJ$532&amp;'Gastos com Pessoal'!$I$6:$AJ$6,0),500,1)),0)
+_xlfn.IFNA(SUM((AX$3&gt;='Gastos com Pessoal'!$E$7:$E$506)*(AX$3&lt;='Gastos com Pessoal'!$F$7:$F$506)*(IF('Gastos com Pessoal'!$M$7:$M$506&lt;=AX$3,1,0))*OFFSET('Gastos com Pessoal'!$H$6,1,MATCH(2&amp;$B54,'Gastos com Pessoal'!$I$532:$AJ$532&amp;'Gastos com Pessoal'!$I$6:$AJ$6,0),500,1)),0)
+_xlfn.IFNA(SUM((AX$3&gt;='Gastos com Pessoal'!$E$7:$E$506)*(AX$3&lt;='Gastos com Pessoal'!$F$7:$F$506)*(IF('Gastos com Pessoal'!$S$7:$S$506&lt;=AX$3,1,0))*OFFSET('Gastos com Pessoal'!$H$6,1,MATCH(3&amp;$B54,'Gastos com Pessoal'!$I$532:$AJ$532&amp;'Gastos com Pessoal'!$I$6:$AJ$6,0),500,1)),0)
+_xlfn.IFNA(SUM((AX$3&gt;='Gastos com Pessoal'!$E$7:$E$506)*(AX$3&lt;='Gastos com Pessoal'!$F$7:$F$506)*(IF('Gastos com Pessoal'!$Y$7:$Y$506&lt;=AX$3,1,0))*OFFSET('Gastos com Pessoal'!$H$6,1,MATCH(4&amp;$B54,'Gastos com Pessoal'!$I$532:$AJ$532&amp;'Gastos com Pessoal'!$I$6:$AJ$6,0),500,1)),0)
+_xlfn.IFNA(SUM((AX$3&gt;='Gastos com Pessoal'!$E$7:$E$506)*(AX$3&lt;='Gastos com Pessoal'!$F$7:$F$506)*(IF('Gastos com Pessoal'!$AE$7:$AE$506&lt;=AX$3,1,0))*OFFSET('Gastos com Pessoal'!$H$6,1,MATCH(5&amp;$B54,'Gastos com Pessoal'!$I$532:$AJ$532&amp;'Gastos com Pessoal'!$I$6:$AJ$6,0),500,1)),0)
+_xlfn.IFNA(SUM((AX$3&gt;='Gastos com Pessoal'!$E$513:$E$522)*(AX$3&lt;='Gastos com Pessoal'!$F$513:$F$522)*(IF('Gastos com Pessoal'!$G$513:$G$522&lt;=AX$3,1,0))*OFFSET('Gastos com Pessoal'!$H$512,1,MATCH(1&amp;$B54,'Gastos com Pessoal'!$I$532:$AJ$532&amp;'Gastos com Pessoal'!$I$512:$AJ$512,0),10,1)),0)
+_xlfn.IFNA(SUM((AX$3&gt;='Gastos com Pessoal'!$E$513:$E$522)*(AX$3&lt;='Gastos com Pessoal'!$F$513:$F$522)*(IF('Gastos com Pessoal'!$M$513:$M$522&lt;=AX$3,1,0))*OFFSET('Gastos com Pessoal'!$H$512,1,MATCH(2&amp;$B54,'Gastos com Pessoal'!$I$532:$AJ$532&amp;'Gastos com Pessoal'!$I$512:$AJ$512,0),10,1)),0)
+_xlfn.IFNA(SUM((AX$3&gt;='Gastos com Pessoal'!$E$513:$E$522)*(AX$3&lt;='Gastos com Pessoal'!$F$513:$F$522)*(IF('Gastos com Pessoal'!$S$513:$S$522&lt;=AX$3,1,0))*OFFSET('Gastos com Pessoal'!$H$512,1,MATCH(3&amp;$B54,'Gastos com Pessoal'!$I$532:$AJ$532&amp;'Gastos com Pessoal'!$I$512:$AJ$512,0),10,1)),0)
+_xlfn.IFNA(SUM((AX$3&gt;='Gastos com Pessoal'!$E$513:$E$522)*(AX$3&lt;='Gastos com Pessoal'!$F$513:$F$522)*(IF('Gastos com Pessoal'!$Y$513:$Y$522&lt;=AX$3,1,0))*OFFSET('Gastos com Pessoal'!$H$512,1,MATCH(4&amp;$B54,'Gastos com Pessoal'!$I$532:$AJ$532&amp;'Gastos com Pessoal'!$I$512:$AJ$512,0),10,1)),0)
+_xlfn.IFNA(SUM((AX$3&gt;='Gastos com Pessoal'!$E$513:$E$522)*(AX$3&lt;='Gastos com Pessoal'!$F$513:$F$522)*(IF('Gastos com Pessoal'!$AE$513:$AE$522&lt;=AX$3,1,0))*OFFSET('Gastos com Pessoal'!$H$512,1,MATCH(5&amp;$B54,'Gastos com Pessoal'!$I$532:$AJ$532&amp;'Gastos com Pessoal'!$I$512:$AJ$512,0),10,1)),0)</f>
        <v>0</v>
      </c>
      <c r="AY54" s="32">
        <f t="array" aca="1" ref="AY54" ca="1">_xlfn.IFNA(SUM((AY$3&gt;='Gastos com Pessoal'!$E$7:$E$506)*(AY$3&lt;='Gastos com Pessoal'!$F$7:$F$506)*OFFSET('Encargos e Benefícios'!$D$5,1,MATCH($B54,'Encargos e Benefícios'!$E$5:$AB$5,0),500,1)),0)
+_xlfn.IFNA(SUM((AY$3&gt;='Gastos com Pessoal'!$E$513:$E$522)*(AY$3&lt;='Gastos com Pessoal'!$F$513:$F$522)*OFFSET('Encargos e Benefícios'!$D$511,1,MATCH($B54,'Encargos e Benefícios'!$E$511:$AB$511,0),10,1)),0)
+_xlfn.IFNA(SUM((AY$3&gt;='Gastos com Pessoal'!$E$7:$E$506)*(AY$3&lt;='Gastos com Pessoal'!$F$7:$F$506)*(IF('Gastos com Pessoal'!$G$7:$G$506&lt;=AY$3,1,0))*OFFSET('Gastos com Pessoal'!$H$6,1,MATCH(1&amp;$B54,'Gastos com Pessoal'!$I$532:$AJ$532&amp;'Gastos com Pessoal'!$I$6:$AJ$6,0),500,1)),0)
+_xlfn.IFNA(SUM((AY$3&gt;='Gastos com Pessoal'!$E$7:$E$506)*(AY$3&lt;='Gastos com Pessoal'!$F$7:$F$506)*(IF('Gastos com Pessoal'!$M$7:$M$506&lt;=AY$3,1,0))*OFFSET('Gastos com Pessoal'!$H$6,1,MATCH(2&amp;$B54,'Gastos com Pessoal'!$I$532:$AJ$532&amp;'Gastos com Pessoal'!$I$6:$AJ$6,0),500,1)),0)
+_xlfn.IFNA(SUM((AY$3&gt;='Gastos com Pessoal'!$E$7:$E$506)*(AY$3&lt;='Gastos com Pessoal'!$F$7:$F$506)*(IF('Gastos com Pessoal'!$S$7:$S$506&lt;=AY$3,1,0))*OFFSET('Gastos com Pessoal'!$H$6,1,MATCH(3&amp;$B54,'Gastos com Pessoal'!$I$532:$AJ$532&amp;'Gastos com Pessoal'!$I$6:$AJ$6,0),500,1)),0)
+_xlfn.IFNA(SUM((AY$3&gt;='Gastos com Pessoal'!$E$7:$E$506)*(AY$3&lt;='Gastos com Pessoal'!$F$7:$F$506)*(IF('Gastos com Pessoal'!$Y$7:$Y$506&lt;=AY$3,1,0))*OFFSET('Gastos com Pessoal'!$H$6,1,MATCH(4&amp;$B54,'Gastos com Pessoal'!$I$532:$AJ$532&amp;'Gastos com Pessoal'!$I$6:$AJ$6,0),500,1)),0)
+_xlfn.IFNA(SUM((AY$3&gt;='Gastos com Pessoal'!$E$7:$E$506)*(AY$3&lt;='Gastos com Pessoal'!$F$7:$F$506)*(IF('Gastos com Pessoal'!$AE$7:$AE$506&lt;=AY$3,1,0))*OFFSET('Gastos com Pessoal'!$H$6,1,MATCH(5&amp;$B54,'Gastos com Pessoal'!$I$532:$AJ$532&amp;'Gastos com Pessoal'!$I$6:$AJ$6,0),500,1)),0)
+_xlfn.IFNA(SUM((AY$3&gt;='Gastos com Pessoal'!$E$513:$E$522)*(AY$3&lt;='Gastos com Pessoal'!$F$513:$F$522)*(IF('Gastos com Pessoal'!$G$513:$G$522&lt;=AY$3,1,0))*OFFSET('Gastos com Pessoal'!$H$512,1,MATCH(1&amp;$B54,'Gastos com Pessoal'!$I$532:$AJ$532&amp;'Gastos com Pessoal'!$I$512:$AJ$512,0),10,1)),0)
+_xlfn.IFNA(SUM((AY$3&gt;='Gastos com Pessoal'!$E$513:$E$522)*(AY$3&lt;='Gastos com Pessoal'!$F$513:$F$522)*(IF('Gastos com Pessoal'!$M$513:$M$522&lt;=AY$3,1,0))*OFFSET('Gastos com Pessoal'!$H$512,1,MATCH(2&amp;$B54,'Gastos com Pessoal'!$I$532:$AJ$532&amp;'Gastos com Pessoal'!$I$512:$AJ$512,0),10,1)),0)
+_xlfn.IFNA(SUM((AY$3&gt;='Gastos com Pessoal'!$E$513:$E$522)*(AY$3&lt;='Gastos com Pessoal'!$F$513:$F$522)*(IF('Gastos com Pessoal'!$S$513:$S$522&lt;=AY$3,1,0))*OFFSET('Gastos com Pessoal'!$H$512,1,MATCH(3&amp;$B54,'Gastos com Pessoal'!$I$532:$AJ$532&amp;'Gastos com Pessoal'!$I$512:$AJ$512,0),10,1)),0)
+_xlfn.IFNA(SUM((AY$3&gt;='Gastos com Pessoal'!$E$513:$E$522)*(AY$3&lt;='Gastos com Pessoal'!$F$513:$F$522)*(IF('Gastos com Pessoal'!$Y$513:$Y$522&lt;=AY$3,1,0))*OFFSET('Gastos com Pessoal'!$H$512,1,MATCH(4&amp;$B54,'Gastos com Pessoal'!$I$532:$AJ$532&amp;'Gastos com Pessoal'!$I$512:$AJ$512,0),10,1)),0)
+_xlfn.IFNA(SUM((AY$3&gt;='Gastos com Pessoal'!$E$513:$E$522)*(AY$3&lt;='Gastos com Pessoal'!$F$513:$F$522)*(IF('Gastos com Pessoal'!$AE$513:$AE$522&lt;=AY$3,1,0))*OFFSET('Gastos com Pessoal'!$H$512,1,MATCH(5&amp;$B54,'Gastos com Pessoal'!$I$532:$AJ$532&amp;'Gastos com Pessoal'!$I$512:$AJ$512,0),10,1)),0)</f>
        <v>0</v>
      </c>
      <c r="AZ54" s="32">
        <f t="array" aca="1" ref="AZ54" ca="1">_xlfn.IFNA(SUM((AZ$3&gt;='Gastos com Pessoal'!$E$7:$E$506)*(AZ$3&lt;='Gastos com Pessoal'!$F$7:$F$506)*OFFSET('Encargos e Benefícios'!$D$5,1,MATCH($B54,'Encargos e Benefícios'!$E$5:$AB$5,0),500,1)),0)
+_xlfn.IFNA(SUM((AZ$3&gt;='Gastos com Pessoal'!$E$513:$E$522)*(AZ$3&lt;='Gastos com Pessoal'!$F$513:$F$522)*OFFSET('Encargos e Benefícios'!$D$511,1,MATCH($B54,'Encargos e Benefícios'!$E$511:$AB$511,0),10,1)),0)
+_xlfn.IFNA(SUM((AZ$3&gt;='Gastos com Pessoal'!$E$7:$E$506)*(AZ$3&lt;='Gastos com Pessoal'!$F$7:$F$506)*(IF('Gastos com Pessoal'!$G$7:$G$506&lt;=AZ$3,1,0))*OFFSET('Gastos com Pessoal'!$H$6,1,MATCH(1&amp;$B54,'Gastos com Pessoal'!$I$532:$AJ$532&amp;'Gastos com Pessoal'!$I$6:$AJ$6,0),500,1)),0)
+_xlfn.IFNA(SUM((AZ$3&gt;='Gastos com Pessoal'!$E$7:$E$506)*(AZ$3&lt;='Gastos com Pessoal'!$F$7:$F$506)*(IF('Gastos com Pessoal'!$M$7:$M$506&lt;=AZ$3,1,0))*OFFSET('Gastos com Pessoal'!$H$6,1,MATCH(2&amp;$B54,'Gastos com Pessoal'!$I$532:$AJ$532&amp;'Gastos com Pessoal'!$I$6:$AJ$6,0),500,1)),0)
+_xlfn.IFNA(SUM((AZ$3&gt;='Gastos com Pessoal'!$E$7:$E$506)*(AZ$3&lt;='Gastos com Pessoal'!$F$7:$F$506)*(IF('Gastos com Pessoal'!$S$7:$S$506&lt;=AZ$3,1,0))*OFFSET('Gastos com Pessoal'!$H$6,1,MATCH(3&amp;$B54,'Gastos com Pessoal'!$I$532:$AJ$532&amp;'Gastos com Pessoal'!$I$6:$AJ$6,0),500,1)),0)
+_xlfn.IFNA(SUM((AZ$3&gt;='Gastos com Pessoal'!$E$7:$E$506)*(AZ$3&lt;='Gastos com Pessoal'!$F$7:$F$506)*(IF('Gastos com Pessoal'!$Y$7:$Y$506&lt;=AZ$3,1,0))*OFFSET('Gastos com Pessoal'!$H$6,1,MATCH(4&amp;$B54,'Gastos com Pessoal'!$I$532:$AJ$532&amp;'Gastos com Pessoal'!$I$6:$AJ$6,0),500,1)),0)
+_xlfn.IFNA(SUM((AZ$3&gt;='Gastos com Pessoal'!$E$7:$E$506)*(AZ$3&lt;='Gastos com Pessoal'!$F$7:$F$506)*(IF('Gastos com Pessoal'!$AE$7:$AE$506&lt;=AZ$3,1,0))*OFFSET('Gastos com Pessoal'!$H$6,1,MATCH(5&amp;$B54,'Gastos com Pessoal'!$I$532:$AJ$532&amp;'Gastos com Pessoal'!$I$6:$AJ$6,0),500,1)),0)
+_xlfn.IFNA(SUM((AZ$3&gt;='Gastos com Pessoal'!$E$513:$E$522)*(AZ$3&lt;='Gastos com Pessoal'!$F$513:$F$522)*(IF('Gastos com Pessoal'!$G$513:$G$522&lt;=AZ$3,1,0))*OFFSET('Gastos com Pessoal'!$H$512,1,MATCH(1&amp;$B54,'Gastos com Pessoal'!$I$532:$AJ$532&amp;'Gastos com Pessoal'!$I$512:$AJ$512,0),10,1)),0)
+_xlfn.IFNA(SUM((AZ$3&gt;='Gastos com Pessoal'!$E$513:$E$522)*(AZ$3&lt;='Gastos com Pessoal'!$F$513:$F$522)*(IF('Gastos com Pessoal'!$M$513:$M$522&lt;=AZ$3,1,0))*OFFSET('Gastos com Pessoal'!$H$512,1,MATCH(2&amp;$B54,'Gastos com Pessoal'!$I$532:$AJ$532&amp;'Gastos com Pessoal'!$I$512:$AJ$512,0),10,1)),0)
+_xlfn.IFNA(SUM((AZ$3&gt;='Gastos com Pessoal'!$E$513:$E$522)*(AZ$3&lt;='Gastos com Pessoal'!$F$513:$F$522)*(IF('Gastos com Pessoal'!$S$513:$S$522&lt;=AZ$3,1,0))*OFFSET('Gastos com Pessoal'!$H$512,1,MATCH(3&amp;$B54,'Gastos com Pessoal'!$I$532:$AJ$532&amp;'Gastos com Pessoal'!$I$512:$AJ$512,0),10,1)),0)
+_xlfn.IFNA(SUM((AZ$3&gt;='Gastos com Pessoal'!$E$513:$E$522)*(AZ$3&lt;='Gastos com Pessoal'!$F$513:$F$522)*(IF('Gastos com Pessoal'!$Y$513:$Y$522&lt;=AZ$3,1,0))*OFFSET('Gastos com Pessoal'!$H$512,1,MATCH(4&amp;$B54,'Gastos com Pessoal'!$I$532:$AJ$532&amp;'Gastos com Pessoal'!$I$512:$AJ$512,0),10,1)),0)
+_xlfn.IFNA(SUM((AZ$3&gt;='Gastos com Pessoal'!$E$513:$E$522)*(AZ$3&lt;='Gastos com Pessoal'!$F$513:$F$522)*(IF('Gastos com Pessoal'!$AE$513:$AE$522&lt;=AZ$3,1,0))*OFFSET('Gastos com Pessoal'!$H$512,1,MATCH(5&amp;$B54,'Gastos com Pessoal'!$I$532:$AJ$532&amp;'Gastos com Pessoal'!$I$512:$AJ$512,0),10,1)),0)</f>
        <v>0</v>
      </c>
      <c r="BA54" s="32">
        <f t="array" aca="1" ref="BA54" ca="1">_xlfn.IFNA(SUM((BA$3&gt;='Gastos com Pessoal'!$E$7:$E$506)*(BA$3&lt;='Gastos com Pessoal'!$F$7:$F$506)*OFFSET('Encargos e Benefícios'!$D$5,1,MATCH($B54,'Encargos e Benefícios'!$E$5:$AB$5,0),500,1)),0)
+_xlfn.IFNA(SUM((BA$3&gt;='Gastos com Pessoal'!$E$513:$E$522)*(BA$3&lt;='Gastos com Pessoal'!$F$513:$F$522)*OFFSET('Encargos e Benefícios'!$D$511,1,MATCH($B54,'Encargos e Benefícios'!$E$511:$AB$511,0),10,1)),0)
+_xlfn.IFNA(SUM((BA$3&gt;='Gastos com Pessoal'!$E$7:$E$506)*(BA$3&lt;='Gastos com Pessoal'!$F$7:$F$506)*(IF('Gastos com Pessoal'!$G$7:$G$506&lt;=BA$3,1,0))*OFFSET('Gastos com Pessoal'!$H$6,1,MATCH(1&amp;$B54,'Gastos com Pessoal'!$I$532:$AJ$532&amp;'Gastos com Pessoal'!$I$6:$AJ$6,0),500,1)),0)
+_xlfn.IFNA(SUM((BA$3&gt;='Gastos com Pessoal'!$E$7:$E$506)*(BA$3&lt;='Gastos com Pessoal'!$F$7:$F$506)*(IF('Gastos com Pessoal'!$M$7:$M$506&lt;=BA$3,1,0))*OFFSET('Gastos com Pessoal'!$H$6,1,MATCH(2&amp;$B54,'Gastos com Pessoal'!$I$532:$AJ$532&amp;'Gastos com Pessoal'!$I$6:$AJ$6,0),500,1)),0)
+_xlfn.IFNA(SUM((BA$3&gt;='Gastos com Pessoal'!$E$7:$E$506)*(BA$3&lt;='Gastos com Pessoal'!$F$7:$F$506)*(IF('Gastos com Pessoal'!$S$7:$S$506&lt;=BA$3,1,0))*OFFSET('Gastos com Pessoal'!$H$6,1,MATCH(3&amp;$B54,'Gastos com Pessoal'!$I$532:$AJ$532&amp;'Gastos com Pessoal'!$I$6:$AJ$6,0),500,1)),0)
+_xlfn.IFNA(SUM((BA$3&gt;='Gastos com Pessoal'!$E$7:$E$506)*(BA$3&lt;='Gastos com Pessoal'!$F$7:$F$506)*(IF('Gastos com Pessoal'!$Y$7:$Y$506&lt;=BA$3,1,0))*OFFSET('Gastos com Pessoal'!$H$6,1,MATCH(4&amp;$B54,'Gastos com Pessoal'!$I$532:$AJ$532&amp;'Gastos com Pessoal'!$I$6:$AJ$6,0),500,1)),0)
+_xlfn.IFNA(SUM((BA$3&gt;='Gastos com Pessoal'!$E$7:$E$506)*(BA$3&lt;='Gastos com Pessoal'!$F$7:$F$506)*(IF('Gastos com Pessoal'!$AE$7:$AE$506&lt;=BA$3,1,0))*OFFSET('Gastos com Pessoal'!$H$6,1,MATCH(5&amp;$B54,'Gastos com Pessoal'!$I$532:$AJ$532&amp;'Gastos com Pessoal'!$I$6:$AJ$6,0),500,1)),0)
+_xlfn.IFNA(SUM((BA$3&gt;='Gastos com Pessoal'!$E$513:$E$522)*(BA$3&lt;='Gastos com Pessoal'!$F$513:$F$522)*(IF('Gastos com Pessoal'!$G$513:$G$522&lt;=BA$3,1,0))*OFFSET('Gastos com Pessoal'!$H$512,1,MATCH(1&amp;$B54,'Gastos com Pessoal'!$I$532:$AJ$532&amp;'Gastos com Pessoal'!$I$512:$AJ$512,0),10,1)),0)
+_xlfn.IFNA(SUM((BA$3&gt;='Gastos com Pessoal'!$E$513:$E$522)*(BA$3&lt;='Gastos com Pessoal'!$F$513:$F$522)*(IF('Gastos com Pessoal'!$M$513:$M$522&lt;=BA$3,1,0))*OFFSET('Gastos com Pessoal'!$H$512,1,MATCH(2&amp;$B54,'Gastos com Pessoal'!$I$532:$AJ$532&amp;'Gastos com Pessoal'!$I$512:$AJ$512,0),10,1)),0)
+_xlfn.IFNA(SUM((BA$3&gt;='Gastos com Pessoal'!$E$513:$E$522)*(BA$3&lt;='Gastos com Pessoal'!$F$513:$F$522)*(IF('Gastos com Pessoal'!$S$513:$S$522&lt;=BA$3,1,0))*OFFSET('Gastos com Pessoal'!$H$512,1,MATCH(3&amp;$B54,'Gastos com Pessoal'!$I$532:$AJ$532&amp;'Gastos com Pessoal'!$I$512:$AJ$512,0),10,1)),0)
+_xlfn.IFNA(SUM((BA$3&gt;='Gastos com Pessoal'!$E$513:$E$522)*(BA$3&lt;='Gastos com Pessoal'!$F$513:$F$522)*(IF('Gastos com Pessoal'!$Y$513:$Y$522&lt;=BA$3,1,0))*OFFSET('Gastos com Pessoal'!$H$512,1,MATCH(4&amp;$B54,'Gastos com Pessoal'!$I$532:$AJ$532&amp;'Gastos com Pessoal'!$I$512:$AJ$512,0),10,1)),0)
+_xlfn.IFNA(SUM((BA$3&gt;='Gastos com Pessoal'!$E$513:$E$522)*(BA$3&lt;='Gastos com Pessoal'!$F$513:$F$522)*(IF('Gastos com Pessoal'!$AE$513:$AE$522&lt;=BA$3,1,0))*OFFSET('Gastos com Pessoal'!$H$512,1,MATCH(5&amp;$B54,'Gastos com Pessoal'!$I$532:$AJ$532&amp;'Gastos com Pessoal'!$I$512:$AJ$512,0),10,1)),0)</f>
        <v>0</v>
      </c>
      <c r="BB54" s="32">
        <f t="array" aca="1" ref="BB54" ca="1">_xlfn.IFNA(SUM((BB$3&gt;='Gastos com Pessoal'!$E$7:$E$506)*(BB$3&lt;='Gastos com Pessoal'!$F$7:$F$506)*OFFSET('Encargos e Benefícios'!$D$5,1,MATCH($B54,'Encargos e Benefícios'!$E$5:$AB$5,0),500,1)),0)
+_xlfn.IFNA(SUM((BB$3&gt;='Gastos com Pessoal'!$E$513:$E$522)*(BB$3&lt;='Gastos com Pessoal'!$F$513:$F$522)*OFFSET('Encargos e Benefícios'!$D$511,1,MATCH($B54,'Encargos e Benefícios'!$E$511:$AB$511,0),10,1)),0)
+_xlfn.IFNA(SUM((BB$3&gt;='Gastos com Pessoal'!$E$7:$E$506)*(BB$3&lt;='Gastos com Pessoal'!$F$7:$F$506)*(IF('Gastos com Pessoal'!$G$7:$G$506&lt;=BB$3,1,0))*OFFSET('Gastos com Pessoal'!$H$6,1,MATCH(1&amp;$B54,'Gastos com Pessoal'!$I$532:$AJ$532&amp;'Gastos com Pessoal'!$I$6:$AJ$6,0),500,1)),0)
+_xlfn.IFNA(SUM((BB$3&gt;='Gastos com Pessoal'!$E$7:$E$506)*(BB$3&lt;='Gastos com Pessoal'!$F$7:$F$506)*(IF('Gastos com Pessoal'!$M$7:$M$506&lt;=BB$3,1,0))*OFFSET('Gastos com Pessoal'!$H$6,1,MATCH(2&amp;$B54,'Gastos com Pessoal'!$I$532:$AJ$532&amp;'Gastos com Pessoal'!$I$6:$AJ$6,0),500,1)),0)
+_xlfn.IFNA(SUM((BB$3&gt;='Gastos com Pessoal'!$E$7:$E$506)*(BB$3&lt;='Gastos com Pessoal'!$F$7:$F$506)*(IF('Gastos com Pessoal'!$S$7:$S$506&lt;=BB$3,1,0))*OFFSET('Gastos com Pessoal'!$H$6,1,MATCH(3&amp;$B54,'Gastos com Pessoal'!$I$532:$AJ$532&amp;'Gastos com Pessoal'!$I$6:$AJ$6,0),500,1)),0)
+_xlfn.IFNA(SUM((BB$3&gt;='Gastos com Pessoal'!$E$7:$E$506)*(BB$3&lt;='Gastos com Pessoal'!$F$7:$F$506)*(IF('Gastos com Pessoal'!$Y$7:$Y$506&lt;=BB$3,1,0))*OFFSET('Gastos com Pessoal'!$H$6,1,MATCH(4&amp;$B54,'Gastos com Pessoal'!$I$532:$AJ$532&amp;'Gastos com Pessoal'!$I$6:$AJ$6,0),500,1)),0)
+_xlfn.IFNA(SUM((BB$3&gt;='Gastos com Pessoal'!$E$7:$E$506)*(BB$3&lt;='Gastos com Pessoal'!$F$7:$F$506)*(IF('Gastos com Pessoal'!$AE$7:$AE$506&lt;=BB$3,1,0))*OFFSET('Gastos com Pessoal'!$H$6,1,MATCH(5&amp;$B54,'Gastos com Pessoal'!$I$532:$AJ$532&amp;'Gastos com Pessoal'!$I$6:$AJ$6,0),500,1)),0)
+_xlfn.IFNA(SUM((BB$3&gt;='Gastos com Pessoal'!$E$513:$E$522)*(BB$3&lt;='Gastos com Pessoal'!$F$513:$F$522)*(IF('Gastos com Pessoal'!$G$513:$G$522&lt;=BB$3,1,0))*OFFSET('Gastos com Pessoal'!$H$512,1,MATCH(1&amp;$B54,'Gastos com Pessoal'!$I$532:$AJ$532&amp;'Gastos com Pessoal'!$I$512:$AJ$512,0),10,1)),0)
+_xlfn.IFNA(SUM((BB$3&gt;='Gastos com Pessoal'!$E$513:$E$522)*(BB$3&lt;='Gastos com Pessoal'!$F$513:$F$522)*(IF('Gastos com Pessoal'!$M$513:$M$522&lt;=BB$3,1,0))*OFFSET('Gastos com Pessoal'!$H$512,1,MATCH(2&amp;$B54,'Gastos com Pessoal'!$I$532:$AJ$532&amp;'Gastos com Pessoal'!$I$512:$AJ$512,0),10,1)),0)
+_xlfn.IFNA(SUM((BB$3&gt;='Gastos com Pessoal'!$E$513:$E$522)*(BB$3&lt;='Gastos com Pessoal'!$F$513:$F$522)*(IF('Gastos com Pessoal'!$S$513:$S$522&lt;=BB$3,1,0))*OFFSET('Gastos com Pessoal'!$H$512,1,MATCH(3&amp;$B54,'Gastos com Pessoal'!$I$532:$AJ$532&amp;'Gastos com Pessoal'!$I$512:$AJ$512,0),10,1)),0)
+_xlfn.IFNA(SUM((BB$3&gt;='Gastos com Pessoal'!$E$513:$E$522)*(BB$3&lt;='Gastos com Pessoal'!$F$513:$F$522)*(IF('Gastos com Pessoal'!$Y$513:$Y$522&lt;=BB$3,1,0))*OFFSET('Gastos com Pessoal'!$H$512,1,MATCH(4&amp;$B54,'Gastos com Pessoal'!$I$532:$AJ$532&amp;'Gastos com Pessoal'!$I$512:$AJ$512,0),10,1)),0)
+_xlfn.IFNA(SUM((BB$3&gt;='Gastos com Pessoal'!$E$513:$E$522)*(BB$3&lt;='Gastos com Pessoal'!$F$513:$F$522)*(IF('Gastos com Pessoal'!$AE$513:$AE$522&lt;=BB$3,1,0))*OFFSET('Gastos com Pessoal'!$H$512,1,MATCH(5&amp;$B54,'Gastos com Pessoal'!$I$532:$AJ$532&amp;'Gastos com Pessoal'!$I$512:$AJ$512,0),10,1)),0)</f>
        <v>0</v>
      </c>
      <c r="BC54" s="32">
        <f t="array" aca="1" ref="BC54" ca="1">_xlfn.IFNA(SUM((BC$3&gt;='Gastos com Pessoal'!$E$7:$E$506)*(BC$3&lt;='Gastos com Pessoal'!$F$7:$F$506)*OFFSET('Encargos e Benefícios'!$D$5,1,MATCH($B54,'Encargos e Benefícios'!$E$5:$AB$5,0),500,1)),0)
+_xlfn.IFNA(SUM((BC$3&gt;='Gastos com Pessoal'!$E$513:$E$522)*(BC$3&lt;='Gastos com Pessoal'!$F$513:$F$522)*OFFSET('Encargos e Benefícios'!$D$511,1,MATCH($B54,'Encargos e Benefícios'!$E$511:$AB$511,0),10,1)),0)
+_xlfn.IFNA(SUM((BC$3&gt;='Gastos com Pessoal'!$E$7:$E$506)*(BC$3&lt;='Gastos com Pessoal'!$F$7:$F$506)*(IF('Gastos com Pessoal'!$G$7:$G$506&lt;=BC$3,1,0))*OFFSET('Gastos com Pessoal'!$H$6,1,MATCH(1&amp;$B54,'Gastos com Pessoal'!$I$532:$AJ$532&amp;'Gastos com Pessoal'!$I$6:$AJ$6,0),500,1)),0)
+_xlfn.IFNA(SUM((BC$3&gt;='Gastos com Pessoal'!$E$7:$E$506)*(BC$3&lt;='Gastos com Pessoal'!$F$7:$F$506)*(IF('Gastos com Pessoal'!$M$7:$M$506&lt;=BC$3,1,0))*OFFSET('Gastos com Pessoal'!$H$6,1,MATCH(2&amp;$B54,'Gastos com Pessoal'!$I$532:$AJ$532&amp;'Gastos com Pessoal'!$I$6:$AJ$6,0),500,1)),0)
+_xlfn.IFNA(SUM((BC$3&gt;='Gastos com Pessoal'!$E$7:$E$506)*(BC$3&lt;='Gastos com Pessoal'!$F$7:$F$506)*(IF('Gastos com Pessoal'!$S$7:$S$506&lt;=BC$3,1,0))*OFFSET('Gastos com Pessoal'!$H$6,1,MATCH(3&amp;$B54,'Gastos com Pessoal'!$I$532:$AJ$532&amp;'Gastos com Pessoal'!$I$6:$AJ$6,0),500,1)),0)
+_xlfn.IFNA(SUM((BC$3&gt;='Gastos com Pessoal'!$E$7:$E$506)*(BC$3&lt;='Gastos com Pessoal'!$F$7:$F$506)*(IF('Gastos com Pessoal'!$Y$7:$Y$506&lt;=BC$3,1,0))*OFFSET('Gastos com Pessoal'!$H$6,1,MATCH(4&amp;$B54,'Gastos com Pessoal'!$I$532:$AJ$532&amp;'Gastos com Pessoal'!$I$6:$AJ$6,0),500,1)),0)
+_xlfn.IFNA(SUM((BC$3&gt;='Gastos com Pessoal'!$E$7:$E$506)*(BC$3&lt;='Gastos com Pessoal'!$F$7:$F$506)*(IF('Gastos com Pessoal'!$AE$7:$AE$506&lt;=BC$3,1,0))*OFFSET('Gastos com Pessoal'!$H$6,1,MATCH(5&amp;$B54,'Gastos com Pessoal'!$I$532:$AJ$532&amp;'Gastos com Pessoal'!$I$6:$AJ$6,0),500,1)),0)
+_xlfn.IFNA(SUM((BC$3&gt;='Gastos com Pessoal'!$E$513:$E$522)*(BC$3&lt;='Gastos com Pessoal'!$F$513:$F$522)*(IF('Gastos com Pessoal'!$G$513:$G$522&lt;=BC$3,1,0))*OFFSET('Gastos com Pessoal'!$H$512,1,MATCH(1&amp;$B54,'Gastos com Pessoal'!$I$532:$AJ$532&amp;'Gastos com Pessoal'!$I$512:$AJ$512,0),10,1)),0)
+_xlfn.IFNA(SUM((BC$3&gt;='Gastos com Pessoal'!$E$513:$E$522)*(BC$3&lt;='Gastos com Pessoal'!$F$513:$F$522)*(IF('Gastos com Pessoal'!$M$513:$M$522&lt;=BC$3,1,0))*OFFSET('Gastos com Pessoal'!$H$512,1,MATCH(2&amp;$B54,'Gastos com Pessoal'!$I$532:$AJ$532&amp;'Gastos com Pessoal'!$I$512:$AJ$512,0),10,1)),0)
+_xlfn.IFNA(SUM((BC$3&gt;='Gastos com Pessoal'!$E$513:$E$522)*(BC$3&lt;='Gastos com Pessoal'!$F$513:$F$522)*(IF('Gastos com Pessoal'!$S$513:$S$522&lt;=BC$3,1,0))*OFFSET('Gastos com Pessoal'!$H$512,1,MATCH(3&amp;$B54,'Gastos com Pessoal'!$I$532:$AJ$532&amp;'Gastos com Pessoal'!$I$512:$AJ$512,0),10,1)),0)
+_xlfn.IFNA(SUM((BC$3&gt;='Gastos com Pessoal'!$E$513:$E$522)*(BC$3&lt;='Gastos com Pessoal'!$F$513:$F$522)*(IF('Gastos com Pessoal'!$Y$513:$Y$522&lt;=BC$3,1,0))*OFFSET('Gastos com Pessoal'!$H$512,1,MATCH(4&amp;$B54,'Gastos com Pessoal'!$I$532:$AJ$532&amp;'Gastos com Pessoal'!$I$512:$AJ$512,0),10,1)),0)
+_xlfn.IFNA(SUM((BC$3&gt;='Gastos com Pessoal'!$E$513:$E$522)*(BC$3&lt;='Gastos com Pessoal'!$F$513:$F$522)*(IF('Gastos com Pessoal'!$AE$513:$AE$522&lt;=BC$3,1,0))*OFFSET('Gastos com Pessoal'!$H$512,1,MATCH(5&amp;$B54,'Gastos com Pessoal'!$I$532:$AJ$532&amp;'Gastos com Pessoal'!$I$512:$AJ$512,0),10,1)),0)</f>
        <v>0</v>
      </c>
      <c r="BD54" s="32">
        <f t="array" aca="1" ref="BD54" ca="1">_xlfn.IFNA(SUM((BD$3&gt;='Gastos com Pessoal'!$E$7:$E$506)*(BD$3&lt;='Gastos com Pessoal'!$F$7:$F$506)*OFFSET('Encargos e Benefícios'!$D$5,1,MATCH($B54,'Encargos e Benefícios'!$E$5:$AB$5,0),500,1)),0)
+_xlfn.IFNA(SUM((BD$3&gt;='Gastos com Pessoal'!$E$513:$E$522)*(BD$3&lt;='Gastos com Pessoal'!$F$513:$F$522)*OFFSET('Encargos e Benefícios'!$D$511,1,MATCH($B54,'Encargos e Benefícios'!$E$511:$AB$511,0),10,1)),0)
+_xlfn.IFNA(SUM((BD$3&gt;='Gastos com Pessoal'!$E$7:$E$506)*(BD$3&lt;='Gastos com Pessoal'!$F$7:$F$506)*(IF('Gastos com Pessoal'!$G$7:$G$506&lt;=BD$3,1,0))*OFFSET('Gastos com Pessoal'!$H$6,1,MATCH(1&amp;$B54,'Gastos com Pessoal'!$I$532:$AJ$532&amp;'Gastos com Pessoal'!$I$6:$AJ$6,0),500,1)),0)
+_xlfn.IFNA(SUM((BD$3&gt;='Gastos com Pessoal'!$E$7:$E$506)*(BD$3&lt;='Gastos com Pessoal'!$F$7:$F$506)*(IF('Gastos com Pessoal'!$M$7:$M$506&lt;=BD$3,1,0))*OFFSET('Gastos com Pessoal'!$H$6,1,MATCH(2&amp;$B54,'Gastos com Pessoal'!$I$532:$AJ$532&amp;'Gastos com Pessoal'!$I$6:$AJ$6,0),500,1)),0)
+_xlfn.IFNA(SUM((BD$3&gt;='Gastos com Pessoal'!$E$7:$E$506)*(BD$3&lt;='Gastos com Pessoal'!$F$7:$F$506)*(IF('Gastos com Pessoal'!$S$7:$S$506&lt;=BD$3,1,0))*OFFSET('Gastos com Pessoal'!$H$6,1,MATCH(3&amp;$B54,'Gastos com Pessoal'!$I$532:$AJ$532&amp;'Gastos com Pessoal'!$I$6:$AJ$6,0),500,1)),0)
+_xlfn.IFNA(SUM((BD$3&gt;='Gastos com Pessoal'!$E$7:$E$506)*(BD$3&lt;='Gastos com Pessoal'!$F$7:$F$506)*(IF('Gastos com Pessoal'!$Y$7:$Y$506&lt;=BD$3,1,0))*OFFSET('Gastos com Pessoal'!$H$6,1,MATCH(4&amp;$B54,'Gastos com Pessoal'!$I$532:$AJ$532&amp;'Gastos com Pessoal'!$I$6:$AJ$6,0),500,1)),0)
+_xlfn.IFNA(SUM((BD$3&gt;='Gastos com Pessoal'!$E$7:$E$506)*(BD$3&lt;='Gastos com Pessoal'!$F$7:$F$506)*(IF('Gastos com Pessoal'!$AE$7:$AE$506&lt;=BD$3,1,0))*OFFSET('Gastos com Pessoal'!$H$6,1,MATCH(5&amp;$B54,'Gastos com Pessoal'!$I$532:$AJ$532&amp;'Gastos com Pessoal'!$I$6:$AJ$6,0),500,1)),0)
+_xlfn.IFNA(SUM((BD$3&gt;='Gastos com Pessoal'!$E$513:$E$522)*(BD$3&lt;='Gastos com Pessoal'!$F$513:$F$522)*(IF('Gastos com Pessoal'!$G$513:$G$522&lt;=BD$3,1,0))*OFFSET('Gastos com Pessoal'!$H$512,1,MATCH(1&amp;$B54,'Gastos com Pessoal'!$I$532:$AJ$532&amp;'Gastos com Pessoal'!$I$512:$AJ$512,0),10,1)),0)
+_xlfn.IFNA(SUM((BD$3&gt;='Gastos com Pessoal'!$E$513:$E$522)*(BD$3&lt;='Gastos com Pessoal'!$F$513:$F$522)*(IF('Gastos com Pessoal'!$M$513:$M$522&lt;=BD$3,1,0))*OFFSET('Gastos com Pessoal'!$H$512,1,MATCH(2&amp;$B54,'Gastos com Pessoal'!$I$532:$AJ$532&amp;'Gastos com Pessoal'!$I$512:$AJ$512,0),10,1)),0)
+_xlfn.IFNA(SUM((BD$3&gt;='Gastos com Pessoal'!$E$513:$E$522)*(BD$3&lt;='Gastos com Pessoal'!$F$513:$F$522)*(IF('Gastos com Pessoal'!$S$513:$S$522&lt;=BD$3,1,0))*OFFSET('Gastos com Pessoal'!$H$512,1,MATCH(3&amp;$B54,'Gastos com Pessoal'!$I$532:$AJ$532&amp;'Gastos com Pessoal'!$I$512:$AJ$512,0),10,1)),0)
+_xlfn.IFNA(SUM((BD$3&gt;='Gastos com Pessoal'!$E$513:$E$522)*(BD$3&lt;='Gastos com Pessoal'!$F$513:$F$522)*(IF('Gastos com Pessoal'!$Y$513:$Y$522&lt;=BD$3,1,0))*OFFSET('Gastos com Pessoal'!$H$512,1,MATCH(4&amp;$B54,'Gastos com Pessoal'!$I$532:$AJ$532&amp;'Gastos com Pessoal'!$I$512:$AJ$512,0),10,1)),0)
+_xlfn.IFNA(SUM((BD$3&gt;='Gastos com Pessoal'!$E$513:$E$522)*(BD$3&lt;='Gastos com Pessoal'!$F$513:$F$522)*(IF('Gastos com Pessoal'!$AE$513:$AE$522&lt;=BD$3,1,0))*OFFSET('Gastos com Pessoal'!$H$512,1,MATCH(5&amp;$B54,'Gastos com Pessoal'!$I$532:$AJ$532&amp;'Gastos com Pessoal'!$I$512:$AJ$512,0),10,1)),0)</f>
        <v>0</v>
      </c>
      <c r="BE54" s="32">
        <f t="array" aca="1" ref="BE54" ca="1">_xlfn.IFNA(SUM((BE$3&gt;='Gastos com Pessoal'!$E$7:$E$506)*(BE$3&lt;='Gastos com Pessoal'!$F$7:$F$506)*OFFSET('Encargos e Benefícios'!$D$5,1,MATCH($B54,'Encargos e Benefícios'!$E$5:$AB$5,0),500,1)),0)
+_xlfn.IFNA(SUM((BE$3&gt;='Gastos com Pessoal'!$E$513:$E$522)*(BE$3&lt;='Gastos com Pessoal'!$F$513:$F$522)*OFFSET('Encargos e Benefícios'!$D$511,1,MATCH($B54,'Encargos e Benefícios'!$E$511:$AB$511,0),10,1)),0)
+_xlfn.IFNA(SUM((BE$3&gt;='Gastos com Pessoal'!$E$7:$E$506)*(BE$3&lt;='Gastos com Pessoal'!$F$7:$F$506)*(IF('Gastos com Pessoal'!$G$7:$G$506&lt;=BE$3,1,0))*OFFSET('Gastos com Pessoal'!$H$6,1,MATCH(1&amp;$B54,'Gastos com Pessoal'!$I$532:$AJ$532&amp;'Gastos com Pessoal'!$I$6:$AJ$6,0),500,1)),0)
+_xlfn.IFNA(SUM((BE$3&gt;='Gastos com Pessoal'!$E$7:$E$506)*(BE$3&lt;='Gastos com Pessoal'!$F$7:$F$506)*(IF('Gastos com Pessoal'!$M$7:$M$506&lt;=BE$3,1,0))*OFFSET('Gastos com Pessoal'!$H$6,1,MATCH(2&amp;$B54,'Gastos com Pessoal'!$I$532:$AJ$532&amp;'Gastos com Pessoal'!$I$6:$AJ$6,0),500,1)),0)
+_xlfn.IFNA(SUM((BE$3&gt;='Gastos com Pessoal'!$E$7:$E$506)*(BE$3&lt;='Gastos com Pessoal'!$F$7:$F$506)*(IF('Gastos com Pessoal'!$S$7:$S$506&lt;=BE$3,1,0))*OFFSET('Gastos com Pessoal'!$H$6,1,MATCH(3&amp;$B54,'Gastos com Pessoal'!$I$532:$AJ$532&amp;'Gastos com Pessoal'!$I$6:$AJ$6,0),500,1)),0)
+_xlfn.IFNA(SUM((BE$3&gt;='Gastos com Pessoal'!$E$7:$E$506)*(BE$3&lt;='Gastos com Pessoal'!$F$7:$F$506)*(IF('Gastos com Pessoal'!$Y$7:$Y$506&lt;=BE$3,1,0))*OFFSET('Gastos com Pessoal'!$H$6,1,MATCH(4&amp;$B54,'Gastos com Pessoal'!$I$532:$AJ$532&amp;'Gastos com Pessoal'!$I$6:$AJ$6,0),500,1)),0)
+_xlfn.IFNA(SUM((BE$3&gt;='Gastos com Pessoal'!$E$7:$E$506)*(BE$3&lt;='Gastos com Pessoal'!$F$7:$F$506)*(IF('Gastos com Pessoal'!$AE$7:$AE$506&lt;=BE$3,1,0))*OFFSET('Gastos com Pessoal'!$H$6,1,MATCH(5&amp;$B54,'Gastos com Pessoal'!$I$532:$AJ$532&amp;'Gastos com Pessoal'!$I$6:$AJ$6,0),500,1)),0)
+_xlfn.IFNA(SUM((BE$3&gt;='Gastos com Pessoal'!$E$513:$E$522)*(BE$3&lt;='Gastos com Pessoal'!$F$513:$F$522)*(IF('Gastos com Pessoal'!$G$513:$G$522&lt;=BE$3,1,0))*OFFSET('Gastos com Pessoal'!$H$512,1,MATCH(1&amp;$B54,'Gastos com Pessoal'!$I$532:$AJ$532&amp;'Gastos com Pessoal'!$I$512:$AJ$512,0),10,1)),0)
+_xlfn.IFNA(SUM((BE$3&gt;='Gastos com Pessoal'!$E$513:$E$522)*(BE$3&lt;='Gastos com Pessoal'!$F$513:$F$522)*(IF('Gastos com Pessoal'!$M$513:$M$522&lt;=BE$3,1,0))*OFFSET('Gastos com Pessoal'!$H$512,1,MATCH(2&amp;$B54,'Gastos com Pessoal'!$I$532:$AJ$532&amp;'Gastos com Pessoal'!$I$512:$AJ$512,0),10,1)),0)
+_xlfn.IFNA(SUM((BE$3&gt;='Gastos com Pessoal'!$E$513:$E$522)*(BE$3&lt;='Gastos com Pessoal'!$F$513:$F$522)*(IF('Gastos com Pessoal'!$S$513:$S$522&lt;=BE$3,1,0))*OFFSET('Gastos com Pessoal'!$H$512,1,MATCH(3&amp;$B54,'Gastos com Pessoal'!$I$532:$AJ$532&amp;'Gastos com Pessoal'!$I$512:$AJ$512,0),10,1)),0)
+_xlfn.IFNA(SUM((BE$3&gt;='Gastos com Pessoal'!$E$513:$E$522)*(BE$3&lt;='Gastos com Pessoal'!$F$513:$F$522)*(IF('Gastos com Pessoal'!$Y$513:$Y$522&lt;=BE$3,1,0))*OFFSET('Gastos com Pessoal'!$H$512,1,MATCH(4&amp;$B54,'Gastos com Pessoal'!$I$532:$AJ$532&amp;'Gastos com Pessoal'!$I$512:$AJ$512,0),10,1)),0)
+_xlfn.IFNA(SUM((BE$3&gt;='Gastos com Pessoal'!$E$513:$E$522)*(BE$3&lt;='Gastos com Pessoal'!$F$513:$F$522)*(IF('Gastos com Pessoal'!$AE$513:$AE$522&lt;=BE$3,1,0))*OFFSET('Gastos com Pessoal'!$H$512,1,MATCH(5&amp;$B54,'Gastos com Pessoal'!$I$532:$AJ$532&amp;'Gastos com Pessoal'!$I$512:$AJ$512,0),10,1)),0)</f>
        <v>0</v>
      </c>
      <c r="BF54" s="32">
        <f t="array" aca="1" ref="BF54" ca="1">_xlfn.IFNA(SUM((BF$3&gt;='Gastos com Pessoal'!$E$7:$E$506)*(BF$3&lt;='Gastos com Pessoal'!$F$7:$F$506)*OFFSET('Encargos e Benefícios'!$D$5,1,MATCH($B54,'Encargos e Benefícios'!$E$5:$AB$5,0),500,1)),0)
+_xlfn.IFNA(SUM((BF$3&gt;='Gastos com Pessoal'!$E$513:$E$522)*(BF$3&lt;='Gastos com Pessoal'!$F$513:$F$522)*OFFSET('Encargos e Benefícios'!$D$511,1,MATCH($B54,'Encargos e Benefícios'!$E$511:$AB$511,0),10,1)),0)
+_xlfn.IFNA(SUM((BF$3&gt;='Gastos com Pessoal'!$E$7:$E$506)*(BF$3&lt;='Gastos com Pessoal'!$F$7:$F$506)*(IF('Gastos com Pessoal'!$G$7:$G$506&lt;=BF$3,1,0))*OFFSET('Gastos com Pessoal'!$H$6,1,MATCH(1&amp;$B54,'Gastos com Pessoal'!$I$532:$AJ$532&amp;'Gastos com Pessoal'!$I$6:$AJ$6,0),500,1)),0)
+_xlfn.IFNA(SUM((BF$3&gt;='Gastos com Pessoal'!$E$7:$E$506)*(BF$3&lt;='Gastos com Pessoal'!$F$7:$F$506)*(IF('Gastos com Pessoal'!$M$7:$M$506&lt;=BF$3,1,0))*OFFSET('Gastos com Pessoal'!$H$6,1,MATCH(2&amp;$B54,'Gastos com Pessoal'!$I$532:$AJ$532&amp;'Gastos com Pessoal'!$I$6:$AJ$6,0),500,1)),0)
+_xlfn.IFNA(SUM((BF$3&gt;='Gastos com Pessoal'!$E$7:$E$506)*(BF$3&lt;='Gastos com Pessoal'!$F$7:$F$506)*(IF('Gastos com Pessoal'!$S$7:$S$506&lt;=BF$3,1,0))*OFFSET('Gastos com Pessoal'!$H$6,1,MATCH(3&amp;$B54,'Gastos com Pessoal'!$I$532:$AJ$532&amp;'Gastos com Pessoal'!$I$6:$AJ$6,0),500,1)),0)
+_xlfn.IFNA(SUM((BF$3&gt;='Gastos com Pessoal'!$E$7:$E$506)*(BF$3&lt;='Gastos com Pessoal'!$F$7:$F$506)*(IF('Gastos com Pessoal'!$Y$7:$Y$506&lt;=BF$3,1,0))*OFFSET('Gastos com Pessoal'!$H$6,1,MATCH(4&amp;$B54,'Gastos com Pessoal'!$I$532:$AJ$532&amp;'Gastos com Pessoal'!$I$6:$AJ$6,0),500,1)),0)
+_xlfn.IFNA(SUM((BF$3&gt;='Gastos com Pessoal'!$E$7:$E$506)*(BF$3&lt;='Gastos com Pessoal'!$F$7:$F$506)*(IF('Gastos com Pessoal'!$AE$7:$AE$506&lt;=BF$3,1,0))*OFFSET('Gastos com Pessoal'!$H$6,1,MATCH(5&amp;$B54,'Gastos com Pessoal'!$I$532:$AJ$532&amp;'Gastos com Pessoal'!$I$6:$AJ$6,0),500,1)),0)
+_xlfn.IFNA(SUM((BF$3&gt;='Gastos com Pessoal'!$E$513:$E$522)*(BF$3&lt;='Gastos com Pessoal'!$F$513:$F$522)*(IF('Gastos com Pessoal'!$G$513:$G$522&lt;=BF$3,1,0))*OFFSET('Gastos com Pessoal'!$H$512,1,MATCH(1&amp;$B54,'Gastos com Pessoal'!$I$532:$AJ$532&amp;'Gastos com Pessoal'!$I$512:$AJ$512,0),10,1)),0)
+_xlfn.IFNA(SUM((BF$3&gt;='Gastos com Pessoal'!$E$513:$E$522)*(BF$3&lt;='Gastos com Pessoal'!$F$513:$F$522)*(IF('Gastos com Pessoal'!$M$513:$M$522&lt;=BF$3,1,0))*OFFSET('Gastos com Pessoal'!$H$512,1,MATCH(2&amp;$B54,'Gastos com Pessoal'!$I$532:$AJ$532&amp;'Gastos com Pessoal'!$I$512:$AJ$512,0),10,1)),0)
+_xlfn.IFNA(SUM((BF$3&gt;='Gastos com Pessoal'!$E$513:$E$522)*(BF$3&lt;='Gastos com Pessoal'!$F$513:$F$522)*(IF('Gastos com Pessoal'!$S$513:$S$522&lt;=BF$3,1,0))*OFFSET('Gastos com Pessoal'!$H$512,1,MATCH(3&amp;$B54,'Gastos com Pessoal'!$I$532:$AJ$532&amp;'Gastos com Pessoal'!$I$512:$AJ$512,0),10,1)),0)
+_xlfn.IFNA(SUM((BF$3&gt;='Gastos com Pessoal'!$E$513:$E$522)*(BF$3&lt;='Gastos com Pessoal'!$F$513:$F$522)*(IF('Gastos com Pessoal'!$Y$513:$Y$522&lt;=BF$3,1,0))*OFFSET('Gastos com Pessoal'!$H$512,1,MATCH(4&amp;$B54,'Gastos com Pessoal'!$I$532:$AJ$532&amp;'Gastos com Pessoal'!$I$512:$AJ$512,0),10,1)),0)
+_xlfn.IFNA(SUM((BF$3&gt;='Gastos com Pessoal'!$E$513:$E$522)*(BF$3&lt;='Gastos com Pessoal'!$F$513:$F$522)*(IF('Gastos com Pessoal'!$AE$513:$AE$522&lt;=BF$3,1,0))*OFFSET('Gastos com Pessoal'!$H$512,1,MATCH(5&amp;$B54,'Gastos com Pessoal'!$I$532:$AJ$532&amp;'Gastos com Pessoal'!$I$512:$AJ$512,0),10,1)),0)</f>
        <v>0</v>
      </c>
      <c r="BG54" s="32">
        <f t="array" aca="1" ref="BG54" ca="1">_xlfn.IFNA(SUM((BG$3&gt;='Gastos com Pessoal'!$E$7:$E$506)*(BG$3&lt;='Gastos com Pessoal'!$F$7:$F$506)*OFFSET('Encargos e Benefícios'!$D$5,1,MATCH($B54,'Encargos e Benefícios'!$E$5:$AB$5,0),500,1)),0)
+_xlfn.IFNA(SUM((BG$3&gt;='Gastos com Pessoal'!$E$513:$E$522)*(BG$3&lt;='Gastos com Pessoal'!$F$513:$F$522)*OFFSET('Encargos e Benefícios'!$D$511,1,MATCH($B54,'Encargos e Benefícios'!$E$511:$AB$511,0),10,1)),0)
+_xlfn.IFNA(SUM((BG$3&gt;='Gastos com Pessoal'!$E$7:$E$506)*(BG$3&lt;='Gastos com Pessoal'!$F$7:$F$506)*(IF('Gastos com Pessoal'!$G$7:$G$506&lt;=BG$3,1,0))*OFFSET('Gastos com Pessoal'!$H$6,1,MATCH(1&amp;$B54,'Gastos com Pessoal'!$I$532:$AJ$532&amp;'Gastos com Pessoal'!$I$6:$AJ$6,0),500,1)),0)
+_xlfn.IFNA(SUM((BG$3&gt;='Gastos com Pessoal'!$E$7:$E$506)*(BG$3&lt;='Gastos com Pessoal'!$F$7:$F$506)*(IF('Gastos com Pessoal'!$M$7:$M$506&lt;=BG$3,1,0))*OFFSET('Gastos com Pessoal'!$H$6,1,MATCH(2&amp;$B54,'Gastos com Pessoal'!$I$532:$AJ$532&amp;'Gastos com Pessoal'!$I$6:$AJ$6,0),500,1)),0)
+_xlfn.IFNA(SUM((BG$3&gt;='Gastos com Pessoal'!$E$7:$E$506)*(BG$3&lt;='Gastos com Pessoal'!$F$7:$F$506)*(IF('Gastos com Pessoal'!$S$7:$S$506&lt;=BG$3,1,0))*OFFSET('Gastos com Pessoal'!$H$6,1,MATCH(3&amp;$B54,'Gastos com Pessoal'!$I$532:$AJ$532&amp;'Gastos com Pessoal'!$I$6:$AJ$6,0),500,1)),0)
+_xlfn.IFNA(SUM((BG$3&gt;='Gastos com Pessoal'!$E$7:$E$506)*(BG$3&lt;='Gastos com Pessoal'!$F$7:$F$506)*(IF('Gastos com Pessoal'!$Y$7:$Y$506&lt;=BG$3,1,0))*OFFSET('Gastos com Pessoal'!$H$6,1,MATCH(4&amp;$B54,'Gastos com Pessoal'!$I$532:$AJ$532&amp;'Gastos com Pessoal'!$I$6:$AJ$6,0),500,1)),0)
+_xlfn.IFNA(SUM((BG$3&gt;='Gastos com Pessoal'!$E$7:$E$506)*(BG$3&lt;='Gastos com Pessoal'!$F$7:$F$506)*(IF('Gastos com Pessoal'!$AE$7:$AE$506&lt;=BG$3,1,0))*OFFSET('Gastos com Pessoal'!$H$6,1,MATCH(5&amp;$B54,'Gastos com Pessoal'!$I$532:$AJ$532&amp;'Gastos com Pessoal'!$I$6:$AJ$6,0),500,1)),0)
+_xlfn.IFNA(SUM((BG$3&gt;='Gastos com Pessoal'!$E$513:$E$522)*(BG$3&lt;='Gastos com Pessoal'!$F$513:$F$522)*(IF('Gastos com Pessoal'!$G$513:$G$522&lt;=BG$3,1,0))*OFFSET('Gastos com Pessoal'!$H$512,1,MATCH(1&amp;$B54,'Gastos com Pessoal'!$I$532:$AJ$532&amp;'Gastos com Pessoal'!$I$512:$AJ$512,0),10,1)),0)
+_xlfn.IFNA(SUM((BG$3&gt;='Gastos com Pessoal'!$E$513:$E$522)*(BG$3&lt;='Gastos com Pessoal'!$F$513:$F$522)*(IF('Gastos com Pessoal'!$M$513:$M$522&lt;=BG$3,1,0))*OFFSET('Gastos com Pessoal'!$H$512,1,MATCH(2&amp;$B54,'Gastos com Pessoal'!$I$532:$AJ$532&amp;'Gastos com Pessoal'!$I$512:$AJ$512,0),10,1)),0)
+_xlfn.IFNA(SUM((BG$3&gt;='Gastos com Pessoal'!$E$513:$E$522)*(BG$3&lt;='Gastos com Pessoal'!$F$513:$F$522)*(IF('Gastos com Pessoal'!$S$513:$S$522&lt;=BG$3,1,0))*OFFSET('Gastos com Pessoal'!$H$512,1,MATCH(3&amp;$B54,'Gastos com Pessoal'!$I$532:$AJ$532&amp;'Gastos com Pessoal'!$I$512:$AJ$512,0),10,1)),0)
+_xlfn.IFNA(SUM((BG$3&gt;='Gastos com Pessoal'!$E$513:$E$522)*(BG$3&lt;='Gastos com Pessoal'!$F$513:$F$522)*(IF('Gastos com Pessoal'!$Y$513:$Y$522&lt;=BG$3,1,0))*OFFSET('Gastos com Pessoal'!$H$512,1,MATCH(4&amp;$B54,'Gastos com Pessoal'!$I$532:$AJ$532&amp;'Gastos com Pessoal'!$I$512:$AJ$512,0),10,1)),0)
+_xlfn.IFNA(SUM((BG$3&gt;='Gastos com Pessoal'!$E$513:$E$522)*(BG$3&lt;='Gastos com Pessoal'!$F$513:$F$522)*(IF('Gastos com Pessoal'!$AE$513:$AE$522&lt;=BG$3,1,0))*OFFSET('Gastos com Pessoal'!$H$512,1,MATCH(5&amp;$B54,'Gastos com Pessoal'!$I$532:$AJ$532&amp;'Gastos com Pessoal'!$I$512:$AJ$512,0),10,1)),0)</f>
        <v>0</v>
      </c>
      <c r="BH54" s="32">
        <f t="array" aca="1" ref="BH54" ca="1">_xlfn.IFNA(SUM((BH$3&gt;='Gastos com Pessoal'!$E$7:$E$506)*(BH$3&lt;='Gastos com Pessoal'!$F$7:$F$506)*OFFSET('Encargos e Benefícios'!$D$5,1,MATCH($B54,'Encargos e Benefícios'!$E$5:$AB$5,0),500,1)),0)
+_xlfn.IFNA(SUM((BH$3&gt;='Gastos com Pessoal'!$E$513:$E$522)*(BH$3&lt;='Gastos com Pessoal'!$F$513:$F$522)*OFFSET('Encargos e Benefícios'!$D$511,1,MATCH($B54,'Encargos e Benefícios'!$E$511:$AB$511,0),10,1)),0)
+_xlfn.IFNA(SUM((BH$3&gt;='Gastos com Pessoal'!$E$7:$E$506)*(BH$3&lt;='Gastos com Pessoal'!$F$7:$F$506)*(IF('Gastos com Pessoal'!$G$7:$G$506&lt;=BH$3,1,0))*OFFSET('Gastos com Pessoal'!$H$6,1,MATCH(1&amp;$B54,'Gastos com Pessoal'!$I$532:$AJ$532&amp;'Gastos com Pessoal'!$I$6:$AJ$6,0),500,1)),0)
+_xlfn.IFNA(SUM((BH$3&gt;='Gastos com Pessoal'!$E$7:$E$506)*(BH$3&lt;='Gastos com Pessoal'!$F$7:$F$506)*(IF('Gastos com Pessoal'!$M$7:$M$506&lt;=BH$3,1,0))*OFFSET('Gastos com Pessoal'!$H$6,1,MATCH(2&amp;$B54,'Gastos com Pessoal'!$I$532:$AJ$532&amp;'Gastos com Pessoal'!$I$6:$AJ$6,0),500,1)),0)
+_xlfn.IFNA(SUM((BH$3&gt;='Gastos com Pessoal'!$E$7:$E$506)*(BH$3&lt;='Gastos com Pessoal'!$F$7:$F$506)*(IF('Gastos com Pessoal'!$S$7:$S$506&lt;=BH$3,1,0))*OFFSET('Gastos com Pessoal'!$H$6,1,MATCH(3&amp;$B54,'Gastos com Pessoal'!$I$532:$AJ$532&amp;'Gastos com Pessoal'!$I$6:$AJ$6,0),500,1)),0)
+_xlfn.IFNA(SUM((BH$3&gt;='Gastos com Pessoal'!$E$7:$E$506)*(BH$3&lt;='Gastos com Pessoal'!$F$7:$F$506)*(IF('Gastos com Pessoal'!$Y$7:$Y$506&lt;=BH$3,1,0))*OFFSET('Gastos com Pessoal'!$H$6,1,MATCH(4&amp;$B54,'Gastos com Pessoal'!$I$532:$AJ$532&amp;'Gastos com Pessoal'!$I$6:$AJ$6,0),500,1)),0)
+_xlfn.IFNA(SUM((BH$3&gt;='Gastos com Pessoal'!$E$7:$E$506)*(BH$3&lt;='Gastos com Pessoal'!$F$7:$F$506)*(IF('Gastos com Pessoal'!$AE$7:$AE$506&lt;=BH$3,1,0))*OFFSET('Gastos com Pessoal'!$H$6,1,MATCH(5&amp;$B54,'Gastos com Pessoal'!$I$532:$AJ$532&amp;'Gastos com Pessoal'!$I$6:$AJ$6,0),500,1)),0)
+_xlfn.IFNA(SUM((BH$3&gt;='Gastos com Pessoal'!$E$513:$E$522)*(BH$3&lt;='Gastos com Pessoal'!$F$513:$F$522)*(IF('Gastos com Pessoal'!$G$513:$G$522&lt;=BH$3,1,0))*OFFSET('Gastos com Pessoal'!$H$512,1,MATCH(1&amp;$B54,'Gastos com Pessoal'!$I$532:$AJ$532&amp;'Gastos com Pessoal'!$I$512:$AJ$512,0),10,1)),0)
+_xlfn.IFNA(SUM((BH$3&gt;='Gastos com Pessoal'!$E$513:$E$522)*(BH$3&lt;='Gastos com Pessoal'!$F$513:$F$522)*(IF('Gastos com Pessoal'!$M$513:$M$522&lt;=BH$3,1,0))*OFFSET('Gastos com Pessoal'!$H$512,1,MATCH(2&amp;$B54,'Gastos com Pessoal'!$I$532:$AJ$532&amp;'Gastos com Pessoal'!$I$512:$AJ$512,0),10,1)),0)
+_xlfn.IFNA(SUM((BH$3&gt;='Gastos com Pessoal'!$E$513:$E$522)*(BH$3&lt;='Gastos com Pessoal'!$F$513:$F$522)*(IF('Gastos com Pessoal'!$S$513:$S$522&lt;=BH$3,1,0))*OFFSET('Gastos com Pessoal'!$H$512,1,MATCH(3&amp;$B54,'Gastos com Pessoal'!$I$532:$AJ$532&amp;'Gastos com Pessoal'!$I$512:$AJ$512,0),10,1)),0)
+_xlfn.IFNA(SUM((BH$3&gt;='Gastos com Pessoal'!$E$513:$E$522)*(BH$3&lt;='Gastos com Pessoal'!$F$513:$F$522)*(IF('Gastos com Pessoal'!$Y$513:$Y$522&lt;=BH$3,1,0))*OFFSET('Gastos com Pessoal'!$H$512,1,MATCH(4&amp;$B54,'Gastos com Pessoal'!$I$532:$AJ$532&amp;'Gastos com Pessoal'!$I$512:$AJ$512,0),10,1)),0)
+_xlfn.IFNA(SUM((BH$3&gt;='Gastos com Pessoal'!$E$513:$E$522)*(BH$3&lt;='Gastos com Pessoal'!$F$513:$F$522)*(IF('Gastos com Pessoal'!$AE$513:$AE$522&lt;=BH$3,1,0))*OFFSET('Gastos com Pessoal'!$H$512,1,MATCH(5&amp;$B54,'Gastos com Pessoal'!$I$532:$AJ$532&amp;'Gastos com Pessoal'!$I$512:$AJ$512,0),10,1)),0)</f>
        <v>0</v>
      </c>
      <c r="BI54" s="32">
        <f t="array" aca="1" ref="BI54" ca="1">_xlfn.IFNA(SUM((BI$3&gt;='Gastos com Pessoal'!$E$7:$E$506)*(BI$3&lt;='Gastos com Pessoal'!$F$7:$F$506)*OFFSET('Encargos e Benefícios'!$D$5,1,MATCH($B54,'Encargos e Benefícios'!$E$5:$AB$5,0),500,1)),0)
+_xlfn.IFNA(SUM((BI$3&gt;='Gastos com Pessoal'!$E$513:$E$522)*(BI$3&lt;='Gastos com Pessoal'!$F$513:$F$522)*OFFSET('Encargos e Benefícios'!$D$511,1,MATCH($B54,'Encargos e Benefícios'!$E$511:$AB$511,0),10,1)),0)
+_xlfn.IFNA(SUM((BI$3&gt;='Gastos com Pessoal'!$E$7:$E$506)*(BI$3&lt;='Gastos com Pessoal'!$F$7:$F$506)*(IF('Gastos com Pessoal'!$G$7:$G$506&lt;=BI$3,1,0))*OFFSET('Gastos com Pessoal'!$H$6,1,MATCH(1&amp;$B54,'Gastos com Pessoal'!$I$532:$AJ$532&amp;'Gastos com Pessoal'!$I$6:$AJ$6,0),500,1)),0)
+_xlfn.IFNA(SUM((BI$3&gt;='Gastos com Pessoal'!$E$7:$E$506)*(BI$3&lt;='Gastos com Pessoal'!$F$7:$F$506)*(IF('Gastos com Pessoal'!$M$7:$M$506&lt;=BI$3,1,0))*OFFSET('Gastos com Pessoal'!$H$6,1,MATCH(2&amp;$B54,'Gastos com Pessoal'!$I$532:$AJ$532&amp;'Gastos com Pessoal'!$I$6:$AJ$6,0),500,1)),0)
+_xlfn.IFNA(SUM((BI$3&gt;='Gastos com Pessoal'!$E$7:$E$506)*(BI$3&lt;='Gastos com Pessoal'!$F$7:$F$506)*(IF('Gastos com Pessoal'!$S$7:$S$506&lt;=BI$3,1,0))*OFFSET('Gastos com Pessoal'!$H$6,1,MATCH(3&amp;$B54,'Gastos com Pessoal'!$I$532:$AJ$532&amp;'Gastos com Pessoal'!$I$6:$AJ$6,0),500,1)),0)
+_xlfn.IFNA(SUM((BI$3&gt;='Gastos com Pessoal'!$E$7:$E$506)*(BI$3&lt;='Gastos com Pessoal'!$F$7:$F$506)*(IF('Gastos com Pessoal'!$Y$7:$Y$506&lt;=BI$3,1,0))*OFFSET('Gastos com Pessoal'!$H$6,1,MATCH(4&amp;$B54,'Gastos com Pessoal'!$I$532:$AJ$532&amp;'Gastos com Pessoal'!$I$6:$AJ$6,0),500,1)),0)
+_xlfn.IFNA(SUM((BI$3&gt;='Gastos com Pessoal'!$E$7:$E$506)*(BI$3&lt;='Gastos com Pessoal'!$F$7:$F$506)*(IF('Gastos com Pessoal'!$AE$7:$AE$506&lt;=BI$3,1,0))*OFFSET('Gastos com Pessoal'!$H$6,1,MATCH(5&amp;$B54,'Gastos com Pessoal'!$I$532:$AJ$532&amp;'Gastos com Pessoal'!$I$6:$AJ$6,0),500,1)),0)
+_xlfn.IFNA(SUM((BI$3&gt;='Gastos com Pessoal'!$E$513:$E$522)*(BI$3&lt;='Gastos com Pessoal'!$F$513:$F$522)*(IF('Gastos com Pessoal'!$G$513:$G$522&lt;=BI$3,1,0))*OFFSET('Gastos com Pessoal'!$H$512,1,MATCH(1&amp;$B54,'Gastos com Pessoal'!$I$532:$AJ$532&amp;'Gastos com Pessoal'!$I$512:$AJ$512,0),10,1)),0)
+_xlfn.IFNA(SUM((BI$3&gt;='Gastos com Pessoal'!$E$513:$E$522)*(BI$3&lt;='Gastos com Pessoal'!$F$513:$F$522)*(IF('Gastos com Pessoal'!$M$513:$M$522&lt;=BI$3,1,0))*OFFSET('Gastos com Pessoal'!$H$512,1,MATCH(2&amp;$B54,'Gastos com Pessoal'!$I$532:$AJ$532&amp;'Gastos com Pessoal'!$I$512:$AJ$512,0),10,1)),0)
+_xlfn.IFNA(SUM((BI$3&gt;='Gastos com Pessoal'!$E$513:$E$522)*(BI$3&lt;='Gastos com Pessoal'!$F$513:$F$522)*(IF('Gastos com Pessoal'!$S$513:$S$522&lt;=BI$3,1,0))*OFFSET('Gastos com Pessoal'!$H$512,1,MATCH(3&amp;$B54,'Gastos com Pessoal'!$I$532:$AJ$532&amp;'Gastos com Pessoal'!$I$512:$AJ$512,0),10,1)),0)
+_xlfn.IFNA(SUM((BI$3&gt;='Gastos com Pessoal'!$E$513:$E$522)*(BI$3&lt;='Gastos com Pessoal'!$F$513:$F$522)*(IF('Gastos com Pessoal'!$Y$513:$Y$522&lt;=BI$3,1,0))*OFFSET('Gastos com Pessoal'!$H$512,1,MATCH(4&amp;$B54,'Gastos com Pessoal'!$I$532:$AJ$532&amp;'Gastos com Pessoal'!$I$512:$AJ$512,0),10,1)),0)
+_xlfn.IFNA(SUM((BI$3&gt;='Gastos com Pessoal'!$E$513:$E$522)*(BI$3&lt;='Gastos com Pessoal'!$F$513:$F$522)*(IF('Gastos com Pessoal'!$AE$513:$AE$522&lt;=BI$3,1,0))*OFFSET('Gastos com Pessoal'!$H$512,1,MATCH(5&amp;$B54,'Gastos com Pessoal'!$I$532:$AJ$532&amp;'Gastos com Pessoal'!$I$512:$AJ$512,0),10,1)),0)</f>
        <v>0</v>
      </c>
      <c r="BJ54" s="32">
        <f t="array" aca="1" ref="BJ54" ca="1">_xlfn.IFNA(SUM((BJ$3&gt;='Gastos com Pessoal'!$E$7:$E$506)*(BJ$3&lt;='Gastos com Pessoal'!$F$7:$F$506)*OFFSET('Encargos e Benefícios'!$D$5,1,MATCH($B54,'Encargos e Benefícios'!$E$5:$AB$5,0),500,1)),0)
+_xlfn.IFNA(SUM((BJ$3&gt;='Gastos com Pessoal'!$E$513:$E$522)*(BJ$3&lt;='Gastos com Pessoal'!$F$513:$F$522)*OFFSET('Encargos e Benefícios'!$D$511,1,MATCH($B54,'Encargos e Benefícios'!$E$511:$AB$511,0),10,1)),0)
+_xlfn.IFNA(SUM((BJ$3&gt;='Gastos com Pessoal'!$E$7:$E$506)*(BJ$3&lt;='Gastos com Pessoal'!$F$7:$F$506)*(IF('Gastos com Pessoal'!$G$7:$G$506&lt;=BJ$3,1,0))*OFFSET('Gastos com Pessoal'!$H$6,1,MATCH(1&amp;$B54,'Gastos com Pessoal'!$I$532:$AJ$532&amp;'Gastos com Pessoal'!$I$6:$AJ$6,0),500,1)),0)
+_xlfn.IFNA(SUM((BJ$3&gt;='Gastos com Pessoal'!$E$7:$E$506)*(BJ$3&lt;='Gastos com Pessoal'!$F$7:$F$506)*(IF('Gastos com Pessoal'!$M$7:$M$506&lt;=BJ$3,1,0))*OFFSET('Gastos com Pessoal'!$H$6,1,MATCH(2&amp;$B54,'Gastos com Pessoal'!$I$532:$AJ$532&amp;'Gastos com Pessoal'!$I$6:$AJ$6,0),500,1)),0)
+_xlfn.IFNA(SUM((BJ$3&gt;='Gastos com Pessoal'!$E$7:$E$506)*(BJ$3&lt;='Gastos com Pessoal'!$F$7:$F$506)*(IF('Gastos com Pessoal'!$S$7:$S$506&lt;=BJ$3,1,0))*OFFSET('Gastos com Pessoal'!$H$6,1,MATCH(3&amp;$B54,'Gastos com Pessoal'!$I$532:$AJ$532&amp;'Gastos com Pessoal'!$I$6:$AJ$6,0),500,1)),0)
+_xlfn.IFNA(SUM((BJ$3&gt;='Gastos com Pessoal'!$E$7:$E$506)*(BJ$3&lt;='Gastos com Pessoal'!$F$7:$F$506)*(IF('Gastos com Pessoal'!$Y$7:$Y$506&lt;=BJ$3,1,0))*OFFSET('Gastos com Pessoal'!$H$6,1,MATCH(4&amp;$B54,'Gastos com Pessoal'!$I$532:$AJ$532&amp;'Gastos com Pessoal'!$I$6:$AJ$6,0),500,1)),0)
+_xlfn.IFNA(SUM((BJ$3&gt;='Gastos com Pessoal'!$E$7:$E$506)*(BJ$3&lt;='Gastos com Pessoal'!$F$7:$F$506)*(IF('Gastos com Pessoal'!$AE$7:$AE$506&lt;=BJ$3,1,0))*OFFSET('Gastos com Pessoal'!$H$6,1,MATCH(5&amp;$B54,'Gastos com Pessoal'!$I$532:$AJ$532&amp;'Gastos com Pessoal'!$I$6:$AJ$6,0),500,1)),0)
+_xlfn.IFNA(SUM((BJ$3&gt;='Gastos com Pessoal'!$E$513:$E$522)*(BJ$3&lt;='Gastos com Pessoal'!$F$513:$F$522)*(IF('Gastos com Pessoal'!$G$513:$G$522&lt;=BJ$3,1,0))*OFFSET('Gastos com Pessoal'!$H$512,1,MATCH(1&amp;$B54,'Gastos com Pessoal'!$I$532:$AJ$532&amp;'Gastos com Pessoal'!$I$512:$AJ$512,0),10,1)),0)
+_xlfn.IFNA(SUM((BJ$3&gt;='Gastos com Pessoal'!$E$513:$E$522)*(BJ$3&lt;='Gastos com Pessoal'!$F$513:$F$522)*(IF('Gastos com Pessoal'!$M$513:$M$522&lt;=BJ$3,1,0))*OFFSET('Gastos com Pessoal'!$H$512,1,MATCH(2&amp;$B54,'Gastos com Pessoal'!$I$532:$AJ$532&amp;'Gastos com Pessoal'!$I$512:$AJ$512,0),10,1)),0)
+_xlfn.IFNA(SUM((BJ$3&gt;='Gastos com Pessoal'!$E$513:$E$522)*(BJ$3&lt;='Gastos com Pessoal'!$F$513:$F$522)*(IF('Gastos com Pessoal'!$S$513:$S$522&lt;=BJ$3,1,0))*OFFSET('Gastos com Pessoal'!$H$512,1,MATCH(3&amp;$B54,'Gastos com Pessoal'!$I$532:$AJ$532&amp;'Gastos com Pessoal'!$I$512:$AJ$512,0),10,1)),0)
+_xlfn.IFNA(SUM((BJ$3&gt;='Gastos com Pessoal'!$E$513:$E$522)*(BJ$3&lt;='Gastos com Pessoal'!$F$513:$F$522)*(IF('Gastos com Pessoal'!$Y$513:$Y$522&lt;=BJ$3,1,0))*OFFSET('Gastos com Pessoal'!$H$512,1,MATCH(4&amp;$B54,'Gastos com Pessoal'!$I$532:$AJ$532&amp;'Gastos com Pessoal'!$I$512:$AJ$512,0),10,1)),0)
+_xlfn.IFNA(SUM((BJ$3&gt;='Gastos com Pessoal'!$E$513:$E$522)*(BJ$3&lt;='Gastos com Pessoal'!$F$513:$F$522)*(IF('Gastos com Pessoal'!$AE$513:$AE$522&lt;=BJ$3,1,0))*OFFSET('Gastos com Pessoal'!$H$512,1,MATCH(5&amp;$B54,'Gastos com Pessoal'!$I$532:$AJ$532&amp;'Gastos com Pessoal'!$I$512:$AJ$512,0),10,1)),0)</f>
        <v>0</v>
      </c>
      <c r="BK54" s="70">
        <f t="shared" ca="1" si="22"/>
        <v>0</v>
      </c>
      <c r="BL54" s="75">
        <f t="shared" ca="1" si="21"/>
        <v>0</v>
      </c>
    </row>
    <row r="55" spans="1:64" s="48" customFormat="1" ht="23.25" customHeight="1" x14ac:dyDescent="0.2">
      <c r="A55" s="18" t="s">
        <v>180</v>
      </c>
      <c r="B55" s="21" t="s">
        <v>181</v>
      </c>
      <c r="C55" s="32">
        <f t="array" aca="1" ref="C55" ca="1">_xlfn.IFNA(SUM((C$3&gt;='Gastos com Pessoal'!$E$7:$E$506)*(C$3&lt;='Gastos com Pessoal'!$F$7:$F$506)*OFFSET('Encargos e Benefícios'!$D$5,1,MATCH($B55,'Encargos e Benefícios'!$E$5:$AB$5,0),500,1)),0)
+_xlfn.IFNA(SUM((C$3&gt;='Gastos com Pessoal'!$E$513:$E$522)*(C$3&lt;='Gastos com Pessoal'!$F$513:$F$522)*OFFSET('Encargos e Benefícios'!$D$511,1,MATCH($B55,'Encargos e Benefícios'!$E$511:$AB$511,0),10,1)),0)
+_xlfn.IFNA(SUM((C$3&gt;='Gastos com Pessoal'!$E$7:$E$506)*(C$3&lt;='Gastos com Pessoal'!$F$7:$F$506)*(IF('Gastos com Pessoal'!$G$7:$G$506&lt;=C$3,1,0))*OFFSET('Gastos com Pessoal'!$H$6,1,MATCH(1&amp;$B55,'Gastos com Pessoal'!$I$532:$AJ$532&amp;'Gastos com Pessoal'!$I$6:$AJ$6,0),500,1)),0)
+_xlfn.IFNA(SUM((C$3&gt;='Gastos com Pessoal'!$E$7:$E$506)*(C$3&lt;='Gastos com Pessoal'!$F$7:$F$506)*(IF('Gastos com Pessoal'!$M$7:$M$506&lt;=C$3,1,0))*OFFSET('Gastos com Pessoal'!$H$6,1,MATCH(2&amp;$B55,'Gastos com Pessoal'!$I$532:$AJ$532&amp;'Gastos com Pessoal'!$I$6:$AJ$6,0),500,1)),0)
+_xlfn.IFNA(SUM((C$3&gt;='Gastos com Pessoal'!$E$7:$E$506)*(C$3&lt;='Gastos com Pessoal'!$F$7:$F$506)*(IF('Gastos com Pessoal'!$S$7:$S$506&lt;=C$3,1,0))*OFFSET('Gastos com Pessoal'!$H$6,1,MATCH(3&amp;$B55,'Gastos com Pessoal'!$I$532:$AJ$532&amp;'Gastos com Pessoal'!$I$6:$AJ$6,0),500,1)),0)
+_xlfn.IFNA(SUM((C$3&gt;='Gastos com Pessoal'!$E$7:$E$506)*(C$3&lt;='Gastos com Pessoal'!$F$7:$F$506)*(IF('Gastos com Pessoal'!$Y$7:$Y$506&lt;=C$3,1,0))*OFFSET('Gastos com Pessoal'!$H$6,1,MATCH(4&amp;$B55,'Gastos com Pessoal'!$I$532:$AJ$532&amp;'Gastos com Pessoal'!$I$6:$AJ$6,0),500,1)),0)
+_xlfn.IFNA(SUM((C$3&gt;='Gastos com Pessoal'!$E$7:$E$506)*(C$3&lt;='Gastos com Pessoal'!$F$7:$F$506)*(IF('Gastos com Pessoal'!$AE$7:$AE$506&lt;=C$3,1,0))*OFFSET('Gastos com Pessoal'!$H$6,1,MATCH(5&amp;$B55,'Gastos com Pessoal'!$I$532:$AJ$532&amp;'Gastos com Pessoal'!$I$6:$AJ$6,0),500,1)),0)
+_xlfn.IFNA(SUM((C$3&gt;='Gastos com Pessoal'!$E$513:$E$522)*(C$3&lt;='Gastos com Pessoal'!$F$513:$F$522)*(IF('Gastos com Pessoal'!$G$513:$G$522&lt;=C$3,1,0))*OFFSET('Gastos com Pessoal'!$H$512,1,MATCH(1&amp;$B55,'Gastos com Pessoal'!$I$532:$AJ$532&amp;'Gastos com Pessoal'!$I$512:$AJ$512,0),10,1)),0)
+_xlfn.IFNA(SUM((C$3&gt;='Gastos com Pessoal'!$E$513:$E$522)*(C$3&lt;='Gastos com Pessoal'!$F$513:$F$522)*(IF('Gastos com Pessoal'!$M$513:$M$522&lt;=C$3,1,0))*OFFSET('Gastos com Pessoal'!$H$512,1,MATCH(2&amp;$B55,'Gastos com Pessoal'!$I$532:$AJ$532&amp;'Gastos com Pessoal'!$I$512:$AJ$512,0),10,1)),0)
+_xlfn.IFNA(SUM((C$3&gt;='Gastos com Pessoal'!$E$513:$E$522)*(C$3&lt;='Gastos com Pessoal'!$F$513:$F$522)*(IF('Gastos com Pessoal'!$S$513:$S$522&lt;=C$3,1,0))*OFFSET('Gastos com Pessoal'!$H$512,1,MATCH(3&amp;$B55,'Gastos com Pessoal'!$I$532:$AJ$532&amp;'Gastos com Pessoal'!$I$512:$AJ$512,0),10,1)),0)
+_xlfn.IFNA(SUM((C$3&gt;='Gastos com Pessoal'!$E$513:$E$522)*(C$3&lt;='Gastos com Pessoal'!$F$513:$F$522)*(IF('Gastos com Pessoal'!$Y$513:$Y$522&lt;=C$3,1,0))*OFFSET('Gastos com Pessoal'!$H$512,1,MATCH(4&amp;$B55,'Gastos com Pessoal'!$I$532:$AJ$532&amp;'Gastos com Pessoal'!$I$512:$AJ$512,0),10,1)),0)
+_xlfn.IFNA(SUM((C$3&gt;='Gastos com Pessoal'!$E$513:$E$522)*(C$3&lt;='Gastos com Pessoal'!$F$513:$F$522)*(IF('Gastos com Pessoal'!$AE$513:$AE$522&lt;=C$3,1,0))*OFFSET('Gastos com Pessoal'!$H$512,1,MATCH(5&amp;$B55,'Gastos com Pessoal'!$I$532:$AJ$532&amp;'Gastos com Pessoal'!$I$512:$AJ$512,0),10,1)),0)</f>
        <v>330</v>
      </c>
      <c r="D55" s="32">
        <f t="array" aca="1" ref="D55" ca="1">_xlfn.IFNA(SUM((D$3&gt;='Gastos com Pessoal'!$E$7:$E$506)*(D$3&lt;='Gastos com Pessoal'!$F$7:$F$506)*OFFSET('Encargos e Benefícios'!$D$5,1,MATCH($B55,'Encargos e Benefícios'!$E$5:$AB$5,0),500,1)),0)
+_xlfn.IFNA(SUM((D$3&gt;='Gastos com Pessoal'!$E$513:$E$522)*(D$3&lt;='Gastos com Pessoal'!$F$513:$F$522)*OFFSET('Encargos e Benefícios'!$D$511,1,MATCH($B55,'Encargos e Benefícios'!$E$511:$AB$511,0),10,1)),0)
+_xlfn.IFNA(SUM((D$3&gt;='Gastos com Pessoal'!$E$7:$E$506)*(D$3&lt;='Gastos com Pessoal'!$F$7:$F$506)*(IF('Gastos com Pessoal'!$G$7:$G$506&lt;=D$3,1,0))*OFFSET('Gastos com Pessoal'!$H$6,1,MATCH(1&amp;$B55,'Gastos com Pessoal'!$I$532:$AJ$532&amp;'Gastos com Pessoal'!$I$6:$AJ$6,0),500,1)),0)
+_xlfn.IFNA(SUM((D$3&gt;='Gastos com Pessoal'!$E$7:$E$506)*(D$3&lt;='Gastos com Pessoal'!$F$7:$F$506)*(IF('Gastos com Pessoal'!$M$7:$M$506&lt;=D$3,1,0))*OFFSET('Gastos com Pessoal'!$H$6,1,MATCH(2&amp;$B55,'Gastos com Pessoal'!$I$532:$AJ$532&amp;'Gastos com Pessoal'!$I$6:$AJ$6,0),500,1)),0)
+_xlfn.IFNA(SUM((D$3&gt;='Gastos com Pessoal'!$E$7:$E$506)*(D$3&lt;='Gastos com Pessoal'!$F$7:$F$506)*(IF('Gastos com Pessoal'!$S$7:$S$506&lt;=D$3,1,0))*OFFSET('Gastos com Pessoal'!$H$6,1,MATCH(3&amp;$B55,'Gastos com Pessoal'!$I$532:$AJ$532&amp;'Gastos com Pessoal'!$I$6:$AJ$6,0),500,1)),0)
+_xlfn.IFNA(SUM((D$3&gt;='Gastos com Pessoal'!$E$7:$E$506)*(D$3&lt;='Gastos com Pessoal'!$F$7:$F$506)*(IF('Gastos com Pessoal'!$Y$7:$Y$506&lt;=D$3,1,0))*OFFSET('Gastos com Pessoal'!$H$6,1,MATCH(4&amp;$B55,'Gastos com Pessoal'!$I$532:$AJ$532&amp;'Gastos com Pessoal'!$I$6:$AJ$6,0),500,1)),0)
+_xlfn.IFNA(SUM((D$3&gt;='Gastos com Pessoal'!$E$7:$E$506)*(D$3&lt;='Gastos com Pessoal'!$F$7:$F$506)*(IF('Gastos com Pessoal'!$AE$7:$AE$506&lt;=D$3,1,0))*OFFSET('Gastos com Pessoal'!$H$6,1,MATCH(5&amp;$B55,'Gastos com Pessoal'!$I$532:$AJ$532&amp;'Gastos com Pessoal'!$I$6:$AJ$6,0),500,1)),0)
+_xlfn.IFNA(SUM((D$3&gt;='Gastos com Pessoal'!$E$513:$E$522)*(D$3&lt;='Gastos com Pessoal'!$F$513:$F$522)*(IF('Gastos com Pessoal'!$G$513:$G$522&lt;=D$3,1,0))*OFFSET('Gastos com Pessoal'!$H$512,1,MATCH(1&amp;$B55,'Gastos com Pessoal'!$I$532:$AJ$532&amp;'Gastos com Pessoal'!$I$512:$AJ$512,0),10,1)),0)
+_xlfn.IFNA(SUM((D$3&gt;='Gastos com Pessoal'!$E$513:$E$522)*(D$3&lt;='Gastos com Pessoal'!$F$513:$F$522)*(IF('Gastos com Pessoal'!$M$513:$M$522&lt;=D$3,1,0))*OFFSET('Gastos com Pessoal'!$H$512,1,MATCH(2&amp;$B55,'Gastos com Pessoal'!$I$532:$AJ$532&amp;'Gastos com Pessoal'!$I$512:$AJ$512,0),10,1)),0)
+_xlfn.IFNA(SUM((D$3&gt;='Gastos com Pessoal'!$E$513:$E$522)*(D$3&lt;='Gastos com Pessoal'!$F$513:$F$522)*(IF('Gastos com Pessoal'!$S$513:$S$522&lt;=D$3,1,0))*OFFSET('Gastos com Pessoal'!$H$512,1,MATCH(3&amp;$B55,'Gastos com Pessoal'!$I$532:$AJ$532&amp;'Gastos com Pessoal'!$I$512:$AJ$512,0),10,1)),0)
+_xlfn.IFNA(SUM((D$3&gt;='Gastos com Pessoal'!$E$513:$E$522)*(D$3&lt;='Gastos com Pessoal'!$F$513:$F$522)*(IF('Gastos com Pessoal'!$Y$513:$Y$522&lt;=D$3,1,0))*OFFSET('Gastos com Pessoal'!$H$512,1,MATCH(4&amp;$B55,'Gastos com Pessoal'!$I$532:$AJ$532&amp;'Gastos com Pessoal'!$I$512:$AJ$512,0),10,1)),0)
+_xlfn.IFNA(SUM((D$3&gt;='Gastos com Pessoal'!$E$513:$E$522)*(D$3&lt;='Gastos com Pessoal'!$F$513:$F$522)*(IF('Gastos com Pessoal'!$AE$513:$AE$522&lt;=D$3,1,0))*OFFSET('Gastos com Pessoal'!$H$512,1,MATCH(5&amp;$B55,'Gastos com Pessoal'!$I$532:$AJ$532&amp;'Gastos com Pessoal'!$I$512:$AJ$512,0),10,1)),0)</f>
        <v>300</v>
      </c>
      <c r="E55" s="32">
        <f t="array" aca="1" ref="E55" ca="1">_xlfn.IFNA(SUM((E$3&gt;='Gastos com Pessoal'!$E$7:$E$506)*(E$3&lt;='Gastos com Pessoal'!$F$7:$F$506)*OFFSET('Encargos e Benefícios'!$D$5,1,MATCH($B55,'Encargos e Benefícios'!$E$5:$AB$5,0),500,1)),0)
+_xlfn.IFNA(SUM((E$3&gt;='Gastos com Pessoal'!$E$513:$E$522)*(E$3&lt;='Gastos com Pessoal'!$F$513:$F$522)*OFFSET('Encargos e Benefícios'!$D$511,1,MATCH($B55,'Encargos e Benefícios'!$E$511:$AB$511,0),10,1)),0)
+_xlfn.IFNA(SUM((E$3&gt;='Gastos com Pessoal'!$E$7:$E$506)*(E$3&lt;='Gastos com Pessoal'!$F$7:$F$506)*(IF('Gastos com Pessoal'!$G$7:$G$506&lt;=E$3,1,0))*OFFSET('Gastos com Pessoal'!$H$6,1,MATCH(1&amp;$B55,'Gastos com Pessoal'!$I$532:$AJ$532&amp;'Gastos com Pessoal'!$I$6:$AJ$6,0),500,1)),0)
+_xlfn.IFNA(SUM((E$3&gt;='Gastos com Pessoal'!$E$7:$E$506)*(E$3&lt;='Gastos com Pessoal'!$F$7:$F$506)*(IF('Gastos com Pessoal'!$M$7:$M$506&lt;=E$3,1,0))*OFFSET('Gastos com Pessoal'!$H$6,1,MATCH(2&amp;$B55,'Gastos com Pessoal'!$I$532:$AJ$532&amp;'Gastos com Pessoal'!$I$6:$AJ$6,0),500,1)),0)
+_xlfn.IFNA(SUM((E$3&gt;='Gastos com Pessoal'!$E$7:$E$506)*(E$3&lt;='Gastos com Pessoal'!$F$7:$F$506)*(IF('Gastos com Pessoal'!$S$7:$S$506&lt;=E$3,1,0))*OFFSET('Gastos com Pessoal'!$H$6,1,MATCH(3&amp;$B55,'Gastos com Pessoal'!$I$532:$AJ$532&amp;'Gastos com Pessoal'!$I$6:$AJ$6,0),500,1)),0)
+_xlfn.IFNA(SUM((E$3&gt;='Gastos com Pessoal'!$E$7:$E$506)*(E$3&lt;='Gastos com Pessoal'!$F$7:$F$506)*(IF('Gastos com Pessoal'!$Y$7:$Y$506&lt;=E$3,1,0))*OFFSET('Gastos com Pessoal'!$H$6,1,MATCH(4&amp;$B55,'Gastos com Pessoal'!$I$532:$AJ$532&amp;'Gastos com Pessoal'!$I$6:$AJ$6,0),500,1)),0)
+_xlfn.IFNA(SUM((E$3&gt;='Gastos com Pessoal'!$E$7:$E$506)*(E$3&lt;='Gastos com Pessoal'!$F$7:$F$506)*(IF('Gastos com Pessoal'!$AE$7:$AE$506&lt;=E$3,1,0))*OFFSET('Gastos com Pessoal'!$H$6,1,MATCH(5&amp;$B55,'Gastos com Pessoal'!$I$532:$AJ$532&amp;'Gastos com Pessoal'!$I$6:$AJ$6,0),500,1)),0)
+_xlfn.IFNA(SUM((E$3&gt;='Gastos com Pessoal'!$E$513:$E$522)*(E$3&lt;='Gastos com Pessoal'!$F$513:$F$522)*(IF('Gastos com Pessoal'!$G$513:$G$522&lt;=E$3,1,0))*OFFSET('Gastos com Pessoal'!$H$512,1,MATCH(1&amp;$B55,'Gastos com Pessoal'!$I$532:$AJ$532&amp;'Gastos com Pessoal'!$I$512:$AJ$512,0),10,1)),0)
+_xlfn.IFNA(SUM((E$3&gt;='Gastos com Pessoal'!$E$513:$E$522)*(E$3&lt;='Gastos com Pessoal'!$F$513:$F$522)*(IF('Gastos com Pessoal'!$M$513:$M$522&lt;=E$3,1,0))*OFFSET('Gastos com Pessoal'!$H$512,1,MATCH(2&amp;$B55,'Gastos com Pessoal'!$I$532:$AJ$532&amp;'Gastos com Pessoal'!$I$512:$AJ$512,0),10,1)),0)
+_xlfn.IFNA(SUM((E$3&gt;='Gastos com Pessoal'!$E$513:$E$522)*(E$3&lt;='Gastos com Pessoal'!$F$513:$F$522)*(IF('Gastos com Pessoal'!$S$513:$S$522&lt;=E$3,1,0))*OFFSET('Gastos com Pessoal'!$H$512,1,MATCH(3&amp;$B55,'Gastos com Pessoal'!$I$532:$AJ$532&amp;'Gastos com Pessoal'!$I$512:$AJ$512,0),10,1)),0)
+_xlfn.IFNA(SUM((E$3&gt;='Gastos com Pessoal'!$E$513:$E$522)*(E$3&lt;='Gastos com Pessoal'!$F$513:$F$522)*(IF('Gastos com Pessoal'!$Y$513:$Y$522&lt;=E$3,1,0))*OFFSET('Gastos com Pessoal'!$H$512,1,MATCH(4&amp;$B55,'Gastos com Pessoal'!$I$532:$AJ$532&amp;'Gastos com Pessoal'!$I$512:$AJ$512,0),10,1)),0)
+_xlfn.IFNA(SUM((E$3&gt;='Gastos com Pessoal'!$E$513:$E$522)*(E$3&lt;='Gastos com Pessoal'!$F$513:$F$522)*(IF('Gastos com Pessoal'!$AE$513:$AE$522&lt;=E$3,1,0))*OFFSET('Gastos com Pessoal'!$H$512,1,MATCH(5&amp;$B55,'Gastos com Pessoal'!$I$532:$AJ$532&amp;'Gastos com Pessoal'!$I$512:$AJ$512,0),10,1)),0)</f>
        <v>300</v>
      </c>
      <c r="F55" s="32">
        <f t="array" aca="1" ref="F55" ca="1">_xlfn.IFNA(SUM((F$3&gt;='Gastos com Pessoal'!$E$7:$E$506)*(F$3&lt;='Gastos com Pessoal'!$F$7:$F$506)*OFFSET('Encargos e Benefícios'!$D$5,1,MATCH($B55,'Encargos e Benefícios'!$E$5:$AB$5,0),500,1)),0)
+_xlfn.IFNA(SUM((F$3&gt;='Gastos com Pessoal'!$E$513:$E$522)*(F$3&lt;='Gastos com Pessoal'!$F$513:$F$522)*OFFSET('Encargos e Benefícios'!$D$511,1,MATCH($B55,'Encargos e Benefícios'!$E$511:$AB$511,0),10,1)),0)
+_xlfn.IFNA(SUM((F$3&gt;='Gastos com Pessoal'!$E$7:$E$506)*(F$3&lt;='Gastos com Pessoal'!$F$7:$F$506)*(IF('Gastos com Pessoal'!$G$7:$G$506&lt;=F$3,1,0))*OFFSET('Gastos com Pessoal'!$H$6,1,MATCH(1&amp;$B55,'Gastos com Pessoal'!$I$532:$AJ$532&amp;'Gastos com Pessoal'!$I$6:$AJ$6,0),500,1)),0)
+_xlfn.IFNA(SUM((F$3&gt;='Gastos com Pessoal'!$E$7:$E$506)*(F$3&lt;='Gastos com Pessoal'!$F$7:$F$506)*(IF('Gastos com Pessoal'!$M$7:$M$506&lt;=F$3,1,0))*OFFSET('Gastos com Pessoal'!$H$6,1,MATCH(2&amp;$B55,'Gastos com Pessoal'!$I$532:$AJ$532&amp;'Gastos com Pessoal'!$I$6:$AJ$6,0),500,1)),0)
+_xlfn.IFNA(SUM((F$3&gt;='Gastos com Pessoal'!$E$7:$E$506)*(F$3&lt;='Gastos com Pessoal'!$F$7:$F$506)*(IF('Gastos com Pessoal'!$S$7:$S$506&lt;=F$3,1,0))*OFFSET('Gastos com Pessoal'!$H$6,1,MATCH(3&amp;$B55,'Gastos com Pessoal'!$I$532:$AJ$532&amp;'Gastos com Pessoal'!$I$6:$AJ$6,0),500,1)),0)
+_xlfn.IFNA(SUM((F$3&gt;='Gastos com Pessoal'!$E$7:$E$506)*(F$3&lt;='Gastos com Pessoal'!$F$7:$F$506)*(IF('Gastos com Pessoal'!$Y$7:$Y$506&lt;=F$3,1,0))*OFFSET('Gastos com Pessoal'!$H$6,1,MATCH(4&amp;$B55,'Gastos com Pessoal'!$I$532:$AJ$532&amp;'Gastos com Pessoal'!$I$6:$AJ$6,0),500,1)),0)
+_xlfn.IFNA(SUM((F$3&gt;='Gastos com Pessoal'!$E$7:$E$506)*(F$3&lt;='Gastos com Pessoal'!$F$7:$F$506)*(IF('Gastos com Pessoal'!$AE$7:$AE$506&lt;=F$3,1,0))*OFFSET('Gastos com Pessoal'!$H$6,1,MATCH(5&amp;$B55,'Gastos com Pessoal'!$I$532:$AJ$532&amp;'Gastos com Pessoal'!$I$6:$AJ$6,0),500,1)),0)
+_xlfn.IFNA(SUM((F$3&gt;='Gastos com Pessoal'!$E$513:$E$522)*(F$3&lt;='Gastos com Pessoal'!$F$513:$F$522)*(IF('Gastos com Pessoal'!$G$513:$G$522&lt;=F$3,1,0))*OFFSET('Gastos com Pessoal'!$H$512,1,MATCH(1&amp;$B55,'Gastos com Pessoal'!$I$532:$AJ$532&amp;'Gastos com Pessoal'!$I$512:$AJ$512,0),10,1)),0)
+_xlfn.IFNA(SUM((F$3&gt;='Gastos com Pessoal'!$E$513:$E$522)*(F$3&lt;='Gastos com Pessoal'!$F$513:$F$522)*(IF('Gastos com Pessoal'!$M$513:$M$522&lt;=F$3,1,0))*OFFSET('Gastos com Pessoal'!$H$512,1,MATCH(2&amp;$B55,'Gastos com Pessoal'!$I$532:$AJ$532&amp;'Gastos com Pessoal'!$I$512:$AJ$512,0),10,1)),0)
+_xlfn.IFNA(SUM((F$3&gt;='Gastos com Pessoal'!$E$513:$E$522)*(F$3&lt;='Gastos com Pessoal'!$F$513:$F$522)*(IF('Gastos com Pessoal'!$S$513:$S$522&lt;=F$3,1,0))*OFFSET('Gastos com Pessoal'!$H$512,1,MATCH(3&amp;$B55,'Gastos com Pessoal'!$I$532:$AJ$532&amp;'Gastos com Pessoal'!$I$512:$AJ$512,0),10,1)),0)
+_xlfn.IFNA(SUM((F$3&gt;='Gastos com Pessoal'!$E$513:$E$522)*(F$3&lt;='Gastos com Pessoal'!$F$513:$F$522)*(IF('Gastos com Pessoal'!$Y$513:$Y$522&lt;=F$3,1,0))*OFFSET('Gastos com Pessoal'!$H$512,1,MATCH(4&amp;$B55,'Gastos com Pessoal'!$I$532:$AJ$532&amp;'Gastos com Pessoal'!$I$512:$AJ$512,0),10,1)),0)
+_xlfn.IFNA(SUM((F$3&gt;='Gastos com Pessoal'!$E$513:$E$522)*(F$3&lt;='Gastos com Pessoal'!$F$513:$F$522)*(IF('Gastos com Pessoal'!$AE$513:$AE$522&lt;=F$3,1,0))*OFFSET('Gastos com Pessoal'!$H$512,1,MATCH(5&amp;$B55,'Gastos com Pessoal'!$I$532:$AJ$532&amp;'Gastos com Pessoal'!$I$512:$AJ$512,0),10,1)),0)</f>
        <v>300</v>
      </c>
      <c r="G55" s="32">
        <f t="array" aca="1" ref="G55" ca="1">_xlfn.IFNA(SUM((G$3&gt;='Gastos com Pessoal'!$E$7:$E$506)*(G$3&lt;='Gastos com Pessoal'!$F$7:$F$506)*OFFSET('Encargos e Benefícios'!$D$5,1,MATCH($B55,'Encargos e Benefícios'!$E$5:$AB$5,0),500,1)),0)
+_xlfn.IFNA(SUM((G$3&gt;='Gastos com Pessoal'!$E$513:$E$522)*(G$3&lt;='Gastos com Pessoal'!$F$513:$F$522)*OFFSET('Encargos e Benefícios'!$D$511,1,MATCH($B55,'Encargos e Benefícios'!$E$511:$AB$511,0),10,1)),0)
+_xlfn.IFNA(SUM((G$3&gt;='Gastos com Pessoal'!$E$7:$E$506)*(G$3&lt;='Gastos com Pessoal'!$F$7:$F$506)*(IF('Gastos com Pessoal'!$G$7:$G$506&lt;=G$3,1,0))*OFFSET('Gastos com Pessoal'!$H$6,1,MATCH(1&amp;$B55,'Gastos com Pessoal'!$I$532:$AJ$532&amp;'Gastos com Pessoal'!$I$6:$AJ$6,0),500,1)),0)
+_xlfn.IFNA(SUM((G$3&gt;='Gastos com Pessoal'!$E$7:$E$506)*(G$3&lt;='Gastos com Pessoal'!$F$7:$F$506)*(IF('Gastos com Pessoal'!$M$7:$M$506&lt;=G$3,1,0))*OFFSET('Gastos com Pessoal'!$H$6,1,MATCH(2&amp;$B55,'Gastos com Pessoal'!$I$532:$AJ$532&amp;'Gastos com Pessoal'!$I$6:$AJ$6,0),500,1)),0)
+_xlfn.IFNA(SUM((G$3&gt;='Gastos com Pessoal'!$E$7:$E$506)*(G$3&lt;='Gastos com Pessoal'!$F$7:$F$506)*(IF('Gastos com Pessoal'!$S$7:$S$506&lt;=G$3,1,0))*OFFSET('Gastos com Pessoal'!$H$6,1,MATCH(3&amp;$B55,'Gastos com Pessoal'!$I$532:$AJ$532&amp;'Gastos com Pessoal'!$I$6:$AJ$6,0),500,1)),0)
+_xlfn.IFNA(SUM((G$3&gt;='Gastos com Pessoal'!$E$7:$E$506)*(G$3&lt;='Gastos com Pessoal'!$F$7:$F$506)*(IF('Gastos com Pessoal'!$Y$7:$Y$506&lt;=G$3,1,0))*OFFSET('Gastos com Pessoal'!$H$6,1,MATCH(4&amp;$B55,'Gastos com Pessoal'!$I$532:$AJ$532&amp;'Gastos com Pessoal'!$I$6:$AJ$6,0),500,1)),0)
+_xlfn.IFNA(SUM((G$3&gt;='Gastos com Pessoal'!$E$7:$E$506)*(G$3&lt;='Gastos com Pessoal'!$F$7:$F$506)*(IF('Gastos com Pessoal'!$AE$7:$AE$506&lt;=G$3,1,0))*OFFSET('Gastos com Pessoal'!$H$6,1,MATCH(5&amp;$B55,'Gastos com Pessoal'!$I$532:$AJ$532&amp;'Gastos com Pessoal'!$I$6:$AJ$6,0),500,1)),0)
+_xlfn.IFNA(SUM((G$3&gt;='Gastos com Pessoal'!$E$513:$E$522)*(G$3&lt;='Gastos com Pessoal'!$F$513:$F$522)*(IF('Gastos com Pessoal'!$G$513:$G$522&lt;=G$3,1,0))*OFFSET('Gastos com Pessoal'!$H$512,1,MATCH(1&amp;$B55,'Gastos com Pessoal'!$I$532:$AJ$532&amp;'Gastos com Pessoal'!$I$512:$AJ$512,0),10,1)),0)
+_xlfn.IFNA(SUM((G$3&gt;='Gastos com Pessoal'!$E$513:$E$522)*(G$3&lt;='Gastos com Pessoal'!$F$513:$F$522)*(IF('Gastos com Pessoal'!$M$513:$M$522&lt;=G$3,1,0))*OFFSET('Gastos com Pessoal'!$H$512,1,MATCH(2&amp;$B55,'Gastos com Pessoal'!$I$532:$AJ$532&amp;'Gastos com Pessoal'!$I$512:$AJ$512,0),10,1)),0)
+_xlfn.IFNA(SUM((G$3&gt;='Gastos com Pessoal'!$E$513:$E$522)*(G$3&lt;='Gastos com Pessoal'!$F$513:$F$522)*(IF('Gastos com Pessoal'!$S$513:$S$522&lt;=G$3,1,0))*OFFSET('Gastos com Pessoal'!$H$512,1,MATCH(3&amp;$B55,'Gastos com Pessoal'!$I$532:$AJ$532&amp;'Gastos com Pessoal'!$I$512:$AJ$512,0),10,1)),0)
+_xlfn.IFNA(SUM((G$3&gt;='Gastos com Pessoal'!$E$513:$E$522)*(G$3&lt;='Gastos com Pessoal'!$F$513:$F$522)*(IF('Gastos com Pessoal'!$Y$513:$Y$522&lt;=G$3,1,0))*OFFSET('Gastos com Pessoal'!$H$512,1,MATCH(4&amp;$B55,'Gastos com Pessoal'!$I$532:$AJ$532&amp;'Gastos com Pessoal'!$I$512:$AJ$512,0),10,1)),0)
+_xlfn.IFNA(SUM((G$3&gt;='Gastos com Pessoal'!$E$513:$E$522)*(G$3&lt;='Gastos com Pessoal'!$F$513:$F$522)*(IF('Gastos com Pessoal'!$AE$513:$AE$522&lt;=G$3,1,0))*OFFSET('Gastos com Pessoal'!$H$512,1,MATCH(5&amp;$B55,'Gastos com Pessoal'!$I$532:$AJ$532&amp;'Gastos com Pessoal'!$I$512:$AJ$512,0),10,1)),0)</f>
        <v>300</v>
      </c>
      <c r="H55" s="32">
        <f t="array" aca="1" ref="H55" ca="1">_xlfn.IFNA(SUM((H$3&gt;='Gastos com Pessoal'!$E$7:$E$506)*(H$3&lt;='Gastos com Pessoal'!$F$7:$F$506)*OFFSET('Encargos e Benefícios'!$D$5,1,MATCH($B55,'Encargos e Benefícios'!$E$5:$AB$5,0),500,1)),0)
+_xlfn.IFNA(SUM((H$3&gt;='Gastos com Pessoal'!$E$513:$E$522)*(H$3&lt;='Gastos com Pessoal'!$F$513:$F$522)*OFFSET('Encargos e Benefícios'!$D$511,1,MATCH($B55,'Encargos e Benefícios'!$E$511:$AB$511,0),10,1)),0)
+_xlfn.IFNA(SUM((H$3&gt;='Gastos com Pessoal'!$E$7:$E$506)*(H$3&lt;='Gastos com Pessoal'!$F$7:$F$506)*(IF('Gastos com Pessoal'!$G$7:$G$506&lt;=H$3,1,0))*OFFSET('Gastos com Pessoal'!$H$6,1,MATCH(1&amp;$B55,'Gastos com Pessoal'!$I$532:$AJ$532&amp;'Gastos com Pessoal'!$I$6:$AJ$6,0),500,1)),0)
+_xlfn.IFNA(SUM((H$3&gt;='Gastos com Pessoal'!$E$7:$E$506)*(H$3&lt;='Gastos com Pessoal'!$F$7:$F$506)*(IF('Gastos com Pessoal'!$M$7:$M$506&lt;=H$3,1,0))*OFFSET('Gastos com Pessoal'!$H$6,1,MATCH(2&amp;$B55,'Gastos com Pessoal'!$I$532:$AJ$532&amp;'Gastos com Pessoal'!$I$6:$AJ$6,0),500,1)),0)
+_xlfn.IFNA(SUM((H$3&gt;='Gastos com Pessoal'!$E$7:$E$506)*(H$3&lt;='Gastos com Pessoal'!$F$7:$F$506)*(IF('Gastos com Pessoal'!$S$7:$S$506&lt;=H$3,1,0))*OFFSET('Gastos com Pessoal'!$H$6,1,MATCH(3&amp;$B55,'Gastos com Pessoal'!$I$532:$AJ$532&amp;'Gastos com Pessoal'!$I$6:$AJ$6,0),500,1)),0)
+_xlfn.IFNA(SUM((H$3&gt;='Gastos com Pessoal'!$E$7:$E$506)*(H$3&lt;='Gastos com Pessoal'!$F$7:$F$506)*(IF('Gastos com Pessoal'!$Y$7:$Y$506&lt;=H$3,1,0))*OFFSET('Gastos com Pessoal'!$H$6,1,MATCH(4&amp;$B55,'Gastos com Pessoal'!$I$532:$AJ$532&amp;'Gastos com Pessoal'!$I$6:$AJ$6,0),500,1)),0)
+_xlfn.IFNA(SUM((H$3&gt;='Gastos com Pessoal'!$E$7:$E$506)*(H$3&lt;='Gastos com Pessoal'!$F$7:$F$506)*(IF('Gastos com Pessoal'!$AE$7:$AE$506&lt;=H$3,1,0))*OFFSET('Gastos com Pessoal'!$H$6,1,MATCH(5&amp;$B55,'Gastos com Pessoal'!$I$532:$AJ$532&amp;'Gastos com Pessoal'!$I$6:$AJ$6,0),500,1)),0)
+_xlfn.IFNA(SUM((H$3&gt;='Gastos com Pessoal'!$E$513:$E$522)*(H$3&lt;='Gastos com Pessoal'!$F$513:$F$522)*(IF('Gastos com Pessoal'!$G$513:$G$522&lt;=H$3,1,0))*OFFSET('Gastos com Pessoal'!$H$512,1,MATCH(1&amp;$B55,'Gastos com Pessoal'!$I$532:$AJ$532&amp;'Gastos com Pessoal'!$I$512:$AJ$512,0),10,1)),0)
+_xlfn.IFNA(SUM((H$3&gt;='Gastos com Pessoal'!$E$513:$E$522)*(H$3&lt;='Gastos com Pessoal'!$F$513:$F$522)*(IF('Gastos com Pessoal'!$M$513:$M$522&lt;=H$3,1,0))*OFFSET('Gastos com Pessoal'!$H$512,1,MATCH(2&amp;$B55,'Gastos com Pessoal'!$I$532:$AJ$532&amp;'Gastos com Pessoal'!$I$512:$AJ$512,0),10,1)),0)
+_xlfn.IFNA(SUM((H$3&gt;='Gastos com Pessoal'!$E$513:$E$522)*(H$3&lt;='Gastos com Pessoal'!$F$513:$F$522)*(IF('Gastos com Pessoal'!$S$513:$S$522&lt;=H$3,1,0))*OFFSET('Gastos com Pessoal'!$H$512,1,MATCH(3&amp;$B55,'Gastos com Pessoal'!$I$532:$AJ$532&amp;'Gastos com Pessoal'!$I$512:$AJ$512,0),10,1)),0)
+_xlfn.IFNA(SUM((H$3&gt;='Gastos com Pessoal'!$E$513:$E$522)*(H$3&lt;='Gastos com Pessoal'!$F$513:$F$522)*(IF('Gastos com Pessoal'!$Y$513:$Y$522&lt;=H$3,1,0))*OFFSET('Gastos com Pessoal'!$H$512,1,MATCH(4&amp;$B55,'Gastos com Pessoal'!$I$532:$AJ$532&amp;'Gastos com Pessoal'!$I$512:$AJ$512,0),10,1)),0)
+_xlfn.IFNA(SUM((H$3&gt;='Gastos com Pessoal'!$E$513:$E$522)*(H$3&lt;='Gastos com Pessoal'!$F$513:$F$522)*(IF('Gastos com Pessoal'!$AE$513:$AE$522&lt;=H$3,1,0))*OFFSET('Gastos com Pessoal'!$H$512,1,MATCH(5&amp;$B55,'Gastos com Pessoal'!$I$532:$AJ$532&amp;'Gastos com Pessoal'!$I$512:$AJ$512,0),10,1)),0)</f>
        <v>321</v>
      </c>
      <c r="I55" s="32">
        <f t="array" aca="1" ref="I55" ca="1">_xlfn.IFNA(SUM((I$3&gt;='Gastos com Pessoal'!$E$7:$E$506)*(I$3&lt;='Gastos com Pessoal'!$F$7:$F$506)*OFFSET('Encargos e Benefícios'!$D$5,1,MATCH($B55,'Encargos e Benefícios'!$E$5:$AB$5,0),500,1)),0)
+_xlfn.IFNA(SUM((I$3&gt;='Gastos com Pessoal'!$E$513:$E$522)*(I$3&lt;='Gastos com Pessoal'!$F$513:$F$522)*OFFSET('Encargos e Benefícios'!$D$511,1,MATCH($B55,'Encargos e Benefícios'!$E$511:$AB$511,0),10,1)),0)
+_xlfn.IFNA(SUM((I$3&gt;='Gastos com Pessoal'!$E$7:$E$506)*(I$3&lt;='Gastos com Pessoal'!$F$7:$F$506)*(IF('Gastos com Pessoal'!$G$7:$G$506&lt;=I$3,1,0))*OFFSET('Gastos com Pessoal'!$H$6,1,MATCH(1&amp;$B55,'Gastos com Pessoal'!$I$532:$AJ$532&amp;'Gastos com Pessoal'!$I$6:$AJ$6,0),500,1)),0)
+_xlfn.IFNA(SUM((I$3&gt;='Gastos com Pessoal'!$E$7:$E$506)*(I$3&lt;='Gastos com Pessoal'!$F$7:$F$506)*(IF('Gastos com Pessoal'!$M$7:$M$506&lt;=I$3,1,0))*OFFSET('Gastos com Pessoal'!$H$6,1,MATCH(2&amp;$B55,'Gastos com Pessoal'!$I$532:$AJ$532&amp;'Gastos com Pessoal'!$I$6:$AJ$6,0),500,1)),0)
+_xlfn.IFNA(SUM((I$3&gt;='Gastos com Pessoal'!$E$7:$E$506)*(I$3&lt;='Gastos com Pessoal'!$F$7:$F$506)*(IF('Gastos com Pessoal'!$S$7:$S$506&lt;=I$3,1,0))*OFFSET('Gastos com Pessoal'!$H$6,1,MATCH(3&amp;$B55,'Gastos com Pessoal'!$I$532:$AJ$532&amp;'Gastos com Pessoal'!$I$6:$AJ$6,0),500,1)),0)
+_xlfn.IFNA(SUM((I$3&gt;='Gastos com Pessoal'!$E$7:$E$506)*(I$3&lt;='Gastos com Pessoal'!$F$7:$F$506)*(IF('Gastos com Pessoal'!$Y$7:$Y$506&lt;=I$3,1,0))*OFFSET('Gastos com Pessoal'!$H$6,1,MATCH(4&amp;$B55,'Gastos com Pessoal'!$I$532:$AJ$532&amp;'Gastos com Pessoal'!$I$6:$AJ$6,0),500,1)),0)
+_xlfn.IFNA(SUM((I$3&gt;='Gastos com Pessoal'!$E$7:$E$506)*(I$3&lt;='Gastos com Pessoal'!$F$7:$F$506)*(IF('Gastos com Pessoal'!$AE$7:$AE$506&lt;=I$3,1,0))*OFFSET('Gastos com Pessoal'!$H$6,1,MATCH(5&amp;$B55,'Gastos com Pessoal'!$I$532:$AJ$532&amp;'Gastos com Pessoal'!$I$6:$AJ$6,0),500,1)),0)
+_xlfn.IFNA(SUM((I$3&gt;='Gastos com Pessoal'!$E$513:$E$522)*(I$3&lt;='Gastos com Pessoal'!$F$513:$F$522)*(IF('Gastos com Pessoal'!$G$513:$G$522&lt;=I$3,1,0))*OFFSET('Gastos com Pessoal'!$H$512,1,MATCH(1&amp;$B55,'Gastos com Pessoal'!$I$532:$AJ$532&amp;'Gastos com Pessoal'!$I$512:$AJ$512,0),10,1)),0)
+_xlfn.IFNA(SUM((I$3&gt;='Gastos com Pessoal'!$E$513:$E$522)*(I$3&lt;='Gastos com Pessoal'!$F$513:$F$522)*(IF('Gastos com Pessoal'!$M$513:$M$522&lt;=I$3,1,0))*OFFSET('Gastos com Pessoal'!$H$512,1,MATCH(2&amp;$B55,'Gastos com Pessoal'!$I$532:$AJ$532&amp;'Gastos com Pessoal'!$I$512:$AJ$512,0),10,1)),0)
+_xlfn.IFNA(SUM((I$3&gt;='Gastos com Pessoal'!$E$513:$E$522)*(I$3&lt;='Gastos com Pessoal'!$F$513:$F$522)*(IF('Gastos com Pessoal'!$S$513:$S$522&lt;=I$3,1,0))*OFFSET('Gastos com Pessoal'!$H$512,1,MATCH(3&amp;$B55,'Gastos com Pessoal'!$I$532:$AJ$532&amp;'Gastos com Pessoal'!$I$512:$AJ$512,0),10,1)),0)
+_xlfn.IFNA(SUM((I$3&gt;='Gastos com Pessoal'!$E$513:$E$522)*(I$3&lt;='Gastos com Pessoal'!$F$513:$F$522)*(IF('Gastos com Pessoal'!$Y$513:$Y$522&lt;=I$3,1,0))*OFFSET('Gastos com Pessoal'!$H$512,1,MATCH(4&amp;$B55,'Gastos com Pessoal'!$I$532:$AJ$532&amp;'Gastos com Pessoal'!$I$512:$AJ$512,0),10,1)),0)
+_xlfn.IFNA(SUM((I$3&gt;='Gastos com Pessoal'!$E$513:$E$522)*(I$3&lt;='Gastos com Pessoal'!$F$513:$F$522)*(IF('Gastos com Pessoal'!$AE$513:$AE$522&lt;=I$3,1,0))*OFFSET('Gastos com Pessoal'!$H$512,1,MATCH(5&amp;$B55,'Gastos com Pessoal'!$I$532:$AJ$532&amp;'Gastos com Pessoal'!$I$512:$AJ$512,0),10,1)),0)</f>
        <v>0</v>
      </c>
      <c r="J55" s="32">
        <f t="array" aca="1" ref="J55" ca="1">_xlfn.IFNA(SUM((J$3&gt;='Gastos com Pessoal'!$E$7:$E$506)*(J$3&lt;='Gastos com Pessoal'!$F$7:$F$506)*OFFSET('Encargos e Benefícios'!$D$5,1,MATCH($B55,'Encargos e Benefícios'!$E$5:$AB$5,0),500,1)),0)
+_xlfn.IFNA(SUM((J$3&gt;='Gastos com Pessoal'!$E$513:$E$522)*(J$3&lt;='Gastos com Pessoal'!$F$513:$F$522)*OFFSET('Encargos e Benefícios'!$D$511,1,MATCH($B55,'Encargos e Benefícios'!$E$511:$AB$511,0),10,1)),0)
+_xlfn.IFNA(SUM((J$3&gt;='Gastos com Pessoal'!$E$7:$E$506)*(J$3&lt;='Gastos com Pessoal'!$F$7:$F$506)*(IF('Gastos com Pessoal'!$G$7:$G$506&lt;=J$3,1,0))*OFFSET('Gastos com Pessoal'!$H$6,1,MATCH(1&amp;$B55,'Gastos com Pessoal'!$I$532:$AJ$532&amp;'Gastos com Pessoal'!$I$6:$AJ$6,0),500,1)),0)
+_xlfn.IFNA(SUM((J$3&gt;='Gastos com Pessoal'!$E$7:$E$506)*(J$3&lt;='Gastos com Pessoal'!$F$7:$F$506)*(IF('Gastos com Pessoal'!$M$7:$M$506&lt;=J$3,1,0))*OFFSET('Gastos com Pessoal'!$H$6,1,MATCH(2&amp;$B55,'Gastos com Pessoal'!$I$532:$AJ$532&amp;'Gastos com Pessoal'!$I$6:$AJ$6,0),500,1)),0)
+_xlfn.IFNA(SUM((J$3&gt;='Gastos com Pessoal'!$E$7:$E$506)*(J$3&lt;='Gastos com Pessoal'!$F$7:$F$506)*(IF('Gastos com Pessoal'!$S$7:$S$506&lt;=J$3,1,0))*OFFSET('Gastos com Pessoal'!$H$6,1,MATCH(3&amp;$B55,'Gastos com Pessoal'!$I$532:$AJ$532&amp;'Gastos com Pessoal'!$I$6:$AJ$6,0),500,1)),0)
+_xlfn.IFNA(SUM((J$3&gt;='Gastos com Pessoal'!$E$7:$E$506)*(J$3&lt;='Gastos com Pessoal'!$F$7:$F$506)*(IF('Gastos com Pessoal'!$Y$7:$Y$506&lt;=J$3,1,0))*OFFSET('Gastos com Pessoal'!$H$6,1,MATCH(4&amp;$B55,'Gastos com Pessoal'!$I$532:$AJ$532&amp;'Gastos com Pessoal'!$I$6:$AJ$6,0),500,1)),0)
+_xlfn.IFNA(SUM((J$3&gt;='Gastos com Pessoal'!$E$7:$E$506)*(J$3&lt;='Gastos com Pessoal'!$F$7:$F$506)*(IF('Gastos com Pessoal'!$AE$7:$AE$506&lt;=J$3,1,0))*OFFSET('Gastos com Pessoal'!$H$6,1,MATCH(5&amp;$B55,'Gastos com Pessoal'!$I$532:$AJ$532&amp;'Gastos com Pessoal'!$I$6:$AJ$6,0),500,1)),0)
+_xlfn.IFNA(SUM((J$3&gt;='Gastos com Pessoal'!$E$513:$E$522)*(J$3&lt;='Gastos com Pessoal'!$F$513:$F$522)*(IF('Gastos com Pessoal'!$G$513:$G$522&lt;=J$3,1,0))*OFFSET('Gastos com Pessoal'!$H$512,1,MATCH(1&amp;$B55,'Gastos com Pessoal'!$I$532:$AJ$532&amp;'Gastos com Pessoal'!$I$512:$AJ$512,0),10,1)),0)
+_xlfn.IFNA(SUM((J$3&gt;='Gastos com Pessoal'!$E$513:$E$522)*(J$3&lt;='Gastos com Pessoal'!$F$513:$F$522)*(IF('Gastos com Pessoal'!$M$513:$M$522&lt;=J$3,1,0))*OFFSET('Gastos com Pessoal'!$H$512,1,MATCH(2&amp;$B55,'Gastos com Pessoal'!$I$532:$AJ$532&amp;'Gastos com Pessoal'!$I$512:$AJ$512,0),10,1)),0)
+_xlfn.IFNA(SUM((J$3&gt;='Gastos com Pessoal'!$E$513:$E$522)*(J$3&lt;='Gastos com Pessoal'!$F$513:$F$522)*(IF('Gastos com Pessoal'!$S$513:$S$522&lt;=J$3,1,0))*OFFSET('Gastos com Pessoal'!$H$512,1,MATCH(3&amp;$B55,'Gastos com Pessoal'!$I$532:$AJ$532&amp;'Gastos com Pessoal'!$I$512:$AJ$512,0),10,1)),0)
+_xlfn.IFNA(SUM((J$3&gt;='Gastos com Pessoal'!$E$513:$E$522)*(J$3&lt;='Gastos com Pessoal'!$F$513:$F$522)*(IF('Gastos com Pessoal'!$Y$513:$Y$522&lt;=J$3,1,0))*OFFSET('Gastos com Pessoal'!$H$512,1,MATCH(4&amp;$B55,'Gastos com Pessoal'!$I$532:$AJ$532&amp;'Gastos com Pessoal'!$I$512:$AJ$512,0),10,1)),0)
+_xlfn.IFNA(SUM((J$3&gt;='Gastos com Pessoal'!$E$513:$E$522)*(J$3&lt;='Gastos com Pessoal'!$F$513:$F$522)*(IF('Gastos com Pessoal'!$AE$513:$AE$522&lt;=J$3,1,0))*OFFSET('Gastos com Pessoal'!$H$512,1,MATCH(5&amp;$B55,'Gastos com Pessoal'!$I$532:$AJ$532&amp;'Gastos com Pessoal'!$I$512:$AJ$512,0),10,1)),0)</f>
        <v>0</v>
      </c>
      <c r="K55" s="32">
        <f t="array" aca="1" ref="K55" ca="1">_xlfn.IFNA(SUM((K$3&gt;='Gastos com Pessoal'!$E$7:$E$506)*(K$3&lt;='Gastos com Pessoal'!$F$7:$F$506)*OFFSET('Encargos e Benefícios'!$D$5,1,MATCH($B55,'Encargos e Benefícios'!$E$5:$AB$5,0),500,1)),0)
+_xlfn.IFNA(SUM((K$3&gt;='Gastos com Pessoal'!$E$513:$E$522)*(K$3&lt;='Gastos com Pessoal'!$F$513:$F$522)*OFFSET('Encargos e Benefícios'!$D$511,1,MATCH($B55,'Encargos e Benefícios'!$E$511:$AB$511,0),10,1)),0)
+_xlfn.IFNA(SUM((K$3&gt;='Gastos com Pessoal'!$E$7:$E$506)*(K$3&lt;='Gastos com Pessoal'!$F$7:$F$506)*(IF('Gastos com Pessoal'!$G$7:$G$506&lt;=K$3,1,0))*OFFSET('Gastos com Pessoal'!$H$6,1,MATCH(1&amp;$B55,'Gastos com Pessoal'!$I$532:$AJ$532&amp;'Gastos com Pessoal'!$I$6:$AJ$6,0),500,1)),0)
+_xlfn.IFNA(SUM((K$3&gt;='Gastos com Pessoal'!$E$7:$E$506)*(K$3&lt;='Gastos com Pessoal'!$F$7:$F$506)*(IF('Gastos com Pessoal'!$M$7:$M$506&lt;=K$3,1,0))*OFFSET('Gastos com Pessoal'!$H$6,1,MATCH(2&amp;$B55,'Gastos com Pessoal'!$I$532:$AJ$532&amp;'Gastos com Pessoal'!$I$6:$AJ$6,0),500,1)),0)
+_xlfn.IFNA(SUM((K$3&gt;='Gastos com Pessoal'!$E$7:$E$506)*(K$3&lt;='Gastos com Pessoal'!$F$7:$F$506)*(IF('Gastos com Pessoal'!$S$7:$S$506&lt;=K$3,1,0))*OFFSET('Gastos com Pessoal'!$H$6,1,MATCH(3&amp;$B55,'Gastos com Pessoal'!$I$532:$AJ$532&amp;'Gastos com Pessoal'!$I$6:$AJ$6,0),500,1)),0)
+_xlfn.IFNA(SUM((K$3&gt;='Gastos com Pessoal'!$E$7:$E$506)*(K$3&lt;='Gastos com Pessoal'!$F$7:$F$506)*(IF('Gastos com Pessoal'!$Y$7:$Y$506&lt;=K$3,1,0))*OFFSET('Gastos com Pessoal'!$H$6,1,MATCH(4&amp;$B55,'Gastos com Pessoal'!$I$532:$AJ$532&amp;'Gastos com Pessoal'!$I$6:$AJ$6,0),500,1)),0)
+_xlfn.IFNA(SUM((K$3&gt;='Gastos com Pessoal'!$E$7:$E$506)*(K$3&lt;='Gastos com Pessoal'!$F$7:$F$506)*(IF('Gastos com Pessoal'!$AE$7:$AE$506&lt;=K$3,1,0))*OFFSET('Gastos com Pessoal'!$H$6,1,MATCH(5&amp;$B55,'Gastos com Pessoal'!$I$532:$AJ$532&amp;'Gastos com Pessoal'!$I$6:$AJ$6,0),500,1)),0)
+_xlfn.IFNA(SUM((K$3&gt;='Gastos com Pessoal'!$E$513:$E$522)*(K$3&lt;='Gastos com Pessoal'!$F$513:$F$522)*(IF('Gastos com Pessoal'!$G$513:$G$522&lt;=K$3,1,0))*OFFSET('Gastos com Pessoal'!$H$512,1,MATCH(1&amp;$B55,'Gastos com Pessoal'!$I$532:$AJ$532&amp;'Gastos com Pessoal'!$I$512:$AJ$512,0),10,1)),0)
+_xlfn.IFNA(SUM((K$3&gt;='Gastos com Pessoal'!$E$513:$E$522)*(K$3&lt;='Gastos com Pessoal'!$F$513:$F$522)*(IF('Gastos com Pessoal'!$M$513:$M$522&lt;=K$3,1,0))*OFFSET('Gastos com Pessoal'!$H$512,1,MATCH(2&amp;$B55,'Gastos com Pessoal'!$I$532:$AJ$532&amp;'Gastos com Pessoal'!$I$512:$AJ$512,0),10,1)),0)
+_xlfn.IFNA(SUM((K$3&gt;='Gastos com Pessoal'!$E$513:$E$522)*(K$3&lt;='Gastos com Pessoal'!$F$513:$F$522)*(IF('Gastos com Pessoal'!$S$513:$S$522&lt;=K$3,1,0))*OFFSET('Gastos com Pessoal'!$H$512,1,MATCH(3&amp;$B55,'Gastos com Pessoal'!$I$532:$AJ$532&amp;'Gastos com Pessoal'!$I$512:$AJ$512,0),10,1)),0)
+_xlfn.IFNA(SUM((K$3&gt;='Gastos com Pessoal'!$E$513:$E$522)*(K$3&lt;='Gastos com Pessoal'!$F$513:$F$522)*(IF('Gastos com Pessoal'!$Y$513:$Y$522&lt;=K$3,1,0))*OFFSET('Gastos com Pessoal'!$H$512,1,MATCH(4&amp;$B55,'Gastos com Pessoal'!$I$532:$AJ$532&amp;'Gastos com Pessoal'!$I$512:$AJ$512,0),10,1)),0)
+_xlfn.IFNA(SUM((K$3&gt;='Gastos com Pessoal'!$E$513:$E$522)*(K$3&lt;='Gastos com Pessoal'!$F$513:$F$522)*(IF('Gastos com Pessoal'!$AE$513:$AE$522&lt;=K$3,1,0))*OFFSET('Gastos com Pessoal'!$H$512,1,MATCH(5&amp;$B55,'Gastos com Pessoal'!$I$532:$AJ$532&amp;'Gastos com Pessoal'!$I$512:$AJ$512,0),10,1)),0)</f>
        <v>0</v>
      </c>
      <c r="L55" s="32">
        <f t="array" aca="1" ref="L55" ca="1">_xlfn.IFNA(SUM((L$3&gt;='Gastos com Pessoal'!$E$7:$E$506)*(L$3&lt;='Gastos com Pessoal'!$F$7:$F$506)*OFFSET('Encargos e Benefícios'!$D$5,1,MATCH($B55,'Encargos e Benefícios'!$E$5:$AB$5,0),500,1)),0)
+_xlfn.IFNA(SUM((L$3&gt;='Gastos com Pessoal'!$E$513:$E$522)*(L$3&lt;='Gastos com Pessoal'!$F$513:$F$522)*OFFSET('Encargos e Benefícios'!$D$511,1,MATCH($B55,'Encargos e Benefícios'!$E$511:$AB$511,0),10,1)),0)
+_xlfn.IFNA(SUM((L$3&gt;='Gastos com Pessoal'!$E$7:$E$506)*(L$3&lt;='Gastos com Pessoal'!$F$7:$F$506)*(IF('Gastos com Pessoal'!$G$7:$G$506&lt;=L$3,1,0))*OFFSET('Gastos com Pessoal'!$H$6,1,MATCH(1&amp;$B55,'Gastos com Pessoal'!$I$532:$AJ$532&amp;'Gastos com Pessoal'!$I$6:$AJ$6,0),500,1)),0)
+_xlfn.IFNA(SUM((L$3&gt;='Gastos com Pessoal'!$E$7:$E$506)*(L$3&lt;='Gastos com Pessoal'!$F$7:$F$506)*(IF('Gastos com Pessoal'!$M$7:$M$506&lt;=L$3,1,0))*OFFSET('Gastos com Pessoal'!$H$6,1,MATCH(2&amp;$B55,'Gastos com Pessoal'!$I$532:$AJ$532&amp;'Gastos com Pessoal'!$I$6:$AJ$6,0),500,1)),0)
+_xlfn.IFNA(SUM((L$3&gt;='Gastos com Pessoal'!$E$7:$E$506)*(L$3&lt;='Gastos com Pessoal'!$F$7:$F$506)*(IF('Gastos com Pessoal'!$S$7:$S$506&lt;=L$3,1,0))*OFFSET('Gastos com Pessoal'!$H$6,1,MATCH(3&amp;$B55,'Gastos com Pessoal'!$I$532:$AJ$532&amp;'Gastos com Pessoal'!$I$6:$AJ$6,0),500,1)),0)
+_xlfn.IFNA(SUM((L$3&gt;='Gastos com Pessoal'!$E$7:$E$506)*(L$3&lt;='Gastos com Pessoal'!$F$7:$F$506)*(IF('Gastos com Pessoal'!$Y$7:$Y$506&lt;=L$3,1,0))*OFFSET('Gastos com Pessoal'!$H$6,1,MATCH(4&amp;$B55,'Gastos com Pessoal'!$I$532:$AJ$532&amp;'Gastos com Pessoal'!$I$6:$AJ$6,0),500,1)),0)
+_xlfn.IFNA(SUM((L$3&gt;='Gastos com Pessoal'!$E$7:$E$506)*(L$3&lt;='Gastos com Pessoal'!$F$7:$F$506)*(IF('Gastos com Pessoal'!$AE$7:$AE$506&lt;=L$3,1,0))*OFFSET('Gastos com Pessoal'!$H$6,1,MATCH(5&amp;$B55,'Gastos com Pessoal'!$I$532:$AJ$532&amp;'Gastos com Pessoal'!$I$6:$AJ$6,0),500,1)),0)
+_xlfn.IFNA(SUM((L$3&gt;='Gastos com Pessoal'!$E$513:$E$522)*(L$3&lt;='Gastos com Pessoal'!$F$513:$F$522)*(IF('Gastos com Pessoal'!$G$513:$G$522&lt;=L$3,1,0))*OFFSET('Gastos com Pessoal'!$H$512,1,MATCH(1&amp;$B55,'Gastos com Pessoal'!$I$532:$AJ$532&amp;'Gastos com Pessoal'!$I$512:$AJ$512,0),10,1)),0)
+_xlfn.IFNA(SUM((L$3&gt;='Gastos com Pessoal'!$E$513:$E$522)*(L$3&lt;='Gastos com Pessoal'!$F$513:$F$522)*(IF('Gastos com Pessoal'!$M$513:$M$522&lt;=L$3,1,0))*OFFSET('Gastos com Pessoal'!$H$512,1,MATCH(2&amp;$B55,'Gastos com Pessoal'!$I$532:$AJ$532&amp;'Gastos com Pessoal'!$I$512:$AJ$512,0),10,1)),0)
+_xlfn.IFNA(SUM((L$3&gt;='Gastos com Pessoal'!$E$513:$E$522)*(L$3&lt;='Gastos com Pessoal'!$F$513:$F$522)*(IF('Gastos com Pessoal'!$S$513:$S$522&lt;=L$3,1,0))*OFFSET('Gastos com Pessoal'!$H$512,1,MATCH(3&amp;$B55,'Gastos com Pessoal'!$I$532:$AJ$532&amp;'Gastos com Pessoal'!$I$512:$AJ$512,0),10,1)),0)
+_xlfn.IFNA(SUM((L$3&gt;='Gastos com Pessoal'!$E$513:$E$522)*(L$3&lt;='Gastos com Pessoal'!$F$513:$F$522)*(IF('Gastos com Pessoal'!$Y$513:$Y$522&lt;=L$3,1,0))*OFFSET('Gastos com Pessoal'!$H$512,1,MATCH(4&amp;$B55,'Gastos com Pessoal'!$I$532:$AJ$532&amp;'Gastos com Pessoal'!$I$512:$AJ$512,0),10,1)),0)
+_xlfn.IFNA(SUM((L$3&gt;='Gastos com Pessoal'!$E$513:$E$522)*(L$3&lt;='Gastos com Pessoal'!$F$513:$F$522)*(IF('Gastos com Pessoal'!$AE$513:$AE$522&lt;=L$3,1,0))*OFFSET('Gastos com Pessoal'!$H$512,1,MATCH(5&amp;$B55,'Gastos com Pessoal'!$I$532:$AJ$532&amp;'Gastos com Pessoal'!$I$512:$AJ$512,0),10,1)),0)</f>
        <v>0</v>
      </c>
      <c r="M55" s="32">
        <f t="array" aca="1" ref="M55" ca="1">_xlfn.IFNA(SUM((M$3&gt;='Gastos com Pessoal'!$E$7:$E$506)*(M$3&lt;='Gastos com Pessoal'!$F$7:$F$506)*OFFSET('Encargos e Benefícios'!$D$5,1,MATCH($B55,'Encargos e Benefícios'!$E$5:$AB$5,0),500,1)),0)
+_xlfn.IFNA(SUM((M$3&gt;='Gastos com Pessoal'!$E$513:$E$522)*(M$3&lt;='Gastos com Pessoal'!$F$513:$F$522)*OFFSET('Encargos e Benefícios'!$D$511,1,MATCH($B55,'Encargos e Benefícios'!$E$511:$AB$511,0),10,1)),0)
+_xlfn.IFNA(SUM((M$3&gt;='Gastos com Pessoal'!$E$7:$E$506)*(M$3&lt;='Gastos com Pessoal'!$F$7:$F$506)*(IF('Gastos com Pessoal'!$G$7:$G$506&lt;=M$3,1,0))*OFFSET('Gastos com Pessoal'!$H$6,1,MATCH(1&amp;$B55,'Gastos com Pessoal'!$I$532:$AJ$532&amp;'Gastos com Pessoal'!$I$6:$AJ$6,0),500,1)),0)
+_xlfn.IFNA(SUM((M$3&gt;='Gastos com Pessoal'!$E$7:$E$506)*(M$3&lt;='Gastos com Pessoal'!$F$7:$F$506)*(IF('Gastos com Pessoal'!$M$7:$M$506&lt;=M$3,1,0))*OFFSET('Gastos com Pessoal'!$H$6,1,MATCH(2&amp;$B55,'Gastos com Pessoal'!$I$532:$AJ$532&amp;'Gastos com Pessoal'!$I$6:$AJ$6,0),500,1)),0)
+_xlfn.IFNA(SUM((M$3&gt;='Gastos com Pessoal'!$E$7:$E$506)*(M$3&lt;='Gastos com Pessoal'!$F$7:$F$506)*(IF('Gastos com Pessoal'!$S$7:$S$506&lt;=M$3,1,0))*OFFSET('Gastos com Pessoal'!$H$6,1,MATCH(3&amp;$B55,'Gastos com Pessoal'!$I$532:$AJ$532&amp;'Gastos com Pessoal'!$I$6:$AJ$6,0),500,1)),0)
+_xlfn.IFNA(SUM((M$3&gt;='Gastos com Pessoal'!$E$7:$E$506)*(M$3&lt;='Gastos com Pessoal'!$F$7:$F$506)*(IF('Gastos com Pessoal'!$Y$7:$Y$506&lt;=M$3,1,0))*OFFSET('Gastos com Pessoal'!$H$6,1,MATCH(4&amp;$B55,'Gastos com Pessoal'!$I$532:$AJ$532&amp;'Gastos com Pessoal'!$I$6:$AJ$6,0),500,1)),0)
+_xlfn.IFNA(SUM((M$3&gt;='Gastos com Pessoal'!$E$7:$E$506)*(M$3&lt;='Gastos com Pessoal'!$F$7:$F$506)*(IF('Gastos com Pessoal'!$AE$7:$AE$506&lt;=M$3,1,0))*OFFSET('Gastos com Pessoal'!$H$6,1,MATCH(5&amp;$B55,'Gastos com Pessoal'!$I$532:$AJ$532&amp;'Gastos com Pessoal'!$I$6:$AJ$6,0),500,1)),0)
+_xlfn.IFNA(SUM((M$3&gt;='Gastos com Pessoal'!$E$513:$E$522)*(M$3&lt;='Gastos com Pessoal'!$F$513:$F$522)*(IF('Gastos com Pessoal'!$G$513:$G$522&lt;=M$3,1,0))*OFFSET('Gastos com Pessoal'!$H$512,1,MATCH(1&amp;$B55,'Gastos com Pessoal'!$I$532:$AJ$532&amp;'Gastos com Pessoal'!$I$512:$AJ$512,0),10,1)),0)
+_xlfn.IFNA(SUM((M$3&gt;='Gastos com Pessoal'!$E$513:$E$522)*(M$3&lt;='Gastos com Pessoal'!$F$513:$F$522)*(IF('Gastos com Pessoal'!$M$513:$M$522&lt;=M$3,1,0))*OFFSET('Gastos com Pessoal'!$H$512,1,MATCH(2&amp;$B55,'Gastos com Pessoal'!$I$532:$AJ$532&amp;'Gastos com Pessoal'!$I$512:$AJ$512,0),10,1)),0)
+_xlfn.IFNA(SUM((M$3&gt;='Gastos com Pessoal'!$E$513:$E$522)*(M$3&lt;='Gastos com Pessoal'!$F$513:$F$522)*(IF('Gastos com Pessoal'!$S$513:$S$522&lt;=M$3,1,0))*OFFSET('Gastos com Pessoal'!$H$512,1,MATCH(3&amp;$B55,'Gastos com Pessoal'!$I$532:$AJ$532&amp;'Gastos com Pessoal'!$I$512:$AJ$512,0),10,1)),0)
+_xlfn.IFNA(SUM((M$3&gt;='Gastos com Pessoal'!$E$513:$E$522)*(M$3&lt;='Gastos com Pessoal'!$F$513:$F$522)*(IF('Gastos com Pessoal'!$Y$513:$Y$522&lt;=M$3,1,0))*OFFSET('Gastos com Pessoal'!$H$512,1,MATCH(4&amp;$B55,'Gastos com Pessoal'!$I$532:$AJ$532&amp;'Gastos com Pessoal'!$I$512:$AJ$512,0),10,1)),0)
+_xlfn.IFNA(SUM((M$3&gt;='Gastos com Pessoal'!$E$513:$E$522)*(M$3&lt;='Gastos com Pessoal'!$F$513:$F$522)*(IF('Gastos com Pessoal'!$AE$513:$AE$522&lt;=M$3,1,0))*OFFSET('Gastos com Pessoal'!$H$512,1,MATCH(5&amp;$B55,'Gastos com Pessoal'!$I$532:$AJ$532&amp;'Gastos com Pessoal'!$I$512:$AJ$512,0),10,1)),0)</f>
        <v>0</v>
      </c>
      <c r="N55" s="32">
        <f t="array" aca="1" ref="N55" ca="1">_xlfn.IFNA(SUM((N$3&gt;='Gastos com Pessoal'!$E$7:$E$506)*(N$3&lt;='Gastos com Pessoal'!$F$7:$F$506)*OFFSET('Encargos e Benefícios'!$D$5,1,MATCH($B55,'Encargos e Benefícios'!$E$5:$AB$5,0),500,1)),0)
+_xlfn.IFNA(SUM((N$3&gt;='Gastos com Pessoal'!$E$513:$E$522)*(N$3&lt;='Gastos com Pessoal'!$F$513:$F$522)*OFFSET('Encargos e Benefícios'!$D$511,1,MATCH($B55,'Encargos e Benefícios'!$E$511:$AB$511,0),10,1)),0)
+_xlfn.IFNA(SUM((N$3&gt;='Gastos com Pessoal'!$E$7:$E$506)*(N$3&lt;='Gastos com Pessoal'!$F$7:$F$506)*(IF('Gastos com Pessoal'!$G$7:$G$506&lt;=N$3,1,0))*OFFSET('Gastos com Pessoal'!$H$6,1,MATCH(1&amp;$B55,'Gastos com Pessoal'!$I$532:$AJ$532&amp;'Gastos com Pessoal'!$I$6:$AJ$6,0),500,1)),0)
+_xlfn.IFNA(SUM((N$3&gt;='Gastos com Pessoal'!$E$7:$E$506)*(N$3&lt;='Gastos com Pessoal'!$F$7:$F$506)*(IF('Gastos com Pessoal'!$M$7:$M$506&lt;=N$3,1,0))*OFFSET('Gastos com Pessoal'!$H$6,1,MATCH(2&amp;$B55,'Gastos com Pessoal'!$I$532:$AJ$532&amp;'Gastos com Pessoal'!$I$6:$AJ$6,0),500,1)),0)
+_xlfn.IFNA(SUM((N$3&gt;='Gastos com Pessoal'!$E$7:$E$506)*(N$3&lt;='Gastos com Pessoal'!$F$7:$F$506)*(IF('Gastos com Pessoal'!$S$7:$S$506&lt;=N$3,1,0))*OFFSET('Gastos com Pessoal'!$H$6,1,MATCH(3&amp;$B55,'Gastos com Pessoal'!$I$532:$AJ$532&amp;'Gastos com Pessoal'!$I$6:$AJ$6,0),500,1)),0)
+_xlfn.IFNA(SUM((N$3&gt;='Gastos com Pessoal'!$E$7:$E$506)*(N$3&lt;='Gastos com Pessoal'!$F$7:$F$506)*(IF('Gastos com Pessoal'!$Y$7:$Y$506&lt;=N$3,1,0))*OFFSET('Gastos com Pessoal'!$H$6,1,MATCH(4&amp;$B55,'Gastos com Pessoal'!$I$532:$AJ$532&amp;'Gastos com Pessoal'!$I$6:$AJ$6,0),500,1)),0)
+_xlfn.IFNA(SUM((N$3&gt;='Gastos com Pessoal'!$E$7:$E$506)*(N$3&lt;='Gastos com Pessoal'!$F$7:$F$506)*(IF('Gastos com Pessoal'!$AE$7:$AE$506&lt;=N$3,1,0))*OFFSET('Gastos com Pessoal'!$H$6,1,MATCH(5&amp;$B55,'Gastos com Pessoal'!$I$532:$AJ$532&amp;'Gastos com Pessoal'!$I$6:$AJ$6,0),500,1)),0)
+_xlfn.IFNA(SUM((N$3&gt;='Gastos com Pessoal'!$E$513:$E$522)*(N$3&lt;='Gastos com Pessoal'!$F$513:$F$522)*(IF('Gastos com Pessoal'!$G$513:$G$522&lt;=N$3,1,0))*OFFSET('Gastos com Pessoal'!$H$512,1,MATCH(1&amp;$B55,'Gastos com Pessoal'!$I$532:$AJ$532&amp;'Gastos com Pessoal'!$I$512:$AJ$512,0),10,1)),0)
+_xlfn.IFNA(SUM((N$3&gt;='Gastos com Pessoal'!$E$513:$E$522)*(N$3&lt;='Gastos com Pessoal'!$F$513:$F$522)*(IF('Gastos com Pessoal'!$M$513:$M$522&lt;=N$3,1,0))*OFFSET('Gastos com Pessoal'!$H$512,1,MATCH(2&amp;$B55,'Gastos com Pessoal'!$I$532:$AJ$532&amp;'Gastos com Pessoal'!$I$512:$AJ$512,0),10,1)),0)
+_xlfn.IFNA(SUM((N$3&gt;='Gastos com Pessoal'!$E$513:$E$522)*(N$3&lt;='Gastos com Pessoal'!$F$513:$F$522)*(IF('Gastos com Pessoal'!$S$513:$S$522&lt;=N$3,1,0))*OFFSET('Gastos com Pessoal'!$H$512,1,MATCH(3&amp;$B55,'Gastos com Pessoal'!$I$532:$AJ$532&amp;'Gastos com Pessoal'!$I$512:$AJ$512,0),10,1)),0)
+_xlfn.IFNA(SUM((N$3&gt;='Gastos com Pessoal'!$E$513:$E$522)*(N$3&lt;='Gastos com Pessoal'!$F$513:$F$522)*(IF('Gastos com Pessoal'!$Y$513:$Y$522&lt;=N$3,1,0))*OFFSET('Gastos com Pessoal'!$H$512,1,MATCH(4&amp;$B55,'Gastos com Pessoal'!$I$532:$AJ$532&amp;'Gastos com Pessoal'!$I$512:$AJ$512,0),10,1)),0)
+_xlfn.IFNA(SUM((N$3&gt;='Gastos com Pessoal'!$E$513:$E$522)*(N$3&lt;='Gastos com Pessoal'!$F$513:$F$522)*(IF('Gastos com Pessoal'!$AE$513:$AE$522&lt;=N$3,1,0))*OFFSET('Gastos com Pessoal'!$H$512,1,MATCH(5&amp;$B55,'Gastos com Pessoal'!$I$532:$AJ$532&amp;'Gastos com Pessoal'!$I$512:$AJ$512,0),10,1)),0)</f>
        <v>0</v>
      </c>
      <c r="O55" s="32">
        <f t="array" aca="1" ref="O55" ca="1">_xlfn.IFNA(SUM((O$3&gt;='Gastos com Pessoal'!$E$7:$E$506)*(O$3&lt;='Gastos com Pessoal'!$F$7:$F$506)*OFFSET('Encargos e Benefícios'!$D$5,1,MATCH($B55,'Encargos e Benefícios'!$E$5:$AB$5,0),500,1)),0)
+_xlfn.IFNA(SUM((O$3&gt;='Gastos com Pessoal'!$E$513:$E$522)*(O$3&lt;='Gastos com Pessoal'!$F$513:$F$522)*OFFSET('Encargos e Benefícios'!$D$511,1,MATCH($B55,'Encargos e Benefícios'!$E$511:$AB$511,0),10,1)),0)
+_xlfn.IFNA(SUM((O$3&gt;='Gastos com Pessoal'!$E$7:$E$506)*(O$3&lt;='Gastos com Pessoal'!$F$7:$F$506)*(IF('Gastos com Pessoal'!$G$7:$G$506&lt;=O$3,1,0))*OFFSET('Gastos com Pessoal'!$H$6,1,MATCH(1&amp;$B55,'Gastos com Pessoal'!$I$532:$AJ$532&amp;'Gastos com Pessoal'!$I$6:$AJ$6,0),500,1)),0)
+_xlfn.IFNA(SUM((O$3&gt;='Gastos com Pessoal'!$E$7:$E$506)*(O$3&lt;='Gastos com Pessoal'!$F$7:$F$506)*(IF('Gastos com Pessoal'!$M$7:$M$506&lt;=O$3,1,0))*OFFSET('Gastos com Pessoal'!$H$6,1,MATCH(2&amp;$B55,'Gastos com Pessoal'!$I$532:$AJ$532&amp;'Gastos com Pessoal'!$I$6:$AJ$6,0),500,1)),0)
+_xlfn.IFNA(SUM((O$3&gt;='Gastos com Pessoal'!$E$7:$E$506)*(O$3&lt;='Gastos com Pessoal'!$F$7:$F$506)*(IF('Gastos com Pessoal'!$S$7:$S$506&lt;=O$3,1,0))*OFFSET('Gastos com Pessoal'!$H$6,1,MATCH(3&amp;$B55,'Gastos com Pessoal'!$I$532:$AJ$532&amp;'Gastos com Pessoal'!$I$6:$AJ$6,0),500,1)),0)
+_xlfn.IFNA(SUM((O$3&gt;='Gastos com Pessoal'!$E$7:$E$506)*(O$3&lt;='Gastos com Pessoal'!$F$7:$F$506)*(IF('Gastos com Pessoal'!$Y$7:$Y$506&lt;=O$3,1,0))*OFFSET('Gastos com Pessoal'!$H$6,1,MATCH(4&amp;$B55,'Gastos com Pessoal'!$I$532:$AJ$532&amp;'Gastos com Pessoal'!$I$6:$AJ$6,0),500,1)),0)
+_xlfn.IFNA(SUM((O$3&gt;='Gastos com Pessoal'!$E$7:$E$506)*(O$3&lt;='Gastos com Pessoal'!$F$7:$F$506)*(IF('Gastos com Pessoal'!$AE$7:$AE$506&lt;=O$3,1,0))*OFFSET('Gastos com Pessoal'!$H$6,1,MATCH(5&amp;$B55,'Gastos com Pessoal'!$I$532:$AJ$532&amp;'Gastos com Pessoal'!$I$6:$AJ$6,0),500,1)),0)
+_xlfn.IFNA(SUM((O$3&gt;='Gastos com Pessoal'!$E$513:$E$522)*(O$3&lt;='Gastos com Pessoal'!$F$513:$F$522)*(IF('Gastos com Pessoal'!$G$513:$G$522&lt;=O$3,1,0))*OFFSET('Gastos com Pessoal'!$H$512,1,MATCH(1&amp;$B55,'Gastos com Pessoal'!$I$532:$AJ$532&amp;'Gastos com Pessoal'!$I$512:$AJ$512,0),10,1)),0)
+_xlfn.IFNA(SUM((O$3&gt;='Gastos com Pessoal'!$E$513:$E$522)*(O$3&lt;='Gastos com Pessoal'!$F$513:$F$522)*(IF('Gastos com Pessoal'!$M$513:$M$522&lt;=O$3,1,0))*OFFSET('Gastos com Pessoal'!$H$512,1,MATCH(2&amp;$B55,'Gastos com Pessoal'!$I$532:$AJ$532&amp;'Gastos com Pessoal'!$I$512:$AJ$512,0),10,1)),0)
+_xlfn.IFNA(SUM((O$3&gt;='Gastos com Pessoal'!$E$513:$E$522)*(O$3&lt;='Gastos com Pessoal'!$F$513:$F$522)*(IF('Gastos com Pessoal'!$S$513:$S$522&lt;=O$3,1,0))*OFFSET('Gastos com Pessoal'!$H$512,1,MATCH(3&amp;$B55,'Gastos com Pessoal'!$I$532:$AJ$532&amp;'Gastos com Pessoal'!$I$512:$AJ$512,0),10,1)),0)
+_xlfn.IFNA(SUM((O$3&gt;='Gastos com Pessoal'!$E$513:$E$522)*(O$3&lt;='Gastos com Pessoal'!$F$513:$F$522)*(IF('Gastos com Pessoal'!$Y$513:$Y$522&lt;=O$3,1,0))*OFFSET('Gastos com Pessoal'!$H$512,1,MATCH(4&amp;$B55,'Gastos com Pessoal'!$I$532:$AJ$532&amp;'Gastos com Pessoal'!$I$512:$AJ$512,0),10,1)),0)
+_xlfn.IFNA(SUM((O$3&gt;='Gastos com Pessoal'!$E$513:$E$522)*(O$3&lt;='Gastos com Pessoal'!$F$513:$F$522)*(IF('Gastos com Pessoal'!$AE$513:$AE$522&lt;=O$3,1,0))*OFFSET('Gastos com Pessoal'!$H$512,1,MATCH(5&amp;$B55,'Gastos com Pessoal'!$I$532:$AJ$532&amp;'Gastos com Pessoal'!$I$512:$AJ$512,0),10,1)),0)</f>
        <v>0</v>
      </c>
      <c r="P55" s="32">
        <f t="array" aca="1" ref="P55" ca="1">_xlfn.IFNA(SUM((P$3&gt;='Gastos com Pessoal'!$E$7:$E$506)*(P$3&lt;='Gastos com Pessoal'!$F$7:$F$506)*OFFSET('Encargos e Benefícios'!$D$5,1,MATCH($B55,'Encargos e Benefícios'!$E$5:$AB$5,0),500,1)),0)
+_xlfn.IFNA(SUM((P$3&gt;='Gastos com Pessoal'!$E$513:$E$522)*(P$3&lt;='Gastos com Pessoal'!$F$513:$F$522)*OFFSET('Encargos e Benefícios'!$D$511,1,MATCH($B55,'Encargos e Benefícios'!$E$511:$AB$511,0),10,1)),0)
+_xlfn.IFNA(SUM((P$3&gt;='Gastos com Pessoal'!$E$7:$E$506)*(P$3&lt;='Gastos com Pessoal'!$F$7:$F$506)*(IF('Gastos com Pessoal'!$G$7:$G$506&lt;=P$3,1,0))*OFFSET('Gastos com Pessoal'!$H$6,1,MATCH(1&amp;$B55,'Gastos com Pessoal'!$I$532:$AJ$532&amp;'Gastos com Pessoal'!$I$6:$AJ$6,0),500,1)),0)
+_xlfn.IFNA(SUM((P$3&gt;='Gastos com Pessoal'!$E$7:$E$506)*(P$3&lt;='Gastos com Pessoal'!$F$7:$F$506)*(IF('Gastos com Pessoal'!$M$7:$M$506&lt;=P$3,1,0))*OFFSET('Gastos com Pessoal'!$H$6,1,MATCH(2&amp;$B55,'Gastos com Pessoal'!$I$532:$AJ$532&amp;'Gastos com Pessoal'!$I$6:$AJ$6,0),500,1)),0)
+_xlfn.IFNA(SUM((P$3&gt;='Gastos com Pessoal'!$E$7:$E$506)*(P$3&lt;='Gastos com Pessoal'!$F$7:$F$506)*(IF('Gastos com Pessoal'!$S$7:$S$506&lt;=P$3,1,0))*OFFSET('Gastos com Pessoal'!$H$6,1,MATCH(3&amp;$B55,'Gastos com Pessoal'!$I$532:$AJ$532&amp;'Gastos com Pessoal'!$I$6:$AJ$6,0),500,1)),0)
+_xlfn.IFNA(SUM((P$3&gt;='Gastos com Pessoal'!$E$7:$E$506)*(P$3&lt;='Gastos com Pessoal'!$F$7:$F$506)*(IF('Gastos com Pessoal'!$Y$7:$Y$506&lt;=P$3,1,0))*OFFSET('Gastos com Pessoal'!$H$6,1,MATCH(4&amp;$B55,'Gastos com Pessoal'!$I$532:$AJ$532&amp;'Gastos com Pessoal'!$I$6:$AJ$6,0),500,1)),0)
+_xlfn.IFNA(SUM((P$3&gt;='Gastos com Pessoal'!$E$7:$E$506)*(P$3&lt;='Gastos com Pessoal'!$F$7:$F$506)*(IF('Gastos com Pessoal'!$AE$7:$AE$506&lt;=P$3,1,0))*OFFSET('Gastos com Pessoal'!$H$6,1,MATCH(5&amp;$B55,'Gastos com Pessoal'!$I$532:$AJ$532&amp;'Gastos com Pessoal'!$I$6:$AJ$6,0),500,1)),0)
+_xlfn.IFNA(SUM((P$3&gt;='Gastos com Pessoal'!$E$513:$E$522)*(P$3&lt;='Gastos com Pessoal'!$F$513:$F$522)*(IF('Gastos com Pessoal'!$G$513:$G$522&lt;=P$3,1,0))*OFFSET('Gastos com Pessoal'!$H$512,1,MATCH(1&amp;$B55,'Gastos com Pessoal'!$I$532:$AJ$532&amp;'Gastos com Pessoal'!$I$512:$AJ$512,0),10,1)),0)
+_xlfn.IFNA(SUM((P$3&gt;='Gastos com Pessoal'!$E$513:$E$522)*(P$3&lt;='Gastos com Pessoal'!$F$513:$F$522)*(IF('Gastos com Pessoal'!$M$513:$M$522&lt;=P$3,1,0))*OFFSET('Gastos com Pessoal'!$H$512,1,MATCH(2&amp;$B55,'Gastos com Pessoal'!$I$532:$AJ$532&amp;'Gastos com Pessoal'!$I$512:$AJ$512,0),10,1)),0)
+_xlfn.IFNA(SUM((P$3&gt;='Gastos com Pessoal'!$E$513:$E$522)*(P$3&lt;='Gastos com Pessoal'!$F$513:$F$522)*(IF('Gastos com Pessoal'!$S$513:$S$522&lt;=P$3,1,0))*OFFSET('Gastos com Pessoal'!$H$512,1,MATCH(3&amp;$B55,'Gastos com Pessoal'!$I$532:$AJ$532&amp;'Gastos com Pessoal'!$I$512:$AJ$512,0),10,1)),0)
+_xlfn.IFNA(SUM((P$3&gt;='Gastos com Pessoal'!$E$513:$E$522)*(P$3&lt;='Gastos com Pessoal'!$F$513:$F$522)*(IF('Gastos com Pessoal'!$Y$513:$Y$522&lt;=P$3,1,0))*OFFSET('Gastos com Pessoal'!$H$512,1,MATCH(4&amp;$B55,'Gastos com Pessoal'!$I$532:$AJ$532&amp;'Gastos com Pessoal'!$I$512:$AJ$512,0),10,1)),0)
+_xlfn.IFNA(SUM((P$3&gt;='Gastos com Pessoal'!$E$513:$E$522)*(P$3&lt;='Gastos com Pessoal'!$F$513:$F$522)*(IF('Gastos com Pessoal'!$AE$513:$AE$522&lt;=P$3,1,0))*OFFSET('Gastos com Pessoal'!$H$512,1,MATCH(5&amp;$B55,'Gastos com Pessoal'!$I$532:$AJ$532&amp;'Gastos com Pessoal'!$I$512:$AJ$512,0),10,1)),0)</f>
        <v>0</v>
      </c>
      <c r="Q55" s="32">
        <f t="array" aca="1" ref="Q55" ca="1">_xlfn.IFNA(SUM((Q$3&gt;='Gastos com Pessoal'!$E$7:$E$506)*(Q$3&lt;='Gastos com Pessoal'!$F$7:$F$506)*OFFSET('Encargos e Benefícios'!$D$5,1,MATCH($B55,'Encargos e Benefícios'!$E$5:$AB$5,0),500,1)),0)
+_xlfn.IFNA(SUM((Q$3&gt;='Gastos com Pessoal'!$E$513:$E$522)*(Q$3&lt;='Gastos com Pessoal'!$F$513:$F$522)*OFFSET('Encargos e Benefícios'!$D$511,1,MATCH($B55,'Encargos e Benefícios'!$E$511:$AB$511,0),10,1)),0)
+_xlfn.IFNA(SUM((Q$3&gt;='Gastos com Pessoal'!$E$7:$E$506)*(Q$3&lt;='Gastos com Pessoal'!$F$7:$F$506)*(IF('Gastos com Pessoal'!$G$7:$G$506&lt;=Q$3,1,0))*OFFSET('Gastos com Pessoal'!$H$6,1,MATCH(1&amp;$B55,'Gastos com Pessoal'!$I$532:$AJ$532&amp;'Gastos com Pessoal'!$I$6:$AJ$6,0),500,1)),0)
+_xlfn.IFNA(SUM((Q$3&gt;='Gastos com Pessoal'!$E$7:$E$506)*(Q$3&lt;='Gastos com Pessoal'!$F$7:$F$506)*(IF('Gastos com Pessoal'!$M$7:$M$506&lt;=Q$3,1,0))*OFFSET('Gastos com Pessoal'!$H$6,1,MATCH(2&amp;$B55,'Gastos com Pessoal'!$I$532:$AJ$532&amp;'Gastos com Pessoal'!$I$6:$AJ$6,0),500,1)),0)
+_xlfn.IFNA(SUM((Q$3&gt;='Gastos com Pessoal'!$E$7:$E$506)*(Q$3&lt;='Gastos com Pessoal'!$F$7:$F$506)*(IF('Gastos com Pessoal'!$S$7:$S$506&lt;=Q$3,1,0))*OFFSET('Gastos com Pessoal'!$H$6,1,MATCH(3&amp;$B55,'Gastos com Pessoal'!$I$532:$AJ$532&amp;'Gastos com Pessoal'!$I$6:$AJ$6,0),500,1)),0)
+_xlfn.IFNA(SUM((Q$3&gt;='Gastos com Pessoal'!$E$7:$E$506)*(Q$3&lt;='Gastos com Pessoal'!$F$7:$F$506)*(IF('Gastos com Pessoal'!$Y$7:$Y$506&lt;=Q$3,1,0))*OFFSET('Gastos com Pessoal'!$H$6,1,MATCH(4&amp;$B55,'Gastos com Pessoal'!$I$532:$AJ$532&amp;'Gastos com Pessoal'!$I$6:$AJ$6,0),500,1)),0)
+_xlfn.IFNA(SUM((Q$3&gt;='Gastos com Pessoal'!$E$7:$E$506)*(Q$3&lt;='Gastos com Pessoal'!$F$7:$F$506)*(IF('Gastos com Pessoal'!$AE$7:$AE$506&lt;=Q$3,1,0))*OFFSET('Gastos com Pessoal'!$H$6,1,MATCH(5&amp;$B55,'Gastos com Pessoal'!$I$532:$AJ$532&amp;'Gastos com Pessoal'!$I$6:$AJ$6,0),500,1)),0)
+_xlfn.IFNA(SUM((Q$3&gt;='Gastos com Pessoal'!$E$513:$E$522)*(Q$3&lt;='Gastos com Pessoal'!$F$513:$F$522)*(IF('Gastos com Pessoal'!$G$513:$G$522&lt;=Q$3,1,0))*OFFSET('Gastos com Pessoal'!$H$512,1,MATCH(1&amp;$B55,'Gastos com Pessoal'!$I$532:$AJ$532&amp;'Gastos com Pessoal'!$I$512:$AJ$512,0),10,1)),0)
+_xlfn.IFNA(SUM((Q$3&gt;='Gastos com Pessoal'!$E$513:$E$522)*(Q$3&lt;='Gastos com Pessoal'!$F$513:$F$522)*(IF('Gastos com Pessoal'!$M$513:$M$522&lt;=Q$3,1,0))*OFFSET('Gastos com Pessoal'!$H$512,1,MATCH(2&amp;$B55,'Gastos com Pessoal'!$I$532:$AJ$532&amp;'Gastos com Pessoal'!$I$512:$AJ$512,0),10,1)),0)
+_xlfn.IFNA(SUM((Q$3&gt;='Gastos com Pessoal'!$E$513:$E$522)*(Q$3&lt;='Gastos com Pessoal'!$F$513:$F$522)*(IF('Gastos com Pessoal'!$S$513:$S$522&lt;=Q$3,1,0))*OFFSET('Gastos com Pessoal'!$H$512,1,MATCH(3&amp;$B55,'Gastos com Pessoal'!$I$532:$AJ$532&amp;'Gastos com Pessoal'!$I$512:$AJ$512,0),10,1)),0)
+_xlfn.IFNA(SUM((Q$3&gt;='Gastos com Pessoal'!$E$513:$E$522)*(Q$3&lt;='Gastos com Pessoal'!$F$513:$F$522)*(IF('Gastos com Pessoal'!$Y$513:$Y$522&lt;=Q$3,1,0))*OFFSET('Gastos com Pessoal'!$H$512,1,MATCH(4&amp;$B55,'Gastos com Pessoal'!$I$532:$AJ$532&amp;'Gastos com Pessoal'!$I$512:$AJ$512,0),10,1)),0)
+_xlfn.IFNA(SUM((Q$3&gt;='Gastos com Pessoal'!$E$513:$E$522)*(Q$3&lt;='Gastos com Pessoal'!$F$513:$F$522)*(IF('Gastos com Pessoal'!$AE$513:$AE$522&lt;=Q$3,1,0))*OFFSET('Gastos com Pessoal'!$H$512,1,MATCH(5&amp;$B55,'Gastos com Pessoal'!$I$532:$AJ$532&amp;'Gastos com Pessoal'!$I$512:$AJ$512,0),10,1)),0)</f>
        <v>0</v>
      </c>
      <c r="R55" s="32">
        <f t="array" aca="1" ref="R55" ca="1">_xlfn.IFNA(SUM((R$3&gt;='Gastos com Pessoal'!$E$7:$E$506)*(R$3&lt;='Gastos com Pessoal'!$F$7:$F$506)*OFFSET('Encargos e Benefícios'!$D$5,1,MATCH($B55,'Encargos e Benefícios'!$E$5:$AB$5,0),500,1)),0)
+_xlfn.IFNA(SUM((R$3&gt;='Gastos com Pessoal'!$E$513:$E$522)*(R$3&lt;='Gastos com Pessoal'!$F$513:$F$522)*OFFSET('Encargos e Benefícios'!$D$511,1,MATCH($B55,'Encargos e Benefícios'!$E$511:$AB$511,0),10,1)),0)
+_xlfn.IFNA(SUM((R$3&gt;='Gastos com Pessoal'!$E$7:$E$506)*(R$3&lt;='Gastos com Pessoal'!$F$7:$F$506)*(IF('Gastos com Pessoal'!$G$7:$G$506&lt;=R$3,1,0))*OFFSET('Gastos com Pessoal'!$H$6,1,MATCH(1&amp;$B55,'Gastos com Pessoal'!$I$532:$AJ$532&amp;'Gastos com Pessoal'!$I$6:$AJ$6,0),500,1)),0)
+_xlfn.IFNA(SUM((R$3&gt;='Gastos com Pessoal'!$E$7:$E$506)*(R$3&lt;='Gastos com Pessoal'!$F$7:$F$506)*(IF('Gastos com Pessoal'!$M$7:$M$506&lt;=R$3,1,0))*OFFSET('Gastos com Pessoal'!$H$6,1,MATCH(2&amp;$B55,'Gastos com Pessoal'!$I$532:$AJ$532&amp;'Gastos com Pessoal'!$I$6:$AJ$6,0),500,1)),0)
+_xlfn.IFNA(SUM((R$3&gt;='Gastos com Pessoal'!$E$7:$E$506)*(R$3&lt;='Gastos com Pessoal'!$F$7:$F$506)*(IF('Gastos com Pessoal'!$S$7:$S$506&lt;=R$3,1,0))*OFFSET('Gastos com Pessoal'!$H$6,1,MATCH(3&amp;$B55,'Gastos com Pessoal'!$I$532:$AJ$532&amp;'Gastos com Pessoal'!$I$6:$AJ$6,0),500,1)),0)
+_xlfn.IFNA(SUM((R$3&gt;='Gastos com Pessoal'!$E$7:$E$506)*(R$3&lt;='Gastos com Pessoal'!$F$7:$F$506)*(IF('Gastos com Pessoal'!$Y$7:$Y$506&lt;=R$3,1,0))*OFFSET('Gastos com Pessoal'!$H$6,1,MATCH(4&amp;$B55,'Gastos com Pessoal'!$I$532:$AJ$532&amp;'Gastos com Pessoal'!$I$6:$AJ$6,0),500,1)),0)
+_xlfn.IFNA(SUM((R$3&gt;='Gastos com Pessoal'!$E$7:$E$506)*(R$3&lt;='Gastos com Pessoal'!$F$7:$F$506)*(IF('Gastos com Pessoal'!$AE$7:$AE$506&lt;=R$3,1,0))*OFFSET('Gastos com Pessoal'!$H$6,1,MATCH(5&amp;$B55,'Gastos com Pessoal'!$I$532:$AJ$532&amp;'Gastos com Pessoal'!$I$6:$AJ$6,0),500,1)),0)
+_xlfn.IFNA(SUM((R$3&gt;='Gastos com Pessoal'!$E$513:$E$522)*(R$3&lt;='Gastos com Pessoal'!$F$513:$F$522)*(IF('Gastos com Pessoal'!$G$513:$G$522&lt;=R$3,1,0))*OFFSET('Gastos com Pessoal'!$H$512,1,MATCH(1&amp;$B55,'Gastos com Pessoal'!$I$532:$AJ$532&amp;'Gastos com Pessoal'!$I$512:$AJ$512,0),10,1)),0)
+_xlfn.IFNA(SUM((R$3&gt;='Gastos com Pessoal'!$E$513:$E$522)*(R$3&lt;='Gastos com Pessoal'!$F$513:$F$522)*(IF('Gastos com Pessoal'!$M$513:$M$522&lt;=R$3,1,0))*OFFSET('Gastos com Pessoal'!$H$512,1,MATCH(2&amp;$B55,'Gastos com Pessoal'!$I$532:$AJ$532&amp;'Gastos com Pessoal'!$I$512:$AJ$512,0),10,1)),0)
+_xlfn.IFNA(SUM((R$3&gt;='Gastos com Pessoal'!$E$513:$E$522)*(R$3&lt;='Gastos com Pessoal'!$F$513:$F$522)*(IF('Gastos com Pessoal'!$S$513:$S$522&lt;=R$3,1,0))*OFFSET('Gastos com Pessoal'!$H$512,1,MATCH(3&amp;$B55,'Gastos com Pessoal'!$I$532:$AJ$532&amp;'Gastos com Pessoal'!$I$512:$AJ$512,0),10,1)),0)
+_xlfn.IFNA(SUM((R$3&gt;='Gastos com Pessoal'!$E$513:$E$522)*(R$3&lt;='Gastos com Pessoal'!$F$513:$F$522)*(IF('Gastos com Pessoal'!$Y$513:$Y$522&lt;=R$3,1,0))*OFFSET('Gastos com Pessoal'!$H$512,1,MATCH(4&amp;$B55,'Gastos com Pessoal'!$I$532:$AJ$532&amp;'Gastos com Pessoal'!$I$512:$AJ$512,0),10,1)),0)
+_xlfn.IFNA(SUM((R$3&gt;='Gastos com Pessoal'!$E$513:$E$522)*(R$3&lt;='Gastos com Pessoal'!$F$513:$F$522)*(IF('Gastos com Pessoal'!$AE$513:$AE$522&lt;=R$3,1,0))*OFFSET('Gastos com Pessoal'!$H$512,1,MATCH(5&amp;$B55,'Gastos com Pessoal'!$I$532:$AJ$532&amp;'Gastos com Pessoal'!$I$512:$AJ$512,0),10,1)),0)</f>
        <v>0</v>
      </c>
      <c r="S55" s="32">
        <f t="array" aca="1" ref="S55" ca="1">_xlfn.IFNA(SUM((S$3&gt;='Gastos com Pessoal'!$E$7:$E$506)*(S$3&lt;='Gastos com Pessoal'!$F$7:$F$506)*OFFSET('Encargos e Benefícios'!$D$5,1,MATCH($B55,'Encargos e Benefícios'!$E$5:$AB$5,0),500,1)),0)
+_xlfn.IFNA(SUM((S$3&gt;='Gastos com Pessoal'!$E$513:$E$522)*(S$3&lt;='Gastos com Pessoal'!$F$513:$F$522)*OFFSET('Encargos e Benefícios'!$D$511,1,MATCH($B55,'Encargos e Benefícios'!$E$511:$AB$511,0),10,1)),0)
+_xlfn.IFNA(SUM((S$3&gt;='Gastos com Pessoal'!$E$7:$E$506)*(S$3&lt;='Gastos com Pessoal'!$F$7:$F$506)*(IF('Gastos com Pessoal'!$G$7:$G$506&lt;=S$3,1,0))*OFFSET('Gastos com Pessoal'!$H$6,1,MATCH(1&amp;$B55,'Gastos com Pessoal'!$I$532:$AJ$532&amp;'Gastos com Pessoal'!$I$6:$AJ$6,0),500,1)),0)
+_xlfn.IFNA(SUM((S$3&gt;='Gastos com Pessoal'!$E$7:$E$506)*(S$3&lt;='Gastos com Pessoal'!$F$7:$F$506)*(IF('Gastos com Pessoal'!$M$7:$M$506&lt;=S$3,1,0))*OFFSET('Gastos com Pessoal'!$H$6,1,MATCH(2&amp;$B55,'Gastos com Pessoal'!$I$532:$AJ$532&amp;'Gastos com Pessoal'!$I$6:$AJ$6,0),500,1)),0)
+_xlfn.IFNA(SUM((S$3&gt;='Gastos com Pessoal'!$E$7:$E$506)*(S$3&lt;='Gastos com Pessoal'!$F$7:$F$506)*(IF('Gastos com Pessoal'!$S$7:$S$506&lt;=S$3,1,0))*OFFSET('Gastos com Pessoal'!$H$6,1,MATCH(3&amp;$B55,'Gastos com Pessoal'!$I$532:$AJ$532&amp;'Gastos com Pessoal'!$I$6:$AJ$6,0),500,1)),0)
+_xlfn.IFNA(SUM((S$3&gt;='Gastos com Pessoal'!$E$7:$E$506)*(S$3&lt;='Gastos com Pessoal'!$F$7:$F$506)*(IF('Gastos com Pessoal'!$Y$7:$Y$506&lt;=S$3,1,0))*OFFSET('Gastos com Pessoal'!$H$6,1,MATCH(4&amp;$B55,'Gastos com Pessoal'!$I$532:$AJ$532&amp;'Gastos com Pessoal'!$I$6:$AJ$6,0),500,1)),0)
+_xlfn.IFNA(SUM((S$3&gt;='Gastos com Pessoal'!$E$7:$E$506)*(S$3&lt;='Gastos com Pessoal'!$F$7:$F$506)*(IF('Gastos com Pessoal'!$AE$7:$AE$506&lt;=S$3,1,0))*OFFSET('Gastos com Pessoal'!$H$6,1,MATCH(5&amp;$B55,'Gastos com Pessoal'!$I$532:$AJ$532&amp;'Gastos com Pessoal'!$I$6:$AJ$6,0),500,1)),0)
+_xlfn.IFNA(SUM((S$3&gt;='Gastos com Pessoal'!$E$513:$E$522)*(S$3&lt;='Gastos com Pessoal'!$F$513:$F$522)*(IF('Gastos com Pessoal'!$G$513:$G$522&lt;=S$3,1,0))*OFFSET('Gastos com Pessoal'!$H$512,1,MATCH(1&amp;$B55,'Gastos com Pessoal'!$I$532:$AJ$532&amp;'Gastos com Pessoal'!$I$512:$AJ$512,0),10,1)),0)
+_xlfn.IFNA(SUM((S$3&gt;='Gastos com Pessoal'!$E$513:$E$522)*(S$3&lt;='Gastos com Pessoal'!$F$513:$F$522)*(IF('Gastos com Pessoal'!$M$513:$M$522&lt;=S$3,1,0))*OFFSET('Gastos com Pessoal'!$H$512,1,MATCH(2&amp;$B55,'Gastos com Pessoal'!$I$532:$AJ$532&amp;'Gastos com Pessoal'!$I$512:$AJ$512,0),10,1)),0)
+_xlfn.IFNA(SUM((S$3&gt;='Gastos com Pessoal'!$E$513:$E$522)*(S$3&lt;='Gastos com Pessoal'!$F$513:$F$522)*(IF('Gastos com Pessoal'!$S$513:$S$522&lt;=S$3,1,0))*OFFSET('Gastos com Pessoal'!$H$512,1,MATCH(3&amp;$B55,'Gastos com Pessoal'!$I$532:$AJ$532&amp;'Gastos com Pessoal'!$I$512:$AJ$512,0),10,1)),0)
+_xlfn.IFNA(SUM((S$3&gt;='Gastos com Pessoal'!$E$513:$E$522)*(S$3&lt;='Gastos com Pessoal'!$F$513:$F$522)*(IF('Gastos com Pessoal'!$Y$513:$Y$522&lt;=S$3,1,0))*OFFSET('Gastos com Pessoal'!$H$512,1,MATCH(4&amp;$B55,'Gastos com Pessoal'!$I$532:$AJ$532&amp;'Gastos com Pessoal'!$I$512:$AJ$512,0),10,1)),0)
+_xlfn.IFNA(SUM((S$3&gt;='Gastos com Pessoal'!$E$513:$E$522)*(S$3&lt;='Gastos com Pessoal'!$F$513:$F$522)*(IF('Gastos com Pessoal'!$AE$513:$AE$522&lt;=S$3,1,0))*OFFSET('Gastos com Pessoal'!$H$512,1,MATCH(5&amp;$B55,'Gastos com Pessoal'!$I$532:$AJ$532&amp;'Gastos com Pessoal'!$I$512:$AJ$512,0),10,1)),0)</f>
        <v>0</v>
      </c>
      <c r="T55" s="32">
        <f t="array" aca="1" ref="T55" ca="1">_xlfn.IFNA(SUM((T$3&gt;='Gastos com Pessoal'!$E$7:$E$506)*(T$3&lt;='Gastos com Pessoal'!$F$7:$F$506)*OFFSET('Encargos e Benefícios'!$D$5,1,MATCH($B55,'Encargos e Benefícios'!$E$5:$AB$5,0),500,1)),0)
+_xlfn.IFNA(SUM((T$3&gt;='Gastos com Pessoal'!$E$513:$E$522)*(T$3&lt;='Gastos com Pessoal'!$F$513:$F$522)*OFFSET('Encargos e Benefícios'!$D$511,1,MATCH($B55,'Encargos e Benefícios'!$E$511:$AB$511,0),10,1)),0)
+_xlfn.IFNA(SUM((T$3&gt;='Gastos com Pessoal'!$E$7:$E$506)*(T$3&lt;='Gastos com Pessoal'!$F$7:$F$506)*(IF('Gastos com Pessoal'!$G$7:$G$506&lt;=T$3,1,0))*OFFSET('Gastos com Pessoal'!$H$6,1,MATCH(1&amp;$B55,'Gastos com Pessoal'!$I$532:$AJ$532&amp;'Gastos com Pessoal'!$I$6:$AJ$6,0),500,1)),0)
+_xlfn.IFNA(SUM((T$3&gt;='Gastos com Pessoal'!$E$7:$E$506)*(T$3&lt;='Gastos com Pessoal'!$F$7:$F$506)*(IF('Gastos com Pessoal'!$M$7:$M$506&lt;=T$3,1,0))*OFFSET('Gastos com Pessoal'!$H$6,1,MATCH(2&amp;$B55,'Gastos com Pessoal'!$I$532:$AJ$532&amp;'Gastos com Pessoal'!$I$6:$AJ$6,0),500,1)),0)
+_xlfn.IFNA(SUM((T$3&gt;='Gastos com Pessoal'!$E$7:$E$506)*(T$3&lt;='Gastos com Pessoal'!$F$7:$F$506)*(IF('Gastos com Pessoal'!$S$7:$S$506&lt;=T$3,1,0))*OFFSET('Gastos com Pessoal'!$H$6,1,MATCH(3&amp;$B55,'Gastos com Pessoal'!$I$532:$AJ$532&amp;'Gastos com Pessoal'!$I$6:$AJ$6,0),500,1)),0)
+_xlfn.IFNA(SUM((T$3&gt;='Gastos com Pessoal'!$E$7:$E$506)*(T$3&lt;='Gastos com Pessoal'!$F$7:$F$506)*(IF('Gastos com Pessoal'!$Y$7:$Y$506&lt;=T$3,1,0))*OFFSET('Gastos com Pessoal'!$H$6,1,MATCH(4&amp;$B55,'Gastos com Pessoal'!$I$532:$AJ$532&amp;'Gastos com Pessoal'!$I$6:$AJ$6,0),500,1)),0)
+_xlfn.IFNA(SUM((T$3&gt;='Gastos com Pessoal'!$E$7:$E$506)*(T$3&lt;='Gastos com Pessoal'!$F$7:$F$506)*(IF('Gastos com Pessoal'!$AE$7:$AE$506&lt;=T$3,1,0))*OFFSET('Gastos com Pessoal'!$H$6,1,MATCH(5&amp;$B55,'Gastos com Pessoal'!$I$532:$AJ$532&amp;'Gastos com Pessoal'!$I$6:$AJ$6,0),500,1)),0)
+_xlfn.IFNA(SUM((T$3&gt;='Gastos com Pessoal'!$E$513:$E$522)*(T$3&lt;='Gastos com Pessoal'!$F$513:$F$522)*(IF('Gastos com Pessoal'!$G$513:$G$522&lt;=T$3,1,0))*OFFSET('Gastos com Pessoal'!$H$512,1,MATCH(1&amp;$B55,'Gastos com Pessoal'!$I$532:$AJ$532&amp;'Gastos com Pessoal'!$I$512:$AJ$512,0),10,1)),0)
+_xlfn.IFNA(SUM((T$3&gt;='Gastos com Pessoal'!$E$513:$E$522)*(T$3&lt;='Gastos com Pessoal'!$F$513:$F$522)*(IF('Gastos com Pessoal'!$M$513:$M$522&lt;=T$3,1,0))*OFFSET('Gastos com Pessoal'!$H$512,1,MATCH(2&amp;$B55,'Gastos com Pessoal'!$I$532:$AJ$532&amp;'Gastos com Pessoal'!$I$512:$AJ$512,0),10,1)),0)
+_xlfn.IFNA(SUM((T$3&gt;='Gastos com Pessoal'!$E$513:$E$522)*(T$3&lt;='Gastos com Pessoal'!$F$513:$F$522)*(IF('Gastos com Pessoal'!$S$513:$S$522&lt;=T$3,1,0))*OFFSET('Gastos com Pessoal'!$H$512,1,MATCH(3&amp;$B55,'Gastos com Pessoal'!$I$532:$AJ$532&amp;'Gastos com Pessoal'!$I$512:$AJ$512,0),10,1)),0)
+_xlfn.IFNA(SUM((T$3&gt;='Gastos com Pessoal'!$E$513:$E$522)*(T$3&lt;='Gastos com Pessoal'!$F$513:$F$522)*(IF('Gastos com Pessoal'!$Y$513:$Y$522&lt;=T$3,1,0))*OFFSET('Gastos com Pessoal'!$H$512,1,MATCH(4&amp;$B55,'Gastos com Pessoal'!$I$532:$AJ$532&amp;'Gastos com Pessoal'!$I$512:$AJ$512,0),10,1)),0)
+_xlfn.IFNA(SUM((T$3&gt;='Gastos com Pessoal'!$E$513:$E$522)*(T$3&lt;='Gastos com Pessoal'!$F$513:$F$522)*(IF('Gastos com Pessoal'!$AE$513:$AE$522&lt;=T$3,1,0))*OFFSET('Gastos com Pessoal'!$H$512,1,MATCH(5&amp;$B55,'Gastos com Pessoal'!$I$532:$AJ$532&amp;'Gastos com Pessoal'!$I$512:$AJ$512,0),10,1)),0)</f>
        <v>0</v>
      </c>
      <c r="U55" s="32">
        <f t="array" aca="1" ref="U55" ca="1">_xlfn.IFNA(SUM((U$3&gt;='Gastos com Pessoal'!$E$7:$E$506)*(U$3&lt;='Gastos com Pessoal'!$F$7:$F$506)*OFFSET('Encargos e Benefícios'!$D$5,1,MATCH($B55,'Encargos e Benefícios'!$E$5:$AB$5,0),500,1)),0)
+_xlfn.IFNA(SUM((U$3&gt;='Gastos com Pessoal'!$E$513:$E$522)*(U$3&lt;='Gastos com Pessoal'!$F$513:$F$522)*OFFSET('Encargos e Benefícios'!$D$511,1,MATCH($B55,'Encargos e Benefícios'!$E$511:$AB$511,0),10,1)),0)
+_xlfn.IFNA(SUM((U$3&gt;='Gastos com Pessoal'!$E$7:$E$506)*(U$3&lt;='Gastos com Pessoal'!$F$7:$F$506)*(IF('Gastos com Pessoal'!$G$7:$G$506&lt;=U$3,1,0))*OFFSET('Gastos com Pessoal'!$H$6,1,MATCH(1&amp;$B55,'Gastos com Pessoal'!$I$532:$AJ$532&amp;'Gastos com Pessoal'!$I$6:$AJ$6,0),500,1)),0)
+_xlfn.IFNA(SUM((U$3&gt;='Gastos com Pessoal'!$E$7:$E$506)*(U$3&lt;='Gastos com Pessoal'!$F$7:$F$506)*(IF('Gastos com Pessoal'!$M$7:$M$506&lt;=U$3,1,0))*OFFSET('Gastos com Pessoal'!$H$6,1,MATCH(2&amp;$B55,'Gastos com Pessoal'!$I$532:$AJ$532&amp;'Gastos com Pessoal'!$I$6:$AJ$6,0),500,1)),0)
+_xlfn.IFNA(SUM((U$3&gt;='Gastos com Pessoal'!$E$7:$E$506)*(U$3&lt;='Gastos com Pessoal'!$F$7:$F$506)*(IF('Gastos com Pessoal'!$S$7:$S$506&lt;=U$3,1,0))*OFFSET('Gastos com Pessoal'!$H$6,1,MATCH(3&amp;$B55,'Gastos com Pessoal'!$I$532:$AJ$532&amp;'Gastos com Pessoal'!$I$6:$AJ$6,0),500,1)),0)
+_xlfn.IFNA(SUM((U$3&gt;='Gastos com Pessoal'!$E$7:$E$506)*(U$3&lt;='Gastos com Pessoal'!$F$7:$F$506)*(IF('Gastos com Pessoal'!$Y$7:$Y$506&lt;=U$3,1,0))*OFFSET('Gastos com Pessoal'!$H$6,1,MATCH(4&amp;$B55,'Gastos com Pessoal'!$I$532:$AJ$532&amp;'Gastos com Pessoal'!$I$6:$AJ$6,0),500,1)),0)
+_xlfn.IFNA(SUM((U$3&gt;='Gastos com Pessoal'!$E$7:$E$506)*(U$3&lt;='Gastos com Pessoal'!$F$7:$F$506)*(IF('Gastos com Pessoal'!$AE$7:$AE$506&lt;=U$3,1,0))*OFFSET('Gastos com Pessoal'!$H$6,1,MATCH(5&amp;$B55,'Gastos com Pessoal'!$I$532:$AJ$532&amp;'Gastos com Pessoal'!$I$6:$AJ$6,0),500,1)),0)
+_xlfn.IFNA(SUM((U$3&gt;='Gastos com Pessoal'!$E$513:$E$522)*(U$3&lt;='Gastos com Pessoal'!$F$513:$F$522)*(IF('Gastos com Pessoal'!$G$513:$G$522&lt;=U$3,1,0))*OFFSET('Gastos com Pessoal'!$H$512,1,MATCH(1&amp;$B55,'Gastos com Pessoal'!$I$532:$AJ$532&amp;'Gastos com Pessoal'!$I$512:$AJ$512,0),10,1)),0)
+_xlfn.IFNA(SUM((U$3&gt;='Gastos com Pessoal'!$E$513:$E$522)*(U$3&lt;='Gastos com Pessoal'!$F$513:$F$522)*(IF('Gastos com Pessoal'!$M$513:$M$522&lt;=U$3,1,0))*OFFSET('Gastos com Pessoal'!$H$512,1,MATCH(2&amp;$B55,'Gastos com Pessoal'!$I$532:$AJ$532&amp;'Gastos com Pessoal'!$I$512:$AJ$512,0),10,1)),0)
+_xlfn.IFNA(SUM((U$3&gt;='Gastos com Pessoal'!$E$513:$E$522)*(U$3&lt;='Gastos com Pessoal'!$F$513:$F$522)*(IF('Gastos com Pessoal'!$S$513:$S$522&lt;=U$3,1,0))*OFFSET('Gastos com Pessoal'!$H$512,1,MATCH(3&amp;$B55,'Gastos com Pessoal'!$I$532:$AJ$532&amp;'Gastos com Pessoal'!$I$512:$AJ$512,0),10,1)),0)
+_xlfn.IFNA(SUM((U$3&gt;='Gastos com Pessoal'!$E$513:$E$522)*(U$3&lt;='Gastos com Pessoal'!$F$513:$F$522)*(IF('Gastos com Pessoal'!$Y$513:$Y$522&lt;=U$3,1,0))*OFFSET('Gastos com Pessoal'!$H$512,1,MATCH(4&amp;$B55,'Gastos com Pessoal'!$I$532:$AJ$532&amp;'Gastos com Pessoal'!$I$512:$AJ$512,0),10,1)),0)
+_xlfn.IFNA(SUM((U$3&gt;='Gastos com Pessoal'!$E$513:$E$522)*(U$3&lt;='Gastos com Pessoal'!$F$513:$F$522)*(IF('Gastos com Pessoal'!$AE$513:$AE$522&lt;=U$3,1,0))*OFFSET('Gastos com Pessoal'!$H$512,1,MATCH(5&amp;$B55,'Gastos com Pessoal'!$I$532:$AJ$532&amp;'Gastos com Pessoal'!$I$512:$AJ$512,0),10,1)),0)</f>
        <v>0</v>
      </c>
      <c r="V55" s="32">
        <f t="array" aca="1" ref="V55" ca="1">_xlfn.IFNA(SUM((V$3&gt;='Gastos com Pessoal'!$E$7:$E$506)*(V$3&lt;='Gastos com Pessoal'!$F$7:$F$506)*OFFSET('Encargos e Benefícios'!$D$5,1,MATCH($B55,'Encargos e Benefícios'!$E$5:$AB$5,0),500,1)),0)
+_xlfn.IFNA(SUM((V$3&gt;='Gastos com Pessoal'!$E$513:$E$522)*(V$3&lt;='Gastos com Pessoal'!$F$513:$F$522)*OFFSET('Encargos e Benefícios'!$D$511,1,MATCH($B55,'Encargos e Benefícios'!$E$511:$AB$511,0),10,1)),0)
+_xlfn.IFNA(SUM((V$3&gt;='Gastos com Pessoal'!$E$7:$E$506)*(V$3&lt;='Gastos com Pessoal'!$F$7:$F$506)*(IF('Gastos com Pessoal'!$G$7:$G$506&lt;=V$3,1,0))*OFFSET('Gastos com Pessoal'!$H$6,1,MATCH(1&amp;$B55,'Gastos com Pessoal'!$I$532:$AJ$532&amp;'Gastos com Pessoal'!$I$6:$AJ$6,0),500,1)),0)
+_xlfn.IFNA(SUM((V$3&gt;='Gastos com Pessoal'!$E$7:$E$506)*(V$3&lt;='Gastos com Pessoal'!$F$7:$F$506)*(IF('Gastos com Pessoal'!$M$7:$M$506&lt;=V$3,1,0))*OFFSET('Gastos com Pessoal'!$H$6,1,MATCH(2&amp;$B55,'Gastos com Pessoal'!$I$532:$AJ$532&amp;'Gastos com Pessoal'!$I$6:$AJ$6,0),500,1)),0)
+_xlfn.IFNA(SUM((V$3&gt;='Gastos com Pessoal'!$E$7:$E$506)*(V$3&lt;='Gastos com Pessoal'!$F$7:$F$506)*(IF('Gastos com Pessoal'!$S$7:$S$506&lt;=V$3,1,0))*OFFSET('Gastos com Pessoal'!$H$6,1,MATCH(3&amp;$B55,'Gastos com Pessoal'!$I$532:$AJ$532&amp;'Gastos com Pessoal'!$I$6:$AJ$6,0),500,1)),0)
+_xlfn.IFNA(SUM((V$3&gt;='Gastos com Pessoal'!$E$7:$E$506)*(V$3&lt;='Gastos com Pessoal'!$F$7:$F$506)*(IF('Gastos com Pessoal'!$Y$7:$Y$506&lt;=V$3,1,0))*OFFSET('Gastos com Pessoal'!$H$6,1,MATCH(4&amp;$B55,'Gastos com Pessoal'!$I$532:$AJ$532&amp;'Gastos com Pessoal'!$I$6:$AJ$6,0),500,1)),0)
+_xlfn.IFNA(SUM((V$3&gt;='Gastos com Pessoal'!$E$7:$E$506)*(V$3&lt;='Gastos com Pessoal'!$F$7:$F$506)*(IF('Gastos com Pessoal'!$AE$7:$AE$506&lt;=V$3,1,0))*OFFSET('Gastos com Pessoal'!$H$6,1,MATCH(5&amp;$B55,'Gastos com Pessoal'!$I$532:$AJ$532&amp;'Gastos com Pessoal'!$I$6:$AJ$6,0),500,1)),0)
+_xlfn.IFNA(SUM((V$3&gt;='Gastos com Pessoal'!$E$513:$E$522)*(V$3&lt;='Gastos com Pessoal'!$F$513:$F$522)*(IF('Gastos com Pessoal'!$G$513:$G$522&lt;=V$3,1,0))*OFFSET('Gastos com Pessoal'!$H$512,1,MATCH(1&amp;$B55,'Gastos com Pessoal'!$I$532:$AJ$532&amp;'Gastos com Pessoal'!$I$512:$AJ$512,0),10,1)),0)
+_xlfn.IFNA(SUM((V$3&gt;='Gastos com Pessoal'!$E$513:$E$522)*(V$3&lt;='Gastos com Pessoal'!$F$513:$F$522)*(IF('Gastos com Pessoal'!$M$513:$M$522&lt;=V$3,1,0))*OFFSET('Gastos com Pessoal'!$H$512,1,MATCH(2&amp;$B55,'Gastos com Pessoal'!$I$532:$AJ$532&amp;'Gastos com Pessoal'!$I$512:$AJ$512,0),10,1)),0)
+_xlfn.IFNA(SUM((V$3&gt;='Gastos com Pessoal'!$E$513:$E$522)*(V$3&lt;='Gastos com Pessoal'!$F$513:$F$522)*(IF('Gastos com Pessoal'!$S$513:$S$522&lt;=V$3,1,0))*OFFSET('Gastos com Pessoal'!$H$512,1,MATCH(3&amp;$B55,'Gastos com Pessoal'!$I$532:$AJ$532&amp;'Gastos com Pessoal'!$I$512:$AJ$512,0),10,1)),0)
+_xlfn.IFNA(SUM((V$3&gt;='Gastos com Pessoal'!$E$513:$E$522)*(V$3&lt;='Gastos com Pessoal'!$F$513:$F$522)*(IF('Gastos com Pessoal'!$Y$513:$Y$522&lt;=V$3,1,0))*OFFSET('Gastos com Pessoal'!$H$512,1,MATCH(4&amp;$B55,'Gastos com Pessoal'!$I$532:$AJ$532&amp;'Gastos com Pessoal'!$I$512:$AJ$512,0),10,1)),0)
+_xlfn.IFNA(SUM((V$3&gt;='Gastos com Pessoal'!$E$513:$E$522)*(V$3&lt;='Gastos com Pessoal'!$F$513:$F$522)*(IF('Gastos com Pessoal'!$AE$513:$AE$522&lt;=V$3,1,0))*OFFSET('Gastos com Pessoal'!$H$512,1,MATCH(5&amp;$B55,'Gastos com Pessoal'!$I$532:$AJ$532&amp;'Gastos com Pessoal'!$I$512:$AJ$512,0),10,1)),0)</f>
        <v>0</v>
      </c>
      <c r="W55" s="32">
        <f t="array" aca="1" ref="W55" ca="1">_xlfn.IFNA(SUM((W$3&gt;='Gastos com Pessoal'!$E$7:$E$506)*(W$3&lt;='Gastos com Pessoal'!$F$7:$F$506)*OFFSET('Encargos e Benefícios'!$D$5,1,MATCH($B55,'Encargos e Benefícios'!$E$5:$AB$5,0),500,1)),0)
+_xlfn.IFNA(SUM((W$3&gt;='Gastos com Pessoal'!$E$513:$E$522)*(W$3&lt;='Gastos com Pessoal'!$F$513:$F$522)*OFFSET('Encargos e Benefícios'!$D$511,1,MATCH($B55,'Encargos e Benefícios'!$E$511:$AB$511,0),10,1)),0)
+_xlfn.IFNA(SUM((W$3&gt;='Gastos com Pessoal'!$E$7:$E$506)*(W$3&lt;='Gastos com Pessoal'!$F$7:$F$506)*(IF('Gastos com Pessoal'!$G$7:$G$506&lt;=W$3,1,0))*OFFSET('Gastos com Pessoal'!$H$6,1,MATCH(1&amp;$B55,'Gastos com Pessoal'!$I$532:$AJ$532&amp;'Gastos com Pessoal'!$I$6:$AJ$6,0),500,1)),0)
+_xlfn.IFNA(SUM((W$3&gt;='Gastos com Pessoal'!$E$7:$E$506)*(W$3&lt;='Gastos com Pessoal'!$F$7:$F$506)*(IF('Gastos com Pessoal'!$M$7:$M$506&lt;=W$3,1,0))*OFFSET('Gastos com Pessoal'!$H$6,1,MATCH(2&amp;$B55,'Gastos com Pessoal'!$I$532:$AJ$532&amp;'Gastos com Pessoal'!$I$6:$AJ$6,0),500,1)),0)
+_xlfn.IFNA(SUM((W$3&gt;='Gastos com Pessoal'!$E$7:$E$506)*(W$3&lt;='Gastos com Pessoal'!$F$7:$F$506)*(IF('Gastos com Pessoal'!$S$7:$S$506&lt;=W$3,1,0))*OFFSET('Gastos com Pessoal'!$H$6,1,MATCH(3&amp;$B55,'Gastos com Pessoal'!$I$532:$AJ$532&amp;'Gastos com Pessoal'!$I$6:$AJ$6,0),500,1)),0)
+_xlfn.IFNA(SUM((W$3&gt;='Gastos com Pessoal'!$E$7:$E$506)*(W$3&lt;='Gastos com Pessoal'!$F$7:$F$506)*(IF('Gastos com Pessoal'!$Y$7:$Y$506&lt;=W$3,1,0))*OFFSET('Gastos com Pessoal'!$H$6,1,MATCH(4&amp;$B55,'Gastos com Pessoal'!$I$532:$AJ$532&amp;'Gastos com Pessoal'!$I$6:$AJ$6,0),500,1)),0)
+_xlfn.IFNA(SUM((W$3&gt;='Gastos com Pessoal'!$E$7:$E$506)*(W$3&lt;='Gastos com Pessoal'!$F$7:$F$506)*(IF('Gastos com Pessoal'!$AE$7:$AE$506&lt;=W$3,1,0))*OFFSET('Gastos com Pessoal'!$H$6,1,MATCH(5&amp;$B55,'Gastos com Pessoal'!$I$532:$AJ$532&amp;'Gastos com Pessoal'!$I$6:$AJ$6,0),500,1)),0)
+_xlfn.IFNA(SUM((W$3&gt;='Gastos com Pessoal'!$E$513:$E$522)*(W$3&lt;='Gastos com Pessoal'!$F$513:$F$522)*(IF('Gastos com Pessoal'!$G$513:$G$522&lt;=W$3,1,0))*OFFSET('Gastos com Pessoal'!$H$512,1,MATCH(1&amp;$B55,'Gastos com Pessoal'!$I$532:$AJ$532&amp;'Gastos com Pessoal'!$I$512:$AJ$512,0),10,1)),0)
+_xlfn.IFNA(SUM((W$3&gt;='Gastos com Pessoal'!$E$513:$E$522)*(W$3&lt;='Gastos com Pessoal'!$F$513:$F$522)*(IF('Gastos com Pessoal'!$M$513:$M$522&lt;=W$3,1,0))*OFFSET('Gastos com Pessoal'!$H$512,1,MATCH(2&amp;$B55,'Gastos com Pessoal'!$I$532:$AJ$532&amp;'Gastos com Pessoal'!$I$512:$AJ$512,0),10,1)),0)
+_xlfn.IFNA(SUM((W$3&gt;='Gastos com Pessoal'!$E$513:$E$522)*(W$3&lt;='Gastos com Pessoal'!$F$513:$F$522)*(IF('Gastos com Pessoal'!$S$513:$S$522&lt;=W$3,1,0))*OFFSET('Gastos com Pessoal'!$H$512,1,MATCH(3&amp;$B55,'Gastos com Pessoal'!$I$532:$AJ$532&amp;'Gastos com Pessoal'!$I$512:$AJ$512,0),10,1)),0)
+_xlfn.IFNA(SUM((W$3&gt;='Gastos com Pessoal'!$E$513:$E$522)*(W$3&lt;='Gastos com Pessoal'!$F$513:$F$522)*(IF('Gastos com Pessoal'!$Y$513:$Y$522&lt;=W$3,1,0))*OFFSET('Gastos com Pessoal'!$H$512,1,MATCH(4&amp;$B55,'Gastos com Pessoal'!$I$532:$AJ$532&amp;'Gastos com Pessoal'!$I$512:$AJ$512,0),10,1)),0)
+_xlfn.IFNA(SUM((W$3&gt;='Gastos com Pessoal'!$E$513:$E$522)*(W$3&lt;='Gastos com Pessoal'!$F$513:$F$522)*(IF('Gastos com Pessoal'!$AE$513:$AE$522&lt;=W$3,1,0))*OFFSET('Gastos com Pessoal'!$H$512,1,MATCH(5&amp;$B55,'Gastos com Pessoal'!$I$532:$AJ$532&amp;'Gastos com Pessoal'!$I$512:$AJ$512,0),10,1)),0)</f>
        <v>0</v>
      </c>
      <c r="X55" s="32">
        <f t="array" aca="1" ref="X55" ca="1">_xlfn.IFNA(SUM((X$3&gt;='Gastos com Pessoal'!$E$7:$E$506)*(X$3&lt;='Gastos com Pessoal'!$F$7:$F$506)*OFFSET('Encargos e Benefícios'!$D$5,1,MATCH($B55,'Encargos e Benefícios'!$E$5:$AB$5,0),500,1)),0)
+_xlfn.IFNA(SUM((X$3&gt;='Gastos com Pessoal'!$E$513:$E$522)*(X$3&lt;='Gastos com Pessoal'!$F$513:$F$522)*OFFSET('Encargos e Benefícios'!$D$511,1,MATCH($B55,'Encargos e Benefícios'!$E$511:$AB$511,0),10,1)),0)
+_xlfn.IFNA(SUM((X$3&gt;='Gastos com Pessoal'!$E$7:$E$506)*(X$3&lt;='Gastos com Pessoal'!$F$7:$F$506)*(IF('Gastos com Pessoal'!$G$7:$G$506&lt;=X$3,1,0))*OFFSET('Gastos com Pessoal'!$H$6,1,MATCH(1&amp;$B55,'Gastos com Pessoal'!$I$532:$AJ$532&amp;'Gastos com Pessoal'!$I$6:$AJ$6,0),500,1)),0)
+_xlfn.IFNA(SUM((X$3&gt;='Gastos com Pessoal'!$E$7:$E$506)*(X$3&lt;='Gastos com Pessoal'!$F$7:$F$506)*(IF('Gastos com Pessoal'!$M$7:$M$506&lt;=X$3,1,0))*OFFSET('Gastos com Pessoal'!$H$6,1,MATCH(2&amp;$B55,'Gastos com Pessoal'!$I$532:$AJ$532&amp;'Gastos com Pessoal'!$I$6:$AJ$6,0),500,1)),0)
+_xlfn.IFNA(SUM((X$3&gt;='Gastos com Pessoal'!$E$7:$E$506)*(X$3&lt;='Gastos com Pessoal'!$F$7:$F$506)*(IF('Gastos com Pessoal'!$S$7:$S$506&lt;=X$3,1,0))*OFFSET('Gastos com Pessoal'!$H$6,1,MATCH(3&amp;$B55,'Gastos com Pessoal'!$I$532:$AJ$532&amp;'Gastos com Pessoal'!$I$6:$AJ$6,0),500,1)),0)
+_xlfn.IFNA(SUM((X$3&gt;='Gastos com Pessoal'!$E$7:$E$506)*(X$3&lt;='Gastos com Pessoal'!$F$7:$F$506)*(IF('Gastos com Pessoal'!$Y$7:$Y$506&lt;=X$3,1,0))*OFFSET('Gastos com Pessoal'!$H$6,1,MATCH(4&amp;$B55,'Gastos com Pessoal'!$I$532:$AJ$532&amp;'Gastos com Pessoal'!$I$6:$AJ$6,0),500,1)),0)
+_xlfn.IFNA(SUM((X$3&gt;='Gastos com Pessoal'!$E$7:$E$506)*(X$3&lt;='Gastos com Pessoal'!$F$7:$F$506)*(IF('Gastos com Pessoal'!$AE$7:$AE$506&lt;=X$3,1,0))*OFFSET('Gastos com Pessoal'!$H$6,1,MATCH(5&amp;$B55,'Gastos com Pessoal'!$I$532:$AJ$532&amp;'Gastos com Pessoal'!$I$6:$AJ$6,0),500,1)),0)
+_xlfn.IFNA(SUM((X$3&gt;='Gastos com Pessoal'!$E$513:$E$522)*(X$3&lt;='Gastos com Pessoal'!$F$513:$F$522)*(IF('Gastos com Pessoal'!$G$513:$G$522&lt;=X$3,1,0))*OFFSET('Gastos com Pessoal'!$H$512,1,MATCH(1&amp;$B55,'Gastos com Pessoal'!$I$532:$AJ$532&amp;'Gastos com Pessoal'!$I$512:$AJ$512,0),10,1)),0)
+_xlfn.IFNA(SUM((X$3&gt;='Gastos com Pessoal'!$E$513:$E$522)*(X$3&lt;='Gastos com Pessoal'!$F$513:$F$522)*(IF('Gastos com Pessoal'!$M$513:$M$522&lt;=X$3,1,0))*OFFSET('Gastos com Pessoal'!$H$512,1,MATCH(2&amp;$B55,'Gastos com Pessoal'!$I$532:$AJ$532&amp;'Gastos com Pessoal'!$I$512:$AJ$512,0),10,1)),0)
+_xlfn.IFNA(SUM((X$3&gt;='Gastos com Pessoal'!$E$513:$E$522)*(X$3&lt;='Gastos com Pessoal'!$F$513:$F$522)*(IF('Gastos com Pessoal'!$S$513:$S$522&lt;=X$3,1,0))*OFFSET('Gastos com Pessoal'!$H$512,1,MATCH(3&amp;$B55,'Gastos com Pessoal'!$I$532:$AJ$532&amp;'Gastos com Pessoal'!$I$512:$AJ$512,0),10,1)),0)
+_xlfn.IFNA(SUM((X$3&gt;='Gastos com Pessoal'!$E$513:$E$522)*(X$3&lt;='Gastos com Pessoal'!$F$513:$F$522)*(IF('Gastos com Pessoal'!$Y$513:$Y$522&lt;=X$3,1,0))*OFFSET('Gastos com Pessoal'!$H$512,1,MATCH(4&amp;$B55,'Gastos com Pessoal'!$I$532:$AJ$532&amp;'Gastos com Pessoal'!$I$512:$AJ$512,0),10,1)),0)
+_xlfn.IFNA(SUM((X$3&gt;='Gastos com Pessoal'!$E$513:$E$522)*(X$3&lt;='Gastos com Pessoal'!$F$513:$F$522)*(IF('Gastos com Pessoal'!$AE$513:$AE$522&lt;=X$3,1,0))*OFFSET('Gastos com Pessoal'!$H$512,1,MATCH(5&amp;$B55,'Gastos com Pessoal'!$I$532:$AJ$532&amp;'Gastos com Pessoal'!$I$512:$AJ$512,0),10,1)),0)</f>
        <v>0</v>
      </c>
      <c r="Y55" s="32">
        <f t="array" aca="1" ref="Y55" ca="1">_xlfn.IFNA(SUM((Y$3&gt;='Gastos com Pessoal'!$E$7:$E$506)*(Y$3&lt;='Gastos com Pessoal'!$F$7:$F$506)*OFFSET('Encargos e Benefícios'!$D$5,1,MATCH($B55,'Encargos e Benefícios'!$E$5:$AB$5,0),500,1)),0)
+_xlfn.IFNA(SUM((Y$3&gt;='Gastos com Pessoal'!$E$513:$E$522)*(Y$3&lt;='Gastos com Pessoal'!$F$513:$F$522)*OFFSET('Encargos e Benefícios'!$D$511,1,MATCH($B55,'Encargos e Benefícios'!$E$511:$AB$511,0),10,1)),0)
+_xlfn.IFNA(SUM((Y$3&gt;='Gastos com Pessoal'!$E$7:$E$506)*(Y$3&lt;='Gastos com Pessoal'!$F$7:$F$506)*(IF('Gastos com Pessoal'!$G$7:$G$506&lt;=Y$3,1,0))*OFFSET('Gastos com Pessoal'!$H$6,1,MATCH(1&amp;$B55,'Gastos com Pessoal'!$I$532:$AJ$532&amp;'Gastos com Pessoal'!$I$6:$AJ$6,0),500,1)),0)
+_xlfn.IFNA(SUM((Y$3&gt;='Gastos com Pessoal'!$E$7:$E$506)*(Y$3&lt;='Gastos com Pessoal'!$F$7:$F$506)*(IF('Gastos com Pessoal'!$M$7:$M$506&lt;=Y$3,1,0))*OFFSET('Gastos com Pessoal'!$H$6,1,MATCH(2&amp;$B55,'Gastos com Pessoal'!$I$532:$AJ$532&amp;'Gastos com Pessoal'!$I$6:$AJ$6,0),500,1)),0)
+_xlfn.IFNA(SUM((Y$3&gt;='Gastos com Pessoal'!$E$7:$E$506)*(Y$3&lt;='Gastos com Pessoal'!$F$7:$F$506)*(IF('Gastos com Pessoal'!$S$7:$S$506&lt;=Y$3,1,0))*OFFSET('Gastos com Pessoal'!$H$6,1,MATCH(3&amp;$B55,'Gastos com Pessoal'!$I$532:$AJ$532&amp;'Gastos com Pessoal'!$I$6:$AJ$6,0),500,1)),0)
+_xlfn.IFNA(SUM((Y$3&gt;='Gastos com Pessoal'!$E$7:$E$506)*(Y$3&lt;='Gastos com Pessoal'!$F$7:$F$506)*(IF('Gastos com Pessoal'!$Y$7:$Y$506&lt;=Y$3,1,0))*OFFSET('Gastos com Pessoal'!$H$6,1,MATCH(4&amp;$B55,'Gastos com Pessoal'!$I$532:$AJ$532&amp;'Gastos com Pessoal'!$I$6:$AJ$6,0),500,1)),0)
+_xlfn.IFNA(SUM((Y$3&gt;='Gastos com Pessoal'!$E$7:$E$506)*(Y$3&lt;='Gastos com Pessoal'!$F$7:$F$506)*(IF('Gastos com Pessoal'!$AE$7:$AE$506&lt;=Y$3,1,0))*OFFSET('Gastos com Pessoal'!$H$6,1,MATCH(5&amp;$B55,'Gastos com Pessoal'!$I$532:$AJ$532&amp;'Gastos com Pessoal'!$I$6:$AJ$6,0),500,1)),0)
+_xlfn.IFNA(SUM((Y$3&gt;='Gastos com Pessoal'!$E$513:$E$522)*(Y$3&lt;='Gastos com Pessoal'!$F$513:$F$522)*(IF('Gastos com Pessoal'!$G$513:$G$522&lt;=Y$3,1,0))*OFFSET('Gastos com Pessoal'!$H$512,1,MATCH(1&amp;$B55,'Gastos com Pessoal'!$I$532:$AJ$532&amp;'Gastos com Pessoal'!$I$512:$AJ$512,0),10,1)),0)
+_xlfn.IFNA(SUM((Y$3&gt;='Gastos com Pessoal'!$E$513:$E$522)*(Y$3&lt;='Gastos com Pessoal'!$F$513:$F$522)*(IF('Gastos com Pessoal'!$M$513:$M$522&lt;=Y$3,1,0))*OFFSET('Gastos com Pessoal'!$H$512,1,MATCH(2&amp;$B55,'Gastos com Pessoal'!$I$532:$AJ$532&amp;'Gastos com Pessoal'!$I$512:$AJ$512,0),10,1)),0)
+_xlfn.IFNA(SUM((Y$3&gt;='Gastos com Pessoal'!$E$513:$E$522)*(Y$3&lt;='Gastos com Pessoal'!$F$513:$F$522)*(IF('Gastos com Pessoal'!$S$513:$S$522&lt;=Y$3,1,0))*OFFSET('Gastos com Pessoal'!$H$512,1,MATCH(3&amp;$B55,'Gastos com Pessoal'!$I$532:$AJ$532&amp;'Gastos com Pessoal'!$I$512:$AJ$512,0),10,1)),0)
+_xlfn.IFNA(SUM((Y$3&gt;='Gastos com Pessoal'!$E$513:$E$522)*(Y$3&lt;='Gastos com Pessoal'!$F$513:$F$522)*(IF('Gastos com Pessoal'!$Y$513:$Y$522&lt;=Y$3,1,0))*OFFSET('Gastos com Pessoal'!$H$512,1,MATCH(4&amp;$B55,'Gastos com Pessoal'!$I$532:$AJ$532&amp;'Gastos com Pessoal'!$I$512:$AJ$512,0),10,1)),0)
+_xlfn.IFNA(SUM((Y$3&gt;='Gastos com Pessoal'!$E$513:$E$522)*(Y$3&lt;='Gastos com Pessoal'!$F$513:$F$522)*(IF('Gastos com Pessoal'!$AE$513:$AE$522&lt;=Y$3,1,0))*OFFSET('Gastos com Pessoal'!$H$512,1,MATCH(5&amp;$B55,'Gastos com Pessoal'!$I$532:$AJ$532&amp;'Gastos com Pessoal'!$I$512:$AJ$512,0),10,1)),0)</f>
        <v>0</v>
      </c>
      <c r="Z55" s="32">
        <f t="array" aca="1" ref="Z55" ca="1">_xlfn.IFNA(SUM((Z$3&gt;='Gastos com Pessoal'!$E$7:$E$506)*(Z$3&lt;='Gastos com Pessoal'!$F$7:$F$506)*OFFSET('Encargos e Benefícios'!$D$5,1,MATCH($B55,'Encargos e Benefícios'!$E$5:$AB$5,0),500,1)),0)
+_xlfn.IFNA(SUM((Z$3&gt;='Gastos com Pessoal'!$E$513:$E$522)*(Z$3&lt;='Gastos com Pessoal'!$F$513:$F$522)*OFFSET('Encargos e Benefícios'!$D$511,1,MATCH($B55,'Encargos e Benefícios'!$E$511:$AB$511,0),10,1)),0)
+_xlfn.IFNA(SUM((Z$3&gt;='Gastos com Pessoal'!$E$7:$E$506)*(Z$3&lt;='Gastos com Pessoal'!$F$7:$F$506)*(IF('Gastos com Pessoal'!$G$7:$G$506&lt;=Z$3,1,0))*OFFSET('Gastos com Pessoal'!$H$6,1,MATCH(1&amp;$B55,'Gastos com Pessoal'!$I$532:$AJ$532&amp;'Gastos com Pessoal'!$I$6:$AJ$6,0),500,1)),0)
+_xlfn.IFNA(SUM((Z$3&gt;='Gastos com Pessoal'!$E$7:$E$506)*(Z$3&lt;='Gastos com Pessoal'!$F$7:$F$506)*(IF('Gastos com Pessoal'!$M$7:$M$506&lt;=Z$3,1,0))*OFFSET('Gastos com Pessoal'!$H$6,1,MATCH(2&amp;$B55,'Gastos com Pessoal'!$I$532:$AJ$532&amp;'Gastos com Pessoal'!$I$6:$AJ$6,0),500,1)),0)
+_xlfn.IFNA(SUM((Z$3&gt;='Gastos com Pessoal'!$E$7:$E$506)*(Z$3&lt;='Gastos com Pessoal'!$F$7:$F$506)*(IF('Gastos com Pessoal'!$S$7:$S$506&lt;=Z$3,1,0))*OFFSET('Gastos com Pessoal'!$H$6,1,MATCH(3&amp;$B55,'Gastos com Pessoal'!$I$532:$AJ$532&amp;'Gastos com Pessoal'!$I$6:$AJ$6,0),500,1)),0)
+_xlfn.IFNA(SUM((Z$3&gt;='Gastos com Pessoal'!$E$7:$E$506)*(Z$3&lt;='Gastos com Pessoal'!$F$7:$F$506)*(IF('Gastos com Pessoal'!$Y$7:$Y$506&lt;=Z$3,1,0))*OFFSET('Gastos com Pessoal'!$H$6,1,MATCH(4&amp;$B55,'Gastos com Pessoal'!$I$532:$AJ$532&amp;'Gastos com Pessoal'!$I$6:$AJ$6,0),500,1)),0)
+_xlfn.IFNA(SUM((Z$3&gt;='Gastos com Pessoal'!$E$7:$E$506)*(Z$3&lt;='Gastos com Pessoal'!$F$7:$F$506)*(IF('Gastos com Pessoal'!$AE$7:$AE$506&lt;=Z$3,1,0))*OFFSET('Gastos com Pessoal'!$H$6,1,MATCH(5&amp;$B55,'Gastos com Pessoal'!$I$532:$AJ$532&amp;'Gastos com Pessoal'!$I$6:$AJ$6,0),500,1)),0)
+_xlfn.IFNA(SUM((Z$3&gt;='Gastos com Pessoal'!$E$513:$E$522)*(Z$3&lt;='Gastos com Pessoal'!$F$513:$F$522)*(IF('Gastos com Pessoal'!$G$513:$G$522&lt;=Z$3,1,0))*OFFSET('Gastos com Pessoal'!$H$512,1,MATCH(1&amp;$B55,'Gastos com Pessoal'!$I$532:$AJ$532&amp;'Gastos com Pessoal'!$I$512:$AJ$512,0),10,1)),0)
+_xlfn.IFNA(SUM((Z$3&gt;='Gastos com Pessoal'!$E$513:$E$522)*(Z$3&lt;='Gastos com Pessoal'!$F$513:$F$522)*(IF('Gastos com Pessoal'!$M$513:$M$522&lt;=Z$3,1,0))*OFFSET('Gastos com Pessoal'!$H$512,1,MATCH(2&amp;$B55,'Gastos com Pessoal'!$I$532:$AJ$532&amp;'Gastos com Pessoal'!$I$512:$AJ$512,0),10,1)),0)
+_xlfn.IFNA(SUM((Z$3&gt;='Gastos com Pessoal'!$E$513:$E$522)*(Z$3&lt;='Gastos com Pessoal'!$F$513:$F$522)*(IF('Gastos com Pessoal'!$S$513:$S$522&lt;=Z$3,1,0))*OFFSET('Gastos com Pessoal'!$H$512,1,MATCH(3&amp;$B55,'Gastos com Pessoal'!$I$532:$AJ$532&amp;'Gastos com Pessoal'!$I$512:$AJ$512,0),10,1)),0)
+_xlfn.IFNA(SUM((Z$3&gt;='Gastos com Pessoal'!$E$513:$E$522)*(Z$3&lt;='Gastos com Pessoal'!$F$513:$F$522)*(IF('Gastos com Pessoal'!$Y$513:$Y$522&lt;=Z$3,1,0))*OFFSET('Gastos com Pessoal'!$H$512,1,MATCH(4&amp;$B55,'Gastos com Pessoal'!$I$532:$AJ$532&amp;'Gastos com Pessoal'!$I$512:$AJ$512,0),10,1)),0)
+_xlfn.IFNA(SUM((Z$3&gt;='Gastos com Pessoal'!$E$513:$E$522)*(Z$3&lt;='Gastos com Pessoal'!$F$513:$F$522)*(IF('Gastos com Pessoal'!$AE$513:$AE$522&lt;=Z$3,1,0))*OFFSET('Gastos com Pessoal'!$H$512,1,MATCH(5&amp;$B55,'Gastos com Pessoal'!$I$532:$AJ$532&amp;'Gastos com Pessoal'!$I$512:$AJ$512,0),10,1)),0)</f>
        <v>0</v>
      </c>
      <c r="AA55" s="32">
        <f t="array" aca="1" ref="AA55" ca="1">_xlfn.IFNA(SUM((AA$3&gt;='Gastos com Pessoal'!$E$7:$E$506)*(AA$3&lt;='Gastos com Pessoal'!$F$7:$F$506)*OFFSET('Encargos e Benefícios'!$D$5,1,MATCH($B55,'Encargos e Benefícios'!$E$5:$AB$5,0),500,1)),0)
+_xlfn.IFNA(SUM((AA$3&gt;='Gastos com Pessoal'!$E$513:$E$522)*(AA$3&lt;='Gastos com Pessoal'!$F$513:$F$522)*OFFSET('Encargos e Benefícios'!$D$511,1,MATCH($B55,'Encargos e Benefícios'!$E$511:$AB$511,0),10,1)),0)
+_xlfn.IFNA(SUM((AA$3&gt;='Gastos com Pessoal'!$E$7:$E$506)*(AA$3&lt;='Gastos com Pessoal'!$F$7:$F$506)*(IF('Gastos com Pessoal'!$G$7:$G$506&lt;=AA$3,1,0))*OFFSET('Gastos com Pessoal'!$H$6,1,MATCH(1&amp;$B55,'Gastos com Pessoal'!$I$532:$AJ$532&amp;'Gastos com Pessoal'!$I$6:$AJ$6,0),500,1)),0)
+_xlfn.IFNA(SUM((AA$3&gt;='Gastos com Pessoal'!$E$7:$E$506)*(AA$3&lt;='Gastos com Pessoal'!$F$7:$F$506)*(IF('Gastos com Pessoal'!$M$7:$M$506&lt;=AA$3,1,0))*OFFSET('Gastos com Pessoal'!$H$6,1,MATCH(2&amp;$B55,'Gastos com Pessoal'!$I$532:$AJ$532&amp;'Gastos com Pessoal'!$I$6:$AJ$6,0),500,1)),0)
+_xlfn.IFNA(SUM((AA$3&gt;='Gastos com Pessoal'!$E$7:$E$506)*(AA$3&lt;='Gastos com Pessoal'!$F$7:$F$506)*(IF('Gastos com Pessoal'!$S$7:$S$506&lt;=AA$3,1,0))*OFFSET('Gastos com Pessoal'!$H$6,1,MATCH(3&amp;$B55,'Gastos com Pessoal'!$I$532:$AJ$532&amp;'Gastos com Pessoal'!$I$6:$AJ$6,0),500,1)),0)
+_xlfn.IFNA(SUM((AA$3&gt;='Gastos com Pessoal'!$E$7:$E$506)*(AA$3&lt;='Gastos com Pessoal'!$F$7:$F$506)*(IF('Gastos com Pessoal'!$Y$7:$Y$506&lt;=AA$3,1,0))*OFFSET('Gastos com Pessoal'!$H$6,1,MATCH(4&amp;$B55,'Gastos com Pessoal'!$I$532:$AJ$532&amp;'Gastos com Pessoal'!$I$6:$AJ$6,0),500,1)),0)
+_xlfn.IFNA(SUM((AA$3&gt;='Gastos com Pessoal'!$E$7:$E$506)*(AA$3&lt;='Gastos com Pessoal'!$F$7:$F$506)*(IF('Gastos com Pessoal'!$AE$7:$AE$506&lt;=AA$3,1,0))*OFFSET('Gastos com Pessoal'!$H$6,1,MATCH(5&amp;$B55,'Gastos com Pessoal'!$I$532:$AJ$532&amp;'Gastos com Pessoal'!$I$6:$AJ$6,0),500,1)),0)
+_xlfn.IFNA(SUM((AA$3&gt;='Gastos com Pessoal'!$E$513:$E$522)*(AA$3&lt;='Gastos com Pessoal'!$F$513:$F$522)*(IF('Gastos com Pessoal'!$G$513:$G$522&lt;=AA$3,1,0))*OFFSET('Gastos com Pessoal'!$H$512,1,MATCH(1&amp;$B55,'Gastos com Pessoal'!$I$532:$AJ$532&amp;'Gastos com Pessoal'!$I$512:$AJ$512,0),10,1)),0)
+_xlfn.IFNA(SUM((AA$3&gt;='Gastos com Pessoal'!$E$513:$E$522)*(AA$3&lt;='Gastos com Pessoal'!$F$513:$F$522)*(IF('Gastos com Pessoal'!$M$513:$M$522&lt;=AA$3,1,0))*OFFSET('Gastos com Pessoal'!$H$512,1,MATCH(2&amp;$B55,'Gastos com Pessoal'!$I$532:$AJ$532&amp;'Gastos com Pessoal'!$I$512:$AJ$512,0),10,1)),0)
+_xlfn.IFNA(SUM((AA$3&gt;='Gastos com Pessoal'!$E$513:$E$522)*(AA$3&lt;='Gastos com Pessoal'!$F$513:$F$522)*(IF('Gastos com Pessoal'!$S$513:$S$522&lt;=AA$3,1,0))*OFFSET('Gastos com Pessoal'!$H$512,1,MATCH(3&amp;$B55,'Gastos com Pessoal'!$I$532:$AJ$532&amp;'Gastos com Pessoal'!$I$512:$AJ$512,0),10,1)),0)
+_xlfn.IFNA(SUM((AA$3&gt;='Gastos com Pessoal'!$E$513:$E$522)*(AA$3&lt;='Gastos com Pessoal'!$F$513:$F$522)*(IF('Gastos com Pessoal'!$Y$513:$Y$522&lt;=AA$3,1,0))*OFFSET('Gastos com Pessoal'!$H$512,1,MATCH(4&amp;$B55,'Gastos com Pessoal'!$I$532:$AJ$532&amp;'Gastos com Pessoal'!$I$512:$AJ$512,0),10,1)),0)
+_xlfn.IFNA(SUM((AA$3&gt;='Gastos com Pessoal'!$E$513:$E$522)*(AA$3&lt;='Gastos com Pessoal'!$F$513:$F$522)*(IF('Gastos com Pessoal'!$AE$513:$AE$522&lt;=AA$3,1,0))*OFFSET('Gastos com Pessoal'!$H$512,1,MATCH(5&amp;$B55,'Gastos com Pessoal'!$I$532:$AJ$532&amp;'Gastos com Pessoal'!$I$512:$AJ$512,0),10,1)),0)</f>
        <v>0</v>
      </c>
      <c r="AB55" s="32">
        <f t="array" aca="1" ref="AB55" ca="1">_xlfn.IFNA(SUM((AB$3&gt;='Gastos com Pessoal'!$E$7:$E$506)*(AB$3&lt;='Gastos com Pessoal'!$F$7:$F$506)*OFFSET('Encargos e Benefícios'!$D$5,1,MATCH($B55,'Encargos e Benefícios'!$E$5:$AB$5,0),500,1)),0)
+_xlfn.IFNA(SUM((AB$3&gt;='Gastos com Pessoal'!$E$513:$E$522)*(AB$3&lt;='Gastos com Pessoal'!$F$513:$F$522)*OFFSET('Encargos e Benefícios'!$D$511,1,MATCH($B55,'Encargos e Benefícios'!$E$511:$AB$511,0),10,1)),0)
+_xlfn.IFNA(SUM((AB$3&gt;='Gastos com Pessoal'!$E$7:$E$506)*(AB$3&lt;='Gastos com Pessoal'!$F$7:$F$506)*(IF('Gastos com Pessoal'!$G$7:$G$506&lt;=AB$3,1,0))*OFFSET('Gastos com Pessoal'!$H$6,1,MATCH(1&amp;$B55,'Gastos com Pessoal'!$I$532:$AJ$532&amp;'Gastos com Pessoal'!$I$6:$AJ$6,0),500,1)),0)
+_xlfn.IFNA(SUM((AB$3&gt;='Gastos com Pessoal'!$E$7:$E$506)*(AB$3&lt;='Gastos com Pessoal'!$F$7:$F$506)*(IF('Gastos com Pessoal'!$M$7:$M$506&lt;=AB$3,1,0))*OFFSET('Gastos com Pessoal'!$H$6,1,MATCH(2&amp;$B55,'Gastos com Pessoal'!$I$532:$AJ$532&amp;'Gastos com Pessoal'!$I$6:$AJ$6,0),500,1)),0)
+_xlfn.IFNA(SUM((AB$3&gt;='Gastos com Pessoal'!$E$7:$E$506)*(AB$3&lt;='Gastos com Pessoal'!$F$7:$F$506)*(IF('Gastos com Pessoal'!$S$7:$S$506&lt;=AB$3,1,0))*OFFSET('Gastos com Pessoal'!$H$6,1,MATCH(3&amp;$B55,'Gastos com Pessoal'!$I$532:$AJ$532&amp;'Gastos com Pessoal'!$I$6:$AJ$6,0),500,1)),0)
+_xlfn.IFNA(SUM((AB$3&gt;='Gastos com Pessoal'!$E$7:$E$506)*(AB$3&lt;='Gastos com Pessoal'!$F$7:$F$506)*(IF('Gastos com Pessoal'!$Y$7:$Y$506&lt;=AB$3,1,0))*OFFSET('Gastos com Pessoal'!$H$6,1,MATCH(4&amp;$B55,'Gastos com Pessoal'!$I$532:$AJ$532&amp;'Gastos com Pessoal'!$I$6:$AJ$6,0),500,1)),0)
+_xlfn.IFNA(SUM((AB$3&gt;='Gastos com Pessoal'!$E$7:$E$506)*(AB$3&lt;='Gastos com Pessoal'!$F$7:$F$506)*(IF('Gastos com Pessoal'!$AE$7:$AE$506&lt;=AB$3,1,0))*OFFSET('Gastos com Pessoal'!$H$6,1,MATCH(5&amp;$B55,'Gastos com Pessoal'!$I$532:$AJ$532&amp;'Gastos com Pessoal'!$I$6:$AJ$6,0),500,1)),0)
+_xlfn.IFNA(SUM((AB$3&gt;='Gastos com Pessoal'!$E$513:$E$522)*(AB$3&lt;='Gastos com Pessoal'!$F$513:$F$522)*(IF('Gastos com Pessoal'!$G$513:$G$522&lt;=AB$3,1,0))*OFFSET('Gastos com Pessoal'!$H$512,1,MATCH(1&amp;$B55,'Gastos com Pessoal'!$I$532:$AJ$532&amp;'Gastos com Pessoal'!$I$512:$AJ$512,0),10,1)),0)
+_xlfn.IFNA(SUM((AB$3&gt;='Gastos com Pessoal'!$E$513:$E$522)*(AB$3&lt;='Gastos com Pessoal'!$F$513:$F$522)*(IF('Gastos com Pessoal'!$M$513:$M$522&lt;=AB$3,1,0))*OFFSET('Gastos com Pessoal'!$H$512,1,MATCH(2&amp;$B55,'Gastos com Pessoal'!$I$532:$AJ$532&amp;'Gastos com Pessoal'!$I$512:$AJ$512,0),10,1)),0)
+_xlfn.IFNA(SUM((AB$3&gt;='Gastos com Pessoal'!$E$513:$E$522)*(AB$3&lt;='Gastos com Pessoal'!$F$513:$F$522)*(IF('Gastos com Pessoal'!$S$513:$S$522&lt;=AB$3,1,0))*OFFSET('Gastos com Pessoal'!$H$512,1,MATCH(3&amp;$B55,'Gastos com Pessoal'!$I$532:$AJ$532&amp;'Gastos com Pessoal'!$I$512:$AJ$512,0),10,1)),0)
+_xlfn.IFNA(SUM((AB$3&gt;='Gastos com Pessoal'!$E$513:$E$522)*(AB$3&lt;='Gastos com Pessoal'!$F$513:$F$522)*(IF('Gastos com Pessoal'!$Y$513:$Y$522&lt;=AB$3,1,0))*OFFSET('Gastos com Pessoal'!$H$512,1,MATCH(4&amp;$B55,'Gastos com Pessoal'!$I$532:$AJ$532&amp;'Gastos com Pessoal'!$I$512:$AJ$512,0),10,1)),0)
+_xlfn.IFNA(SUM((AB$3&gt;='Gastos com Pessoal'!$E$513:$E$522)*(AB$3&lt;='Gastos com Pessoal'!$F$513:$F$522)*(IF('Gastos com Pessoal'!$AE$513:$AE$522&lt;=AB$3,1,0))*OFFSET('Gastos com Pessoal'!$H$512,1,MATCH(5&amp;$B55,'Gastos com Pessoal'!$I$532:$AJ$532&amp;'Gastos com Pessoal'!$I$512:$AJ$512,0),10,1)),0)</f>
        <v>0</v>
      </c>
      <c r="AC55" s="32">
        <f t="array" aca="1" ref="AC55" ca="1">_xlfn.IFNA(SUM((AC$3&gt;='Gastos com Pessoal'!$E$7:$E$506)*(AC$3&lt;='Gastos com Pessoal'!$F$7:$F$506)*OFFSET('Encargos e Benefícios'!$D$5,1,MATCH($B55,'Encargos e Benefícios'!$E$5:$AB$5,0),500,1)),0)
+_xlfn.IFNA(SUM((AC$3&gt;='Gastos com Pessoal'!$E$513:$E$522)*(AC$3&lt;='Gastos com Pessoal'!$F$513:$F$522)*OFFSET('Encargos e Benefícios'!$D$511,1,MATCH($B55,'Encargos e Benefícios'!$E$511:$AB$511,0),10,1)),0)
+_xlfn.IFNA(SUM((AC$3&gt;='Gastos com Pessoal'!$E$7:$E$506)*(AC$3&lt;='Gastos com Pessoal'!$F$7:$F$506)*(IF('Gastos com Pessoal'!$G$7:$G$506&lt;=AC$3,1,0))*OFFSET('Gastos com Pessoal'!$H$6,1,MATCH(1&amp;$B55,'Gastos com Pessoal'!$I$532:$AJ$532&amp;'Gastos com Pessoal'!$I$6:$AJ$6,0),500,1)),0)
+_xlfn.IFNA(SUM((AC$3&gt;='Gastos com Pessoal'!$E$7:$E$506)*(AC$3&lt;='Gastos com Pessoal'!$F$7:$F$506)*(IF('Gastos com Pessoal'!$M$7:$M$506&lt;=AC$3,1,0))*OFFSET('Gastos com Pessoal'!$H$6,1,MATCH(2&amp;$B55,'Gastos com Pessoal'!$I$532:$AJ$532&amp;'Gastos com Pessoal'!$I$6:$AJ$6,0),500,1)),0)
+_xlfn.IFNA(SUM((AC$3&gt;='Gastos com Pessoal'!$E$7:$E$506)*(AC$3&lt;='Gastos com Pessoal'!$F$7:$F$506)*(IF('Gastos com Pessoal'!$S$7:$S$506&lt;=AC$3,1,0))*OFFSET('Gastos com Pessoal'!$H$6,1,MATCH(3&amp;$B55,'Gastos com Pessoal'!$I$532:$AJ$532&amp;'Gastos com Pessoal'!$I$6:$AJ$6,0),500,1)),0)
+_xlfn.IFNA(SUM((AC$3&gt;='Gastos com Pessoal'!$E$7:$E$506)*(AC$3&lt;='Gastos com Pessoal'!$F$7:$F$506)*(IF('Gastos com Pessoal'!$Y$7:$Y$506&lt;=AC$3,1,0))*OFFSET('Gastos com Pessoal'!$H$6,1,MATCH(4&amp;$B55,'Gastos com Pessoal'!$I$532:$AJ$532&amp;'Gastos com Pessoal'!$I$6:$AJ$6,0),500,1)),0)
+_xlfn.IFNA(SUM((AC$3&gt;='Gastos com Pessoal'!$E$7:$E$506)*(AC$3&lt;='Gastos com Pessoal'!$F$7:$F$506)*(IF('Gastos com Pessoal'!$AE$7:$AE$506&lt;=AC$3,1,0))*OFFSET('Gastos com Pessoal'!$H$6,1,MATCH(5&amp;$B55,'Gastos com Pessoal'!$I$532:$AJ$532&amp;'Gastos com Pessoal'!$I$6:$AJ$6,0),500,1)),0)
+_xlfn.IFNA(SUM((AC$3&gt;='Gastos com Pessoal'!$E$513:$E$522)*(AC$3&lt;='Gastos com Pessoal'!$F$513:$F$522)*(IF('Gastos com Pessoal'!$G$513:$G$522&lt;=AC$3,1,0))*OFFSET('Gastos com Pessoal'!$H$512,1,MATCH(1&amp;$B55,'Gastos com Pessoal'!$I$532:$AJ$532&amp;'Gastos com Pessoal'!$I$512:$AJ$512,0),10,1)),0)
+_xlfn.IFNA(SUM((AC$3&gt;='Gastos com Pessoal'!$E$513:$E$522)*(AC$3&lt;='Gastos com Pessoal'!$F$513:$F$522)*(IF('Gastos com Pessoal'!$M$513:$M$522&lt;=AC$3,1,0))*OFFSET('Gastos com Pessoal'!$H$512,1,MATCH(2&amp;$B55,'Gastos com Pessoal'!$I$532:$AJ$532&amp;'Gastos com Pessoal'!$I$512:$AJ$512,0),10,1)),0)
+_xlfn.IFNA(SUM((AC$3&gt;='Gastos com Pessoal'!$E$513:$E$522)*(AC$3&lt;='Gastos com Pessoal'!$F$513:$F$522)*(IF('Gastos com Pessoal'!$S$513:$S$522&lt;=AC$3,1,0))*OFFSET('Gastos com Pessoal'!$H$512,1,MATCH(3&amp;$B55,'Gastos com Pessoal'!$I$532:$AJ$532&amp;'Gastos com Pessoal'!$I$512:$AJ$512,0),10,1)),0)
+_xlfn.IFNA(SUM((AC$3&gt;='Gastos com Pessoal'!$E$513:$E$522)*(AC$3&lt;='Gastos com Pessoal'!$F$513:$F$522)*(IF('Gastos com Pessoal'!$Y$513:$Y$522&lt;=AC$3,1,0))*OFFSET('Gastos com Pessoal'!$H$512,1,MATCH(4&amp;$B55,'Gastos com Pessoal'!$I$532:$AJ$532&amp;'Gastos com Pessoal'!$I$512:$AJ$512,0),10,1)),0)
+_xlfn.IFNA(SUM((AC$3&gt;='Gastos com Pessoal'!$E$513:$E$522)*(AC$3&lt;='Gastos com Pessoal'!$F$513:$F$522)*(IF('Gastos com Pessoal'!$AE$513:$AE$522&lt;=AC$3,1,0))*OFFSET('Gastos com Pessoal'!$H$512,1,MATCH(5&amp;$B55,'Gastos com Pessoal'!$I$532:$AJ$532&amp;'Gastos com Pessoal'!$I$512:$AJ$512,0),10,1)),0)</f>
        <v>0</v>
      </c>
      <c r="AD55" s="32">
        <f t="array" aca="1" ref="AD55" ca="1">_xlfn.IFNA(SUM((AD$3&gt;='Gastos com Pessoal'!$E$7:$E$506)*(AD$3&lt;='Gastos com Pessoal'!$F$7:$F$506)*OFFSET('Encargos e Benefícios'!$D$5,1,MATCH($B55,'Encargos e Benefícios'!$E$5:$AB$5,0),500,1)),0)
+_xlfn.IFNA(SUM((AD$3&gt;='Gastos com Pessoal'!$E$513:$E$522)*(AD$3&lt;='Gastos com Pessoal'!$F$513:$F$522)*OFFSET('Encargos e Benefícios'!$D$511,1,MATCH($B55,'Encargos e Benefícios'!$E$511:$AB$511,0),10,1)),0)
+_xlfn.IFNA(SUM((AD$3&gt;='Gastos com Pessoal'!$E$7:$E$506)*(AD$3&lt;='Gastos com Pessoal'!$F$7:$F$506)*(IF('Gastos com Pessoal'!$G$7:$G$506&lt;=AD$3,1,0))*OFFSET('Gastos com Pessoal'!$H$6,1,MATCH(1&amp;$B55,'Gastos com Pessoal'!$I$532:$AJ$532&amp;'Gastos com Pessoal'!$I$6:$AJ$6,0),500,1)),0)
+_xlfn.IFNA(SUM((AD$3&gt;='Gastos com Pessoal'!$E$7:$E$506)*(AD$3&lt;='Gastos com Pessoal'!$F$7:$F$506)*(IF('Gastos com Pessoal'!$M$7:$M$506&lt;=AD$3,1,0))*OFFSET('Gastos com Pessoal'!$H$6,1,MATCH(2&amp;$B55,'Gastos com Pessoal'!$I$532:$AJ$532&amp;'Gastos com Pessoal'!$I$6:$AJ$6,0),500,1)),0)
+_xlfn.IFNA(SUM((AD$3&gt;='Gastos com Pessoal'!$E$7:$E$506)*(AD$3&lt;='Gastos com Pessoal'!$F$7:$F$506)*(IF('Gastos com Pessoal'!$S$7:$S$506&lt;=AD$3,1,0))*OFFSET('Gastos com Pessoal'!$H$6,1,MATCH(3&amp;$B55,'Gastos com Pessoal'!$I$532:$AJ$532&amp;'Gastos com Pessoal'!$I$6:$AJ$6,0),500,1)),0)
+_xlfn.IFNA(SUM((AD$3&gt;='Gastos com Pessoal'!$E$7:$E$506)*(AD$3&lt;='Gastos com Pessoal'!$F$7:$F$506)*(IF('Gastos com Pessoal'!$Y$7:$Y$506&lt;=AD$3,1,0))*OFFSET('Gastos com Pessoal'!$H$6,1,MATCH(4&amp;$B55,'Gastos com Pessoal'!$I$532:$AJ$532&amp;'Gastos com Pessoal'!$I$6:$AJ$6,0),500,1)),0)
+_xlfn.IFNA(SUM((AD$3&gt;='Gastos com Pessoal'!$E$7:$E$506)*(AD$3&lt;='Gastos com Pessoal'!$F$7:$F$506)*(IF('Gastos com Pessoal'!$AE$7:$AE$506&lt;=AD$3,1,0))*OFFSET('Gastos com Pessoal'!$H$6,1,MATCH(5&amp;$B55,'Gastos com Pessoal'!$I$532:$AJ$532&amp;'Gastos com Pessoal'!$I$6:$AJ$6,0),500,1)),0)
+_xlfn.IFNA(SUM((AD$3&gt;='Gastos com Pessoal'!$E$513:$E$522)*(AD$3&lt;='Gastos com Pessoal'!$F$513:$F$522)*(IF('Gastos com Pessoal'!$G$513:$G$522&lt;=AD$3,1,0))*OFFSET('Gastos com Pessoal'!$H$512,1,MATCH(1&amp;$B55,'Gastos com Pessoal'!$I$532:$AJ$532&amp;'Gastos com Pessoal'!$I$512:$AJ$512,0),10,1)),0)
+_xlfn.IFNA(SUM((AD$3&gt;='Gastos com Pessoal'!$E$513:$E$522)*(AD$3&lt;='Gastos com Pessoal'!$F$513:$F$522)*(IF('Gastos com Pessoal'!$M$513:$M$522&lt;=AD$3,1,0))*OFFSET('Gastos com Pessoal'!$H$512,1,MATCH(2&amp;$B55,'Gastos com Pessoal'!$I$532:$AJ$532&amp;'Gastos com Pessoal'!$I$512:$AJ$512,0),10,1)),0)
+_xlfn.IFNA(SUM((AD$3&gt;='Gastos com Pessoal'!$E$513:$E$522)*(AD$3&lt;='Gastos com Pessoal'!$F$513:$F$522)*(IF('Gastos com Pessoal'!$S$513:$S$522&lt;=AD$3,1,0))*OFFSET('Gastos com Pessoal'!$H$512,1,MATCH(3&amp;$B55,'Gastos com Pessoal'!$I$532:$AJ$532&amp;'Gastos com Pessoal'!$I$512:$AJ$512,0),10,1)),0)
+_xlfn.IFNA(SUM((AD$3&gt;='Gastos com Pessoal'!$E$513:$E$522)*(AD$3&lt;='Gastos com Pessoal'!$F$513:$F$522)*(IF('Gastos com Pessoal'!$Y$513:$Y$522&lt;=AD$3,1,0))*OFFSET('Gastos com Pessoal'!$H$512,1,MATCH(4&amp;$B55,'Gastos com Pessoal'!$I$532:$AJ$532&amp;'Gastos com Pessoal'!$I$512:$AJ$512,0),10,1)),0)
+_xlfn.IFNA(SUM((AD$3&gt;='Gastos com Pessoal'!$E$513:$E$522)*(AD$3&lt;='Gastos com Pessoal'!$F$513:$F$522)*(IF('Gastos com Pessoal'!$AE$513:$AE$522&lt;=AD$3,1,0))*OFFSET('Gastos com Pessoal'!$H$512,1,MATCH(5&amp;$B55,'Gastos com Pessoal'!$I$532:$AJ$532&amp;'Gastos com Pessoal'!$I$512:$AJ$512,0),10,1)),0)</f>
        <v>0</v>
      </c>
      <c r="AE55" s="32">
        <f t="array" aca="1" ref="AE55" ca="1">_xlfn.IFNA(SUM((AE$3&gt;='Gastos com Pessoal'!$E$7:$E$506)*(AE$3&lt;='Gastos com Pessoal'!$F$7:$F$506)*OFFSET('Encargos e Benefícios'!$D$5,1,MATCH($B55,'Encargos e Benefícios'!$E$5:$AB$5,0),500,1)),0)
+_xlfn.IFNA(SUM((AE$3&gt;='Gastos com Pessoal'!$E$513:$E$522)*(AE$3&lt;='Gastos com Pessoal'!$F$513:$F$522)*OFFSET('Encargos e Benefícios'!$D$511,1,MATCH($B55,'Encargos e Benefícios'!$E$511:$AB$511,0),10,1)),0)
+_xlfn.IFNA(SUM((AE$3&gt;='Gastos com Pessoal'!$E$7:$E$506)*(AE$3&lt;='Gastos com Pessoal'!$F$7:$F$506)*(IF('Gastos com Pessoal'!$G$7:$G$506&lt;=AE$3,1,0))*OFFSET('Gastos com Pessoal'!$H$6,1,MATCH(1&amp;$B55,'Gastos com Pessoal'!$I$532:$AJ$532&amp;'Gastos com Pessoal'!$I$6:$AJ$6,0),500,1)),0)
+_xlfn.IFNA(SUM((AE$3&gt;='Gastos com Pessoal'!$E$7:$E$506)*(AE$3&lt;='Gastos com Pessoal'!$F$7:$F$506)*(IF('Gastos com Pessoal'!$M$7:$M$506&lt;=AE$3,1,0))*OFFSET('Gastos com Pessoal'!$H$6,1,MATCH(2&amp;$B55,'Gastos com Pessoal'!$I$532:$AJ$532&amp;'Gastos com Pessoal'!$I$6:$AJ$6,0),500,1)),0)
+_xlfn.IFNA(SUM((AE$3&gt;='Gastos com Pessoal'!$E$7:$E$506)*(AE$3&lt;='Gastos com Pessoal'!$F$7:$F$506)*(IF('Gastos com Pessoal'!$S$7:$S$506&lt;=AE$3,1,0))*OFFSET('Gastos com Pessoal'!$H$6,1,MATCH(3&amp;$B55,'Gastos com Pessoal'!$I$532:$AJ$532&amp;'Gastos com Pessoal'!$I$6:$AJ$6,0),500,1)),0)
+_xlfn.IFNA(SUM((AE$3&gt;='Gastos com Pessoal'!$E$7:$E$506)*(AE$3&lt;='Gastos com Pessoal'!$F$7:$F$506)*(IF('Gastos com Pessoal'!$Y$7:$Y$506&lt;=AE$3,1,0))*OFFSET('Gastos com Pessoal'!$H$6,1,MATCH(4&amp;$B55,'Gastos com Pessoal'!$I$532:$AJ$532&amp;'Gastos com Pessoal'!$I$6:$AJ$6,0),500,1)),0)
+_xlfn.IFNA(SUM((AE$3&gt;='Gastos com Pessoal'!$E$7:$E$506)*(AE$3&lt;='Gastos com Pessoal'!$F$7:$F$506)*(IF('Gastos com Pessoal'!$AE$7:$AE$506&lt;=AE$3,1,0))*OFFSET('Gastos com Pessoal'!$H$6,1,MATCH(5&amp;$B55,'Gastos com Pessoal'!$I$532:$AJ$532&amp;'Gastos com Pessoal'!$I$6:$AJ$6,0),500,1)),0)
+_xlfn.IFNA(SUM((AE$3&gt;='Gastos com Pessoal'!$E$513:$E$522)*(AE$3&lt;='Gastos com Pessoal'!$F$513:$F$522)*(IF('Gastos com Pessoal'!$G$513:$G$522&lt;=AE$3,1,0))*OFFSET('Gastos com Pessoal'!$H$512,1,MATCH(1&amp;$B55,'Gastos com Pessoal'!$I$532:$AJ$532&amp;'Gastos com Pessoal'!$I$512:$AJ$512,0),10,1)),0)
+_xlfn.IFNA(SUM((AE$3&gt;='Gastos com Pessoal'!$E$513:$E$522)*(AE$3&lt;='Gastos com Pessoal'!$F$513:$F$522)*(IF('Gastos com Pessoal'!$M$513:$M$522&lt;=AE$3,1,0))*OFFSET('Gastos com Pessoal'!$H$512,1,MATCH(2&amp;$B55,'Gastos com Pessoal'!$I$532:$AJ$532&amp;'Gastos com Pessoal'!$I$512:$AJ$512,0),10,1)),0)
+_xlfn.IFNA(SUM((AE$3&gt;='Gastos com Pessoal'!$E$513:$E$522)*(AE$3&lt;='Gastos com Pessoal'!$F$513:$F$522)*(IF('Gastos com Pessoal'!$S$513:$S$522&lt;=AE$3,1,0))*OFFSET('Gastos com Pessoal'!$H$512,1,MATCH(3&amp;$B55,'Gastos com Pessoal'!$I$532:$AJ$532&amp;'Gastos com Pessoal'!$I$512:$AJ$512,0),10,1)),0)
+_xlfn.IFNA(SUM((AE$3&gt;='Gastos com Pessoal'!$E$513:$E$522)*(AE$3&lt;='Gastos com Pessoal'!$F$513:$F$522)*(IF('Gastos com Pessoal'!$Y$513:$Y$522&lt;=AE$3,1,0))*OFFSET('Gastos com Pessoal'!$H$512,1,MATCH(4&amp;$B55,'Gastos com Pessoal'!$I$532:$AJ$532&amp;'Gastos com Pessoal'!$I$512:$AJ$512,0),10,1)),0)
+_xlfn.IFNA(SUM((AE$3&gt;='Gastos com Pessoal'!$E$513:$E$522)*(AE$3&lt;='Gastos com Pessoal'!$F$513:$F$522)*(IF('Gastos com Pessoal'!$AE$513:$AE$522&lt;=AE$3,1,0))*OFFSET('Gastos com Pessoal'!$H$512,1,MATCH(5&amp;$B55,'Gastos com Pessoal'!$I$532:$AJ$532&amp;'Gastos com Pessoal'!$I$512:$AJ$512,0),10,1)),0)</f>
        <v>0</v>
      </c>
      <c r="AF55" s="32">
        <f t="array" aca="1" ref="AF55" ca="1">_xlfn.IFNA(SUM((AF$3&gt;='Gastos com Pessoal'!$E$7:$E$506)*(AF$3&lt;='Gastos com Pessoal'!$F$7:$F$506)*OFFSET('Encargos e Benefícios'!$D$5,1,MATCH($B55,'Encargos e Benefícios'!$E$5:$AB$5,0),500,1)),0)
+_xlfn.IFNA(SUM((AF$3&gt;='Gastos com Pessoal'!$E$513:$E$522)*(AF$3&lt;='Gastos com Pessoal'!$F$513:$F$522)*OFFSET('Encargos e Benefícios'!$D$511,1,MATCH($B55,'Encargos e Benefícios'!$E$511:$AB$511,0),10,1)),0)
+_xlfn.IFNA(SUM((AF$3&gt;='Gastos com Pessoal'!$E$7:$E$506)*(AF$3&lt;='Gastos com Pessoal'!$F$7:$F$506)*(IF('Gastos com Pessoal'!$G$7:$G$506&lt;=AF$3,1,0))*OFFSET('Gastos com Pessoal'!$H$6,1,MATCH(1&amp;$B55,'Gastos com Pessoal'!$I$532:$AJ$532&amp;'Gastos com Pessoal'!$I$6:$AJ$6,0),500,1)),0)
+_xlfn.IFNA(SUM((AF$3&gt;='Gastos com Pessoal'!$E$7:$E$506)*(AF$3&lt;='Gastos com Pessoal'!$F$7:$F$506)*(IF('Gastos com Pessoal'!$M$7:$M$506&lt;=AF$3,1,0))*OFFSET('Gastos com Pessoal'!$H$6,1,MATCH(2&amp;$B55,'Gastos com Pessoal'!$I$532:$AJ$532&amp;'Gastos com Pessoal'!$I$6:$AJ$6,0),500,1)),0)
+_xlfn.IFNA(SUM((AF$3&gt;='Gastos com Pessoal'!$E$7:$E$506)*(AF$3&lt;='Gastos com Pessoal'!$F$7:$F$506)*(IF('Gastos com Pessoal'!$S$7:$S$506&lt;=AF$3,1,0))*OFFSET('Gastos com Pessoal'!$H$6,1,MATCH(3&amp;$B55,'Gastos com Pessoal'!$I$532:$AJ$532&amp;'Gastos com Pessoal'!$I$6:$AJ$6,0),500,1)),0)
+_xlfn.IFNA(SUM((AF$3&gt;='Gastos com Pessoal'!$E$7:$E$506)*(AF$3&lt;='Gastos com Pessoal'!$F$7:$F$506)*(IF('Gastos com Pessoal'!$Y$7:$Y$506&lt;=AF$3,1,0))*OFFSET('Gastos com Pessoal'!$H$6,1,MATCH(4&amp;$B55,'Gastos com Pessoal'!$I$532:$AJ$532&amp;'Gastos com Pessoal'!$I$6:$AJ$6,0),500,1)),0)
+_xlfn.IFNA(SUM((AF$3&gt;='Gastos com Pessoal'!$E$7:$E$506)*(AF$3&lt;='Gastos com Pessoal'!$F$7:$F$506)*(IF('Gastos com Pessoal'!$AE$7:$AE$506&lt;=AF$3,1,0))*OFFSET('Gastos com Pessoal'!$H$6,1,MATCH(5&amp;$B55,'Gastos com Pessoal'!$I$532:$AJ$532&amp;'Gastos com Pessoal'!$I$6:$AJ$6,0),500,1)),0)
+_xlfn.IFNA(SUM((AF$3&gt;='Gastos com Pessoal'!$E$513:$E$522)*(AF$3&lt;='Gastos com Pessoal'!$F$513:$F$522)*(IF('Gastos com Pessoal'!$G$513:$G$522&lt;=AF$3,1,0))*OFFSET('Gastos com Pessoal'!$H$512,1,MATCH(1&amp;$B55,'Gastos com Pessoal'!$I$532:$AJ$532&amp;'Gastos com Pessoal'!$I$512:$AJ$512,0),10,1)),0)
+_xlfn.IFNA(SUM((AF$3&gt;='Gastos com Pessoal'!$E$513:$E$522)*(AF$3&lt;='Gastos com Pessoal'!$F$513:$F$522)*(IF('Gastos com Pessoal'!$M$513:$M$522&lt;=AF$3,1,0))*OFFSET('Gastos com Pessoal'!$H$512,1,MATCH(2&amp;$B55,'Gastos com Pessoal'!$I$532:$AJ$532&amp;'Gastos com Pessoal'!$I$512:$AJ$512,0),10,1)),0)
+_xlfn.IFNA(SUM((AF$3&gt;='Gastos com Pessoal'!$E$513:$E$522)*(AF$3&lt;='Gastos com Pessoal'!$F$513:$F$522)*(IF('Gastos com Pessoal'!$S$513:$S$522&lt;=AF$3,1,0))*OFFSET('Gastos com Pessoal'!$H$512,1,MATCH(3&amp;$B55,'Gastos com Pessoal'!$I$532:$AJ$532&amp;'Gastos com Pessoal'!$I$512:$AJ$512,0),10,1)),0)
+_xlfn.IFNA(SUM((AF$3&gt;='Gastos com Pessoal'!$E$513:$E$522)*(AF$3&lt;='Gastos com Pessoal'!$F$513:$F$522)*(IF('Gastos com Pessoal'!$Y$513:$Y$522&lt;=AF$3,1,0))*OFFSET('Gastos com Pessoal'!$H$512,1,MATCH(4&amp;$B55,'Gastos com Pessoal'!$I$532:$AJ$532&amp;'Gastos com Pessoal'!$I$512:$AJ$512,0),10,1)),0)
+_xlfn.IFNA(SUM((AF$3&gt;='Gastos com Pessoal'!$E$513:$E$522)*(AF$3&lt;='Gastos com Pessoal'!$F$513:$F$522)*(IF('Gastos com Pessoal'!$AE$513:$AE$522&lt;=AF$3,1,0))*OFFSET('Gastos com Pessoal'!$H$512,1,MATCH(5&amp;$B55,'Gastos com Pessoal'!$I$532:$AJ$532&amp;'Gastos com Pessoal'!$I$512:$AJ$512,0),10,1)),0)</f>
        <v>0</v>
      </c>
      <c r="AG55" s="32">
        <f t="array" aca="1" ref="AG55" ca="1">_xlfn.IFNA(SUM((AG$3&gt;='Gastos com Pessoal'!$E$7:$E$506)*(AG$3&lt;='Gastos com Pessoal'!$F$7:$F$506)*OFFSET('Encargos e Benefícios'!$D$5,1,MATCH($B55,'Encargos e Benefícios'!$E$5:$AB$5,0),500,1)),0)
+_xlfn.IFNA(SUM((AG$3&gt;='Gastos com Pessoal'!$E$513:$E$522)*(AG$3&lt;='Gastos com Pessoal'!$F$513:$F$522)*OFFSET('Encargos e Benefícios'!$D$511,1,MATCH($B55,'Encargos e Benefícios'!$E$511:$AB$511,0),10,1)),0)
+_xlfn.IFNA(SUM((AG$3&gt;='Gastos com Pessoal'!$E$7:$E$506)*(AG$3&lt;='Gastos com Pessoal'!$F$7:$F$506)*(IF('Gastos com Pessoal'!$G$7:$G$506&lt;=AG$3,1,0))*OFFSET('Gastos com Pessoal'!$H$6,1,MATCH(1&amp;$B55,'Gastos com Pessoal'!$I$532:$AJ$532&amp;'Gastos com Pessoal'!$I$6:$AJ$6,0),500,1)),0)
+_xlfn.IFNA(SUM((AG$3&gt;='Gastos com Pessoal'!$E$7:$E$506)*(AG$3&lt;='Gastos com Pessoal'!$F$7:$F$506)*(IF('Gastos com Pessoal'!$M$7:$M$506&lt;=AG$3,1,0))*OFFSET('Gastos com Pessoal'!$H$6,1,MATCH(2&amp;$B55,'Gastos com Pessoal'!$I$532:$AJ$532&amp;'Gastos com Pessoal'!$I$6:$AJ$6,0),500,1)),0)
+_xlfn.IFNA(SUM((AG$3&gt;='Gastos com Pessoal'!$E$7:$E$506)*(AG$3&lt;='Gastos com Pessoal'!$F$7:$F$506)*(IF('Gastos com Pessoal'!$S$7:$S$506&lt;=AG$3,1,0))*OFFSET('Gastos com Pessoal'!$H$6,1,MATCH(3&amp;$B55,'Gastos com Pessoal'!$I$532:$AJ$532&amp;'Gastos com Pessoal'!$I$6:$AJ$6,0),500,1)),0)
+_xlfn.IFNA(SUM((AG$3&gt;='Gastos com Pessoal'!$E$7:$E$506)*(AG$3&lt;='Gastos com Pessoal'!$F$7:$F$506)*(IF('Gastos com Pessoal'!$Y$7:$Y$506&lt;=AG$3,1,0))*OFFSET('Gastos com Pessoal'!$H$6,1,MATCH(4&amp;$B55,'Gastos com Pessoal'!$I$532:$AJ$532&amp;'Gastos com Pessoal'!$I$6:$AJ$6,0),500,1)),0)
+_xlfn.IFNA(SUM((AG$3&gt;='Gastos com Pessoal'!$E$7:$E$506)*(AG$3&lt;='Gastos com Pessoal'!$F$7:$F$506)*(IF('Gastos com Pessoal'!$AE$7:$AE$506&lt;=AG$3,1,0))*OFFSET('Gastos com Pessoal'!$H$6,1,MATCH(5&amp;$B55,'Gastos com Pessoal'!$I$532:$AJ$532&amp;'Gastos com Pessoal'!$I$6:$AJ$6,0),500,1)),0)
+_xlfn.IFNA(SUM((AG$3&gt;='Gastos com Pessoal'!$E$513:$E$522)*(AG$3&lt;='Gastos com Pessoal'!$F$513:$F$522)*(IF('Gastos com Pessoal'!$G$513:$G$522&lt;=AG$3,1,0))*OFFSET('Gastos com Pessoal'!$H$512,1,MATCH(1&amp;$B55,'Gastos com Pessoal'!$I$532:$AJ$532&amp;'Gastos com Pessoal'!$I$512:$AJ$512,0),10,1)),0)
+_xlfn.IFNA(SUM((AG$3&gt;='Gastos com Pessoal'!$E$513:$E$522)*(AG$3&lt;='Gastos com Pessoal'!$F$513:$F$522)*(IF('Gastos com Pessoal'!$M$513:$M$522&lt;=AG$3,1,0))*OFFSET('Gastos com Pessoal'!$H$512,1,MATCH(2&amp;$B55,'Gastos com Pessoal'!$I$532:$AJ$532&amp;'Gastos com Pessoal'!$I$512:$AJ$512,0),10,1)),0)
+_xlfn.IFNA(SUM((AG$3&gt;='Gastos com Pessoal'!$E$513:$E$522)*(AG$3&lt;='Gastos com Pessoal'!$F$513:$F$522)*(IF('Gastos com Pessoal'!$S$513:$S$522&lt;=AG$3,1,0))*OFFSET('Gastos com Pessoal'!$H$512,1,MATCH(3&amp;$B55,'Gastos com Pessoal'!$I$532:$AJ$532&amp;'Gastos com Pessoal'!$I$512:$AJ$512,0),10,1)),0)
+_xlfn.IFNA(SUM((AG$3&gt;='Gastos com Pessoal'!$E$513:$E$522)*(AG$3&lt;='Gastos com Pessoal'!$F$513:$F$522)*(IF('Gastos com Pessoal'!$Y$513:$Y$522&lt;=AG$3,1,0))*OFFSET('Gastos com Pessoal'!$H$512,1,MATCH(4&amp;$B55,'Gastos com Pessoal'!$I$532:$AJ$532&amp;'Gastos com Pessoal'!$I$512:$AJ$512,0),10,1)),0)
+_xlfn.IFNA(SUM((AG$3&gt;='Gastos com Pessoal'!$E$513:$E$522)*(AG$3&lt;='Gastos com Pessoal'!$F$513:$F$522)*(IF('Gastos com Pessoal'!$AE$513:$AE$522&lt;=AG$3,1,0))*OFFSET('Gastos com Pessoal'!$H$512,1,MATCH(5&amp;$B55,'Gastos com Pessoal'!$I$532:$AJ$532&amp;'Gastos com Pessoal'!$I$512:$AJ$512,0),10,1)),0)</f>
        <v>0</v>
      </c>
      <c r="AH55" s="32">
        <f t="array" aca="1" ref="AH55" ca="1">_xlfn.IFNA(SUM((AH$3&gt;='Gastos com Pessoal'!$E$7:$E$506)*(AH$3&lt;='Gastos com Pessoal'!$F$7:$F$506)*OFFSET('Encargos e Benefícios'!$D$5,1,MATCH($B55,'Encargos e Benefícios'!$E$5:$AB$5,0),500,1)),0)
+_xlfn.IFNA(SUM((AH$3&gt;='Gastos com Pessoal'!$E$513:$E$522)*(AH$3&lt;='Gastos com Pessoal'!$F$513:$F$522)*OFFSET('Encargos e Benefícios'!$D$511,1,MATCH($B55,'Encargos e Benefícios'!$E$511:$AB$511,0),10,1)),0)
+_xlfn.IFNA(SUM((AH$3&gt;='Gastos com Pessoal'!$E$7:$E$506)*(AH$3&lt;='Gastos com Pessoal'!$F$7:$F$506)*(IF('Gastos com Pessoal'!$G$7:$G$506&lt;=AH$3,1,0))*OFFSET('Gastos com Pessoal'!$H$6,1,MATCH(1&amp;$B55,'Gastos com Pessoal'!$I$532:$AJ$532&amp;'Gastos com Pessoal'!$I$6:$AJ$6,0),500,1)),0)
+_xlfn.IFNA(SUM((AH$3&gt;='Gastos com Pessoal'!$E$7:$E$506)*(AH$3&lt;='Gastos com Pessoal'!$F$7:$F$506)*(IF('Gastos com Pessoal'!$M$7:$M$506&lt;=AH$3,1,0))*OFFSET('Gastos com Pessoal'!$H$6,1,MATCH(2&amp;$B55,'Gastos com Pessoal'!$I$532:$AJ$532&amp;'Gastos com Pessoal'!$I$6:$AJ$6,0),500,1)),0)
+_xlfn.IFNA(SUM((AH$3&gt;='Gastos com Pessoal'!$E$7:$E$506)*(AH$3&lt;='Gastos com Pessoal'!$F$7:$F$506)*(IF('Gastos com Pessoal'!$S$7:$S$506&lt;=AH$3,1,0))*OFFSET('Gastos com Pessoal'!$H$6,1,MATCH(3&amp;$B55,'Gastos com Pessoal'!$I$532:$AJ$532&amp;'Gastos com Pessoal'!$I$6:$AJ$6,0),500,1)),0)
+_xlfn.IFNA(SUM((AH$3&gt;='Gastos com Pessoal'!$E$7:$E$506)*(AH$3&lt;='Gastos com Pessoal'!$F$7:$F$506)*(IF('Gastos com Pessoal'!$Y$7:$Y$506&lt;=AH$3,1,0))*OFFSET('Gastos com Pessoal'!$H$6,1,MATCH(4&amp;$B55,'Gastos com Pessoal'!$I$532:$AJ$532&amp;'Gastos com Pessoal'!$I$6:$AJ$6,0),500,1)),0)
+_xlfn.IFNA(SUM((AH$3&gt;='Gastos com Pessoal'!$E$7:$E$506)*(AH$3&lt;='Gastos com Pessoal'!$F$7:$F$506)*(IF('Gastos com Pessoal'!$AE$7:$AE$506&lt;=AH$3,1,0))*OFFSET('Gastos com Pessoal'!$H$6,1,MATCH(5&amp;$B55,'Gastos com Pessoal'!$I$532:$AJ$532&amp;'Gastos com Pessoal'!$I$6:$AJ$6,0),500,1)),0)
+_xlfn.IFNA(SUM((AH$3&gt;='Gastos com Pessoal'!$E$513:$E$522)*(AH$3&lt;='Gastos com Pessoal'!$F$513:$F$522)*(IF('Gastos com Pessoal'!$G$513:$G$522&lt;=AH$3,1,0))*OFFSET('Gastos com Pessoal'!$H$512,1,MATCH(1&amp;$B55,'Gastos com Pessoal'!$I$532:$AJ$532&amp;'Gastos com Pessoal'!$I$512:$AJ$512,0),10,1)),0)
+_xlfn.IFNA(SUM((AH$3&gt;='Gastos com Pessoal'!$E$513:$E$522)*(AH$3&lt;='Gastos com Pessoal'!$F$513:$F$522)*(IF('Gastos com Pessoal'!$M$513:$M$522&lt;=AH$3,1,0))*OFFSET('Gastos com Pessoal'!$H$512,1,MATCH(2&amp;$B55,'Gastos com Pessoal'!$I$532:$AJ$532&amp;'Gastos com Pessoal'!$I$512:$AJ$512,0),10,1)),0)
+_xlfn.IFNA(SUM((AH$3&gt;='Gastos com Pessoal'!$E$513:$E$522)*(AH$3&lt;='Gastos com Pessoal'!$F$513:$F$522)*(IF('Gastos com Pessoal'!$S$513:$S$522&lt;=AH$3,1,0))*OFFSET('Gastos com Pessoal'!$H$512,1,MATCH(3&amp;$B55,'Gastos com Pessoal'!$I$532:$AJ$532&amp;'Gastos com Pessoal'!$I$512:$AJ$512,0),10,1)),0)
+_xlfn.IFNA(SUM((AH$3&gt;='Gastos com Pessoal'!$E$513:$E$522)*(AH$3&lt;='Gastos com Pessoal'!$F$513:$F$522)*(IF('Gastos com Pessoal'!$Y$513:$Y$522&lt;=AH$3,1,0))*OFFSET('Gastos com Pessoal'!$H$512,1,MATCH(4&amp;$B55,'Gastos com Pessoal'!$I$532:$AJ$532&amp;'Gastos com Pessoal'!$I$512:$AJ$512,0),10,1)),0)
+_xlfn.IFNA(SUM((AH$3&gt;='Gastos com Pessoal'!$E$513:$E$522)*(AH$3&lt;='Gastos com Pessoal'!$F$513:$F$522)*(IF('Gastos com Pessoal'!$AE$513:$AE$522&lt;=AH$3,1,0))*OFFSET('Gastos com Pessoal'!$H$512,1,MATCH(5&amp;$B55,'Gastos com Pessoal'!$I$532:$AJ$532&amp;'Gastos com Pessoal'!$I$512:$AJ$512,0),10,1)),0)</f>
        <v>0</v>
      </c>
      <c r="AI55" s="32">
        <f t="array" aca="1" ref="AI55" ca="1">_xlfn.IFNA(SUM((AI$3&gt;='Gastos com Pessoal'!$E$7:$E$506)*(AI$3&lt;='Gastos com Pessoal'!$F$7:$F$506)*OFFSET('Encargos e Benefícios'!$D$5,1,MATCH($B55,'Encargos e Benefícios'!$E$5:$AB$5,0),500,1)),0)
+_xlfn.IFNA(SUM((AI$3&gt;='Gastos com Pessoal'!$E$513:$E$522)*(AI$3&lt;='Gastos com Pessoal'!$F$513:$F$522)*OFFSET('Encargos e Benefícios'!$D$511,1,MATCH($B55,'Encargos e Benefícios'!$E$511:$AB$511,0),10,1)),0)
+_xlfn.IFNA(SUM((AI$3&gt;='Gastos com Pessoal'!$E$7:$E$506)*(AI$3&lt;='Gastos com Pessoal'!$F$7:$F$506)*(IF('Gastos com Pessoal'!$G$7:$G$506&lt;=AI$3,1,0))*OFFSET('Gastos com Pessoal'!$H$6,1,MATCH(1&amp;$B55,'Gastos com Pessoal'!$I$532:$AJ$532&amp;'Gastos com Pessoal'!$I$6:$AJ$6,0),500,1)),0)
+_xlfn.IFNA(SUM((AI$3&gt;='Gastos com Pessoal'!$E$7:$E$506)*(AI$3&lt;='Gastos com Pessoal'!$F$7:$F$506)*(IF('Gastos com Pessoal'!$M$7:$M$506&lt;=AI$3,1,0))*OFFSET('Gastos com Pessoal'!$H$6,1,MATCH(2&amp;$B55,'Gastos com Pessoal'!$I$532:$AJ$532&amp;'Gastos com Pessoal'!$I$6:$AJ$6,0),500,1)),0)
+_xlfn.IFNA(SUM((AI$3&gt;='Gastos com Pessoal'!$E$7:$E$506)*(AI$3&lt;='Gastos com Pessoal'!$F$7:$F$506)*(IF('Gastos com Pessoal'!$S$7:$S$506&lt;=AI$3,1,0))*OFFSET('Gastos com Pessoal'!$H$6,1,MATCH(3&amp;$B55,'Gastos com Pessoal'!$I$532:$AJ$532&amp;'Gastos com Pessoal'!$I$6:$AJ$6,0),500,1)),0)
+_xlfn.IFNA(SUM((AI$3&gt;='Gastos com Pessoal'!$E$7:$E$506)*(AI$3&lt;='Gastos com Pessoal'!$F$7:$F$506)*(IF('Gastos com Pessoal'!$Y$7:$Y$506&lt;=AI$3,1,0))*OFFSET('Gastos com Pessoal'!$H$6,1,MATCH(4&amp;$B55,'Gastos com Pessoal'!$I$532:$AJ$532&amp;'Gastos com Pessoal'!$I$6:$AJ$6,0),500,1)),0)
+_xlfn.IFNA(SUM((AI$3&gt;='Gastos com Pessoal'!$E$7:$E$506)*(AI$3&lt;='Gastos com Pessoal'!$F$7:$F$506)*(IF('Gastos com Pessoal'!$AE$7:$AE$506&lt;=AI$3,1,0))*OFFSET('Gastos com Pessoal'!$H$6,1,MATCH(5&amp;$B55,'Gastos com Pessoal'!$I$532:$AJ$532&amp;'Gastos com Pessoal'!$I$6:$AJ$6,0),500,1)),0)
+_xlfn.IFNA(SUM((AI$3&gt;='Gastos com Pessoal'!$E$513:$E$522)*(AI$3&lt;='Gastos com Pessoal'!$F$513:$F$522)*(IF('Gastos com Pessoal'!$G$513:$G$522&lt;=AI$3,1,0))*OFFSET('Gastos com Pessoal'!$H$512,1,MATCH(1&amp;$B55,'Gastos com Pessoal'!$I$532:$AJ$532&amp;'Gastos com Pessoal'!$I$512:$AJ$512,0),10,1)),0)
+_xlfn.IFNA(SUM((AI$3&gt;='Gastos com Pessoal'!$E$513:$E$522)*(AI$3&lt;='Gastos com Pessoal'!$F$513:$F$522)*(IF('Gastos com Pessoal'!$M$513:$M$522&lt;=AI$3,1,0))*OFFSET('Gastos com Pessoal'!$H$512,1,MATCH(2&amp;$B55,'Gastos com Pessoal'!$I$532:$AJ$532&amp;'Gastos com Pessoal'!$I$512:$AJ$512,0),10,1)),0)
+_xlfn.IFNA(SUM((AI$3&gt;='Gastos com Pessoal'!$E$513:$E$522)*(AI$3&lt;='Gastos com Pessoal'!$F$513:$F$522)*(IF('Gastos com Pessoal'!$S$513:$S$522&lt;=AI$3,1,0))*OFFSET('Gastos com Pessoal'!$H$512,1,MATCH(3&amp;$B55,'Gastos com Pessoal'!$I$532:$AJ$532&amp;'Gastos com Pessoal'!$I$512:$AJ$512,0),10,1)),0)
+_xlfn.IFNA(SUM((AI$3&gt;='Gastos com Pessoal'!$E$513:$E$522)*(AI$3&lt;='Gastos com Pessoal'!$F$513:$F$522)*(IF('Gastos com Pessoal'!$Y$513:$Y$522&lt;=AI$3,1,0))*OFFSET('Gastos com Pessoal'!$H$512,1,MATCH(4&amp;$B55,'Gastos com Pessoal'!$I$532:$AJ$532&amp;'Gastos com Pessoal'!$I$512:$AJ$512,0),10,1)),0)
+_xlfn.IFNA(SUM((AI$3&gt;='Gastos com Pessoal'!$E$513:$E$522)*(AI$3&lt;='Gastos com Pessoal'!$F$513:$F$522)*(IF('Gastos com Pessoal'!$AE$513:$AE$522&lt;=AI$3,1,0))*OFFSET('Gastos com Pessoal'!$H$512,1,MATCH(5&amp;$B55,'Gastos com Pessoal'!$I$532:$AJ$532&amp;'Gastos com Pessoal'!$I$512:$AJ$512,0),10,1)),0)</f>
        <v>0</v>
      </c>
      <c r="AJ55" s="32">
        <f t="array" aca="1" ref="AJ55" ca="1">_xlfn.IFNA(SUM((AJ$3&gt;='Gastos com Pessoal'!$E$7:$E$506)*(AJ$3&lt;='Gastos com Pessoal'!$F$7:$F$506)*OFFSET('Encargos e Benefícios'!$D$5,1,MATCH($B55,'Encargos e Benefícios'!$E$5:$AB$5,0),500,1)),0)
+_xlfn.IFNA(SUM((AJ$3&gt;='Gastos com Pessoal'!$E$513:$E$522)*(AJ$3&lt;='Gastos com Pessoal'!$F$513:$F$522)*OFFSET('Encargos e Benefícios'!$D$511,1,MATCH($B55,'Encargos e Benefícios'!$E$511:$AB$511,0),10,1)),0)
+_xlfn.IFNA(SUM((AJ$3&gt;='Gastos com Pessoal'!$E$7:$E$506)*(AJ$3&lt;='Gastos com Pessoal'!$F$7:$F$506)*(IF('Gastos com Pessoal'!$G$7:$G$506&lt;=AJ$3,1,0))*OFFSET('Gastos com Pessoal'!$H$6,1,MATCH(1&amp;$B55,'Gastos com Pessoal'!$I$532:$AJ$532&amp;'Gastos com Pessoal'!$I$6:$AJ$6,0),500,1)),0)
+_xlfn.IFNA(SUM((AJ$3&gt;='Gastos com Pessoal'!$E$7:$E$506)*(AJ$3&lt;='Gastos com Pessoal'!$F$7:$F$506)*(IF('Gastos com Pessoal'!$M$7:$M$506&lt;=AJ$3,1,0))*OFFSET('Gastos com Pessoal'!$H$6,1,MATCH(2&amp;$B55,'Gastos com Pessoal'!$I$532:$AJ$532&amp;'Gastos com Pessoal'!$I$6:$AJ$6,0),500,1)),0)
+_xlfn.IFNA(SUM((AJ$3&gt;='Gastos com Pessoal'!$E$7:$E$506)*(AJ$3&lt;='Gastos com Pessoal'!$F$7:$F$506)*(IF('Gastos com Pessoal'!$S$7:$S$506&lt;=AJ$3,1,0))*OFFSET('Gastos com Pessoal'!$H$6,1,MATCH(3&amp;$B55,'Gastos com Pessoal'!$I$532:$AJ$532&amp;'Gastos com Pessoal'!$I$6:$AJ$6,0),500,1)),0)
+_xlfn.IFNA(SUM((AJ$3&gt;='Gastos com Pessoal'!$E$7:$E$506)*(AJ$3&lt;='Gastos com Pessoal'!$F$7:$F$506)*(IF('Gastos com Pessoal'!$Y$7:$Y$506&lt;=AJ$3,1,0))*OFFSET('Gastos com Pessoal'!$H$6,1,MATCH(4&amp;$B55,'Gastos com Pessoal'!$I$532:$AJ$532&amp;'Gastos com Pessoal'!$I$6:$AJ$6,0),500,1)),0)
+_xlfn.IFNA(SUM((AJ$3&gt;='Gastos com Pessoal'!$E$7:$E$506)*(AJ$3&lt;='Gastos com Pessoal'!$F$7:$F$506)*(IF('Gastos com Pessoal'!$AE$7:$AE$506&lt;=AJ$3,1,0))*OFFSET('Gastos com Pessoal'!$H$6,1,MATCH(5&amp;$B55,'Gastos com Pessoal'!$I$532:$AJ$532&amp;'Gastos com Pessoal'!$I$6:$AJ$6,0),500,1)),0)
+_xlfn.IFNA(SUM((AJ$3&gt;='Gastos com Pessoal'!$E$513:$E$522)*(AJ$3&lt;='Gastos com Pessoal'!$F$513:$F$522)*(IF('Gastos com Pessoal'!$G$513:$G$522&lt;=AJ$3,1,0))*OFFSET('Gastos com Pessoal'!$H$512,1,MATCH(1&amp;$B55,'Gastos com Pessoal'!$I$532:$AJ$532&amp;'Gastos com Pessoal'!$I$512:$AJ$512,0),10,1)),0)
+_xlfn.IFNA(SUM((AJ$3&gt;='Gastos com Pessoal'!$E$513:$E$522)*(AJ$3&lt;='Gastos com Pessoal'!$F$513:$F$522)*(IF('Gastos com Pessoal'!$M$513:$M$522&lt;=AJ$3,1,0))*OFFSET('Gastos com Pessoal'!$H$512,1,MATCH(2&amp;$B55,'Gastos com Pessoal'!$I$532:$AJ$532&amp;'Gastos com Pessoal'!$I$512:$AJ$512,0),10,1)),0)
+_xlfn.IFNA(SUM((AJ$3&gt;='Gastos com Pessoal'!$E$513:$E$522)*(AJ$3&lt;='Gastos com Pessoal'!$F$513:$F$522)*(IF('Gastos com Pessoal'!$S$513:$S$522&lt;=AJ$3,1,0))*OFFSET('Gastos com Pessoal'!$H$512,1,MATCH(3&amp;$B55,'Gastos com Pessoal'!$I$532:$AJ$532&amp;'Gastos com Pessoal'!$I$512:$AJ$512,0),10,1)),0)
+_xlfn.IFNA(SUM((AJ$3&gt;='Gastos com Pessoal'!$E$513:$E$522)*(AJ$3&lt;='Gastos com Pessoal'!$F$513:$F$522)*(IF('Gastos com Pessoal'!$Y$513:$Y$522&lt;=AJ$3,1,0))*OFFSET('Gastos com Pessoal'!$H$512,1,MATCH(4&amp;$B55,'Gastos com Pessoal'!$I$532:$AJ$532&amp;'Gastos com Pessoal'!$I$512:$AJ$512,0),10,1)),0)
+_xlfn.IFNA(SUM((AJ$3&gt;='Gastos com Pessoal'!$E$513:$E$522)*(AJ$3&lt;='Gastos com Pessoal'!$F$513:$F$522)*(IF('Gastos com Pessoal'!$AE$513:$AE$522&lt;=AJ$3,1,0))*OFFSET('Gastos com Pessoal'!$H$512,1,MATCH(5&amp;$B55,'Gastos com Pessoal'!$I$532:$AJ$532&amp;'Gastos com Pessoal'!$I$512:$AJ$512,0),10,1)),0)</f>
        <v>0</v>
      </c>
      <c r="AK55" s="32">
        <f t="array" aca="1" ref="AK55" ca="1">_xlfn.IFNA(SUM((AK$3&gt;='Gastos com Pessoal'!$E$7:$E$506)*(AK$3&lt;='Gastos com Pessoal'!$F$7:$F$506)*OFFSET('Encargos e Benefícios'!$D$5,1,MATCH($B55,'Encargos e Benefícios'!$E$5:$AB$5,0),500,1)),0)
+_xlfn.IFNA(SUM((AK$3&gt;='Gastos com Pessoal'!$E$513:$E$522)*(AK$3&lt;='Gastos com Pessoal'!$F$513:$F$522)*OFFSET('Encargos e Benefícios'!$D$511,1,MATCH($B55,'Encargos e Benefícios'!$E$511:$AB$511,0),10,1)),0)
+_xlfn.IFNA(SUM((AK$3&gt;='Gastos com Pessoal'!$E$7:$E$506)*(AK$3&lt;='Gastos com Pessoal'!$F$7:$F$506)*(IF('Gastos com Pessoal'!$G$7:$G$506&lt;=AK$3,1,0))*OFFSET('Gastos com Pessoal'!$H$6,1,MATCH(1&amp;$B55,'Gastos com Pessoal'!$I$532:$AJ$532&amp;'Gastos com Pessoal'!$I$6:$AJ$6,0),500,1)),0)
+_xlfn.IFNA(SUM((AK$3&gt;='Gastos com Pessoal'!$E$7:$E$506)*(AK$3&lt;='Gastos com Pessoal'!$F$7:$F$506)*(IF('Gastos com Pessoal'!$M$7:$M$506&lt;=AK$3,1,0))*OFFSET('Gastos com Pessoal'!$H$6,1,MATCH(2&amp;$B55,'Gastos com Pessoal'!$I$532:$AJ$532&amp;'Gastos com Pessoal'!$I$6:$AJ$6,0),500,1)),0)
+_xlfn.IFNA(SUM((AK$3&gt;='Gastos com Pessoal'!$E$7:$E$506)*(AK$3&lt;='Gastos com Pessoal'!$F$7:$F$506)*(IF('Gastos com Pessoal'!$S$7:$S$506&lt;=AK$3,1,0))*OFFSET('Gastos com Pessoal'!$H$6,1,MATCH(3&amp;$B55,'Gastos com Pessoal'!$I$532:$AJ$532&amp;'Gastos com Pessoal'!$I$6:$AJ$6,0),500,1)),0)
+_xlfn.IFNA(SUM((AK$3&gt;='Gastos com Pessoal'!$E$7:$E$506)*(AK$3&lt;='Gastos com Pessoal'!$F$7:$F$506)*(IF('Gastos com Pessoal'!$Y$7:$Y$506&lt;=AK$3,1,0))*OFFSET('Gastos com Pessoal'!$H$6,1,MATCH(4&amp;$B55,'Gastos com Pessoal'!$I$532:$AJ$532&amp;'Gastos com Pessoal'!$I$6:$AJ$6,0),500,1)),0)
+_xlfn.IFNA(SUM((AK$3&gt;='Gastos com Pessoal'!$E$7:$E$506)*(AK$3&lt;='Gastos com Pessoal'!$F$7:$F$506)*(IF('Gastos com Pessoal'!$AE$7:$AE$506&lt;=AK$3,1,0))*OFFSET('Gastos com Pessoal'!$H$6,1,MATCH(5&amp;$B55,'Gastos com Pessoal'!$I$532:$AJ$532&amp;'Gastos com Pessoal'!$I$6:$AJ$6,0),500,1)),0)
+_xlfn.IFNA(SUM((AK$3&gt;='Gastos com Pessoal'!$E$513:$E$522)*(AK$3&lt;='Gastos com Pessoal'!$F$513:$F$522)*(IF('Gastos com Pessoal'!$G$513:$G$522&lt;=AK$3,1,0))*OFFSET('Gastos com Pessoal'!$H$512,1,MATCH(1&amp;$B55,'Gastos com Pessoal'!$I$532:$AJ$532&amp;'Gastos com Pessoal'!$I$512:$AJ$512,0),10,1)),0)
+_xlfn.IFNA(SUM((AK$3&gt;='Gastos com Pessoal'!$E$513:$E$522)*(AK$3&lt;='Gastos com Pessoal'!$F$513:$F$522)*(IF('Gastos com Pessoal'!$M$513:$M$522&lt;=AK$3,1,0))*OFFSET('Gastos com Pessoal'!$H$512,1,MATCH(2&amp;$B55,'Gastos com Pessoal'!$I$532:$AJ$532&amp;'Gastos com Pessoal'!$I$512:$AJ$512,0),10,1)),0)
+_xlfn.IFNA(SUM((AK$3&gt;='Gastos com Pessoal'!$E$513:$E$522)*(AK$3&lt;='Gastos com Pessoal'!$F$513:$F$522)*(IF('Gastos com Pessoal'!$S$513:$S$522&lt;=AK$3,1,0))*OFFSET('Gastos com Pessoal'!$H$512,1,MATCH(3&amp;$B55,'Gastos com Pessoal'!$I$532:$AJ$532&amp;'Gastos com Pessoal'!$I$512:$AJ$512,0),10,1)),0)
+_xlfn.IFNA(SUM((AK$3&gt;='Gastos com Pessoal'!$E$513:$E$522)*(AK$3&lt;='Gastos com Pessoal'!$F$513:$F$522)*(IF('Gastos com Pessoal'!$Y$513:$Y$522&lt;=AK$3,1,0))*OFFSET('Gastos com Pessoal'!$H$512,1,MATCH(4&amp;$B55,'Gastos com Pessoal'!$I$532:$AJ$532&amp;'Gastos com Pessoal'!$I$512:$AJ$512,0),10,1)),0)
+_xlfn.IFNA(SUM((AK$3&gt;='Gastos com Pessoal'!$E$513:$E$522)*(AK$3&lt;='Gastos com Pessoal'!$F$513:$F$522)*(IF('Gastos com Pessoal'!$AE$513:$AE$522&lt;=AK$3,1,0))*OFFSET('Gastos com Pessoal'!$H$512,1,MATCH(5&amp;$B55,'Gastos com Pessoal'!$I$532:$AJ$532&amp;'Gastos com Pessoal'!$I$512:$AJ$512,0),10,1)),0)</f>
        <v>0</v>
      </c>
      <c r="AL55" s="32">
        <f t="array" aca="1" ref="AL55" ca="1">_xlfn.IFNA(SUM((AL$3&gt;='Gastos com Pessoal'!$E$7:$E$506)*(AL$3&lt;='Gastos com Pessoal'!$F$7:$F$506)*OFFSET('Encargos e Benefícios'!$D$5,1,MATCH($B55,'Encargos e Benefícios'!$E$5:$AB$5,0),500,1)),0)
+_xlfn.IFNA(SUM((AL$3&gt;='Gastos com Pessoal'!$E$513:$E$522)*(AL$3&lt;='Gastos com Pessoal'!$F$513:$F$522)*OFFSET('Encargos e Benefícios'!$D$511,1,MATCH($B55,'Encargos e Benefícios'!$E$511:$AB$511,0),10,1)),0)
+_xlfn.IFNA(SUM((AL$3&gt;='Gastos com Pessoal'!$E$7:$E$506)*(AL$3&lt;='Gastos com Pessoal'!$F$7:$F$506)*(IF('Gastos com Pessoal'!$G$7:$G$506&lt;=AL$3,1,0))*OFFSET('Gastos com Pessoal'!$H$6,1,MATCH(1&amp;$B55,'Gastos com Pessoal'!$I$532:$AJ$532&amp;'Gastos com Pessoal'!$I$6:$AJ$6,0),500,1)),0)
+_xlfn.IFNA(SUM((AL$3&gt;='Gastos com Pessoal'!$E$7:$E$506)*(AL$3&lt;='Gastos com Pessoal'!$F$7:$F$506)*(IF('Gastos com Pessoal'!$M$7:$M$506&lt;=AL$3,1,0))*OFFSET('Gastos com Pessoal'!$H$6,1,MATCH(2&amp;$B55,'Gastos com Pessoal'!$I$532:$AJ$532&amp;'Gastos com Pessoal'!$I$6:$AJ$6,0),500,1)),0)
+_xlfn.IFNA(SUM((AL$3&gt;='Gastos com Pessoal'!$E$7:$E$506)*(AL$3&lt;='Gastos com Pessoal'!$F$7:$F$506)*(IF('Gastos com Pessoal'!$S$7:$S$506&lt;=AL$3,1,0))*OFFSET('Gastos com Pessoal'!$H$6,1,MATCH(3&amp;$B55,'Gastos com Pessoal'!$I$532:$AJ$532&amp;'Gastos com Pessoal'!$I$6:$AJ$6,0),500,1)),0)
+_xlfn.IFNA(SUM((AL$3&gt;='Gastos com Pessoal'!$E$7:$E$506)*(AL$3&lt;='Gastos com Pessoal'!$F$7:$F$506)*(IF('Gastos com Pessoal'!$Y$7:$Y$506&lt;=AL$3,1,0))*OFFSET('Gastos com Pessoal'!$H$6,1,MATCH(4&amp;$B55,'Gastos com Pessoal'!$I$532:$AJ$532&amp;'Gastos com Pessoal'!$I$6:$AJ$6,0),500,1)),0)
+_xlfn.IFNA(SUM((AL$3&gt;='Gastos com Pessoal'!$E$7:$E$506)*(AL$3&lt;='Gastos com Pessoal'!$F$7:$F$506)*(IF('Gastos com Pessoal'!$AE$7:$AE$506&lt;=AL$3,1,0))*OFFSET('Gastos com Pessoal'!$H$6,1,MATCH(5&amp;$B55,'Gastos com Pessoal'!$I$532:$AJ$532&amp;'Gastos com Pessoal'!$I$6:$AJ$6,0),500,1)),0)
+_xlfn.IFNA(SUM((AL$3&gt;='Gastos com Pessoal'!$E$513:$E$522)*(AL$3&lt;='Gastos com Pessoal'!$F$513:$F$522)*(IF('Gastos com Pessoal'!$G$513:$G$522&lt;=AL$3,1,0))*OFFSET('Gastos com Pessoal'!$H$512,1,MATCH(1&amp;$B55,'Gastos com Pessoal'!$I$532:$AJ$532&amp;'Gastos com Pessoal'!$I$512:$AJ$512,0),10,1)),0)
+_xlfn.IFNA(SUM((AL$3&gt;='Gastos com Pessoal'!$E$513:$E$522)*(AL$3&lt;='Gastos com Pessoal'!$F$513:$F$522)*(IF('Gastos com Pessoal'!$M$513:$M$522&lt;=AL$3,1,0))*OFFSET('Gastos com Pessoal'!$H$512,1,MATCH(2&amp;$B55,'Gastos com Pessoal'!$I$532:$AJ$532&amp;'Gastos com Pessoal'!$I$512:$AJ$512,0),10,1)),0)
+_xlfn.IFNA(SUM((AL$3&gt;='Gastos com Pessoal'!$E$513:$E$522)*(AL$3&lt;='Gastos com Pessoal'!$F$513:$F$522)*(IF('Gastos com Pessoal'!$S$513:$S$522&lt;=AL$3,1,0))*OFFSET('Gastos com Pessoal'!$H$512,1,MATCH(3&amp;$B55,'Gastos com Pessoal'!$I$532:$AJ$532&amp;'Gastos com Pessoal'!$I$512:$AJ$512,0),10,1)),0)
+_xlfn.IFNA(SUM((AL$3&gt;='Gastos com Pessoal'!$E$513:$E$522)*(AL$3&lt;='Gastos com Pessoal'!$F$513:$F$522)*(IF('Gastos com Pessoal'!$Y$513:$Y$522&lt;=AL$3,1,0))*OFFSET('Gastos com Pessoal'!$H$512,1,MATCH(4&amp;$B55,'Gastos com Pessoal'!$I$532:$AJ$532&amp;'Gastos com Pessoal'!$I$512:$AJ$512,0),10,1)),0)
+_xlfn.IFNA(SUM((AL$3&gt;='Gastos com Pessoal'!$E$513:$E$522)*(AL$3&lt;='Gastos com Pessoal'!$F$513:$F$522)*(IF('Gastos com Pessoal'!$AE$513:$AE$522&lt;=AL$3,1,0))*OFFSET('Gastos com Pessoal'!$H$512,1,MATCH(5&amp;$B55,'Gastos com Pessoal'!$I$532:$AJ$532&amp;'Gastos com Pessoal'!$I$512:$AJ$512,0),10,1)),0)</f>
        <v>0</v>
      </c>
      <c r="AM55" s="32">
        <f t="array" aca="1" ref="AM55" ca="1">_xlfn.IFNA(SUM((AM$3&gt;='Gastos com Pessoal'!$E$7:$E$506)*(AM$3&lt;='Gastos com Pessoal'!$F$7:$F$506)*OFFSET('Encargos e Benefícios'!$D$5,1,MATCH($B55,'Encargos e Benefícios'!$E$5:$AB$5,0),500,1)),0)
+_xlfn.IFNA(SUM((AM$3&gt;='Gastos com Pessoal'!$E$513:$E$522)*(AM$3&lt;='Gastos com Pessoal'!$F$513:$F$522)*OFFSET('Encargos e Benefícios'!$D$511,1,MATCH($B55,'Encargos e Benefícios'!$E$511:$AB$511,0),10,1)),0)
+_xlfn.IFNA(SUM((AM$3&gt;='Gastos com Pessoal'!$E$7:$E$506)*(AM$3&lt;='Gastos com Pessoal'!$F$7:$F$506)*(IF('Gastos com Pessoal'!$G$7:$G$506&lt;=AM$3,1,0))*OFFSET('Gastos com Pessoal'!$H$6,1,MATCH(1&amp;$B55,'Gastos com Pessoal'!$I$532:$AJ$532&amp;'Gastos com Pessoal'!$I$6:$AJ$6,0),500,1)),0)
+_xlfn.IFNA(SUM((AM$3&gt;='Gastos com Pessoal'!$E$7:$E$506)*(AM$3&lt;='Gastos com Pessoal'!$F$7:$F$506)*(IF('Gastos com Pessoal'!$M$7:$M$506&lt;=AM$3,1,0))*OFFSET('Gastos com Pessoal'!$H$6,1,MATCH(2&amp;$B55,'Gastos com Pessoal'!$I$532:$AJ$532&amp;'Gastos com Pessoal'!$I$6:$AJ$6,0),500,1)),0)
+_xlfn.IFNA(SUM((AM$3&gt;='Gastos com Pessoal'!$E$7:$E$506)*(AM$3&lt;='Gastos com Pessoal'!$F$7:$F$506)*(IF('Gastos com Pessoal'!$S$7:$S$506&lt;=AM$3,1,0))*OFFSET('Gastos com Pessoal'!$H$6,1,MATCH(3&amp;$B55,'Gastos com Pessoal'!$I$532:$AJ$532&amp;'Gastos com Pessoal'!$I$6:$AJ$6,0),500,1)),0)
+_xlfn.IFNA(SUM((AM$3&gt;='Gastos com Pessoal'!$E$7:$E$506)*(AM$3&lt;='Gastos com Pessoal'!$F$7:$F$506)*(IF('Gastos com Pessoal'!$Y$7:$Y$506&lt;=AM$3,1,0))*OFFSET('Gastos com Pessoal'!$H$6,1,MATCH(4&amp;$B55,'Gastos com Pessoal'!$I$532:$AJ$532&amp;'Gastos com Pessoal'!$I$6:$AJ$6,0),500,1)),0)
+_xlfn.IFNA(SUM((AM$3&gt;='Gastos com Pessoal'!$E$7:$E$506)*(AM$3&lt;='Gastos com Pessoal'!$F$7:$F$506)*(IF('Gastos com Pessoal'!$AE$7:$AE$506&lt;=AM$3,1,0))*OFFSET('Gastos com Pessoal'!$H$6,1,MATCH(5&amp;$B55,'Gastos com Pessoal'!$I$532:$AJ$532&amp;'Gastos com Pessoal'!$I$6:$AJ$6,0),500,1)),0)
+_xlfn.IFNA(SUM((AM$3&gt;='Gastos com Pessoal'!$E$513:$E$522)*(AM$3&lt;='Gastos com Pessoal'!$F$513:$F$522)*(IF('Gastos com Pessoal'!$G$513:$G$522&lt;=AM$3,1,0))*OFFSET('Gastos com Pessoal'!$H$512,1,MATCH(1&amp;$B55,'Gastos com Pessoal'!$I$532:$AJ$532&amp;'Gastos com Pessoal'!$I$512:$AJ$512,0),10,1)),0)
+_xlfn.IFNA(SUM((AM$3&gt;='Gastos com Pessoal'!$E$513:$E$522)*(AM$3&lt;='Gastos com Pessoal'!$F$513:$F$522)*(IF('Gastos com Pessoal'!$M$513:$M$522&lt;=AM$3,1,0))*OFFSET('Gastos com Pessoal'!$H$512,1,MATCH(2&amp;$B55,'Gastos com Pessoal'!$I$532:$AJ$532&amp;'Gastos com Pessoal'!$I$512:$AJ$512,0),10,1)),0)
+_xlfn.IFNA(SUM((AM$3&gt;='Gastos com Pessoal'!$E$513:$E$522)*(AM$3&lt;='Gastos com Pessoal'!$F$513:$F$522)*(IF('Gastos com Pessoal'!$S$513:$S$522&lt;=AM$3,1,0))*OFFSET('Gastos com Pessoal'!$H$512,1,MATCH(3&amp;$B55,'Gastos com Pessoal'!$I$532:$AJ$532&amp;'Gastos com Pessoal'!$I$512:$AJ$512,0),10,1)),0)
+_xlfn.IFNA(SUM((AM$3&gt;='Gastos com Pessoal'!$E$513:$E$522)*(AM$3&lt;='Gastos com Pessoal'!$F$513:$F$522)*(IF('Gastos com Pessoal'!$Y$513:$Y$522&lt;=AM$3,1,0))*OFFSET('Gastos com Pessoal'!$H$512,1,MATCH(4&amp;$B55,'Gastos com Pessoal'!$I$532:$AJ$532&amp;'Gastos com Pessoal'!$I$512:$AJ$512,0),10,1)),0)
+_xlfn.IFNA(SUM((AM$3&gt;='Gastos com Pessoal'!$E$513:$E$522)*(AM$3&lt;='Gastos com Pessoal'!$F$513:$F$522)*(IF('Gastos com Pessoal'!$AE$513:$AE$522&lt;=AM$3,1,0))*OFFSET('Gastos com Pessoal'!$H$512,1,MATCH(5&amp;$B55,'Gastos com Pessoal'!$I$532:$AJ$532&amp;'Gastos com Pessoal'!$I$512:$AJ$512,0),10,1)),0)</f>
        <v>0</v>
      </c>
      <c r="AN55" s="32">
        <f t="array" aca="1" ref="AN55" ca="1">_xlfn.IFNA(SUM((AN$3&gt;='Gastos com Pessoal'!$E$7:$E$506)*(AN$3&lt;='Gastos com Pessoal'!$F$7:$F$506)*OFFSET('Encargos e Benefícios'!$D$5,1,MATCH($B55,'Encargos e Benefícios'!$E$5:$AB$5,0),500,1)),0)
+_xlfn.IFNA(SUM((AN$3&gt;='Gastos com Pessoal'!$E$513:$E$522)*(AN$3&lt;='Gastos com Pessoal'!$F$513:$F$522)*OFFSET('Encargos e Benefícios'!$D$511,1,MATCH($B55,'Encargos e Benefícios'!$E$511:$AB$511,0),10,1)),0)
+_xlfn.IFNA(SUM((AN$3&gt;='Gastos com Pessoal'!$E$7:$E$506)*(AN$3&lt;='Gastos com Pessoal'!$F$7:$F$506)*(IF('Gastos com Pessoal'!$G$7:$G$506&lt;=AN$3,1,0))*OFFSET('Gastos com Pessoal'!$H$6,1,MATCH(1&amp;$B55,'Gastos com Pessoal'!$I$532:$AJ$532&amp;'Gastos com Pessoal'!$I$6:$AJ$6,0),500,1)),0)
+_xlfn.IFNA(SUM((AN$3&gt;='Gastos com Pessoal'!$E$7:$E$506)*(AN$3&lt;='Gastos com Pessoal'!$F$7:$F$506)*(IF('Gastos com Pessoal'!$M$7:$M$506&lt;=AN$3,1,0))*OFFSET('Gastos com Pessoal'!$H$6,1,MATCH(2&amp;$B55,'Gastos com Pessoal'!$I$532:$AJ$532&amp;'Gastos com Pessoal'!$I$6:$AJ$6,0),500,1)),0)
+_xlfn.IFNA(SUM((AN$3&gt;='Gastos com Pessoal'!$E$7:$E$506)*(AN$3&lt;='Gastos com Pessoal'!$F$7:$F$506)*(IF('Gastos com Pessoal'!$S$7:$S$506&lt;=AN$3,1,0))*OFFSET('Gastos com Pessoal'!$H$6,1,MATCH(3&amp;$B55,'Gastos com Pessoal'!$I$532:$AJ$532&amp;'Gastos com Pessoal'!$I$6:$AJ$6,0),500,1)),0)
+_xlfn.IFNA(SUM((AN$3&gt;='Gastos com Pessoal'!$E$7:$E$506)*(AN$3&lt;='Gastos com Pessoal'!$F$7:$F$506)*(IF('Gastos com Pessoal'!$Y$7:$Y$506&lt;=AN$3,1,0))*OFFSET('Gastos com Pessoal'!$H$6,1,MATCH(4&amp;$B55,'Gastos com Pessoal'!$I$532:$AJ$532&amp;'Gastos com Pessoal'!$I$6:$AJ$6,0),500,1)),0)
+_xlfn.IFNA(SUM((AN$3&gt;='Gastos com Pessoal'!$E$7:$E$506)*(AN$3&lt;='Gastos com Pessoal'!$F$7:$F$506)*(IF('Gastos com Pessoal'!$AE$7:$AE$506&lt;=AN$3,1,0))*OFFSET('Gastos com Pessoal'!$H$6,1,MATCH(5&amp;$B55,'Gastos com Pessoal'!$I$532:$AJ$532&amp;'Gastos com Pessoal'!$I$6:$AJ$6,0),500,1)),0)
+_xlfn.IFNA(SUM((AN$3&gt;='Gastos com Pessoal'!$E$513:$E$522)*(AN$3&lt;='Gastos com Pessoal'!$F$513:$F$522)*(IF('Gastos com Pessoal'!$G$513:$G$522&lt;=AN$3,1,0))*OFFSET('Gastos com Pessoal'!$H$512,1,MATCH(1&amp;$B55,'Gastos com Pessoal'!$I$532:$AJ$532&amp;'Gastos com Pessoal'!$I$512:$AJ$512,0),10,1)),0)
+_xlfn.IFNA(SUM((AN$3&gt;='Gastos com Pessoal'!$E$513:$E$522)*(AN$3&lt;='Gastos com Pessoal'!$F$513:$F$522)*(IF('Gastos com Pessoal'!$M$513:$M$522&lt;=AN$3,1,0))*OFFSET('Gastos com Pessoal'!$H$512,1,MATCH(2&amp;$B55,'Gastos com Pessoal'!$I$532:$AJ$532&amp;'Gastos com Pessoal'!$I$512:$AJ$512,0),10,1)),0)
+_xlfn.IFNA(SUM((AN$3&gt;='Gastos com Pessoal'!$E$513:$E$522)*(AN$3&lt;='Gastos com Pessoal'!$F$513:$F$522)*(IF('Gastos com Pessoal'!$S$513:$S$522&lt;=AN$3,1,0))*OFFSET('Gastos com Pessoal'!$H$512,1,MATCH(3&amp;$B55,'Gastos com Pessoal'!$I$532:$AJ$532&amp;'Gastos com Pessoal'!$I$512:$AJ$512,0),10,1)),0)
+_xlfn.IFNA(SUM((AN$3&gt;='Gastos com Pessoal'!$E$513:$E$522)*(AN$3&lt;='Gastos com Pessoal'!$F$513:$F$522)*(IF('Gastos com Pessoal'!$Y$513:$Y$522&lt;=AN$3,1,0))*OFFSET('Gastos com Pessoal'!$H$512,1,MATCH(4&amp;$B55,'Gastos com Pessoal'!$I$532:$AJ$532&amp;'Gastos com Pessoal'!$I$512:$AJ$512,0),10,1)),0)
+_xlfn.IFNA(SUM((AN$3&gt;='Gastos com Pessoal'!$E$513:$E$522)*(AN$3&lt;='Gastos com Pessoal'!$F$513:$F$522)*(IF('Gastos com Pessoal'!$AE$513:$AE$522&lt;=AN$3,1,0))*OFFSET('Gastos com Pessoal'!$H$512,1,MATCH(5&amp;$B55,'Gastos com Pessoal'!$I$532:$AJ$532&amp;'Gastos com Pessoal'!$I$512:$AJ$512,0),10,1)),0)</f>
        <v>0</v>
      </c>
      <c r="AO55" s="32">
        <f t="array" aca="1" ref="AO55" ca="1">_xlfn.IFNA(SUM((AO$3&gt;='Gastos com Pessoal'!$E$7:$E$506)*(AO$3&lt;='Gastos com Pessoal'!$F$7:$F$506)*OFFSET('Encargos e Benefícios'!$D$5,1,MATCH($B55,'Encargos e Benefícios'!$E$5:$AB$5,0),500,1)),0)
+_xlfn.IFNA(SUM((AO$3&gt;='Gastos com Pessoal'!$E$513:$E$522)*(AO$3&lt;='Gastos com Pessoal'!$F$513:$F$522)*OFFSET('Encargos e Benefícios'!$D$511,1,MATCH($B55,'Encargos e Benefícios'!$E$511:$AB$511,0),10,1)),0)
+_xlfn.IFNA(SUM((AO$3&gt;='Gastos com Pessoal'!$E$7:$E$506)*(AO$3&lt;='Gastos com Pessoal'!$F$7:$F$506)*(IF('Gastos com Pessoal'!$G$7:$G$506&lt;=AO$3,1,0))*OFFSET('Gastos com Pessoal'!$H$6,1,MATCH(1&amp;$B55,'Gastos com Pessoal'!$I$532:$AJ$532&amp;'Gastos com Pessoal'!$I$6:$AJ$6,0),500,1)),0)
+_xlfn.IFNA(SUM((AO$3&gt;='Gastos com Pessoal'!$E$7:$E$506)*(AO$3&lt;='Gastos com Pessoal'!$F$7:$F$506)*(IF('Gastos com Pessoal'!$M$7:$M$506&lt;=AO$3,1,0))*OFFSET('Gastos com Pessoal'!$H$6,1,MATCH(2&amp;$B55,'Gastos com Pessoal'!$I$532:$AJ$532&amp;'Gastos com Pessoal'!$I$6:$AJ$6,0),500,1)),0)
+_xlfn.IFNA(SUM((AO$3&gt;='Gastos com Pessoal'!$E$7:$E$506)*(AO$3&lt;='Gastos com Pessoal'!$F$7:$F$506)*(IF('Gastos com Pessoal'!$S$7:$S$506&lt;=AO$3,1,0))*OFFSET('Gastos com Pessoal'!$H$6,1,MATCH(3&amp;$B55,'Gastos com Pessoal'!$I$532:$AJ$532&amp;'Gastos com Pessoal'!$I$6:$AJ$6,0),500,1)),0)
+_xlfn.IFNA(SUM((AO$3&gt;='Gastos com Pessoal'!$E$7:$E$506)*(AO$3&lt;='Gastos com Pessoal'!$F$7:$F$506)*(IF('Gastos com Pessoal'!$Y$7:$Y$506&lt;=AO$3,1,0))*OFFSET('Gastos com Pessoal'!$H$6,1,MATCH(4&amp;$B55,'Gastos com Pessoal'!$I$532:$AJ$532&amp;'Gastos com Pessoal'!$I$6:$AJ$6,0),500,1)),0)
+_xlfn.IFNA(SUM((AO$3&gt;='Gastos com Pessoal'!$E$7:$E$506)*(AO$3&lt;='Gastos com Pessoal'!$F$7:$F$506)*(IF('Gastos com Pessoal'!$AE$7:$AE$506&lt;=AO$3,1,0))*OFFSET('Gastos com Pessoal'!$H$6,1,MATCH(5&amp;$B55,'Gastos com Pessoal'!$I$532:$AJ$532&amp;'Gastos com Pessoal'!$I$6:$AJ$6,0),500,1)),0)
+_xlfn.IFNA(SUM((AO$3&gt;='Gastos com Pessoal'!$E$513:$E$522)*(AO$3&lt;='Gastos com Pessoal'!$F$513:$F$522)*(IF('Gastos com Pessoal'!$G$513:$G$522&lt;=AO$3,1,0))*OFFSET('Gastos com Pessoal'!$H$512,1,MATCH(1&amp;$B55,'Gastos com Pessoal'!$I$532:$AJ$532&amp;'Gastos com Pessoal'!$I$512:$AJ$512,0),10,1)),0)
+_xlfn.IFNA(SUM((AO$3&gt;='Gastos com Pessoal'!$E$513:$E$522)*(AO$3&lt;='Gastos com Pessoal'!$F$513:$F$522)*(IF('Gastos com Pessoal'!$M$513:$M$522&lt;=AO$3,1,0))*OFFSET('Gastos com Pessoal'!$H$512,1,MATCH(2&amp;$B55,'Gastos com Pessoal'!$I$532:$AJ$532&amp;'Gastos com Pessoal'!$I$512:$AJ$512,0),10,1)),0)
+_xlfn.IFNA(SUM((AO$3&gt;='Gastos com Pessoal'!$E$513:$E$522)*(AO$3&lt;='Gastos com Pessoal'!$F$513:$F$522)*(IF('Gastos com Pessoal'!$S$513:$S$522&lt;=AO$3,1,0))*OFFSET('Gastos com Pessoal'!$H$512,1,MATCH(3&amp;$B55,'Gastos com Pessoal'!$I$532:$AJ$532&amp;'Gastos com Pessoal'!$I$512:$AJ$512,0),10,1)),0)
+_xlfn.IFNA(SUM((AO$3&gt;='Gastos com Pessoal'!$E$513:$E$522)*(AO$3&lt;='Gastos com Pessoal'!$F$513:$F$522)*(IF('Gastos com Pessoal'!$Y$513:$Y$522&lt;=AO$3,1,0))*OFFSET('Gastos com Pessoal'!$H$512,1,MATCH(4&amp;$B55,'Gastos com Pessoal'!$I$532:$AJ$532&amp;'Gastos com Pessoal'!$I$512:$AJ$512,0),10,1)),0)
+_xlfn.IFNA(SUM((AO$3&gt;='Gastos com Pessoal'!$E$513:$E$522)*(AO$3&lt;='Gastos com Pessoal'!$F$513:$F$522)*(IF('Gastos com Pessoal'!$AE$513:$AE$522&lt;=AO$3,1,0))*OFFSET('Gastos com Pessoal'!$H$512,1,MATCH(5&amp;$B55,'Gastos com Pessoal'!$I$532:$AJ$532&amp;'Gastos com Pessoal'!$I$512:$AJ$512,0),10,1)),0)</f>
        <v>0</v>
      </c>
      <c r="AP55" s="32">
        <f t="array" aca="1" ref="AP55" ca="1">_xlfn.IFNA(SUM((AP$3&gt;='Gastos com Pessoal'!$E$7:$E$506)*(AP$3&lt;='Gastos com Pessoal'!$F$7:$F$506)*OFFSET('Encargos e Benefícios'!$D$5,1,MATCH($B55,'Encargos e Benefícios'!$E$5:$AB$5,0),500,1)),0)
+_xlfn.IFNA(SUM((AP$3&gt;='Gastos com Pessoal'!$E$513:$E$522)*(AP$3&lt;='Gastos com Pessoal'!$F$513:$F$522)*OFFSET('Encargos e Benefícios'!$D$511,1,MATCH($B55,'Encargos e Benefícios'!$E$511:$AB$511,0),10,1)),0)
+_xlfn.IFNA(SUM((AP$3&gt;='Gastos com Pessoal'!$E$7:$E$506)*(AP$3&lt;='Gastos com Pessoal'!$F$7:$F$506)*(IF('Gastos com Pessoal'!$G$7:$G$506&lt;=AP$3,1,0))*OFFSET('Gastos com Pessoal'!$H$6,1,MATCH(1&amp;$B55,'Gastos com Pessoal'!$I$532:$AJ$532&amp;'Gastos com Pessoal'!$I$6:$AJ$6,0),500,1)),0)
+_xlfn.IFNA(SUM((AP$3&gt;='Gastos com Pessoal'!$E$7:$E$506)*(AP$3&lt;='Gastos com Pessoal'!$F$7:$F$506)*(IF('Gastos com Pessoal'!$M$7:$M$506&lt;=AP$3,1,0))*OFFSET('Gastos com Pessoal'!$H$6,1,MATCH(2&amp;$B55,'Gastos com Pessoal'!$I$532:$AJ$532&amp;'Gastos com Pessoal'!$I$6:$AJ$6,0),500,1)),0)
+_xlfn.IFNA(SUM((AP$3&gt;='Gastos com Pessoal'!$E$7:$E$506)*(AP$3&lt;='Gastos com Pessoal'!$F$7:$F$506)*(IF('Gastos com Pessoal'!$S$7:$S$506&lt;=AP$3,1,0))*OFFSET('Gastos com Pessoal'!$H$6,1,MATCH(3&amp;$B55,'Gastos com Pessoal'!$I$532:$AJ$532&amp;'Gastos com Pessoal'!$I$6:$AJ$6,0),500,1)),0)
+_xlfn.IFNA(SUM((AP$3&gt;='Gastos com Pessoal'!$E$7:$E$506)*(AP$3&lt;='Gastos com Pessoal'!$F$7:$F$506)*(IF('Gastos com Pessoal'!$Y$7:$Y$506&lt;=AP$3,1,0))*OFFSET('Gastos com Pessoal'!$H$6,1,MATCH(4&amp;$B55,'Gastos com Pessoal'!$I$532:$AJ$532&amp;'Gastos com Pessoal'!$I$6:$AJ$6,0),500,1)),0)
+_xlfn.IFNA(SUM((AP$3&gt;='Gastos com Pessoal'!$E$7:$E$506)*(AP$3&lt;='Gastos com Pessoal'!$F$7:$F$506)*(IF('Gastos com Pessoal'!$AE$7:$AE$506&lt;=AP$3,1,0))*OFFSET('Gastos com Pessoal'!$H$6,1,MATCH(5&amp;$B55,'Gastos com Pessoal'!$I$532:$AJ$532&amp;'Gastos com Pessoal'!$I$6:$AJ$6,0),500,1)),0)
+_xlfn.IFNA(SUM((AP$3&gt;='Gastos com Pessoal'!$E$513:$E$522)*(AP$3&lt;='Gastos com Pessoal'!$F$513:$F$522)*(IF('Gastos com Pessoal'!$G$513:$G$522&lt;=AP$3,1,0))*OFFSET('Gastos com Pessoal'!$H$512,1,MATCH(1&amp;$B55,'Gastos com Pessoal'!$I$532:$AJ$532&amp;'Gastos com Pessoal'!$I$512:$AJ$512,0),10,1)),0)
+_xlfn.IFNA(SUM((AP$3&gt;='Gastos com Pessoal'!$E$513:$E$522)*(AP$3&lt;='Gastos com Pessoal'!$F$513:$F$522)*(IF('Gastos com Pessoal'!$M$513:$M$522&lt;=AP$3,1,0))*OFFSET('Gastos com Pessoal'!$H$512,1,MATCH(2&amp;$B55,'Gastos com Pessoal'!$I$532:$AJ$532&amp;'Gastos com Pessoal'!$I$512:$AJ$512,0),10,1)),0)
+_xlfn.IFNA(SUM((AP$3&gt;='Gastos com Pessoal'!$E$513:$E$522)*(AP$3&lt;='Gastos com Pessoal'!$F$513:$F$522)*(IF('Gastos com Pessoal'!$S$513:$S$522&lt;=AP$3,1,0))*OFFSET('Gastos com Pessoal'!$H$512,1,MATCH(3&amp;$B55,'Gastos com Pessoal'!$I$532:$AJ$532&amp;'Gastos com Pessoal'!$I$512:$AJ$512,0),10,1)),0)
+_xlfn.IFNA(SUM((AP$3&gt;='Gastos com Pessoal'!$E$513:$E$522)*(AP$3&lt;='Gastos com Pessoal'!$F$513:$F$522)*(IF('Gastos com Pessoal'!$Y$513:$Y$522&lt;=AP$3,1,0))*OFFSET('Gastos com Pessoal'!$H$512,1,MATCH(4&amp;$B55,'Gastos com Pessoal'!$I$532:$AJ$532&amp;'Gastos com Pessoal'!$I$512:$AJ$512,0),10,1)),0)
+_xlfn.IFNA(SUM((AP$3&gt;='Gastos com Pessoal'!$E$513:$E$522)*(AP$3&lt;='Gastos com Pessoal'!$F$513:$F$522)*(IF('Gastos com Pessoal'!$AE$513:$AE$522&lt;=AP$3,1,0))*OFFSET('Gastos com Pessoal'!$H$512,1,MATCH(5&amp;$B55,'Gastos com Pessoal'!$I$532:$AJ$532&amp;'Gastos com Pessoal'!$I$512:$AJ$512,0),10,1)),0)</f>
        <v>0</v>
      </c>
      <c r="AQ55" s="32">
        <f t="array" aca="1" ref="AQ55" ca="1">_xlfn.IFNA(SUM((AQ$3&gt;='Gastos com Pessoal'!$E$7:$E$506)*(AQ$3&lt;='Gastos com Pessoal'!$F$7:$F$506)*OFFSET('Encargos e Benefícios'!$D$5,1,MATCH($B55,'Encargos e Benefícios'!$E$5:$AB$5,0),500,1)),0)
+_xlfn.IFNA(SUM((AQ$3&gt;='Gastos com Pessoal'!$E$513:$E$522)*(AQ$3&lt;='Gastos com Pessoal'!$F$513:$F$522)*OFFSET('Encargos e Benefícios'!$D$511,1,MATCH($B55,'Encargos e Benefícios'!$E$511:$AB$511,0),10,1)),0)
+_xlfn.IFNA(SUM((AQ$3&gt;='Gastos com Pessoal'!$E$7:$E$506)*(AQ$3&lt;='Gastos com Pessoal'!$F$7:$F$506)*(IF('Gastos com Pessoal'!$G$7:$G$506&lt;=AQ$3,1,0))*OFFSET('Gastos com Pessoal'!$H$6,1,MATCH(1&amp;$B55,'Gastos com Pessoal'!$I$532:$AJ$532&amp;'Gastos com Pessoal'!$I$6:$AJ$6,0),500,1)),0)
+_xlfn.IFNA(SUM((AQ$3&gt;='Gastos com Pessoal'!$E$7:$E$506)*(AQ$3&lt;='Gastos com Pessoal'!$F$7:$F$506)*(IF('Gastos com Pessoal'!$M$7:$M$506&lt;=AQ$3,1,0))*OFFSET('Gastos com Pessoal'!$H$6,1,MATCH(2&amp;$B55,'Gastos com Pessoal'!$I$532:$AJ$532&amp;'Gastos com Pessoal'!$I$6:$AJ$6,0),500,1)),0)
+_xlfn.IFNA(SUM((AQ$3&gt;='Gastos com Pessoal'!$E$7:$E$506)*(AQ$3&lt;='Gastos com Pessoal'!$F$7:$F$506)*(IF('Gastos com Pessoal'!$S$7:$S$506&lt;=AQ$3,1,0))*OFFSET('Gastos com Pessoal'!$H$6,1,MATCH(3&amp;$B55,'Gastos com Pessoal'!$I$532:$AJ$532&amp;'Gastos com Pessoal'!$I$6:$AJ$6,0),500,1)),0)
+_xlfn.IFNA(SUM((AQ$3&gt;='Gastos com Pessoal'!$E$7:$E$506)*(AQ$3&lt;='Gastos com Pessoal'!$F$7:$F$506)*(IF('Gastos com Pessoal'!$Y$7:$Y$506&lt;=AQ$3,1,0))*OFFSET('Gastos com Pessoal'!$H$6,1,MATCH(4&amp;$B55,'Gastos com Pessoal'!$I$532:$AJ$532&amp;'Gastos com Pessoal'!$I$6:$AJ$6,0),500,1)),0)
+_xlfn.IFNA(SUM((AQ$3&gt;='Gastos com Pessoal'!$E$7:$E$506)*(AQ$3&lt;='Gastos com Pessoal'!$F$7:$F$506)*(IF('Gastos com Pessoal'!$AE$7:$AE$506&lt;=AQ$3,1,0))*OFFSET('Gastos com Pessoal'!$H$6,1,MATCH(5&amp;$B55,'Gastos com Pessoal'!$I$532:$AJ$532&amp;'Gastos com Pessoal'!$I$6:$AJ$6,0),500,1)),0)
+_xlfn.IFNA(SUM((AQ$3&gt;='Gastos com Pessoal'!$E$513:$E$522)*(AQ$3&lt;='Gastos com Pessoal'!$F$513:$F$522)*(IF('Gastos com Pessoal'!$G$513:$G$522&lt;=AQ$3,1,0))*OFFSET('Gastos com Pessoal'!$H$512,1,MATCH(1&amp;$B55,'Gastos com Pessoal'!$I$532:$AJ$532&amp;'Gastos com Pessoal'!$I$512:$AJ$512,0),10,1)),0)
+_xlfn.IFNA(SUM((AQ$3&gt;='Gastos com Pessoal'!$E$513:$E$522)*(AQ$3&lt;='Gastos com Pessoal'!$F$513:$F$522)*(IF('Gastos com Pessoal'!$M$513:$M$522&lt;=AQ$3,1,0))*OFFSET('Gastos com Pessoal'!$H$512,1,MATCH(2&amp;$B55,'Gastos com Pessoal'!$I$532:$AJ$532&amp;'Gastos com Pessoal'!$I$512:$AJ$512,0),10,1)),0)
+_xlfn.IFNA(SUM((AQ$3&gt;='Gastos com Pessoal'!$E$513:$E$522)*(AQ$3&lt;='Gastos com Pessoal'!$F$513:$F$522)*(IF('Gastos com Pessoal'!$S$513:$S$522&lt;=AQ$3,1,0))*OFFSET('Gastos com Pessoal'!$H$512,1,MATCH(3&amp;$B55,'Gastos com Pessoal'!$I$532:$AJ$532&amp;'Gastos com Pessoal'!$I$512:$AJ$512,0),10,1)),0)
+_xlfn.IFNA(SUM((AQ$3&gt;='Gastos com Pessoal'!$E$513:$E$522)*(AQ$3&lt;='Gastos com Pessoal'!$F$513:$F$522)*(IF('Gastos com Pessoal'!$Y$513:$Y$522&lt;=AQ$3,1,0))*OFFSET('Gastos com Pessoal'!$H$512,1,MATCH(4&amp;$B55,'Gastos com Pessoal'!$I$532:$AJ$532&amp;'Gastos com Pessoal'!$I$512:$AJ$512,0),10,1)),0)
+_xlfn.IFNA(SUM((AQ$3&gt;='Gastos com Pessoal'!$E$513:$E$522)*(AQ$3&lt;='Gastos com Pessoal'!$F$513:$F$522)*(IF('Gastos com Pessoal'!$AE$513:$AE$522&lt;=AQ$3,1,0))*OFFSET('Gastos com Pessoal'!$H$512,1,MATCH(5&amp;$B55,'Gastos com Pessoal'!$I$532:$AJ$532&amp;'Gastos com Pessoal'!$I$512:$AJ$512,0),10,1)),0)</f>
        <v>0</v>
      </c>
      <c r="AR55" s="32">
        <f t="array" aca="1" ref="AR55" ca="1">_xlfn.IFNA(SUM((AR$3&gt;='Gastos com Pessoal'!$E$7:$E$506)*(AR$3&lt;='Gastos com Pessoal'!$F$7:$F$506)*OFFSET('Encargos e Benefícios'!$D$5,1,MATCH($B55,'Encargos e Benefícios'!$E$5:$AB$5,0),500,1)),0)
+_xlfn.IFNA(SUM((AR$3&gt;='Gastos com Pessoal'!$E$513:$E$522)*(AR$3&lt;='Gastos com Pessoal'!$F$513:$F$522)*OFFSET('Encargos e Benefícios'!$D$511,1,MATCH($B55,'Encargos e Benefícios'!$E$511:$AB$511,0),10,1)),0)
+_xlfn.IFNA(SUM((AR$3&gt;='Gastos com Pessoal'!$E$7:$E$506)*(AR$3&lt;='Gastos com Pessoal'!$F$7:$F$506)*(IF('Gastos com Pessoal'!$G$7:$G$506&lt;=AR$3,1,0))*OFFSET('Gastos com Pessoal'!$H$6,1,MATCH(1&amp;$B55,'Gastos com Pessoal'!$I$532:$AJ$532&amp;'Gastos com Pessoal'!$I$6:$AJ$6,0),500,1)),0)
+_xlfn.IFNA(SUM((AR$3&gt;='Gastos com Pessoal'!$E$7:$E$506)*(AR$3&lt;='Gastos com Pessoal'!$F$7:$F$506)*(IF('Gastos com Pessoal'!$M$7:$M$506&lt;=AR$3,1,0))*OFFSET('Gastos com Pessoal'!$H$6,1,MATCH(2&amp;$B55,'Gastos com Pessoal'!$I$532:$AJ$532&amp;'Gastos com Pessoal'!$I$6:$AJ$6,0),500,1)),0)
+_xlfn.IFNA(SUM((AR$3&gt;='Gastos com Pessoal'!$E$7:$E$506)*(AR$3&lt;='Gastos com Pessoal'!$F$7:$F$506)*(IF('Gastos com Pessoal'!$S$7:$S$506&lt;=AR$3,1,0))*OFFSET('Gastos com Pessoal'!$H$6,1,MATCH(3&amp;$B55,'Gastos com Pessoal'!$I$532:$AJ$532&amp;'Gastos com Pessoal'!$I$6:$AJ$6,0),500,1)),0)
+_xlfn.IFNA(SUM((AR$3&gt;='Gastos com Pessoal'!$E$7:$E$506)*(AR$3&lt;='Gastos com Pessoal'!$F$7:$F$506)*(IF('Gastos com Pessoal'!$Y$7:$Y$506&lt;=AR$3,1,0))*OFFSET('Gastos com Pessoal'!$H$6,1,MATCH(4&amp;$B55,'Gastos com Pessoal'!$I$532:$AJ$532&amp;'Gastos com Pessoal'!$I$6:$AJ$6,0),500,1)),0)
+_xlfn.IFNA(SUM((AR$3&gt;='Gastos com Pessoal'!$E$7:$E$506)*(AR$3&lt;='Gastos com Pessoal'!$F$7:$F$506)*(IF('Gastos com Pessoal'!$AE$7:$AE$506&lt;=AR$3,1,0))*OFFSET('Gastos com Pessoal'!$H$6,1,MATCH(5&amp;$B55,'Gastos com Pessoal'!$I$532:$AJ$532&amp;'Gastos com Pessoal'!$I$6:$AJ$6,0),500,1)),0)
+_xlfn.IFNA(SUM((AR$3&gt;='Gastos com Pessoal'!$E$513:$E$522)*(AR$3&lt;='Gastos com Pessoal'!$F$513:$F$522)*(IF('Gastos com Pessoal'!$G$513:$G$522&lt;=AR$3,1,0))*OFFSET('Gastos com Pessoal'!$H$512,1,MATCH(1&amp;$B55,'Gastos com Pessoal'!$I$532:$AJ$532&amp;'Gastos com Pessoal'!$I$512:$AJ$512,0),10,1)),0)
+_xlfn.IFNA(SUM((AR$3&gt;='Gastos com Pessoal'!$E$513:$E$522)*(AR$3&lt;='Gastos com Pessoal'!$F$513:$F$522)*(IF('Gastos com Pessoal'!$M$513:$M$522&lt;=AR$3,1,0))*OFFSET('Gastos com Pessoal'!$H$512,1,MATCH(2&amp;$B55,'Gastos com Pessoal'!$I$532:$AJ$532&amp;'Gastos com Pessoal'!$I$512:$AJ$512,0),10,1)),0)
+_xlfn.IFNA(SUM((AR$3&gt;='Gastos com Pessoal'!$E$513:$E$522)*(AR$3&lt;='Gastos com Pessoal'!$F$513:$F$522)*(IF('Gastos com Pessoal'!$S$513:$S$522&lt;=AR$3,1,0))*OFFSET('Gastos com Pessoal'!$H$512,1,MATCH(3&amp;$B55,'Gastos com Pessoal'!$I$532:$AJ$532&amp;'Gastos com Pessoal'!$I$512:$AJ$512,0),10,1)),0)
+_xlfn.IFNA(SUM((AR$3&gt;='Gastos com Pessoal'!$E$513:$E$522)*(AR$3&lt;='Gastos com Pessoal'!$F$513:$F$522)*(IF('Gastos com Pessoal'!$Y$513:$Y$522&lt;=AR$3,1,0))*OFFSET('Gastos com Pessoal'!$H$512,1,MATCH(4&amp;$B55,'Gastos com Pessoal'!$I$532:$AJ$532&amp;'Gastos com Pessoal'!$I$512:$AJ$512,0),10,1)),0)
+_xlfn.IFNA(SUM((AR$3&gt;='Gastos com Pessoal'!$E$513:$E$522)*(AR$3&lt;='Gastos com Pessoal'!$F$513:$F$522)*(IF('Gastos com Pessoal'!$AE$513:$AE$522&lt;=AR$3,1,0))*OFFSET('Gastos com Pessoal'!$H$512,1,MATCH(5&amp;$B55,'Gastos com Pessoal'!$I$532:$AJ$532&amp;'Gastos com Pessoal'!$I$512:$AJ$512,0),10,1)),0)</f>
        <v>0</v>
      </c>
      <c r="AS55" s="32">
        <f t="array" aca="1" ref="AS55" ca="1">_xlfn.IFNA(SUM((AS$3&gt;='Gastos com Pessoal'!$E$7:$E$506)*(AS$3&lt;='Gastos com Pessoal'!$F$7:$F$506)*OFFSET('Encargos e Benefícios'!$D$5,1,MATCH($B55,'Encargos e Benefícios'!$E$5:$AB$5,0),500,1)),0)
+_xlfn.IFNA(SUM((AS$3&gt;='Gastos com Pessoal'!$E$513:$E$522)*(AS$3&lt;='Gastos com Pessoal'!$F$513:$F$522)*OFFSET('Encargos e Benefícios'!$D$511,1,MATCH($B55,'Encargos e Benefícios'!$E$511:$AB$511,0),10,1)),0)
+_xlfn.IFNA(SUM((AS$3&gt;='Gastos com Pessoal'!$E$7:$E$506)*(AS$3&lt;='Gastos com Pessoal'!$F$7:$F$506)*(IF('Gastos com Pessoal'!$G$7:$G$506&lt;=AS$3,1,0))*OFFSET('Gastos com Pessoal'!$H$6,1,MATCH(1&amp;$B55,'Gastos com Pessoal'!$I$532:$AJ$532&amp;'Gastos com Pessoal'!$I$6:$AJ$6,0),500,1)),0)
+_xlfn.IFNA(SUM((AS$3&gt;='Gastos com Pessoal'!$E$7:$E$506)*(AS$3&lt;='Gastos com Pessoal'!$F$7:$F$506)*(IF('Gastos com Pessoal'!$M$7:$M$506&lt;=AS$3,1,0))*OFFSET('Gastos com Pessoal'!$H$6,1,MATCH(2&amp;$B55,'Gastos com Pessoal'!$I$532:$AJ$532&amp;'Gastos com Pessoal'!$I$6:$AJ$6,0),500,1)),0)
+_xlfn.IFNA(SUM((AS$3&gt;='Gastos com Pessoal'!$E$7:$E$506)*(AS$3&lt;='Gastos com Pessoal'!$F$7:$F$506)*(IF('Gastos com Pessoal'!$S$7:$S$506&lt;=AS$3,1,0))*OFFSET('Gastos com Pessoal'!$H$6,1,MATCH(3&amp;$B55,'Gastos com Pessoal'!$I$532:$AJ$532&amp;'Gastos com Pessoal'!$I$6:$AJ$6,0),500,1)),0)
+_xlfn.IFNA(SUM((AS$3&gt;='Gastos com Pessoal'!$E$7:$E$506)*(AS$3&lt;='Gastos com Pessoal'!$F$7:$F$506)*(IF('Gastos com Pessoal'!$Y$7:$Y$506&lt;=AS$3,1,0))*OFFSET('Gastos com Pessoal'!$H$6,1,MATCH(4&amp;$B55,'Gastos com Pessoal'!$I$532:$AJ$532&amp;'Gastos com Pessoal'!$I$6:$AJ$6,0),500,1)),0)
+_xlfn.IFNA(SUM((AS$3&gt;='Gastos com Pessoal'!$E$7:$E$506)*(AS$3&lt;='Gastos com Pessoal'!$F$7:$F$506)*(IF('Gastos com Pessoal'!$AE$7:$AE$506&lt;=AS$3,1,0))*OFFSET('Gastos com Pessoal'!$H$6,1,MATCH(5&amp;$B55,'Gastos com Pessoal'!$I$532:$AJ$532&amp;'Gastos com Pessoal'!$I$6:$AJ$6,0),500,1)),0)
+_xlfn.IFNA(SUM((AS$3&gt;='Gastos com Pessoal'!$E$513:$E$522)*(AS$3&lt;='Gastos com Pessoal'!$F$513:$F$522)*(IF('Gastos com Pessoal'!$G$513:$G$522&lt;=AS$3,1,0))*OFFSET('Gastos com Pessoal'!$H$512,1,MATCH(1&amp;$B55,'Gastos com Pessoal'!$I$532:$AJ$532&amp;'Gastos com Pessoal'!$I$512:$AJ$512,0),10,1)),0)
+_xlfn.IFNA(SUM((AS$3&gt;='Gastos com Pessoal'!$E$513:$E$522)*(AS$3&lt;='Gastos com Pessoal'!$F$513:$F$522)*(IF('Gastos com Pessoal'!$M$513:$M$522&lt;=AS$3,1,0))*OFFSET('Gastos com Pessoal'!$H$512,1,MATCH(2&amp;$B55,'Gastos com Pessoal'!$I$532:$AJ$532&amp;'Gastos com Pessoal'!$I$512:$AJ$512,0),10,1)),0)
+_xlfn.IFNA(SUM((AS$3&gt;='Gastos com Pessoal'!$E$513:$E$522)*(AS$3&lt;='Gastos com Pessoal'!$F$513:$F$522)*(IF('Gastos com Pessoal'!$S$513:$S$522&lt;=AS$3,1,0))*OFFSET('Gastos com Pessoal'!$H$512,1,MATCH(3&amp;$B55,'Gastos com Pessoal'!$I$532:$AJ$532&amp;'Gastos com Pessoal'!$I$512:$AJ$512,0),10,1)),0)
+_xlfn.IFNA(SUM((AS$3&gt;='Gastos com Pessoal'!$E$513:$E$522)*(AS$3&lt;='Gastos com Pessoal'!$F$513:$F$522)*(IF('Gastos com Pessoal'!$Y$513:$Y$522&lt;=AS$3,1,0))*OFFSET('Gastos com Pessoal'!$H$512,1,MATCH(4&amp;$B55,'Gastos com Pessoal'!$I$532:$AJ$532&amp;'Gastos com Pessoal'!$I$512:$AJ$512,0),10,1)),0)
+_xlfn.IFNA(SUM((AS$3&gt;='Gastos com Pessoal'!$E$513:$E$522)*(AS$3&lt;='Gastos com Pessoal'!$F$513:$F$522)*(IF('Gastos com Pessoal'!$AE$513:$AE$522&lt;=AS$3,1,0))*OFFSET('Gastos com Pessoal'!$H$512,1,MATCH(5&amp;$B55,'Gastos com Pessoal'!$I$532:$AJ$532&amp;'Gastos com Pessoal'!$I$512:$AJ$512,0),10,1)),0)</f>
        <v>0</v>
      </c>
      <c r="AT55" s="32">
        <f t="array" aca="1" ref="AT55" ca="1">_xlfn.IFNA(SUM((AT$3&gt;='Gastos com Pessoal'!$E$7:$E$506)*(AT$3&lt;='Gastos com Pessoal'!$F$7:$F$506)*OFFSET('Encargos e Benefícios'!$D$5,1,MATCH($B55,'Encargos e Benefícios'!$E$5:$AB$5,0),500,1)),0)
+_xlfn.IFNA(SUM((AT$3&gt;='Gastos com Pessoal'!$E$513:$E$522)*(AT$3&lt;='Gastos com Pessoal'!$F$513:$F$522)*OFFSET('Encargos e Benefícios'!$D$511,1,MATCH($B55,'Encargos e Benefícios'!$E$511:$AB$511,0),10,1)),0)
+_xlfn.IFNA(SUM((AT$3&gt;='Gastos com Pessoal'!$E$7:$E$506)*(AT$3&lt;='Gastos com Pessoal'!$F$7:$F$506)*(IF('Gastos com Pessoal'!$G$7:$G$506&lt;=AT$3,1,0))*OFFSET('Gastos com Pessoal'!$H$6,1,MATCH(1&amp;$B55,'Gastos com Pessoal'!$I$532:$AJ$532&amp;'Gastos com Pessoal'!$I$6:$AJ$6,0),500,1)),0)
+_xlfn.IFNA(SUM((AT$3&gt;='Gastos com Pessoal'!$E$7:$E$506)*(AT$3&lt;='Gastos com Pessoal'!$F$7:$F$506)*(IF('Gastos com Pessoal'!$M$7:$M$506&lt;=AT$3,1,0))*OFFSET('Gastos com Pessoal'!$H$6,1,MATCH(2&amp;$B55,'Gastos com Pessoal'!$I$532:$AJ$532&amp;'Gastos com Pessoal'!$I$6:$AJ$6,0),500,1)),0)
+_xlfn.IFNA(SUM((AT$3&gt;='Gastos com Pessoal'!$E$7:$E$506)*(AT$3&lt;='Gastos com Pessoal'!$F$7:$F$506)*(IF('Gastos com Pessoal'!$S$7:$S$506&lt;=AT$3,1,0))*OFFSET('Gastos com Pessoal'!$H$6,1,MATCH(3&amp;$B55,'Gastos com Pessoal'!$I$532:$AJ$532&amp;'Gastos com Pessoal'!$I$6:$AJ$6,0),500,1)),0)
+_xlfn.IFNA(SUM((AT$3&gt;='Gastos com Pessoal'!$E$7:$E$506)*(AT$3&lt;='Gastos com Pessoal'!$F$7:$F$506)*(IF('Gastos com Pessoal'!$Y$7:$Y$506&lt;=AT$3,1,0))*OFFSET('Gastos com Pessoal'!$H$6,1,MATCH(4&amp;$B55,'Gastos com Pessoal'!$I$532:$AJ$532&amp;'Gastos com Pessoal'!$I$6:$AJ$6,0),500,1)),0)
+_xlfn.IFNA(SUM((AT$3&gt;='Gastos com Pessoal'!$E$7:$E$506)*(AT$3&lt;='Gastos com Pessoal'!$F$7:$F$506)*(IF('Gastos com Pessoal'!$AE$7:$AE$506&lt;=AT$3,1,0))*OFFSET('Gastos com Pessoal'!$H$6,1,MATCH(5&amp;$B55,'Gastos com Pessoal'!$I$532:$AJ$532&amp;'Gastos com Pessoal'!$I$6:$AJ$6,0),500,1)),0)
+_xlfn.IFNA(SUM((AT$3&gt;='Gastos com Pessoal'!$E$513:$E$522)*(AT$3&lt;='Gastos com Pessoal'!$F$513:$F$522)*(IF('Gastos com Pessoal'!$G$513:$G$522&lt;=AT$3,1,0))*OFFSET('Gastos com Pessoal'!$H$512,1,MATCH(1&amp;$B55,'Gastos com Pessoal'!$I$532:$AJ$532&amp;'Gastos com Pessoal'!$I$512:$AJ$512,0),10,1)),0)
+_xlfn.IFNA(SUM((AT$3&gt;='Gastos com Pessoal'!$E$513:$E$522)*(AT$3&lt;='Gastos com Pessoal'!$F$513:$F$522)*(IF('Gastos com Pessoal'!$M$513:$M$522&lt;=AT$3,1,0))*OFFSET('Gastos com Pessoal'!$H$512,1,MATCH(2&amp;$B55,'Gastos com Pessoal'!$I$532:$AJ$532&amp;'Gastos com Pessoal'!$I$512:$AJ$512,0),10,1)),0)
+_xlfn.IFNA(SUM((AT$3&gt;='Gastos com Pessoal'!$E$513:$E$522)*(AT$3&lt;='Gastos com Pessoal'!$F$513:$F$522)*(IF('Gastos com Pessoal'!$S$513:$S$522&lt;=AT$3,1,0))*OFFSET('Gastos com Pessoal'!$H$512,1,MATCH(3&amp;$B55,'Gastos com Pessoal'!$I$532:$AJ$532&amp;'Gastos com Pessoal'!$I$512:$AJ$512,0),10,1)),0)
+_xlfn.IFNA(SUM((AT$3&gt;='Gastos com Pessoal'!$E$513:$E$522)*(AT$3&lt;='Gastos com Pessoal'!$F$513:$F$522)*(IF('Gastos com Pessoal'!$Y$513:$Y$522&lt;=AT$3,1,0))*OFFSET('Gastos com Pessoal'!$H$512,1,MATCH(4&amp;$B55,'Gastos com Pessoal'!$I$532:$AJ$532&amp;'Gastos com Pessoal'!$I$512:$AJ$512,0),10,1)),0)
+_xlfn.IFNA(SUM((AT$3&gt;='Gastos com Pessoal'!$E$513:$E$522)*(AT$3&lt;='Gastos com Pessoal'!$F$513:$F$522)*(IF('Gastos com Pessoal'!$AE$513:$AE$522&lt;=AT$3,1,0))*OFFSET('Gastos com Pessoal'!$H$512,1,MATCH(5&amp;$B55,'Gastos com Pessoal'!$I$532:$AJ$532&amp;'Gastos com Pessoal'!$I$512:$AJ$512,0),10,1)),0)</f>
        <v>0</v>
      </c>
      <c r="AU55" s="32">
        <f t="array" aca="1" ref="AU55" ca="1">_xlfn.IFNA(SUM((AU$3&gt;='Gastos com Pessoal'!$E$7:$E$506)*(AU$3&lt;='Gastos com Pessoal'!$F$7:$F$506)*OFFSET('Encargos e Benefícios'!$D$5,1,MATCH($B55,'Encargos e Benefícios'!$E$5:$AB$5,0),500,1)),0)
+_xlfn.IFNA(SUM((AU$3&gt;='Gastos com Pessoal'!$E$513:$E$522)*(AU$3&lt;='Gastos com Pessoal'!$F$513:$F$522)*OFFSET('Encargos e Benefícios'!$D$511,1,MATCH($B55,'Encargos e Benefícios'!$E$511:$AB$511,0),10,1)),0)
+_xlfn.IFNA(SUM((AU$3&gt;='Gastos com Pessoal'!$E$7:$E$506)*(AU$3&lt;='Gastos com Pessoal'!$F$7:$F$506)*(IF('Gastos com Pessoal'!$G$7:$G$506&lt;=AU$3,1,0))*OFFSET('Gastos com Pessoal'!$H$6,1,MATCH(1&amp;$B55,'Gastos com Pessoal'!$I$532:$AJ$532&amp;'Gastos com Pessoal'!$I$6:$AJ$6,0),500,1)),0)
+_xlfn.IFNA(SUM((AU$3&gt;='Gastos com Pessoal'!$E$7:$E$506)*(AU$3&lt;='Gastos com Pessoal'!$F$7:$F$506)*(IF('Gastos com Pessoal'!$M$7:$M$506&lt;=AU$3,1,0))*OFFSET('Gastos com Pessoal'!$H$6,1,MATCH(2&amp;$B55,'Gastos com Pessoal'!$I$532:$AJ$532&amp;'Gastos com Pessoal'!$I$6:$AJ$6,0),500,1)),0)
+_xlfn.IFNA(SUM((AU$3&gt;='Gastos com Pessoal'!$E$7:$E$506)*(AU$3&lt;='Gastos com Pessoal'!$F$7:$F$506)*(IF('Gastos com Pessoal'!$S$7:$S$506&lt;=AU$3,1,0))*OFFSET('Gastos com Pessoal'!$H$6,1,MATCH(3&amp;$B55,'Gastos com Pessoal'!$I$532:$AJ$532&amp;'Gastos com Pessoal'!$I$6:$AJ$6,0),500,1)),0)
+_xlfn.IFNA(SUM((AU$3&gt;='Gastos com Pessoal'!$E$7:$E$506)*(AU$3&lt;='Gastos com Pessoal'!$F$7:$F$506)*(IF('Gastos com Pessoal'!$Y$7:$Y$506&lt;=AU$3,1,0))*OFFSET('Gastos com Pessoal'!$H$6,1,MATCH(4&amp;$B55,'Gastos com Pessoal'!$I$532:$AJ$532&amp;'Gastos com Pessoal'!$I$6:$AJ$6,0),500,1)),0)
+_xlfn.IFNA(SUM((AU$3&gt;='Gastos com Pessoal'!$E$7:$E$506)*(AU$3&lt;='Gastos com Pessoal'!$F$7:$F$506)*(IF('Gastos com Pessoal'!$AE$7:$AE$506&lt;=AU$3,1,0))*OFFSET('Gastos com Pessoal'!$H$6,1,MATCH(5&amp;$B55,'Gastos com Pessoal'!$I$532:$AJ$532&amp;'Gastos com Pessoal'!$I$6:$AJ$6,0),500,1)),0)
+_xlfn.IFNA(SUM((AU$3&gt;='Gastos com Pessoal'!$E$513:$E$522)*(AU$3&lt;='Gastos com Pessoal'!$F$513:$F$522)*(IF('Gastos com Pessoal'!$G$513:$G$522&lt;=AU$3,1,0))*OFFSET('Gastos com Pessoal'!$H$512,1,MATCH(1&amp;$B55,'Gastos com Pessoal'!$I$532:$AJ$532&amp;'Gastos com Pessoal'!$I$512:$AJ$512,0),10,1)),0)
+_xlfn.IFNA(SUM((AU$3&gt;='Gastos com Pessoal'!$E$513:$E$522)*(AU$3&lt;='Gastos com Pessoal'!$F$513:$F$522)*(IF('Gastos com Pessoal'!$M$513:$M$522&lt;=AU$3,1,0))*OFFSET('Gastos com Pessoal'!$H$512,1,MATCH(2&amp;$B55,'Gastos com Pessoal'!$I$532:$AJ$532&amp;'Gastos com Pessoal'!$I$512:$AJ$512,0),10,1)),0)
+_xlfn.IFNA(SUM((AU$3&gt;='Gastos com Pessoal'!$E$513:$E$522)*(AU$3&lt;='Gastos com Pessoal'!$F$513:$F$522)*(IF('Gastos com Pessoal'!$S$513:$S$522&lt;=AU$3,1,0))*OFFSET('Gastos com Pessoal'!$H$512,1,MATCH(3&amp;$B55,'Gastos com Pessoal'!$I$532:$AJ$532&amp;'Gastos com Pessoal'!$I$512:$AJ$512,0),10,1)),0)
+_xlfn.IFNA(SUM((AU$3&gt;='Gastos com Pessoal'!$E$513:$E$522)*(AU$3&lt;='Gastos com Pessoal'!$F$513:$F$522)*(IF('Gastos com Pessoal'!$Y$513:$Y$522&lt;=AU$3,1,0))*OFFSET('Gastos com Pessoal'!$H$512,1,MATCH(4&amp;$B55,'Gastos com Pessoal'!$I$532:$AJ$532&amp;'Gastos com Pessoal'!$I$512:$AJ$512,0),10,1)),0)
+_xlfn.IFNA(SUM((AU$3&gt;='Gastos com Pessoal'!$E$513:$E$522)*(AU$3&lt;='Gastos com Pessoal'!$F$513:$F$522)*(IF('Gastos com Pessoal'!$AE$513:$AE$522&lt;=AU$3,1,0))*OFFSET('Gastos com Pessoal'!$H$512,1,MATCH(5&amp;$B55,'Gastos com Pessoal'!$I$532:$AJ$532&amp;'Gastos com Pessoal'!$I$512:$AJ$512,0),10,1)),0)</f>
        <v>0</v>
      </c>
      <c r="AV55" s="32">
        <f t="array" aca="1" ref="AV55" ca="1">_xlfn.IFNA(SUM((AV$3&gt;='Gastos com Pessoal'!$E$7:$E$506)*(AV$3&lt;='Gastos com Pessoal'!$F$7:$F$506)*OFFSET('Encargos e Benefícios'!$D$5,1,MATCH($B55,'Encargos e Benefícios'!$E$5:$AB$5,0),500,1)),0)
+_xlfn.IFNA(SUM((AV$3&gt;='Gastos com Pessoal'!$E$513:$E$522)*(AV$3&lt;='Gastos com Pessoal'!$F$513:$F$522)*OFFSET('Encargos e Benefícios'!$D$511,1,MATCH($B55,'Encargos e Benefícios'!$E$511:$AB$511,0),10,1)),0)
+_xlfn.IFNA(SUM((AV$3&gt;='Gastos com Pessoal'!$E$7:$E$506)*(AV$3&lt;='Gastos com Pessoal'!$F$7:$F$506)*(IF('Gastos com Pessoal'!$G$7:$G$506&lt;=AV$3,1,0))*OFFSET('Gastos com Pessoal'!$H$6,1,MATCH(1&amp;$B55,'Gastos com Pessoal'!$I$532:$AJ$532&amp;'Gastos com Pessoal'!$I$6:$AJ$6,0),500,1)),0)
+_xlfn.IFNA(SUM((AV$3&gt;='Gastos com Pessoal'!$E$7:$E$506)*(AV$3&lt;='Gastos com Pessoal'!$F$7:$F$506)*(IF('Gastos com Pessoal'!$M$7:$M$506&lt;=AV$3,1,0))*OFFSET('Gastos com Pessoal'!$H$6,1,MATCH(2&amp;$B55,'Gastos com Pessoal'!$I$532:$AJ$532&amp;'Gastos com Pessoal'!$I$6:$AJ$6,0),500,1)),0)
+_xlfn.IFNA(SUM((AV$3&gt;='Gastos com Pessoal'!$E$7:$E$506)*(AV$3&lt;='Gastos com Pessoal'!$F$7:$F$506)*(IF('Gastos com Pessoal'!$S$7:$S$506&lt;=AV$3,1,0))*OFFSET('Gastos com Pessoal'!$H$6,1,MATCH(3&amp;$B55,'Gastos com Pessoal'!$I$532:$AJ$532&amp;'Gastos com Pessoal'!$I$6:$AJ$6,0),500,1)),0)
+_xlfn.IFNA(SUM((AV$3&gt;='Gastos com Pessoal'!$E$7:$E$506)*(AV$3&lt;='Gastos com Pessoal'!$F$7:$F$506)*(IF('Gastos com Pessoal'!$Y$7:$Y$506&lt;=AV$3,1,0))*OFFSET('Gastos com Pessoal'!$H$6,1,MATCH(4&amp;$B55,'Gastos com Pessoal'!$I$532:$AJ$532&amp;'Gastos com Pessoal'!$I$6:$AJ$6,0),500,1)),0)
+_xlfn.IFNA(SUM((AV$3&gt;='Gastos com Pessoal'!$E$7:$E$506)*(AV$3&lt;='Gastos com Pessoal'!$F$7:$F$506)*(IF('Gastos com Pessoal'!$AE$7:$AE$506&lt;=AV$3,1,0))*OFFSET('Gastos com Pessoal'!$H$6,1,MATCH(5&amp;$B55,'Gastos com Pessoal'!$I$532:$AJ$532&amp;'Gastos com Pessoal'!$I$6:$AJ$6,0),500,1)),0)
+_xlfn.IFNA(SUM((AV$3&gt;='Gastos com Pessoal'!$E$513:$E$522)*(AV$3&lt;='Gastos com Pessoal'!$F$513:$F$522)*(IF('Gastos com Pessoal'!$G$513:$G$522&lt;=AV$3,1,0))*OFFSET('Gastos com Pessoal'!$H$512,1,MATCH(1&amp;$B55,'Gastos com Pessoal'!$I$532:$AJ$532&amp;'Gastos com Pessoal'!$I$512:$AJ$512,0),10,1)),0)
+_xlfn.IFNA(SUM((AV$3&gt;='Gastos com Pessoal'!$E$513:$E$522)*(AV$3&lt;='Gastos com Pessoal'!$F$513:$F$522)*(IF('Gastos com Pessoal'!$M$513:$M$522&lt;=AV$3,1,0))*OFFSET('Gastos com Pessoal'!$H$512,1,MATCH(2&amp;$B55,'Gastos com Pessoal'!$I$532:$AJ$532&amp;'Gastos com Pessoal'!$I$512:$AJ$512,0),10,1)),0)
+_xlfn.IFNA(SUM((AV$3&gt;='Gastos com Pessoal'!$E$513:$E$522)*(AV$3&lt;='Gastos com Pessoal'!$F$513:$F$522)*(IF('Gastos com Pessoal'!$S$513:$S$522&lt;=AV$3,1,0))*OFFSET('Gastos com Pessoal'!$H$512,1,MATCH(3&amp;$B55,'Gastos com Pessoal'!$I$532:$AJ$532&amp;'Gastos com Pessoal'!$I$512:$AJ$512,0),10,1)),0)
+_xlfn.IFNA(SUM((AV$3&gt;='Gastos com Pessoal'!$E$513:$E$522)*(AV$3&lt;='Gastos com Pessoal'!$F$513:$F$522)*(IF('Gastos com Pessoal'!$Y$513:$Y$522&lt;=AV$3,1,0))*OFFSET('Gastos com Pessoal'!$H$512,1,MATCH(4&amp;$B55,'Gastos com Pessoal'!$I$532:$AJ$532&amp;'Gastos com Pessoal'!$I$512:$AJ$512,0),10,1)),0)
+_xlfn.IFNA(SUM((AV$3&gt;='Gastos com Pessoal'!$E$513:$E$522)*(AV$3&lt;='Gastos com Pessoal'!$F$513:$F$522)*(IF('Gastos com Pessoal'!$AE$513:$AE$522&lt;=AV$3,1,0))*OFFSET('Gastos com Pessoal'!$H$512,1,MATCH(5&amp;$B55,'Gastos com Pessoal'!$I$532:$AJ$532&amp;'Gastos com Pessoal'!$I$512:$AJ$512,0),10,1)),0)</f>
        <v>0</v>
      </c>
      <c r="AW55" s="32">
        <f t="array" aca="1" ref="AW55" ca="1">_xlfn.IFNA(SUM((AW$3&gt;='Gastos com Pessoal'!$E$7:$E$506)*(AW$3&lt;='Gastos com Pessoal'!$F$7:$F$506)*OFFSET('Encargos e Benefícios'!$D$5,1,MATCH($B55,'Encargos e Benefícios'!$E$5:$AB$5,0),500,1)),0)
+_xlfn.IFNA(SUM((AW$3&gt;='Gastos com Pessoal'!$E$513:$E$522)*(AW$3&lt;='Gastos com Pessoal'!$F$513:$F$522)*OFFSET('Encargos e Benefícios'!$D$511,1,MATCH($B55,'Encargos e Benefícios'!$E$511:$AB$511,0),10,1)),0)
+_xlfn.IFNA(SUM((AW$3&gt;='Gastos com Pessoal'!$E$7:$E$506)*(AW$3&lt;='Gastos com Pessoal'!$F$7:$F$506)*(IF('Gastos com Pessoal'!$G$7:$G$506&lt;=AW$3,1,0))*OFFSET('Gastos com Pessoal'!$H$6,1,MATCH(1&amp;$B55,'Gastos com Pessoal'!$I$532:$AJ$532&amp;'Gastos com Pessoal'!$I$6:$AJ$6,0),500,1)),0)
+_xlfn.IFNA(SUM((AW$3&gt;='Gastos com Pessoal'!$E$7:$E$506)*(AW$3&lt;='Gastos com Pessoal'!$F$7:$F$506)*(IF('Gastos com Pessoal'!$M$7:$M$506&lt;=AW$3,1,0))*OFFSET('Gastos com Pessoal'!$H$6,1,MATCH(2&amp;$B55,'Gastos com Pessoal'!$I$532:$AJ$532&amp;'Gastos com Pessoal'!$I$6:$AJ$6,0),500,1)),0)
+_xlfn.IFNA(SUM((AW$3&gt;='Gastos com Pessoal'!$E$7:$E$506)*(AW$3&lt;='Gastos com Pessoal'!$F$7:$F$506)*(IF('Gastos com Pessoal'!$S$7:$S$506&lt;=AW$3,1,0))*OFFSET('Gastos com Pessoal'!$H$6,1,MATCH(3&amp;$B55,'Gastos com Pessoal'!$I$532:$AJ$532&amp;'Gastos com Pessoal'!$I$6:$AJ$6,0),500,1)),0)
+_xlfn.IFNA(SUM((AW$3&gt;='Gastos com Pessoal'!$E$7:$E$506)*(AW$3&lt;='Gastos com Pessoal'!$F$7:$F$506)*(IF('Gastos com Pessoal'!$Y$7:$Y$506&lt;=AW$3,1,0))*OFFSET('Gastos com Pessoal'!$H$6,1,MATCH(4&amp;$B55,'Gastos com Pessoal'!$I$532:$AJ$532&amp;'Gastos com Pessoal'!$I$6:$AJ$6,0),500,1)),0)
+_xlfn.IFNA(SUM((AW$3&gt;='Gastos com Pessoal'!$E$7:$E$506)*(AW$3&lt;='Gastos com Pessoal'!$F$7:$F$506)*(IF('Gastos com Pessoal'!$AE$7:$AE$506&lt;=AW$3,1,0))*OFFSET('Gastos com Pessoal'!$H$6,1,MATCH(5&amp;$B55,'Gastos com Pessoal'!$I$532:$AJ$532&amp;'Gastos com Pessoal'!$I$6:$AJ$6,0),500,1)),0)
+_xlfn.IFNA(SUM((AW$3&gt;='Gastos com Pessoal'!$E$513:$E$522)*(AW$3&lt;='Gastos com Pessoal'!$F$513:$F$522)*(IF('Gastos com Pessoal'!$G$513:$G$522&lt;=AW$3,1,0))*OFFSET('Gastos com Pessoal'!$H$512,1,MATCH(1&amp;$B55,'Gastos com Pessoal'!$I$532:$AJ$532&amp;'Gastos com Pessoal'!$I$512:$AJ$512,0),10,1)),0)
+_xlfn.IFNA(SUM((AW$3&gt;='Gastos com Pessoal'!$E$513:$E$522)*(AW$3&lt;='Gastos com Pessoal'!$F$513:$F$522)*(IF('Gastos com Pessoal'!$M$513:$M$522&lt;=AW$3,1,0))*OFFSET('Gastos com Pessoal'!$H$512,1,MATCH(2&amp;$B55,'Gastos com Pessoal'!$I$532:$AJ$532&amp;'Gastos com Pessoal'!$I$512:$AJ$512,0),10,1)),0)
+_xlfn.IFNA(SUM((AW$3&gt;='Gastos com Pessoal'!$E$513:$E$522)*(AW$3&lt;='Gastos com Pessoal'!$F$513:$F$522)*(IF('Gastos com Pessoal'!$S$513:$S$522&lt;=AW$3,1,0))*OFFSET('Gastos com Pessoal'!$H$512,1,MATCH(3&amp;$B55,'Gastos com Pessoal'!$I$532:$AJ$532&amp;'Gastos com Pessoal'!$I$512:$AJ$512,0),10,1)),0)
+_xlfn.IFNA(SUM((AW$3&gt;='Gastos com Pessoal'!$E$513:$E$522)*(AW$3&lt;='Gastos com Pessoal'!$F$513:$F$522)*(IF('Gastos com Pessoal'!$Y$513:$Y$522&lt;=AW$3,1,0))*OFFSET('Gastos com Pessoal'!$H$512,1,MATCH(4&amp;$B55,'Gastos com Pessoal'!$I$532:$AJ$532&amp;'Gastos com Pessoal'!$I$512:$AJ$512,0),10,1)),0)
+_xlfn.IFNA(SUM((AW$3&gt;='Gastos com Pessoal'!$E$513:$E$522)*(AW$3&lt;='Gastos com Pessoal'!$F$513:$F$522)*(IF('Gastos com Pessoal'!$AE$513:$AE$522&lt;=AW$3,1,0))*OFFSET('Gastos com Pessoal'!$H$512,1,MATCH(5&amp;$B55,'Gastos com Pessoal'!$I$532:$AJ$532&amp;'Gastos com Pessoal'!$I$512:$AJ$512,0),10,1)),0)</f>
        <v>0</v>
      </c>
      <c r="AX55" s="32">
        <f t="array" aca="1" ref="AX55" ca="1">_xlfn.IFNA(SUM((AX$3&gt;='Gastos com Pessoal'!$E$7:$E$506)*(AX$3&lt;='Gastos com Pessoal'!$F$7:$F$506)*OFFSET('Encargos e Benefícios'!$D$5,1,MATCH($B55,'Encargos e Benefícios'!$E$5:$AB$5,0),500,1)),0)
+_xlfn.IFNA(SUM((AX$3&gt;='Gastos com Pessoal'!$E$513:$E$522)*(AX$3&lt;='Gastos com Pessoal'!$F$513:$F$522)*OFFSET('Encargos e Benefícios'!$D$511,1,MATCH($B55,'Encargos e Benefícios'!$E$511:$AB$511,0),10,1)),0)
+_xlfn.IFNA(SUM((AX$3&gt;='Gastos com Pessoal'!$E$7:$E$506)*(AX$3&lt;='Gastos com Pessoal'!$F$7:$F$506)*(IF('Gastos com Pessoal'!$G$7:$G$506&lt;=AX$3,1,0))*OFFSET('Gastos com Pessoal'!$H$6,1,MATCH(1&amp;$B55,'Gastos com Pessoal'!$I$532:$AJ$532&amp;'Gastos com Pessoal'!$I$6:$AJ$6,0),500,1)),0)
+_xlfn.IFNA(SUM((AX$3&gt;='Gastos com Pessoal'!$E$7:$E$506)*(AX$3&lt;='Gastos com Pessoal'!$F$7:$F$506)*(IF('Gastos com Pessoal'!$M$7:$M$506&lt;=AX$3,1,0))*OFFSET('Gastos com Pessoal'!$H$6,1,MATCH(2&amp;$B55,'Gastos com Pessoal'!$I$532:$AJ$532&amp;'Gastos com Pessoal'!$I$6:$AJ$6,0),500,1)),0)
+_xlfn.IFNA(SUM((AX$3&gt;='Gastos com Pessoal'!$E$7:$E$506)*(AX$3&lt;='Gastos com Pessoal'!$F$7:$F$506)*(IF('Gastos com Pessoal'!$S$7:$S$506&lt;=AX$3,1,0))*OFFSET('Gastos com Pessoal'!$H$6,1,MATCH(3&amp;$B55,'Gastos com Pessoal'!$I$532:$AJ$532&amp;'Gastos com Pessoal'!$I$6:$AJ$6,0),500,1)),0)
+_xlfn.IFNA(SUM((AX$3&gt;='Gastos com Pessoal'!$E$7:$E$506)*(AX$3&lt;='Gastos com Pessoal'!$F$7:$F$506)*(IF('Gastos com Pessoal'!$Y$7:$Y$506&lt;=AX$3,1,0))*OFFSET('Gastos com Pessoal'!$H$6,1,MATCH(4&amp;$B55,'Gastos com Pessoal'!$I$532:$AJ$532&amp;'Gastos com Pessoal'!$I$6:$AJ$6,0),500,1)),0)
+_xlfn.IFNA(SUM((AX$3&gt;='Gastos com Pessoal'!$E$7:$E$506)*(AX$3&lt;='Gastos com Pessoal'!$F$7:$F$506)*(IF('Gastos com Pessoal'!$AE$7:$AE$506&lt;=AX$3,1,0))*OFFSET('Gastos com Pessoal'!$H$6,1,MATCH(5&amp;$B55,'Gastos com Pessoal'!$I$532:$AJ$532&amp;'Gastos com Pessoal'!$I$6:$AJ$6,0),500,1)),0)
+_xlfn.IFNA(SUM((AX$3&gt;='Gastos com Pessoal'!$E$513:$E$522)*(AX$3&lt;='Gastos com Pessoal'!$F$513:$F$522)*(IF('Gastos com Pessoal'!$G$513:$G$522&lt;=AX$3,1,0))*OFFSET('Gastos com Pessoal'!$H$512,1,MATCH(1&amp;$B55,'Gastos com Pessoal'!$I$532:$AJ$532&amp;'Gastos com Pessoal'!$I$512:$AJ$512,0),10,1)),0)
+_xlfn.IFNA(SUM((AX$3&gt;='Gastos com Pessoal'!$E$513:$E$522)*(AX$3&lt;='Gastos com Pessoal'!$F$513:$F$522)*(IF('Gastos com Pessoal'!$M$513:$M$522&lt;=AX$3,1,0))*OFFSET('Gastos com Pessoal'!$H$512,1,MATCH(2&amp;$B55,'Gastos com Pessoal'!$I$532:$AJ$532&amp;'Gastos com Pessoal'!$I$512:$AJ$512,0),10,1)),0)
+_xlfn.IFNA(SUM((AX$3&gt;='Gastos com Pessoal'!$E$513:$E$522)*(AX$3&lt;='Gastos com Pessoal'!$F$513:$F$522)*(IF('Gastos com Pessoal'!$S$513:$S$522&lt;=AX$3,1,0))*OFFSET('Gastos com Pessoal'!$H$512,1,MATCH(3&amp;$B55,'Gastos com Pessoal'!$I$532:$AJ$532&amp;'Gastos com Pessoal'!$I$512:$AJ$512,0),10,1)),0)
+_xlfn.IFNA(SUM((AX$3&gt;='Gastos com Pessoal'!$E$513:$E$522)*(AX$3&lt;='Gastos com Pessoal'!$F$513:$F$522)*(IF('Gastos com Pessoal'!$Y$513:$Y$522&lt;=AX$3,1,0))*OFFSET('Gastos com Pessoal'!$H$512,1,MATCH(4&amp;$B55,'Gastos com Pessoal'!$I$532:$AJ$532&amp;'Gastos com Pessoal'!$I$512:$AJ$512,0),10,1)),0)
+_xlfn.IFNA(SUM((AX$3&gt;='Gastos com Pessoal'!$E$513:$E$522)*(AX$3&lt;='Gastos com Pessoal'!$F$513:$F$522)*(IF('Gastos com Pessoal'!$AE$513:$AE$522&lt;=AX$3,1,0))*OFFSET('Gastos com Pessoal'!$H$512,1,MATCH(5&amp;$B55,'Gastos com Pessoal'!$I$532:$AJ$532&amp;'Gastos com Pessoal'!$I$512:$AJ$512,0),10,1)),0)</f>
        <v>0</v>
      </c>
      <c r="AY55" s="32">
        <f t="array" aca="1" ref="AY55" ca="1">_xlfn.IFNA(SUM((AY$3&gt;='Gastos com Pessoal'!$E$7:$E$506)*(AY$3&lt;='Gastos com Pessoal'!$F$7:$F$506)*OFFSET('Encargos e Benefícios'!$D$5,1,MATCH($B55,'Encargos e Benefícios'!$E$5:$AB$5,0),500,1)),0)
+_xlfn.IFNA(SUM((AY$3&gt;='Gastos com Pessoal'!$E$513:$E$522)*(AY$3&lt;='Gastos com Pessoal'!$F$513:$F$522)*OFFSET('Encargos e Benefícios'!$D$511,1,MATCH($B55,'Encargos e Benefícios'!$E$511:$AB$511,0),10,1)),0)
+_xlfn.IFNA(SUM((AY$3&gt;='Gastos com Pessoal'!$E$7:$E$506)*(AY$3&lt;='Gastos com Pessoal'!$F$7:$F$506)*(IF('Gastos com Pessoal'!$G$7:$G$506&lt;=AY$3,1,0))*OFFSET('Gastos com Pessoal'!$H$6,1,MATCH(1&amp;$B55,'Gastos com Pessoal'!$I$532:$AJ$532&amp;'Gastos com Pessoal'!$I$6:$AJ$6,0),500,1)),0)
+_xlfn.IFNA(SUM((AY$3&gt;='Gastos com Pessoal'!$E$7:$E$506)*(AY$3&lt;='Gastos com Pessoal'!$F$7:$F$506)*(IF('Gastos com Pessoal'!$M$7:$M$506&lt;=AY$3,1,0))*OFFSET('Gastos com Pessoal'!$H$6,1,MATCH(2&amp;$B55,'Gastos com Pessoal'!$I$532:$AJ$532&amp;'Gastos com Pessoal'!$I$6:$AJ$6,0),500,1)),0)
+_xlfn.IFNA(SUM((AY$3&gt;='Gastos com Pessoal'!$E$7:$E$506)*(AY$3&lt;='Gastos com Pessoal'!$F$7:$F$506)*(IF('Gastos com Pessoal'!$S$7:$S$506&lt;=AY$3,1,0))*OFFSET('Gastos com Pessoal'!$H$6,1,MATCH(3&amp;$B55,'Gastos com Pessoal'!$I$532:$AJ$532&amp;'Gastos com Pessoal'!$I$6:$AJ$6,0),500,1)),0)
+_xlfn.IFNA(SUM((AY$3&gt;='Gastos com Pessoal'!$E$7:$E$506)*(AY$3&lt;='Gastos com Pessoal'!$F$7:$F$506)*(IF('Gastos com Pessoal'!$Y$7:$Y$506&lt;=AY$3,1,0))*OFFSET('Gastos com Pessoal'!$H$6,1,MATCH(4&amp;$B55,'Gastos com Pessoal'!$I$532:$AJ$532&amp;'Gastos com Pessoal'!$I$6:$AJ$6,0),500,1)),0)
+_xlfn.IFNA(SUM((AY$3&gt;='Gastos com Pessoal'!$E$7:$E$506)*(AY$3&lt;='Gastos com Pessoal'!$F$7:$F$506)*(IF('Gastos com Pessoal'!$AE$7:$AE$506&lt;=AY$3,1,0))*OFFSET('Gastos com Pessoal'!$H$6,1,MATCH(5&amp;$B55,'Gastos com Pessoal'!$I$532:$AJ$532&amp;'Gastos com Pessoal'!$I$6:$AJ$6,0),500,1)),0)
+_xlfn.IFNA(SUM((AY$3&gt;='Gastos com Pessoal'!$E$513:$E$522)*(AY$3&lt;='Gastos com Pessoal'!$F$513:$F$522)*(IF('Gastos com Pessoal'!$G$513:$G$522&lt;=AY$3,1,0))*OFFSET('Gastos com Pessoal'!$H$512,1,MATCH(1&amp;$B55,'Gastos com Pessoal'!$I$532:$AJ$532&amp;'Gastos com Pessoal'!$I$512:$AJ$512,0),10,1)),0)
+_xlfn.IFNA(SUM((AY$3&gt;='Gastos com Pessoal'!$E$513:$E$522)*(AY$3&lt;='Gastos com Pessoal'!$F$513:$F$522)*(IF('Gastos com Pessoal'!$M$513:$M$522&lt;=AY$3,1,0))*OFFSET('Gastos com Pessoal'!$H$512,1,MATCH(2&amp;$B55,'Gastos com Pessoal'!$I$532:$AJ$532&amp;'Gastos com Pessoal'!$I$512:$AJ$512,0),10,1)),0)
+_xlfn.IFNA(SUM((AY$3&gt;='Gastos com Pessoal'!$E$513:$E$522)*(AY$3&lt;='Gastos com Pessoal'!$F$513:$F$522)*(IF('Gastos com Pessoal'!$S$513:$S$522&lt;=AY$3,1,0))*OFFSET('Gastos com Pessoal'!$H$512,1,MATCH(3&amp;$B55,'Gastos com Pessoal'!$I$532:$AJ$532&amp;'Gastos com Pessoal'!$I$512:$AJ$512,0),10,1)),0)
+_xlfn.IFNA(SUM((AY$3&gt;='Gastos com Pessoal'!$E$513:$E$522)*(AY$3&lt;='Gastos com Pessoal'!$F$513:$F$522)*(IF('Gastos com Pessoal'!$Y$513:$Y$522&lt;=AY$3,1,0))*OFFSET('Gastos com Pessoal'!$H$512,1,MATCH(4&amp;$B55,'Gastos com Pessoal'!$I$532:$AJ$532&amp;'Gastos com Pessoal'!$I$512:$AJ$512,0),10,1)),0)
+_xlfn.IFNA(SUM((AY$3&gt;='Gastos com Pessoal'!$E$513:$E$522)*(AY$3&lt;='Gastos com Pessoal'!$F$513:$F$522)*(IF('Gastos com Pessoal'!$AE$513:$AE$522&lt;=AY$3,1,0))*OFFSET('Gastos com Pessoal'!$H$512,1,MATCH(5&amp;$B55,'Gastos com Pessoal'!$I$532:$AJ$532&amp;'Gastos com Pessoal'!$I$512:$AJ$512,0),10,1)),0)</f>
        <v>0</v>
      </c>
      <c r="AZ55" s="32">
        <f t="array" aca="1" ref="AZ55" ca="1">_xlfn.IFNA(SUM((AZ$3&gt;='Gastos com Pessoal'!$E$7:$E$506)*(AZ$3&lt;='Gastos com Pessoal'!$F$7:$F$506)*OFFSET('Encargos e Benefícios'!$D$5,1,MATCH($B55,'Encargos e Benefícios'!$E$5:$AB$5,0),500,1)),0)
+_xlfn.IFNA(SUM((AZ$3&gt;='Gastos com Pessoal'!$E$513:$E$522)*(AZ$3&lt;='Gastos com Pessoal'!$F$513:$F$522)*OFFSET('Encargos e Benefícios'!$D$511,1,MATCH($B55,'Encargos e Benefícios'!$E$511:$AB$511,0),10,1)),0)
+_xlfn.IFNA(SUM((AZ$3&gt;='Gastos com Pessoal'!$E$7:$E$506)*(AZ$3&lt;='Gastos com Pessoal'!$F$7:$F$506)*(IF('Gastos com Pessoal'!$G$7:$G$506&lt;=AZ$3,1,0))*OFFSET('Gastos com Pessoal'!$H$6,1,MATCH(1&amp;$B55,'Gastos com Pessoal'!$I$532:$AJ$532&amp;'Gastos com Pessoal'!$I$6:$AJ$6,0),500,1)),0)
+_xlfn.IFNA(SUM((AZ$3&gt;='Gastos com Pessoal'!$E$7:$E$506)*(AZ$3&lt;='Gastos com Pessoal'!$F$7:$F$506)*(IF('Gastos com Pessoal'!$M$7:$M$506&lt;=AZ$3,1,0))*OFFSET('Gastos com Pessoal'!$H$6,1,MATCH(2&amp;$B55,'Gastos com Pessoal'!$I$532:$AJ$532&amp;'Gastos com Pessoal'!$I$6:$AJ$6,0),500,1)),0)
+_xlfn.IFNA(SUM((AZ$3&gt;='Gastos com Pessoal'!$E$7:$E$506)*(AZ$3&lt;='Gastos com Pessoal'!$F$7:$F$506)*(IF('Gastos com Pessoal'!$S$7:$S$506&lt;=AZ$3,1,0))*OFFSET('Gastos com Pessoal'!$H$6,1,MATCH(3&amp;$B55,'Gastos com Pessoal'!$I$532:$AJ$532&amp;'Gastos com Pessoal'!$I$6:$AJ$6,0),500,1)),0)
+_xlfn.IFNA(SUM((AZ$3&gt;='Gastos com Pessoal'!$E$7:$E$506)*(AZ$3&lt;='Gastos com Pessoal'!$F$7:$F$506)*(IF('Gastos com Pessoal'!$Y$7:$Y$506&lt;=AZ$3,1,0))*OFFSET('Gastos com Pessoal'!$H$6,1,MATCH(4&amp;$B55,'Gastos com Pessoal'!$I$532:$AJ$532&amp;'Gastos com Pessoal'!$I$6:$AJ$6,0),500,1)),0)
+_xlfn.IFNA(SUM((AZ$3&gt;='Gastos com Pessoal'!$E$7:$E$506)*(AZ$3&lt;='Gastos com Pessoal'!$F$7:$F$506)*(IF('Gastos com Pessoal'!$AE$7:$AE$506&lt;=AZ$3,1,0))*OFFSET('Gastos com Pessoal'!$H$6,1,MATCH(5&amp;$B55,'Gastos com Pessoal'!$I$532:$AJ$532&amp;'Gastos com Pessoal'!$I$6:$AJ$6,0),500,1)),0)
+_xlfn.IFNA(SUM((AZ$3&gt;='Gastos com Pessoal'!$E$513:$E$522)*(AZ$3&lt;='Gastos com Pessoal'!$F$513:$F$522)*(IF('Gastos com Pessoal'!$G$513:$G$522&lt;=AZ$3,1,0))*OFFSET('Gastos com Pessoal'!$H$512,1,MATCH(1&amp;$B55,'Gastos com Pessoal'!$I$532:$AJ$532&amp;'Gastos com Pessoal'!$I$512:$AJ$512,0),10,1)),0)
+_xlfn.IFNA(SUM((AZ$3&gt;='Gastos com Pessoal'!$E$513:$E$522)*(AZ$3&lt;='Gastos com Pessoal'!$F$513:$F$522)*(IF('Gastos com Pessoal'!$M$513:$M$522&lt;=AZ$3,1,0))*OFFSET('Gastos com Pessoal'!$H$512,1,MATCH(2&amp;$B55,'Gastos com Pessoal'!$I$532:$AJ$532&amp;'Gastos com Pessoal'!$I$512:$AJ$512,0),10,1)),0)
+_xlfn.IFNA(SUM((AZ$3&gt;='Gastos com Pessoal'!$E$513:$E$522)*(AZ$3&lt;='Gastos com Pessoal'!$F$513:$F$522)*(IF('Gastos com Pessoal'!$S$513:$S$522&lt;=AZ$3,1,0))*OFFSET('Gastos com Pessoal'!$H$512,1,MATCH(3&amp;$B55,'Gastos com Pessoal'!$I$532:$AJ$532&amp;'Gastos com Pessoal'!$I$512:$AJ$512,0),10,1)),0)
+_xlfn.IFNA(SUM((AZ$3&gt;='Gastos com Pessoal'!$E$513:$E$522)*(AZ$3&lt;='Gastos com Pessoal'!$F$513:$F$522)*(IF('Gastos com Pessoal'!$Y$513:$Y$522&lt;=AZ$3,1,0))*OFFSET('Gastos com Pessoal'!$H$512,1,MATCH(4&amp;$B55,'Gastos com Pessoal'!$I$532:$AJ$532&amp;'Gastos com Pessoal'!$I$512:$AJ$512,0),10,1)),0)
+_xlfn.IFNA(SUM((AZ$3&gt;='Gastos com Pessoal'!$E$513:$E$522)*(AZ$3&lt;='Gastos com Pessoal'!$F$513:$F$522)*(IF('Gastos com Pessoal'!$AE$513:$AE$522&lt;=AZ$3,1,0))*OFFSET('Gastos com Pessoal'!$H$512,1,MATCH(5&amp;$B55,'Gastos com Pessoal'!$I$532:$AJ$532&amp;'Gastos com Pessoal'!$I$512:$AJ$512,0),10,1)),0)</f>
        <v>0</v>
      </c>
      <c r="BA55" s="32">
        <f t="array" aca="1" ref="BA55" ca="1">_xlfn.IFNA(SUM((BA$3&gt;='Gastos com Pessoal'!$E$7:$E$506)*(BA$3&lt;='Gastos com Pessoal'!$F$7:$F$506)*OFFSET('Encargos e Benefícios'!$D$5,1,MATCH($B55,'Encargos e Benefícios'!$E$5:$AB$5,0),500,1)),0)
+_xlfn.IFNA(SUM((BA$3&gt;='Gastos com Pessoal'!$E$513:$E$522)*(BA$3&lt;='Gastos com Pessoal'!$F$513:$F$522)*OFFSET('Encargos e Benefícios'!$D$511,1,MATCH($B55,'Encargos e Benefícios'!$E$511:$AB$511,0),10,1)),0)
+_xlfn.IFNA(SUM((BA$3&gt;='Gastos com Pessoal'!$E$7:$E$506)*(BA$3&lt;='Gastos com Pessoal'!$F$7:$F$506)*(IF('Gastos com Pessoal'!$G$7:$G$506&lt;=BA$3,1,0))*OFFSET('Gastos com Pessoal'!$H$6,1,MATCH(1&amp;$B55,'Gastos com Pessoal'!$I$532:$AJ$532&amp;'Gastos com Pessoal'!$I$6:$AJ$6,0),500,1)),0)
+_xlfn.IFNA(SUM((BA$3&gt;='Gastos com Pessoal'!$E$7:$E$506)*(BA$3&lt;='Gastos com Pessoal'!$F$7:$F$506)*(IF('Gastos com Pessoal'!$M$7:$M$506&lt;=BA$3,1,0))*OFFSET('Gastos com Pessoal'!$H$6,1,MATCH(2&amp;$B55,'Gastos com Pessoal'!$I$532:$AJ$532&amp;'Gastos com Pessoal'!$I$6:$AJ$6,0),500,1)),0)
+_xlfn.IFNA(SUM((BA$3&gt;='Gastos com Pessoal'!$E$7:$E$506)*(BA$3&lt;='Gastos com Pessoal'!$F$7:$F$506)*(IF('Gastos com Pessoal'!$S$7:$S$506&lt;=BA$3,1,0))*OFFSET('Gastos com Pessoal'!$H$6,1,MATCH(3&amp;$B55,'Gastos com Pessoal'!$I$532:$AJ$532&amp;'Gastos com Pessoal'!$I$6:$AJ$6,0),500,1)),0)
+_xlfn.IFNA(SUM((BA$3&gt;='Gastos com Pessoal'!$E$7:$E$506)*(BA$3&lt;='Gastos com Pessoal'!$F$7:$F$506)*(IF('Gastos com Pessoal'!$Y$7:$Y$506&lt;=BA$3,1,0))*OFFSET('Gastos com Pessoal'!$H$6,1,MATCH(4&amp;$B55,'Gastos com Pessoal'!$I$532:$AJ$532&amp;'Gastos com Pessoal'!$I$6:$AJ$6,0),500,1)),0)
+_xlfn.IFNA(SUM((BA$3&gt;='Gastos com Pessoal'!$E$7:$E$506)*(BA$3&lt;='Gastos com Pessoal'!$F$7:$F$506)*(IF('Gastos com Pessoal'!$AE$7:$AE$506&lt;=BA$3,1,0))*OFFSET('Gastos com Pessoal'!$H$6,1,MATCH(5&amp;$B55,'Gastos com Pessoal'!$I$532:$AJ$532&amp;'Gastos com Pessoal'!$I$6:$AJ$6,0),500,1)),0)
+_xlfn.IFNA(SUM((BA$3&gt;='Gastos com Pessoal'!$E$513:$E$522)*(BA$3&lt;='Gastos com Pessoal'!$F$513:$F$522)*(IF('Gastos com Pessoal'!$G$513:$G$522&lt;=BA$3,1,0))*OFFSET('Gastos com Pessoal'!$H$512,1,MATCH(1&amp;$B55,'Gastos com Pessoal'!$I$532:$AJ$532&amp;'Gastos com Pessoal'!$I$512:$AJ$512,0),10,1)),0)
+_xlfn.IFNA(SUM((BA$3&gt;='Gastos com Pessoal'!$E$513:$E$522)*(BA$3&lt;='Gastos com Pessoal'!$F$513:$F$522)*(IF('Gastos com Pessoal'!$M$513:$M$522&lt;=BA$3,1,0))*OFFSET('Gastos com Pessoal'!$H$512,1,MATCH(2&amp;$B55,'Gastos com Pessoal'!$I$532:$AJ$532&amp;'Gastos com Pessoal'!$I$512:$AJ$512,0),10,1)),0)
+_xlfn.IFNA(SUM((BA$3&gt;='Gastos com Pessoal'!$E$513:$E$522)*(BA$3&lt;='Gastos com Pessoal'!$F$513:$F$522)*(IF('Gastos com Pessoal'!$S$513:$S$522&lt;=BA$3,1,0))*OFFSET('Gastos com Pessoal'!$H$512,1,MATCH(3&amp;$B55,'Gastos com Pessoal'!$I$532:$AJ$532&amp;'Gastos com Pessoal'!$I$512:$AJ$512,0),10,1)),0)
+_xlfn.IFNA(SUM((BA$3&gt;='Gastos com Pessoal'!$E$513:$E$522)*(BA$3&lt;='Gastos com Pessoal'!$F$513:$F$522)*(IF('Gastos com Pessoal'!$Y$513:$Y$522&lt;=BA$3,1,0))*OFFSET('Gastos com Pessoal'!$H$512,1,MATCH(4&amp;$B55,'Gastos com Pessoal'!$I$532:$AJ$532&amp;'Gastos com Pessoal'!$I$512:$AJ$512,0),10,1)),0)
+_xlfn.IFNA(SUM((BA$3&gt;='Gastos com Pessoal'!$E$513:$E$522)*(BA$3&lt;='Gastos com Pessoal'!$F$513:$F$522)*(IF('Gastos com Pessoal'!$AE$513:$AE$522&lt;=BA$3,1,0))*OFFSET('Gastos com Pessoal'!$H$512,1,MATCH(5&amp;$B55,'Gastos com Pessoal'!$I$532:$AJ$532&amp;'Gastos com Pessoal'!$I$512:$AJ$512,0),10,1)),0)</f>
        <v>0</v>
      </c>
      <c r="BB55" s="32">
        <f t="array" aca="1" ref="BB55" ca="1">_xlfn.IFNA(SUM((BB$3&gt;='Gastos com Pessoal'!$E$7:$E$506)*(BB$3&lt;='Gastos com Pessoal'!$F$7:$F$506)*OFFSET('Encargos e Benefícios'!$D$5,1,MATCH($B55,'Encargos e Benefícios'!$E$5:$AB$5,0),500,1)),0)
+_xlfn.IFNA(SUM((BB$3&gt;='Gastos com Pessoal'!$E$513:$E$522)*(BB$3&lt;='Gastos com Pessoal'!$F$513:$F$522)*OFFSET('Encargos e Benefícios'!$D$511,1,MATCH($B55,'Encargos e Benefícios'!$E$511:$AB$511,0),10,1)),0)
+_xlfn.IFNA(SUM((BB$3&gt;='Gastos com Pessoal'!$E$7:$E$506)*(BB$3&lt;='Gastos com Pessoal'!$F$7:$F$506)*(IF('Gastos com Pessoal'!$G$7:$G$506&lt;=BB$3,1,0))*OFFSET('Gastos com Pessoal'!$H$6,1,MATCH(1&amp;$B55,'Gastos com Pessoal'!$I$532:$AJ$532&amp;'Gastos com Pessoal'!$I$6:$AJ$6,0),500,1)),0)
+_xlfn.IFNA(SUM((BB$3&gt;='Gastos com Pessoal'!$E$7:$E$506)*(BB$3&lt;='Gastos com Pessoal'!$F$7:$F$506)*(IF('Gastos com Pessoal'!$M$7:$M$506&lt;=BB$3,1,0))*OFFSET('Gastos com Pessoal'!$H$6,1,MATCH(2&amp;$B55,'Gastos com Pessoal'!$I$532:$AJ$532&amp;'Gastos com Pessoal'!$I$6:$AJ$6,0),500,1)),0)
+_xlfn.IFNA(SUM((BB$3&gt;='Gastos com Pessoal'!$E$7:$E$506)*(BB$3&lt;='Gastos com Pessoal'!$F$7:$F$506)*(IF('Gastos com Pessoal'!$S$7:$S$506&lt;=BB$3,1,0))*OFFSET('Gastos com Pessoal'!$H$6,1,MATCH(3&amp;$B55,'Gastos com Pessoal'!$I$532:$AJ$532&amp;'Gastos com Pessoal'!$I$6:$AJ$6,0),500,1)),0)
+_xlfn.IFNA(SUM((BB$3&gt;='Gastos com Pessoal'!$E$7:$E$506)*(BB$3&lt;='Gastos com Pessoal'!$F$7:$F$506)*(IF('Gastos com Pessoal'!$Y$7:$Y$506&lt;=BB$3,1,0))*OFFSET('Gastos com Pessoal'!$H$6,1,MATCH(4&amp;$B55,'Gastos com Pessoal'!$I$532:$AJ$532&amp;'Gastos com Pessoal'!$I$6:$AJ$6,0),500,1)),0)
+_xlfn.IFNA(SUM((BB$3&gt;='Gastos com Pessoal'!$E$7:$E$506)*(BB$3&lt;='Gastos com Pessoal'!$F$7:$F$506)*(IF('Gastos com Pessoal'!$AE$7:$AE$506&lt;=BB$3,1,0))*OFFSET('Gastos com Pessoal'!$H$6,1,MATCH(5&amp;$B55,'Gastos com Pessoal'!$I$532:$AJ$532&amp;'Gastos com Pessoal'!$I$6:$AJ$6,0),500,1)),0)
+_xlfn.IFNA(SUM((BB$3&gt;='Gastos com Pessoal'!$E$513:$E$522)*(BB$3&lt;='Gastos com Pessoal'!$F$513:$F$522)*(IF('Gastos com Pessoal'!$G$513:$G$522&lt;=BB$3,1,0))*OFFSET('Gastos com Pessoal'!$H$512,1,MATCH(1&amp;$B55,'Gastos com Pessoal'!$I$532:$AJ$532&amp;'Gastos com Pessoal'!$I$512:$AJ$512,0),10,1)),0)
+_xlfn.IFNA(SUM((BB$3&gt;='Gastos com Pessoal'!$E$513:$E$522)*(BB$3&lt;='Gastos com Pessoal'!$F$513:$F$522)*(IF('Gastos com Pessoal'!$M$513:$M$522&lt;=BB$3,1,0))*OFFSET('Gastos com Pessoal'!$H$512,1,MATCH(2&amp;$B55,'Gastos com Pessoal'!$I$532:$AJ$532&amp;'Gastos com Pessoal'!$I$512:$AJ$512,0),10,1)),0)
+_xlfn.IFNA(SUM((BB$3&gt;='Gastos com Pessoal'!$E$513:$E$522)*(BB$3&lt;='Gastos com Pessoal'!$F$513:$F$522)*(IF('Gastos com Pessoal'!$S$513:$S$522&lt;=BB$3,1,0))*OFFSET('Gastos com Pessoal'!$H$512,1,MATCH(3&amp;$B55,'Gastos com Pessoal'!$I$532:$AJ$532&amp;'Gastos com Pessoal'!$I$512:$AJ$512,0),10,1)),0)
+_xlfn.IFNA(SUM((BB$3&gt;='Gastos com Pessoal'!$E$513:$E$522)*(BB$3&lt;='Gastos com Pessoal'!$F$513:$F$522)*(IF('Gastos com Pessoal'!$Y$513:$Y$522&lt;=BB$3,1,0))*OFFSET('Gastos com Pessoal'!$H$512,1,MATCH(4&amp;$B55,'Gastos com Pessoal'!$I$532:$AJ$532&amp;'Gastos com Pessoal'!$I$512:$AJ$512,0),10,1)),0)
+_xlfn.IFNA(SUM((BB$3&gt;='Gastos com Pessoal'!$E$513:$E$522)*(BB$3&lt;='Gastos com Pessoal'!$F$513:$F$522)*(IF('Gastos com Pessoal'!$AE$513:$AE$522&lt;=BB$3,1,0))*OFFSET('Gastos com Pessoal'!$H$512,1,MATCH(5&amp;$B55,'Gastos com Pessoal'!$I$532:$AJ$532&amp;'Gastos com Pessoal'!$I$512:$AJ$512,0),10,1)),0)</f>
        <v>0</v>
      </c>
      <c r="BC55" s="32">
        <f t="array" aca="1" ref="BC55" ca="1">_xlfn.IFNA(SUM((BC$3&gt;='Gastos com Pessoal'!$E$7:$E$506)*(BC$3&lt;='Gastos com Pessoal'!$F$7:$F$506)*OFFSET('Encargos e Benefícios'!$D$5,1,MATCH($B55,'Encargos e Benefícios'!$E$5:$AB$5,0),500,1)),0)
+_xlfn.IFNA(SUM((BC$3&gt;='Gastos com Pessoal'!$E$513:$E$522)*(BC$3&lt;='Gastos com Pessoal'!$F$513:$F$522)*OFFSET('Encargos e Benefícios'!$D$511,1,MATCH($B55,'Encargos e Benefícios'!$E$511:$AB$511,0),10,1)),0)
+_xlfn.IFNA(SUM((BC$3&gt;='Gastos com Pessoal'!$E$7:$E$506)*(BC$3&lt;='Gastos com Pessoal'!$F$7:$F$506)*(IF('Gastos com Pessoal'!$G$7:$G$506&lt;=BC$3,1,0))*OFFSET('Gastos com Pessoal'!$H$6,1,MATCH(1&amp;$B55,'Gastos com Pessoal'!$I$532:$AJ$532&amp;'Gastos com Pessoal'!$I$6:$AJ$6,0),500,1)),0)
+_xlfn.IFNA(SUM((BC$3&gt;='Gastos com Pessoal'!$E$7:$E$506)*(BC$3&lt;='Gastos com Pessoal'!$F$7:$F$506)*(IF('Gastos com Pessoal'!$M$7:$M$506&lt;=BC$3,1,0))*OFFSET('Gastos com Pessoal'!$H$6,1,MATCH(2&amp;$B55,'Gastos com Pessoal'!$I$532:$AJ$532&amp;'Gastos com Pessoal'!$I$6:$AJ$6,0),500,1)),0)
+_xlfn.IFNA(SUM((BC$3&gt;='Gastos com Pessoal'!$E$7:$E$506)*(BC$3&lt;='Gastos com Pessoal'!$F$7:$F$506)*(IF('Gastos com Pessoal'!$S$7:$S$506&lt;=BC$3,1,0))*OFFSET('Gastos com Pessoal'!$H$6,1,MATCH(3&amp;$B55,'Gastos com Pessoal'!$I$532:$AJ$532&amp;'Gastos com Pessoal'!$I$6:$AJ$6,0),500,1)),0)
+_xlfn.IFNA(SUM((BC$3&gt;='Gastos com Pessoal'!$E$7:$E$506)*(BC$3&lt;='Gastos com Pessoal'!$F$7:$F$506)*(IF('Gastos com Pessoal'!$Y$7:$Y$506&lt;=BC$3,1,0))*OFFSET('Gastos com Pessoal'!$H$6,1,MATCH(4&amp;$B55,'Gastos com Pessoal'!$I$532:$AJ$532&amp;'Gastos com Pessoal'!$I$6:$AJ$6,0),500,1)),0)
+_xlfn.IFNA(SUM((BC$3&gt;='Gastos com Pessoal'!$E$7:$E$506)*(BC$3&lt;='Gastos com Pessoal'!$F$7:$F$506)*(IF('Gastos com Pessoal'!$AE$7:$AE$506&lt;=BC$3,1,0))*OFFSET('Gastos com Pessoal'!$H$6,1,MATCH(5&amp;$B55,'Gastos com Pessoal'!$I$532:$AJ$532&amp;'Gastos com Pessoal'!$I$6:$AJ$6,0),500,1)),0)
+_xlfn.IFNA(SUM((BC$3&gt;='Gastos com Pessoal'!$E$513:$E$522)*(BC$3&lt;='Gastos com Pessoal'!$F$513:$F$522)*(IF('Gastos com Pessoal'!$G$513:$G$522&lt;=BC$3,1,0))*OFFSET('Gastos com Pessoal'!$H$512,1,MATCH(1&amp;$B55,'Gastos com Pessoal'!$I$532:$AJ$532&amp;'Gastos com Pessoal'!$I$512:$AJ$512,0),10,1)),0)
+_xlfn.IFNA(SUM((BC$3&gt;='Gastos com Pessoal'!$E$513:$E$522)*(BC$3&lt;='Gastos com Pessoal'!$F$513:$F$522)*(IF('Gastos com Pessoal'!$M$513:$M$522&lt;=BC$3,1,0))*OFFSET('Gastos com Pessoal'!$H$512,1,MATCH(2&amp;$B55,'Gastos com Pessoal'!$I$532:$AJ$532&amp;'Gastos com Pessoal'!$I$512:$AJ$512,0),10,1)),0)
+_xlfn.IFNA(SUM((BC$3&gt;='Gastos com Pessoal'!$E$513:$E$522)*(BC$3&lt;='Gastos com Pessoal'!$F$513:$F$522)*(IF('Gastos com Pessoal'!$S$513:$S$522&lt;=BC$3,1,0))*OFFSET('Gastos com Pessoal'!$H$512,1,MATCH(3&amp;$B55,'Gastos com Pessoal'!$I$532:$AJ$532&amp;'Gastos com Pessoal'!$I$512:$AJ$512,0),10,1)),0)
+_xlfn.IFNA(SUM((BC$3&gt;='Gastos com Pessoal'!$E$513:$E$522)*(BC$3&lt;='Gastos com Pessoal'!$F$513:$F$522)*(IF('Gastos com Pessoal'!$Y$513:$Y$522&lt;=BC$3,1,0))*OFFSET('Gastos com Pessoal'!$H$512,1,MATCH(4&amp;$B55,'Gastos com Pessoal'!$I$532:$AJ$532&amp;'Gastos com Pessoal'!$I$512:$AJ$512,0),10,1)),0)
+_xlfn.IFNA(SUM((BC$3&gt;='Gastos com Pessoal'!$E$513:$E$522)*(BC$3&lt;='Gastos com Pessoal'!$F$513:$F$522)*(IF('Gastos com Pessoal'!$AE$513:$AE$522&lt;=BC$3,1,0))*OFFSET('Gastos com Pessoal'!$H$512,1,MATCH(5&amp;$B55,'Gastos com Pessoal'!$I$532:$AJ$532&amp;'Gastos com Pessoal'!$I$512:$AJ$512,0),10,1)),0)</f>
        <v>0</v>
      </c>
      <c r="BD55" s="32">
        <f t="array" aca="1" ref="BD55" ca="1">_xlfn.IFNA(SUM((BD$3&gt;='Gastos com Pessoal'!$E$7:$E$506)*(BD$3&lt;='Gastos com Pessoal'!$F$7:$F$506)*OFFSET('Encargos e Benefícios'!$D$5,1,MATCH($B55,'Encargos e Benefícios'!$E$5:$AB$5,0),500,1)),0)
+_xlfn.IFNA(SUM((BD$3&gt;='Gastos com Pessoal'!$E$513:$E$522)*(BD$3&lt;='Gastos com Pessoal'!$F$513:$F$522)*OFFSET('Encargos e Benefícios'!$D$511,1,MATCH($B55,'Encargos e Benefícios'!$E$511:$AB$511,0),10,1)),0)
+_xlfn.IFNA(SUM((BD$3&gt;='Gastos com Pessoal'!$E$7:$E$506)*(BD$3&lt;='Gastos com Pessoal'!$F$7:$F$506)*(IF('Gastos com Pessoal'!$G$7:$G$506&lt;=BD$3,1,0))*OFFSET('Gastos com Pessoal'!$H$6,1,MATCH(1&amp;$B55,'Gastos com Pessoal'!$I$532:$AJ$532&amp;'Gastos com Pessoal'!$I$6:$AJ$6,0),500,1)),0)
+_xlfn.IFNA(SUM((BD$3&gt;='Gastos com Pessoal'!$E$7:$E$506)*(BD$3&lt;='Gastos com Pessoal'!$F$7:$F$506)*(IF('Gastos com Pessoal'!$M$7:$M$506&lt;=BD$3,1,0))*OFFSET('Gastos com Pessoal'!$H$6,1,MATCH(2&amp;$B55,'Gastos com Pessoal'!$I$532:$AJ$532&amp;'Gastos com Pessoal'!$I$6:$AJ$6,0),500,1)),0)
+_xlfn.IFNA(SUM((BD$3&gt;='Gastos com Pessoal'!$E$7:$E$506)*(BD$3&lt;='Gastos com Pessoal'!$F$7:$F$506)*(IF('Gastos com Pessoal'!$S$7:$S$506&lt;=BD$3,1,0))*OFFSET('Gastos com Pessoal'!$H$6,1,MATCH(3&amp;$B55,'Gastos com Pessoal'!$I$532:$AJ$532&amp;'Gastos com Pessoal'!$I$6:$AJ$6,0),500,1)),0)
+_xlfn.IFNA(SUM((BD$3&gt;='Gastos com Pessoal'!$E$7:$E$506)*(BD$3&lt;='Gastos com Pessoal'!$F$7:$F$506)*(IF('Gastos com Pessoal'!$Y$7:$Y$506&lt;=BD$3,1,0))*OFFSET('Gastos com Pessoal'!$H$6,1,MATCH(4&amp;$B55,'Gastos com Pessoal'!$I$532:$AJ$532&amp;'Gastos com Pessoal'!$I$6:$AJ$6,0),500,1)),0)
+_xlfn.IFNA(SUM((BD$3&gt;='Gastos com Pessoal'!$E$7:$E$506)*(BD$3&lt;='Gastos com Pessoal'!$F$7:$F$506)*(IF('Gastos com Pessoal'!$AE$7:$AE$506&lt;=BD$3,1,0))*OFFSET('Gastos com Pessoal'!$H$6,1,MATCH(5&amp;$B55,'Gastos com Pessoal'!$I$532:$AJ$532&amp;'Gastos com Pessoal'!$I$6:$AJ$6,0),500,1)),0)
+_xlfn.IFNA(SUM((BD$3&gt;='Gastos com Pessoal'!$E$513:$E$522)*(BD$3&lt;='Gastos com Pessoal'!$F$513:$F$522)*(IF('Gastos com Pessoal'!$G$513:$G$522&lt;=BD$3,1,0))*OFFSET('Gastos com Pessoal'!$H$512,1,MATCH(1&amp;$B55,'Gastos com Pessoal'!$I$532:$AJ$532&amp;'Gastos com Pessoal'!$I$512:$AJ$512,0),10,1)),0)
+_xlfn.IFNA(SUM((BD$3&gt;='Gastos com Pessoal'!$E$513:$E$522)*(BD$3&lt;='Gastos com Pessoal'!$F$513:$F$522)*(IF('Gastos com Pessoal'!$M$513:$M$522&lt;=BD$3,1,0))*OFFSET('Gastos com Pessoal'!$H$512,1,MATCH(2&amp;$B55,'Gastos com Pessoal'!$I$532:$AJ$532&amp;'Gastos com Pessoal'!$I$512:$AJ$512,0),10,1)),0)
+_xlfn.IFNA(SUM((BD$3&gt;='Gastos com Pessoal'!$E$513:$E$522)*(BD$3&lt;='Gastos com Pessoal'!$F$513:$F$522)*(IF('Gastos com Pessoal'!$S$513:$S$522&lt;=BD$3,1,0))*OFFSET('Gastos com Pessoal'!$H$512,1,MATCH(3&amp;$B55,'Gastos com Pessoal'!$I$532:$AJ$532&amp;'Gastos com Pessoal'!$I$512:$AJ$512,0),10,1)),0)
+_xlfn.IFNA(SUM((BD$3&gt;='Gastos com Pessoal'!$E$513:$E$522)*(BD$3&lt;='Gastos com Pessoal'!$F$513:$F$522)*(IF('Gastos com Pessoal'!$Y$513:$Y$522&lt;=BD$3,1,0))*OFFSET('Gastos com Pessoal'!$H$512,1,MATCH(4&amp;$B55,'Gastos com Pessoal'!$I$532:$AJ$532&amp;'Gastos com Pessoal'!$I$512:$AJ$512,0),10,1)),0)
+_xlfn.IFNA(SUM((BD$3&gt;='Gastos com Pessoal'!$E$513:$E$522)*(BD$3&lt;='Gastos com Pessoal'!$F$513:$F$522)*(IF('Gastos com Pessoal'!$AE$513:$AE$522&lt;=BD$3,1,0))*OFFSET('Gastos com Pessoal'!$H$512,1,MATCH(5&amp;$B55,'Gastos com Pessoal'!$I$532:$AJ$532&amp;'Gastos com Pessoal'!$I$512:$AJ$512,0),10,1)),0)</f>
        <v>0</v>
      </c>
      <c r="BE55" s="32">
        <f t="array" aca="1" ref="BE55" ca="1">_xlfn.IFNA(SUM((BE$3&gt;='Gastos com Pessoal'!$E$7:$E$506)*(BE$3&lt;='Gastos com Pessoal'!$F$7:$F$506)*OFFSET('Encargos e Benefícios'!$D$5,1,MATCH($B55,'Encargos e Benefícios'!$E$5:$AB$5,0),500,1)),0)
+_xlfn.IFNA(SUM((BE$3&gt;='Gastos com Pessoal'!$E$513:$E$522)*(BE$3&lt;='Gastos com Pessoal'!$F$513:$F$522)*OFFSET('Encargos e Benefícios'!$D$511,1,MATCH($B55,'Encargos e Benefícios'!$E$511:$AB$511,0),10,1)),0)
+_xlfn.IFNA(SUM((BE$3&gt;='Gastos com Pessoal'!$E$7:$E$506)*(BE$3&lt;='Gastos com Pessoal'!$F$7:$F$506)*(IF('Gastos com Pessoal'!$G$7:$G$506&lt;=BE$3,1,0))*OFFSET('Gastos com Pessoal'!$H$6,1,MATCH(1&amp;$B55,'Gastos com Pessoal'!$I$532:$AJ$532&amp;'Gastos com Pessoal'!$I$6:$AJ$6,0),500,1)),0)
+_xlfn.IFNA(SUM((BE$3&gt;='Gastos com Pessoal'!$E$7:$E$506)*(BE$3&lt;='Gastos com Pessoal'!$F$7:$F$506)*(IF('Gastos com Pessoal'!$M$7:$M$506&lt;=BE$3,1,0))*OFFSET('Gastos com Pessoal'!$H$6,1,MATCH(2&amp;$B55,'Gastos com Pessoal'!$I$532:$AJ$532&amp;'Gastos com Pessoal'!$I$6:$AJ$6,0),500,1)),0)
+_xlfn.IFNA(SUM((BE$3&gt;='Gastos com Pessoal'!$E$7:$E$506)*(BE$3&lt;='Gastos com Pessoal'!$F$7:$F$506)*(IF('Gastos com Pessoal'!$S$7:$S$506&lt;=BE$3,1,0))*OFFSET('Gastos com Pessoal'!$H$6,1,MATCH(3&amp;$B55,'Gastos com Pessoal'!$I$532:$AJ$532&amp;'Gastos com Pessoal'!$I$6:$AJ$6,0),500,1)),0)
+_xlfn.IFNA(SUM((BE$3&gt;='Gastos com Pessoal'!$E$7:$E$506)*(BE$3&lt;='Gastos com Pessoal'!$F$7:$F$506)*(IF('Gastos com Pessoal'!$Y$7:$Y$506&lt;=BE$3,1,0))*OFFSET('Gastos com Pessoal'!$H$6,1,MATCH(4&amp;$B55,'Gastos com Pessoal'!$I$532:$AJ$532&amp;'Gastos com Pessoal'!$I$6:$AJ$6,0),500,1)),0)
+_xlfn.IFNA(SUM((BE$3&gt;='Gastos com Pessoal'!$E$7:$E$506)*(BE$3&lt;='Gastos com Pessoal'!$F$7:$F$506)*(IF('Gastos com Pessoal'!$AE$7:$AE$506&lt;=BE$3,1,0))*OFFSET('Gastos com Pessoal'!$H$6,1,MATCH(5&amp;$B55,'Gastos com Pessoal'!$I$532:$AJ$532&amp;'Gastos com Pessoal'!$I$6:$AJ$6,0),500,1)),0)
+_xlfn.IFNA(SUM((BE$3&gt;='Gastos com Pessoal'!$E$513:$E$522)*(BE$3&lt;='Gastos com Pessoal'!$F$513:$F$522)*(IF('Gastos com Pessoal'!$G$513:$G$522&lt;=BE$3,1,0))*OFFSET('Gastos com Pessoal'!$H$512,1,MATCH(1&amp;$B55,'Gastos com Pessoal'!$I$532:$AJ$532&amp;'Gastos com Pessoal'!$I$512:$AJ$512,0),10,1)),0)
+_xlfn.IFNA(SUM((BE$3&gt;='Gastos com Pessoal'!$E$513:$E$522)*(BE$3&lt;='Gastos com Pessoal'!$F$513:$F$522)*(IF('Gastos com Pessoal'!$M$513:$M$522&lt;=BE$3,1,0))*OFFSET('Gastos com Pessoal'!$H$512,1,MATCH(2&amp;$B55,'Gastos com Pessoal'!$I$532:$AJ$532&amp;'Gastos com Pessoal'!$I$512:$AJ$512,0),10,1)),0)
+_xlfn.IFNA(SUM((BE$3&gt;='Gastos com Pessoal'!$E$513:$E$522)*(BE$3&lt;='Gastos com Pessoal'!$F$513:$F$522)*(IF('Gastos com Pessoal'!$S$513:$S$522&lt;=BE$3,1,0))*OFFSET('Gastos com Pessoal'!$H$512,1,MATCH(3&amp;$B55,'Gastos com Pessoal'!$I$532:$AJ$532&amp;'Gastos com Pessoal'!$I$512:$AJ$512,0),10,1)),0)
+_xlfn.IFNA(SUM((BE$3&gt;='Gastos com Pessoal'!$E$513:$E$522)*(BE$3&lt;='Gastos com Pessoal'!$F$513:$F$522)*(IF('Gastos com Pessoal'!$Y$513:$Y$522&lt;=BE$3,1,0))*OFFSET('Gastos com Pessoal'!$H$512,1,MATCH(4&amp;$B55,'Gastos com Pessoal'!$I$532:$AJ$532&amp;'Gastos com Pessoal'!$I$512:$AJ$512,0),10,1)),0)
+_xlfn.IFNA(SUM((BE$3&gt;='Gastos com Pessoal'!$E$513:$E$522)*(BE$3&lt;='Gastos com Pessoal'!$F$513:$F$522)*(IF('Gastos com Pessoal'!$AE$513:$AE$522&lt;=BE$3,1,0))*OFFSET('Gastos com Pessoal'!$H$512,1,MATCH(5&amp;$B55,'Gastos com Pessoal'!$I$532:$AJ$532&amp;'Gastos com Pessoal'!$I$512:$AJ$512,0),10,1)),0)</f>
        <v>0</v>
      </c>
      <c r="BF55" s="32">
        <f t="array" aca="1" ref="BF55" ca="1">_xlfn.IFNA(SUM((BF$3&gt;='Gastos com Pessoal'!$E$7:$E$506)*(BF$3&lt;='Gastos com Pessoal'!$F$7:$F$506)*OFFSET('Encargos e Benefícios'!$D$5,1,MATCH($B55,'Encargos e Benefícios'!$E$5:$AB$5,0),500,1)),0)
+_xlfn.IFNA(SUM((BF$3&gt;='Gastos com Pessoal'!$E$513:$E$522)*(BF$3&lt;='Gastos com Pessoal'!$F$513:$F$522)*OFFSET('Encargos e Benefícios'!$D$511,1,MATCH($B55,'Encargos e Benefícios'!$E$511:$AB$511,0),10,1)),0)
+_xlfn.IFNA(SUM((BF$3&gt;='Gastos com Pessoal'!$E$7:$E$506)*(BF$3&lt;='Gastos com Pessoal'!$F$7:$F$506)*(IF('Gastos com Pessoal'!$G$7:$G$506&lt;=BF$3,1,0))*OFFSET('Gastos com Pessoal'!$H$6,1,MATCH(1&amp;$B55,'Gastos com Pessoal'!$I$532:$AJ$532&amp;'Gastos com Pessoal'!$I$6:$AJ$6,0),500,1)),0)
+_xlfn.IFNA(SUM((BF$3&gt;='Gastos com Pessoal'!$E$7:$E$506)*(BF$3&lt;='Gastos com Pessoal'!$F$7:$F$506)*(IF('Gastos com Pessoal'!$M$7:$M$506&lt;=BF$3,1,0))*OFFSET('Gastos com Pessoal'!$H$6,1,MATCH(2&amp;$B55,'Gastos com Pessoal'!$I$532:$AJ$532&amp;'Gastos com Pessoal'!$I$6:$AJ$6,0),500,1)),0)
+_xlfn.IFNA(SUM((BF$3&gt;='Gastos com Pessoal'!$E$7:$E$506)*(BF$3&lt;='Gastos com Pessoal'!$F$7:$F$506)*(IF('Gastos com Pessoal'!$S$7:$S$506&lt;=BF$3,1,0))*OFFSET('Gastos com Pessoal'!$H$6,1,MATCH(3&amp;$B55,'Gastos com Pessoal'!$I$532:$AJ$532&amp;'Gastos com Pessoal'!$I$6:$AJ$6,0),500,1)),0)
+_xlfn.IFNA(SUM((BF$3&gt;='Gastos com Pessoal'!$E$7:$E$506)*(BF$3&lt;='Gastos com Pessoal'!$F$7:$F$506)*(IF('Gastos com Pessoal'!$Y$7:$Y$506&lt;=BF$3,1,0))*OFFSET('Gastos com Pessoal'!$H$6,1,MATCH(4&amp;$B55,'Gastos com Pessoal'!$I$532:$AJ$532&amp;'Gastos com Pessoal'!$I$6:$AJ$6,0),500,1)),0)
+_xlfn.IFNA(SUM((BF$3&gt;='Gastos com Pessoal'!$E$7:$E$506)*(BF$3&lt;='Gastos com Pessoal'!$F$7:$F$506)*(IF('Gastos com Pessoal'!$AE$7:$AE$506&lt;=BF$3,1,0))*OFFSET('Gastos com Pessoal'!$H$6,1,MATCH(5&amp;$B55,'Gastos com Pessoal'!$I$532:$AJ$532&amp;'Gastos com Pessoal'!$I$6:$AJ$6,0),500,1)),0)
+_xlfn.IFNA(SUM((BF$3&gt;='Gastos com Pessoal'!$E$513:$E$522)*(BF$3&lt;='Gastos com Pessoal'!$F$513:$F$522)*(IF('Gastos com Pessoal'!$G$513:$G$522&lt;=BF$3,1,0))*OFFSET('Gastos com Pessoal'!$H$512,1,MATCH(1&amp;$B55,'Gastos com Pessoal'!$I$532:$AJ$532&amp;'Gastos com Pessoal'!$I$512:$AJ$512,0),10,1)),0)
+_xlfn.IFNA(SUM((BF$3&gt;='Gastos com Pessoal'!$E$513:$E$522)*(BF$3&lt;='Gastos com Pessoal'!$F$513:$F$522)*(IF('Gastos com Pessoal'!$M$513:$M$522&lt;=BF$3,1,0))*OFFSET('Gastos com Pessoal'!$H$512,1,MATCH(2&amp;$B55,'Gastos com Pessoal'!$I$532:$AJ$532&amp;'Gastos com Pessoal'!$I$512:$AJ$512,0),10,1)),0)
+_xlfn.IFNA(SUM((BF$3&gt;='Gastos com Pessoal'!$E$513:$E$522)*(BF$3&lt;='Gastos com Pessoal'!$F$513:$F$522)*(IF('Gastos com Pessoal'!$S$513:$S$522&lt;=BF$3,1,0))*OFFSET('Gastos com Pessoal'!$H$512,1,MATCH(3&amp;$B55,'Gastos com Pessoal'!$I$532:$AJ$532&amp;'Gastos com Pessoal'!$I$512:$AJ$512,0),10,1)),0)
+_xlfn.IFNA(SUM((BF$3&gt;='Gastos com Pessoal'!$E$513:$E$522)*(BF$3&lt;='Gastos com Pessoal'!$F$513:$F$522)*(IF('Gastos com Pessoal'!$Y$513:$Y$522&lt;=BF$3,1,0))*OFFSET('Gastos com Pessoal'!$H$512,1,MATCH(4&amp;$B55,'Gastos com Pessoal'!$I$532:$AJ$532&amp;'Gastos com Pessoal'!$I$512:$AJ$512,0),10,1)),0)
+_xlfn.IFNA(SUM((BF$3&gt;='Gastos com Pessoal'!$E$513:$E$522)*(BF$3&lt;='Gastos com Pessoal'!$F$513:$F$522)*(IF('Gastos com Pessoal'!$AE$513:$AE$522&lt;=BF$3,1,0))*OFFSET('Gastos com Pessoal'!$H$512,1,MATCH(5&amp;$B55,'Gastos com Pessoal'!$I$532:$AJ$532&amp;'Gastos com Pessoal'!$I$512:$AJ$512,0),10,1)),0)</f>
        <v>0</v>
      </c>
      <c r="BG55" s="32">
        <f t="array" aca="1" ref="BG55" ca="1">_xlfn.IFNA(SUM((BG$3&gt;='Gastos com Pessoal'!$E$7:$E$506)*(BG$3&lt;='Gastos com Pessoal'!$F$7:$F$506)*OFFSET('Encargos e Benefícios'!$D$5,1,MATCH($B55,'Encargos e Benefícios'!$E$5:$AB$5,0),500,1)),0)
+_xlfn.IFNA(SUM((BG$3&gt;='Gastos com Pessoal'!$E$513:$E$522)*(BG$3&lt;='Gastos com Pessoal'!$F$513:$F$522)*OFFSET('Encargos e Benefícios'!$D$511,1,MATCH($B55,'Encargos e Benefícios'!$E$511:$AB$511,0),10,1)),0)
+_xlfn.IFNA(SUM((BG$3&gt;='Gastos com Pessoal'!$E$7:$E$506)*(BG$3&lt;='Gastos com Pessoal'!$F$7:$F$506)*(IF('Gastos com Pessoal'!$G$7:$G$506&lt;=BG$3,1,0))*OFFSET('Gastos com Pessoal'!$H$6,1,MATCH(1&amp;$B55,'Gastos com Pessoal'!$I$532:$AJ$532&amp;'Gastos com Pessoal'!$I$6:$AJ$6,0),500,1)),0)
+_xlfn.IFNA(SUM((BG$3&gt;='Gastos com Pessoal'!$E$7:$E$506)*(BG$3&lt;='Gastos com Pessoal'!$F$7:$F$506)*(IF('Gastos com Pessoal'!$M$7:$M$506&lt;=BG$3,1,0))*OFFSET('Gastos com Pessoal'!$H$6,1,MATCH(2&amp;$B55,'Gastos com Pessoal'!$I$532:$AJ$532&amp;'Gastos com Pessoal'!$I$6:$AJ$6,0),500,1)),0)
+_xlfn.IFNA(SUM((BG$3&gt;='Gastos com Pessoal'!$E$7:$E$506)*(BG$3&lt;='Gastos com Pessoal'!$F$7:$F$506)*(IF('Gastos com Pessoal'!$S$7:$S$506&lt;=BG$3,1,0))*OFFSET('Gastos com Pessoal'!$H$6,1,MATCH(3&amp;$B55,'Gastos com Pessoal'!$I$532:$AJ$532&amp;'Gastos com Pessoal'!$I$6:$AJ$6,0),500,1)),0)
+_xlfn.IFNA(SUM((BG$3&gt;='Gastos com Pessoal'!$E$7:$E$506)*(BG$3&lt;='Gastos com Pessoal'!$F$7:$F$506)*(IF('Gastos com Pessoal'!$Y$7:$Y$506&lt;=BG$3,1,0))*OFFSET('Gastos com Pessoal'!$H$6,1,MATCH(4&amp;$B55,'Gastos com Pessoal'!$I$532:$AJ$532&amp;'Gastos com Pessoal'!$I$6:$AJ$6,0),500,1)),0)
+_xlfn.IFNA(SUM((BG$3&gt;='Gastos com Pessoal'!$E$7:$E$506)*(BG$3&lt;='Gastos com Pessoal'!$F$7:$F$506)*(IF('Gastos com Pessoal'!$AE$7:$AE$506&lt;=BG$3,1,0))*OFFSET('Gastos com Pessoal'!$H$6,1,MATCH(5&amp;$B55,'Gastos com Pessoal'!$I$532:$AJ$532&amp;'Gastos com Pessoal'!$I$6:$AJ$6,0),500,1)),0)
+_xlfn.IFNA(SUM((BG$3&gt;='Gastos com Pessoal'!$E$513:$E$522)*(BG$3&lt;='Gastos com Pessoal'!$F$513:$F$522)*(IF('Gastos com Pessoal'!$G$513:$G$522&lt;=BG$3,1,0))*OFFSET('Gastos com Pessoal'!$H$512,1,MATCH(1&amp;$B55,'Gastos com Pessoal'!$I$532:$AJ$532&amp;'Gastos com Pessoal'!$I$512:$AJ$512,0),10,1)),0)
+_xlfn.IFNA(SUM((BG$3&gt;='Gastos com Pessoal'!$E$513:$E$522)*(BG$3&lt;='Gastos com Pessoal'!$F$513:$F$522)*(IF('Gastos com Pessoal'!$M$513:$M$522&lt;=BG$3,1,0))*OFFSET('Gastos com Pessoal'!$H$512,1,MATCH(2&amp;$B55,'Gastos com Pessoal'!$I$532:$AJ$532&amp;'Gastos com Pessoal'!$I$512:$AJ$512,0),10,1)),0)
+_xlfn.IFNA(SUM((BG$3&gt;='Gastos com Pessoal'!$E$513:$E$522)*(BG$3&lt;='Gastos com Pessoal'!$F$513:$F$522)*(IF('Gastos com Pessoal'!$S$513:$S$522&lt;=BG$3,1,0))*OFFSET('Gastos com Pessoal'!$H$512,1,MATCH(3&amp;$B55,'Gastos com Pessoal'!$I$532:$AJ$532&amp;'Gastos com Pessoal'!$I$512:$AJ$512,0),10,1)),0)
+_xlfn.IFNA(SUM((BG$3&gt;='Gastos com Pessoal'!$E$513:$E$522)*(BG$3&lt;='Gastos com Pessoal'!$F$513:$F$522)*(IF('Gastos com Pessoal'!$Y$513:$Y$522&lt;=BG$3,1,0))*OFFSET('Gastos com Pessoal'!$H$512,1,MATCH(4&amp;$B55,'Gastos com Pessoal'!$I$532:$AJ$532&amp;'Gastos com Pessoal'!$I$512:$AJ$512,0),10,1)),0)
+_xlfn.IFNA(SUM((BG$3&gt;='Gastos com Pessoal'!$E$513:$E$522)*(BG$3&lt;='Gastos com Pessoal'!$F$513:$F$522)*(IF('Gastos com Pessoal'!$AE$513:$AE$522&lt;=BG$3,1,0))*OFFSET('Gastos com Pessoal'!$H$512,1,MATCH(5&amp;$B55,'Gastos com Pessoal'!$I$532:$AJ$532&amp;'Gastos com Pessoal'!$I$512:$AJ$512,0),10,1)),0)</f>
        <v>0</v>
      </c>
      <c r="BH55" s="32">
        <f t="array" aca="1" ref="BH55" ca="1">_xlfn.IFNA(SUM((BH$3&gt;='Gastos com Pessoal'!$E$7:$E$506)*(BH$3&lt;='Gastos com Pessoal'!$F$7:$F$506)*OFFSET('Encargos e Benefícios'!$D$5,1,MATCH($B55,'Encargos e Benefícios'!$E$5:$AB$5,0),500,1)),0)
+_xlfn.IFNA(SUM((BH$3&gt;='Gastos com Pessoal'!$E$513:$E$522)*(BH$3&lt;='Gastos com Pessoal'!$F$513:$F$522)*OFFSET('Encargos e Benefícios'!$D$511,1,MATCH($B55,'Encargos e Benefícios'!$E$511:$AB$511,0),10,1)),0)
+_xlfn.IFNA(SUM((BH$3&gt;='Gastos com Pessoal'!$E$7:$E$506)*(BH$3&lt;='Gastos com Pessoal'!$F$7:$F$506)*(IF('Gastos com Pessoal'!$G$7:$G$506&lt;=BH$3,1,0))*OFFSET('Gastos com Pessoal'!$H$6,1,MATCH(1&amp;$B55,'Gastos com Pessoal'!$I$532:$AJ$532&amp;'Gastos com Pessoal'!$I$6:$AJ$6,0),500,1)),0)
+_xlfn.IFNA(SUM((BH$3&gt;='Gastos com Pessoal'!$E$7:$E$506)*(BH$3&lt;='Gastos com Pessoal'!$F$7:$F$506)*(IF('Gastos com Pessoal'!$M$7:$M$506&lt;=BH$3,1,0))*OFFSET('Gastos com Pessoal'!$H$6,1,MATCH(2&amp;$B55,'Gastos com Pessoal'!$I$532:$AJ$532&amp;'Gastos com Pessoal'!$I$6:$AJ$6,0),500,1)),0)
+_xlfn.IFNA(SUM((BH$3&gt;='Gastos com Pessoal'!$E$7:$E$506)*(BH$3&lt;='Gastos com Pessoal'!$F$7:$F$506)*(IF('Gastos com Pessoal'!$S$7:$S$506&lt;=BH$3,1,0))*OFFSET('Gastos com Pessoal'!$H$6,1,MATCH(3&amp;$B55,'Gastos com Pessoal'!$I$532:$AJ$532&amp;'Gastos com Pessoal'!$I$6:$AJ$6,0),500,1)),0)
+_xlfn.IFNA(SUM((BH$3&gt;='Gastos com Pessoal'!$E$7:$E$506)*(BH$3&lt;='Gastos com Pessoal'!$F$7:$F$506)*(IF('Gastos com Pessoal'!$Y$7:$Y$506&lt;=BH$3,1,0))*OFFSET('Gastos com Pessoal'!$H$6,1,MATCH(4&amp;$B55,'Gastos com Pessoal'!$I$532:$AJ$532&amp;'Gastos com Pessoal'!$I$6:$AJ$6,0),500,1)),0)
+_xlfn.IFNA(SUM((BH$3&gt;='Gastos com Pessoal'!$E$7:$E$506)*(BH$3&lt;='Gastos com Pessoal'!$F$7:$F$506)*(IF('Gastos com Pessoal'!$AE$7:$AE$506&lt;=BH$3,1,0))*OFFSET('Gastos com Pessoal'!$H$6,1,MATCH(5&amp;$B55,'Gastos com Pessoal'!$I$532:$AJ$532&amp;'Gastos com Pessoal'!$I$6:$AJ$6,0),500,1)),0)
+_xlfn.IFNA(SUM((BH$3&gt;='Gastos com Pessoal'!$E$513:$E$522)*(BH$3&lt;='Gastos com Pessoal'!$F$513:$F$522)*(IF('Gastos com Pessoal'!$G$513:$G$522&lt;=BH$3,1,0))*OFFSET('Gastos com Pessoal'!$H$512,1,MATCH(1&amp;$B55,'Gastos com Pessoal'!$I$532:$AJ$532&amp;'Gastos com Pessoal'!$I$512:$AJ$512,0),10,1)),0)
+_xlfn.IFNA(SUM((BH$3&gt;='Gastos com Pessoal'!$E$513:$E$522)*(BH$3&lt;='Gastos com Pessoal'!$F$513:$F$522)*(IF('Gastos com Pessoal'!$M$513:$M$522&lt;=BH$3,1,0))*OFFSET('Gastos com Pessoal'!$H$512,1,MATCH(2&amp;$B55,'Gastos com Pessoal'!$I$532:$AJ$532&amp;'Gastos com Pessoal'!$I$512:$AJ$512,0),10,1)),0)
+_xlfn.IFNA(SUM((BH$3&gt;='Gastos com Pessoal'!$E$513:$E$522)*(BH$3&lt;='Gastos com Pessoal'!$F$513:$F$522)*(IF('Gastos com Pessoal'!$S$513:$S$522&lt;=BH$3,1,0))*OFFSET('Gastos com Pessoal'!$H$512,1,MATCH(3&amp;$B55,'Gastos com Pessoal'!$I$532:$AJ$532&amp;'Gastos com Pessoal'!$I$512:$AJ$512,0),10,1)),0)
+_xlfn.IFNA(SUM((BH$3&gt;='Gastos com Pessoal'!$E$513:$E$522)*(BH$3&lt;='Gastos com Pessoal'!$F$513:$F$522)*(IF('Gastos com Pessoal'!$Y$513:$Y$522&lt;=BH$3,1,0))*OFFSET('Gastos com Pessoal'!$H$512,1,MATCH(4&amp;$B55,'Gastos com Pessoal'!$I$532:$AJ$532&amp;'Gastos com Pessoal'!$I$512:$AJ$512,0),10,1)),0)
+_xlfn.IFNA(SUM((BH$3&gt;='Gastos com Pessoal'!$E$513:$E$522)*(BH$3&lt;='Gastos com Pessoal'!$F$513:$F$522)*(IF('Gastos com Pessoal'!$AE$513:$AE$522&lt;=BH$3,1,0))*OFFSET('Gastos com Pessoal'!$H$512,1,MATCH(5&amp;$B55,'Gastos com Pessoal'!$I$532:$AJ$532&amp;'Gastos com Pessoal'!$I$512:$AJ$512,0),10,1)),0)</f>
        <v>0</v>
      </c>
      <c r="BI55" s="32">
        <f t="array" aca="1" ref="BI55" ca="1">_xlfn.IFNA(SUM((BI$3&gt;='Gastos com Pessoal'!$E$7:$E$506)*(BI$3&lt;='Gastos com Pessoal'!$F$7:$F$506)*OFFSET('Encargos e Benefícios'!$D$5,1,MATCH($B55,'Encargos e Benefícios'!$E$5:$AB$5,0),500,1)),0)
+_xlfn.IFNA(SUM((BI$3&gt;='Gastos com Pessoal'!$E$513:$E$522)*(BI$3&lt;='Gastos com Pessoal'!$F$513:$F$522)*OFFSET('Encargos e Benefícios'!$D$511,1,MATCH($B55,'Encargos e Benefícios'!$E$511:$AB$511,0),10,1)),0)
+_xlfn.IFNA(SUM((BI$3&gt;='Gastos com Pessoal'!$E$7:$E$506)*(BI$3&lt;='Gastos com Pessoal'!$F$7:$F$506)*(IF('Gastos com Pessoal'!$G$7:$G$506&lt;=BI$3,1,0))*OFFSET('Gastos com Pessoal'!$H$6,1,MATCH(1&amp;$B55,'Gastos com Pessoal'!$I$532:$AJ$532&amp;'Gastos com Pessoal'!$I$6:$AJ$6,0),500,1)),0)
+_xlfn.IFNA(SUM((BI$3&gt;='Gastos com Pessoal'!$E$7:$E$506)*(BI$3&lt;='Gastos com Pessoal'!$F$7:$F$506)*(IF('Gastos com Pessoal'!$M$7:$M$506&lt;=BI$3,1,0))*OFFSET('Gastos com Pessoal'!$H$6,1,MATCH(2&amp;$B55,'Gastos com Pessoal'!$I$532:$AJ$532&amp;'Gastos com Pessoal'!$I$6:$AJ$6,0),500,1)),0)
+_xlfn.IFNA(SUM((BI$3&gt;='Gastos com Pessoal'!$E$7:$E$506)*(BI$3&lt;='Gastos com Pessoal'!$F$7:$F$506)*(IF('Gastos com Pessoal'!$S$7:$S$506&lt;=BI$3,1,0))*OFFSET('Gastos com Pessoal'!$H$6,1,MATCH(3&amp;$B55,'Gastos com Pessoal'!$I$532:$AJ$532&amp;'Gastos com Pessoal'!$I$6:$AJ$6,0),500,1)),0)
+_xlfn.IFNA(SUM((BI$3&gt;='Gastos com Pessoal'!$E$7:$E$506)*(BI$3&lt;='Gastos com Pessoal'!$F$7:$F$506)*(IF('Gastos com Pessoal'!$Y$7:$Y$506&lt;=BI$3,1,0))*OFFSET('Gastos com Pessoal'!$H$6,1,MATCH(4&amp;$B55,'Gastos com Pessoal'!$I$532:$AJ$532&amp;'Gastos com Pessoal'!$I$6:$AJ$6,0),500,1)),0)
+_xlfn.IFNA(SUM((BI$3&gt;='Gastos com Pessoal'!$E$7:$E$506)*(BI$3&lt;='Gastos com Pessoal'!$F$7:$F$506)*(IF('Gastos com Pessoal'!$AE$7:$AE$506&lt;=BI$3,1,0))*OFFSET('Gastos com Pessoal'!$H$6,1,MATCH(5&amp;$B55,'Gastos com Pessoal'!$I$532:$AJ$532&amp;'Gastos com Pessoal'!$I$6:$AJ$6,0),500,1)),0)
+_xlfn.IFNA(SUM((BI$3&gt;='Gastos com Pessoal'!$E$513:$E$522)*(BI$3&lt;='Gastos com Pessoal'!$F$513:$F$522)*(IF('Gastos com Pessoal'!$G$513:$G$522&lt;=BI$3,1,0))*OFFSET('Gastos com Pessoal'!$H$512,1,MATCH(1&amp;$B55,'Gastos com Pessoal'!$I$532:$AJ$532&amp;'Gastos com Pessoal'!$I$512:$AJ$512,0),10,1)),0)
+_xlfn.IFNA(SUM((BI$3&gt;='Gastos com Pessoal'!$E$513:$E$522)*(BI$3&lt;='Gastos com Pessoal'!$F$513:$F$522)*(IF('Gastos com Pessoal'!$M$513:$M$522&lt;=BI$3,1,0))*OFFSET('Gastos com Pessoal'!$H$512,1,MATCH(2&amp;$B55,'Gastos com Pessoal'!$I$532:$AJ$532&amp;'Gastos com Pessoal'!$I$512:$AJ$512,0),10,1)),0)
+_xlfn.IFNA(SUM((BI$3&gt;='Gastos com Pessoal'!$E$513:$E$522)*(BI$3&lt;='Gastos com Pessoal'!$F$513:$F$522)*(IF('Gastos com Pessoal'!$S$513:$S$522&lt;=BI$3,1,0))*OFFSET('Gastos com Pessoal'!$H$512,1,MATCH(3&amp;$B55,'Gastos com Pessoal'!$I$532:$AJ$532&amp;'Gastos com Pessoal'!$I$512:$AJ$512,0),10,1)),0)
+_xlfn.IFNA(SUM((BI$3&gt;='Gastos com Pessoal'!$E$513:$E$522)*(BI$3&lt;='Gastos com Pessoal'!$F$513:$F$522)*(IF('Gastos com Pessoal'!$Y$513:$Y$522&lt;=BI$3,1,0))*OFFSET('Gastos com Pessoal'!$H$512,1,MATCH(4&amp;$B55,'Gastos com Pessoal'!$I$532:$AJ$532&amp;'Gastos com Pessoal'!$I$512:$AJ$512,0),10,1)),0)
+_xlfn.IFNA(SUM((BI$3&gt;='Gastos com Pessoal'!$E$513:$E$522)*(BI$3&lt;='Gastos com Pessoal'!$F$513:$F$522)*(IF('Gastos com Pessoal'!$AE$513:$AE$522&lt;=BI$3,1,0))*OFFSET('Gastos com Pessoal'!$H$512,1,MATCH(5&amp;$B55,'Gastos com Pessoal'!$I$532:$AJ$532&amp;'Gastos com Pessoal'!$I$512:$AJ$512,0),10,1)),0)</f>
        <v>0</v>
      </c>
      <c r="BJ55" s="32">
        <f t="array" aca="1" ref="BJ55" ca="1">_xlfn.IFNA(SUM((BJ$3&gt;='Gastos com Pessoal'!$E$7:$E$506)*(BJ$3&lt;='Gastos com Pessoal'!$F$7:$F$506)*OFFSET('Encargos e Benefícios'!$D$5,1,MATCH($B55,'Encargos e Benefícios'!$E$5:$AB$5,0),500,1)),0)
+_xlfn.IFNA(SUM((BJ$3&gt;='Gastos com Pessoal'!$E$513:$E$522)*(BJ$3&lt;='Gastos com Pessoal'!$F$513:$F$522)*OFFSET('Encargos e Benefícios'!$D$511,1,MATCH($B55,'Encargos e Benefícios'!$E$511:$AB$511,0),10,1)),0)
+_xlfn.IFNA(SUM((BJ$3&gt;='Gastos com Pessoal'!$E$7:$E$506)*(BJ$3&lt;='Gastos com Pessoal'!$F$7:$F$506)*(IF('Gastos com Pessoal'!$G$7:$G$506&lt;=BJ$3,1,0))*OFFSET('Gastos com Pessoal'!$H$6,1,MATCH(1&amp;$B55,'Gastos com Pessoal'!$I$532:$AJ$532&amp;'Gastos com Pessoal'!$I$6:$AJ$6,0),500,1)),0)
+_xlfn.IFNA(SUM((BJ$3&gt;='Gastos com Pessoal'!$E$7:$E$506)*(BJ$3&lt;='Gastos com Pessoal'!$F$7:$F$506)*(IF('Gastos com Pessoal'!$M$7:$M$506&lt;=BJ$3,1,0))*OFFSET('Gastos com Pessoal'!$H$6,1,MATCH(2&amp;$B55,'Gastos com Pessoal'!$I$532:$AJ$532&amp;'Gastos com Pessoal'!$I$6:$AJ$6,0),500,1)),0)
+_xlfn.IFNA(SUM((BJ$3&gt;='Gastos com Pessoal'!$E$7:$E$506)*(BJ$3&lt;='Gastos com Pessoal'!$F$7:$F$506)*(IF('Gastos com Pessoal'!$S$7:$S$506&lt;=BJ$3,1,0))*OFFSET('Gastos com Pessoal'!$H$6,1,MATCH(3&amp;$B55,'Gastos com Pessoal'!$I$532:$AJ$532&amp;'Gastos com Pessoal'!$I$6:$AJ$6,0),500,1)),0)
+_xlfn.IFNA(SUM((BJ$3&gt;='Gastos com Pessoal'!$E$7:$E$506)*(BJ$3&lt;='Gastos com Pessoal'!$F$7:$F$506)*(IF('Gastos com Pessoal'!$Y$7:$Y$506&lt;=BJ$3,1,0))*OFFSET('Gastos com Pessoal'!$H$6,1,MATCH(4&amp;$B55,'Gastos com Pessoal'!$I$532:$AJ$532&amp;'Gastos com Pessoal'!$I$6:$AJ$6,0),500,1)),0)
+_xlfn.IFNA(SUM((BJ$3&gt;='Gastos com Pessoal'!$E$7:$E$506)*(BJ$3&lt;='Gastos com Pessoal'!$F$7:$F$506)*(IF('Gastos com Pessoal'!$AE$7:$AE$506&lt;=BJ$3,1,0))*OFFSET('Gastos com Pessoal'!$H$6,1,MATCH(5&amp;$B55,'Gastos com Pessoal'!$I$532:$AJ$532&amp;'Gastos com Pessoal'!$I$6:$AJ$6,0),500,1)),0)
+_xlfn.IFNA(SUM((BJ$3&gt;='Gastos com Pessoal'!$E$513:$E$522)*(BJ$3&lt;='Gastos com Pessoal'!$F$513:$F$522)*(IF('Gastos com Pessoal'!$G$513:$G$522&lt;=BJ$3,1,0))*OFFSET('Gastos com Pessoal'!$H$512,1,MATCH(1&amp;$B55,'Gastos com Pessoal'!$I$532:$AJ$532&amp;'Gastos com Pessoal'!$I$512:$AJ$512,0),10,1)),0)
+_xlfn.IFNA(SUM((BJ$3&gt;='Gastos com Pessoal'!$E$513:$E$522)*(BJ$3&lt;='Gastos com Pessoal'!$F$513:$F$522)*(IF('Gastos com Pessoal'!$M$513:$M$522&lt;=BJ$3,1,0))*OFFSET('Gastos com Pessoal'!$H$512,1,MATCH(2&amp;$B55,'Gastos com Pessoal'!$I$532:$AJ$532&amp;'Gastos com Pessoal'!$I$512:$AJ$512,0),10,1)),0)
+_xlfn.IFNA(SUM((BJ$3&gt;='Gastos com Pessoal'!$E$513:$E$522)*(BJ$3&lt;='Gastos com Pessoal'!$F$513:$F$522)*(IF('Gastos com Pessoal'!$S$513:$S$522&lt;=BJ$3,1,0))*OFFSET('Gastos com Pessoal'!$H$512,1,MATCH(3&amp;$B55,'Gastos com Pessoal'!$I$532:$AJ$532&amp;'Gastos com Pessoal'!$I$512:$AJ$512,0),10,1)),0)
+_xlfn.IFNA(SUM((BJ$3&gt;='Gastos com Pessoal'!$E$513:$E$522)*(BJ$3&lt;='Gastos com Pessoal'!$F$513:$F$522)*(IF('Gastos com Pessoal'!$Y$513:$Y$522&lt;=BJ$3,1,0))*OFFSET('Gastos com Pessoal'!$H$512,1,MATCH(4&amp;$B55,'Gastos com Pessoal'!$I$532:$AJ$532&amp;'Gastos com Pessoal'!$I$512:$AJ$512,0),10,1)),0)
+_xlfn.IFNA(SUM((BJ$3&gt;='Gastos com Pessoal'!$E$513:$E$522)*(BJ$3&lt;='Gastos com Pessoal'!$F$513:$F$522)*(IF('Gastos com Pessoal'!$AE$513:$AE$522&lt;=BJ$3,1,0))*OFFSET('Gastos com Pessoal'!$H$512,1,MATCH(5&amp;$B55,'Gastos com Pessoal'!$I$532:$AJ$532&amp;'Gastos com Pessoal'!$I$512:$AJ$512,0),10,1)),0)</f>
        <v>0</v>
      </c>
      <c r="BK55" s="70">
        <f t="shared" ca="1" si="22"/>
        <v>1851</v>
      </c>
      <c r="BL55" s="75">
        <f t="shared" ca="1" si="21"/>
        <v>5.613203715093268E-4</v>
      </c>
    </row>
    <row r="56" spans="1:64" s="48" customFormat="1" ht="23.25" customHeight="1" x14ac:dyDescent="0.2">
      <c r="A56" s="40"/>
      <c r="B56" s="41" t="s">
        <v>182</v>
      </c>
      <c r="C56" s="42">
        <f t="shared" ref="C56:M56" ca="1" si="23">SUBTOTAL(109,C47:C55)</f>
        <v>38760.25</v>
      </c>
      <c r="D56" s="42">
        <f t="shared" ca="1" si="23"/>
        <v>34728.25</v>
      </c>
      <c r="E56" s="42">
        <f t="shared" ca="1" si="23"/>
        <v>34728.25</v>
      </c>
      <c r="F56" s="42">
        <f t="shared" ca="1" si="23"/>
        <v>34728.25</v>
      </c>
      <c r="G56" s="42">
        <f t="shared" ca="1" si="23"/>
        <v>34728.25</v>
      </c>
      <c r="H56" s="42">
        <f t="shared" ca="1" si="23"/>
        <v>37159.227500000001</v>
      </c>
      <c r="I56" s="42">
        <f t="shared" ca="1" si="23"/>
        <v>0</v>
      </c>
      <c r="J56" s="42">
        <f t="shared" ca="1" si="23"/>
        <v>0</v>
      </c>
      <c r="K56" s="42">
        <f t="shared" ca="1" si="23"/>
        <v>0</v>
      </c>
      <c r="L56" s="42">
        <f t="shared" ca="1" si="23"/>
        <v>0</v>
      </c>
      <c r="M56" s="42">
        <f t="shared" ca="1" si="23"/>
        <v>0</v>
      </c>
      <c r="N56" s="42">
        <f t="shared" ref="N56" ca="1" si="24">SUBTOTAL(109,N47:N55)</f>
        <v>0</v>
      </c>
      <c r="O56" s="42">
        <f t="shared" ref="O56:Y56" ca="1" si="25">SUBTOTAL(109,O47:O55)</f>
        <v>0</v>
      </c>
      <c r="P56" s="42">
        <f t="shared" ca="1" si="25"/>
        <v>0</v>
      </c>
      <c r="Q56" s="42">
        <f t="shared" ca="1" si="25"/>
        <v>0</v>
      </c>
      <c r="R56" s="42">
        <f t="shared" ca="1" si="25"/>
        <v>0</v>
      </c>
      <c r="S56" s="42">
        <f t="shared" ca="1" si="25"/>
        <v>0</v>
      </c>
      <c r="T56" s="42">
        <f t="shared" ca="1" si="25"/>
        <v>0</v>
      </c>
      <c r="U56" s="42">
        <f t="shared" ca="1" si="25"/>
        <v>0</v>
      </c>
      <c r="V56" s="42">
        <f t="shared" ca="1" si="25"/>
        <v>0</v>
      </c>
      <c r="W56" s="42">
        <f t="shared" ca="1" si="25"/>
        <v>0</v>
      </c>
      <c r="X56" s="42">
        <f t="shared" ca="1" si="25"/>
        <v>0</v>
      </c>
      <c r="Y56" s="42">
        <f t="shared" ca="1" si="25"/>
        <v>0</v>
      </c>
      <c r="Z56" s="42">
        <f t="shared" ref="Z56:AK56" ca="1" si="26">SUBTOTAL(109,Z47:Z55)</f>
        <v>0</v>
      </c>
      <c r="AA56" s="42">
        <f t="shared" ca="1" si="26"/>
        <v>0</v>
      </c>
      <c r="AB56" s="42">
        <f t="shared" ca="1" si="26"/>
        <v>0</v>
      </c>
      <c r="AC56" s="42">
        <f t="shared" ca="1" si="26"/>
        <v>0</v>
      </c>
      <c r="AD56" s="42">
        <f t="shared" ca="1" si="26"/>
        <v>0</v>
      </c>
      <c r="AE56" s="42">
        <f t="shared" ca="1" si="26"/>
        <v>0</v>
      </c>
      <c r="AF56" s="42">
        <f t="shared" ca="1" si="26"/>
        <v>0</v>
      </c>
      <c r="AG56" s="42">
        <f t="shared" ca="1" si="26"/>
        <v>0</v>
      </c>
      <c r="AH56" s="42">
        <f t="shared" ca="1" si="26"/>
        <v>0</v>
      </c>
      <c r="AI56" s="42">
        <f t="shared" ca="1" si="26"/>
        <v>0</v>
      </c>
      <c r="AJ56" s="42">
        <f t="shared" ca="1" si="26"/>
        <v>0</v>
      </c>
      <c r="AK56" s="42">
        <f t="shared" ca="1" si="26"/>
        <v>0</v>
      </c>
      <c r="AL56" s="42">
        <f t="shared" ref="AL56:AS56" ca="1" si="27">SUBTOTAL(109,AL47:AL55)</f>
        <v>0</v>
      </c>
      <c r="AM56" s="42">
        <f t="shared" ca="1" si="27"/>
        <v>0</v>
      </c>
      <c r="AN56" s="42">
        <f t="shared" ca="1" si="27"/>
        <v>0</v>
      </c>
      <c r="AO56" s="42">
        <f t="shared" ca="1" si="27"/>
        <v>0</v>
      </c>
      <c r="AP56" s="42">
        <f t="shared" ca="1" si="27"/>
        <v>0</v>
      </c>
      <c r="AQ56" s="42">
        <f t="shared" ca="1" si="27"/>
        <v>0</v>
      </c>
      <c r="AR56" s="42">
        <f t="shared" ca="1" si="27"/>
        <v>0</v>
      </c>
      <c r="AS56" s="42">
        <f t="shared" ca="1" si="27"/>
        <v>0</v>
      </c>
      <c r="AT56" s="42">
        <f t="shared" ref="AT56:BJ56" ca="1" si="28">SUBTOTAL(109,AT47:AT55)</f>
        <v>0</v>
      </c>
      <c r="AU56" s="42">
        <f t="shared" ca="1" si="28"/>
        <v>0</v>
      </c>
      <c r="AV56" s="42">
        <f t="shared" ca="1" si="28"/>
        <v>0</v>
      </c>
      <c r="AW56" s="42">
        <f t="shared" ca="1" si="28"/>
        <v>0</v>
      </c>
      <c r="AX56" s="42">
        <f t="shared" ca="1" si="28"/>
        <v>0</v>
      </c>
      <c r="AY56" s="42">
        <f t="shared" ca="1" si="28"/>
        <v>0</v>
      </c>
      <c r="AZ56" s="42">
        <f t="shared" ca="1" si="28"/>
        <v>0</v>
      </c>
      <c r="BA56" s="42">
        <f t="shared" ca="1" si="28"/>
        <v>0</v>
      </c>
      <c r="BB56" s="42">
        <f t="shared" ca="1" si="28"/>
        <v>0</v>
      </c>
      <c r="BC56" s="42">
        <f t="shared" ca="1" si="28"/>
        <v>0</v>
      </c>
      <c r="BD56" s="42">
        <f t="shared" ca="1" si="28"/>
        <v>0</v>
      </c>
      <c r="BE56" s="42">
        <f t="shared" ca="1" si="28"/>
        <v>0</v>
      </c>
      <c r="BF56" s="42">
        <f t="shared" ca="1" si="28"/>
        <v>0</v>
      </c>
      <c r="BG56" s="42">
        <f t="shared" ca="1" si="28"/>
        <v>0</v>
      </c>
      <c r="BH56" s="42">
        <f t="shared" ca="1" si="28"/>
        <v>0</v>
      </c>
      <c r="BI56" s="42">
        <f t="shared" ca="1" si="28"/>
        <v>0</v>
      </c>
      <c r="BJ56" s="42">
        <f t="shared" ca="1" si="28"/>
        <v>0</v>
      </c>
      <c r="BK56" s="42">
        <f ca="1">SUBTOTAL(109,BK47:BK55)</f>
        <v>214832.47750000001</v>
      </c>
      <c r="BL56" s="59">
        <f t="shared" ca="1" si="21"/>
        <v>6.5148485187773691E-2</v>
      </c>
    </row>
    <row r="57" spans="1:64" s="48" customFormat="1" ht="23.25" customHeight="1" thickBot="1" x14ac:dyDescent="0.25">
      <c r="A57" s="292"/>
      <c r="B57" s="293" t="s">
        <v>90</v>
      </c>
      <c r="C57" s="263">
        <f t="shared" ref="C57:AH57" ca="1" si="29">SUBTOTAL(109,C20:C56)</f>
        <v>287128.027</v>
      </c>
      <c r="D57" s="263">
        <f t="shared" ca="1" si="29"/>
        <v>255697.76255555562</v>
      </c>
      <c r="E57" s="263">
        <f t="shared" ca="1" si="29"/>
        <v>255697.76255555562</v>
      </c>
      <c r="F57" s="263">
        <f t="shared" ca="1" si="29"/>
        <v>255697.76255555562</v>
      </c>
      <c r="G57" s="263">
        <f t="shared" ca="1" si="29"/>
        <v>255697.76255555562</v>
      </c>
      <c r="H57" s="263">
        <f t="shared" ca="1" si="29"/>
        <v>273596.60593444447</v>
      </c>
      <c r="I57" s="263">
        <f t="shared" ca="1" si="29"/>
        <v>0</v>
      </c>
      <c r="J57" s="263">
        <f t="shared" ca="1" si="29"/>
        <v>0</v>
      </c>
      <c r="K57" s="263">
        <f t="shared" ca="1" si="29"/>
        <v>0</v>
      </c>
      <c r="L57" s="263">
        <f t="shared" ca="1" si="29"/>
        <v>0</v>
      </c>
      <c r="M57" s="263">
        <f t="shared" ca="1" si="29"/>
        <v>0</v>
      </c>
      <c r="N57" s="263">
        <f t="shared" ca="1" si="29"/>
        <v>0</v>
      </c>
      <c r="O57" s="263">
        <f t="shared" ca="1" si="29"/>
        <v>0</v>
      </c>
      <c r="P57" s="263">
        <f t="shared" ca="1" si="29"/>
        <v>0</v>
      </c>
      <c r="Q57" s="263">
        <f t="shared" ca="1" si="29"/>
        <v>0</v>
      </c>
      <c r="R57" s="263">
        <f t="shared" ca="1" si="29"/>
        <v>0</v>
      </c>
      <c r="S57" s="263">
        <f t="shared" ca="1" si="29"/>
        <v>0</v>
      </c>
      <c r="T57" s="263">
        <f t="shared" ca="1" si="29"/>
        <v>0</v>
      </c>
      <c r="U57" s="263">
        <f t="shared" ca="1" si="29"/>
        <v>0</v>
      </c>
      <c r="V57" s="263">
        <f t="shared" ca="1" si="29"/>
        <v>0</v>
      </c>
      <c r="W57" s="263">
        <f t="shared" ca="1" si="29"/>
        <v>0</v>
      </c>
      <c r="X57" s="263">
        <f t="shared" ca="1" si="29"/>
        <v>0</v>
      </c>
      <c r="Y57" s="263">
        <f t="shared" ca="1" si="29"/>
        <v>0</v>
      </c>
      <c r="Z57" s="263">
        <f t="shared" ca="1" si="29"/>
        <v>0</v>
      </c>
      <c r="AA57" s="263">
        <f t="shared" ca="1" si="29"/>
        <v>0</v>
      </c>
      <c r="AB57" s="263">
        <f t="shared" ca="1" si="29"/>
        <v>0</v>
      </c>
      <c r="AC57" s="263">
        <f t="shared" ca="1" si="29"/>
        <v>0</v>
      </c>
      <c r="AD57" s="263">
        <f t="shared" ca="1" si="29"/>
        <v>0</v>
      </c>
      <c r="AE57" s="263">
        <f t="shared" ca="1" si="29"/>
        <v>0</v>
      </c>
      <c r="AF57" s="263">
        <f t="shared" ca="1" si="29"/>
        <v>0</v>
      </c>
      <c r="AG57" s="263">
        <f t="shared" ca="1" si="29"/>
        <v>0</v>
      </c>
      <c r="AH57" s="263">
        <f t="shared" ca="1" si="29"/>
        <v>0</v>
      </c>
      <c r="AI57" s="263">
        <f t="shared" ref="AI57:BK57" ca="1" si="30">SUBTOTAL(109,AI20:AI56)</f>
        <v>0</v>
      </c>
      <c r="AJ57" s="263">
        <f t="shared" ca="1" si="30"/>
        <v>0</v>
      </c>
      <c r="AK57" s="263">
        <f t="shared" ca="1" si="30"/>
        <v>0</v>
      </c>
      <c r="AL57" s="263">
        <f t="shared" ca="1" si="30"/>
        <v>0</v>
      </c>
      <c r="AM57" s="263">
        <f t="shared" ca="1" si="30"/>
        <v>0</v>
      </c>
      <c r="AN57" s="263">
        <f t="shared" ca="1" si="30"/>
        <v>0</v>
      </c>
      <c r="AO57" s="263">
        <f t="shared" ca="1" si="30"/>
        <v>0</v>
      </c>
      <c r="AP57" s="263">
        <f t="shared" ca="1" si="30"/>
        <v>0</v>
      </c>
      <c r="AQ57" s="263">
        <f t="shared" ca="1" si="30"/>
        <v>0</v>
      </c>
      <c r="AR57" s="263">
        <f t="shared" ca="1" si="30"/>
        <v>0</v>
      </c>
      <c r="AS57" s="263">
        <f t="shared" ca="1" si="30"/>
        <v>0</v>
      </c>
      <c r="AT57" s="263">
        <f t="shared" ca="1" si="30"/>
        <v>0</v>
      </c>
      <c r="AU57" s="263">
        <f t="shared" ca="1" si="30"/>
        <v>0</v>
      </c>
      <c r="AV57" s="263">
        <f t="shared" ca="1" si="30"/>
        <v>0</v>
      </c>
      <c r="AW57" s="263">
        <f t="shared" ca="1" si="30"/>
        <v>0</v>
      </c>
      <c r="AX57" s="263">
        <f t="shared" ca="1" si="30"/>
        <v>0</v>
      </c>
      <c r="AY57" s="263">
        <f t="shared" ca="1" si="30"/>
        <v>0</v>
      </c>
      <c r="AZ57" s="263">
        <f t="shared" ca="1" si="30"/>
        <v>0</v>
      </c>
      <c r="BA57" s="263">
        <f t="shared" ca="1" si="30"/>
        <v>0</v>
      </c>
      <c r="BB57" s="263">
        <f t="shared" ca="1" si="30"/>
        <v>0</v>
      </c>
      <c r="BC57" s="263">
        <f t="shared" ca="1" si="30"/>
        <v>0</v>
      </c>
      <c r="BD57" s="263">
        <f t="shared" ca="1" si="30"/>
        <v>0</v>
      </c>
      <c r="BE57" s="263">
        <f t="shared" ca="1" si="30"/>
        <v>0</v>
      </c>
      <c r="BF57" s="263">
        <f t="shared" ca="1" si="30"/>
        <v>0</v>
      </c>
      <c r="BG57" s="263">
        <f t="shared" ca="1" si="30"/>
        <v>0</v>
      </c>
      <c r="BH57" s="263">
        <f t="shared" ca="1" si="30"/>
        <v>0</v>
      </c>
      <c r="BI57" s="263">
        <f t="shared" ca="1" si="30"/>
        <v>0</v>
      </c>
      <c r="BJ57" s="263">
        <f t="shared" ca="1" si="30"/>
        <v>0</v>
      </c>
      <c r="BK57" s="263">
        <f t="shared" ca="1" si="30"/>
        <v>1583515.6831566668</v>
      </c>
      <c r="BL57" s="264">
        <f t="shared" ca="1" si="21"/>
        <v>0.48020508458149413</v>
      </c>
    </row>
    <row r="58" spans="1:64" s="48" customFormat="1" ht="23.25" customHeight="1" thickBot="1" x14ac:dyDescent="0.25">
      <c r="A58" s="259" t="s">
        <v>91</v>
      </c>
      <c r="B58" s="260" t="s">
        <v>92</v>
      </c>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c r="AI58" s="261"/>
      <c r="AJ58" s="261"/>
      <c r="AK58" s="261"/>
      <c r="AL58" s="261"/>
      <c r="AM58" s="261"/>
      <c r="AN58" s="261"/>
      <c r="AO58" s="261"/>
      <c r="AP58" s="261"/>
      <c r="AQ58" s="261"/>
      <c r="AR58" s="261"/>
      <c r="AS58" s="261"/>
      <c r="AT58" s="261"/>
      <c r="AU58" s="261"/>
      <c r="AV58" s="261"/>
      <c r="AW58" s="261"/>
      <c r="AX58" s="261"/>
      <c r="AY58" s="261"/>
      <c r="AZ58" s="261"/>
      <c r="BA58" s="261"/>
      <c r="BB58" s="261"/>
      <c r="BC58" s="261"/>
      <c r="BD58" s="261"/>
      <c r="BE58" s="261"/>
      <c r="BF58" s="261"/>
      <c r="BG58" s="261"/>
      <c r="BH58" s="261"/>
      <c r="BI58" s="261"/>
      <c r="BJ58" s="261"/>
      <c r="BK58" s="261"/>
      <c r="BL58" s="237"/>
    </row>
    <row r="59" spans="1:64" s="48" customFormat="1" ht="23.25" customHeight="1" x14ac:dyDescent="0.2">
      <c r="A59" s="19" t="s">
        <v>183</v>
      </c>
      <c r="B59" s="351" t="s">
        <v>184</v>
      </c>
      <c r="C59" s="72">
        <f>SUMPRODUCT(-('Gastos Gerais'!$B$4:$B$1003=Analítico!$B59),-(Analítico!C$3&gt;='Gastos Gerais'!$D$4:$D$1003),-(Analítico!C$3&lt;='Gastos Gerais'!$E$4:$E$1003),-('Gastos Gerais'!$C$4:$C$1003))</f>
        <v>4650</v>
      </c>
      <c r="D59" s="72">
        <f>SUMPRODUCT(-('Gastos Gerais'!$B$4:$B$1003=Analítico!$B59),-(Analítico!D$3&gt;='Gastos Gerais'!$D$4:$D$1003),-(Analítico!D$3&lt;='Gastos Gerais'!$E$4:$E$1003),-('Gastos Gerais'!$C$4:$C$1003))</f>
        <v>4650</v>
      </c>
      <c r="E59" s="72">
        <f>SUMPRODUCT(-('Gastos Gerais'!$B$4:$B$1003=Analítico!$B59),-(Analítico!E$3&gt;='Gastos Gerais'!$D$4:$D$1003),-(Analítico!E$3&lt;='Gastos Gerais'!$E$4:$E$1003),-('Gastos Gerais'!$C$4:$C$1003))</f>
        <v>4650</v>
      </c>
      <c r="F59" s="72">
        <f>SUMPRODUCT(-('Gastos Gerais'!$B$4:$B$1003=Analítico!$B59),-(Analítico!F$3&gt;='Gastos Gerais'!$D$4:$D$1003),-(Analítico!F$3&lt;='Gastos Gerais'!$E$4:$E$1003),-('Gastos Gerais'!$C$4:$C$1003))</f>
        <v>4650</v>
      </c>
      <c r="G59" s="72">
        <f>SUMPRODUCT(-('Gastos Gerais'!$B$4:$B$1003=Analítico!$B59),-(Analítico!G$3&gt;='Gastos Gerais'!$D$4:$D$1003),-(Analítico!G$3&lt;='Gastos Gerais'!$E$4:$E$1003),-('Gastos Gerais'!$C$4:$C$1003))</f>
        <v>4650</v>
      </c>
      <c r="H59" s="72">
        <f>SUMPRODUCT(-('Gastos Gerais'!$B$4:$B$1003=Analítico!$B59),-(Analítico!H$3&gt;='Gastos Gerais'!$D$4:$D$1003),-(Analítico!H$3&lt;='Gastos Gerais'!$E$4:$E$1003),-('Gastos Gerais'!$C$4:$C$1003))</f>
        <v>4650</v>
      </c>
      <c r="I59" s="72">
        <f>SUMPRODUCT(-('Gastos Gerais'!$B$4:$B$1003=Analítico!$B59),-(Analítico!I$3&gt;='Gastos Gerais'!$D$4:$D$1003),-(Analítico!I$3&lt;='Gastos Gerais'!$E$4:$E$1003),-('Gastos Gerais'!$C$4:$C$1003))</f>
        <v>0</v>
      </c>
      <c r="J59" s="72">
        <f>SUMPRODUCT(-('Gastos Gerais'!$B$4:$B$1003=Analítico!$B59),-(Analítico!J$3&gt;='Gastos Gerais'!$D$4:$D$1003),-(Analítico!J$3&lt;='Gastos Gerais'!$E$4:$E$1003),-('Gastos Gerais'!$C$4:$C$1003))</f>
        <v>0</v>
      </c>
      <c r="K59" s="72">
        <f>SUMPRODUCT(-('Gastos Gerais'!$B$4:$B$1003=Analítico!$B59),-(Analítico!K$3&gt;='Gastos Gerais'!$D$4:$D$1003),-(Analítico!K$3&lt;='Gastos Gerais'!$E$4:$E$1003),-('Gastos Gerais'!$C$4:$C$1003))</f>
        <v>0</v>
      </c>
      <c r="L59" s="72">
        <f>SUMPRODUCT(-('Gastos Gerais'!$B$4:$B$1003=Analítico!$B59),-(Analítico!L$3&gt;='Gastos Gerais'!$D$4:$D$1003),-(Analítico!L$3&lt;='Gastos Gerais'!$E$4:$E$1003),-('Gastos Gerais'!$C$4:$C$1003))</f>
        <v>0</v>
      </c>
      <c r="M59" s="72">
        <f>SUMPRODUCT(-('Gastos Gerais'!$B$4:$B$1003=Analítico!$B59),-(Analítico!M$3&gt;='Gastos Gerais'!$D$4:$D$1003),-(Analítico!M$3&lt;='Gastos Gerais'!$E$4:$E$1003),-('Gastos Gerais'!$C$4:$C$1003))</f>
        <v>0</v>
      </c>
      <c r="N59" s="72">
        <f>SUMPRODUCT(-('Gastos Gerais'!$B$4:$B$1003=Analítico!$B59),-(Analítico!N$3&gt;='Gastos Gerais'!$D$4:$D$1003),-(Analítico!N$3&lt;='Gastos Gerais'!$E$4:$E$1003),-('Gastos Gerais'!$C$4:$C$1003))</f>
        <v>0</v>
      </c>
      <c r="O59" s="72">
        <f>SUMPRODUCT(-('Gastos Gerais'!$B$4:$B$1003=Analítico!$B59),-(Analítico!O$3&gt;='Gastos Gerais'!$D$4:$D$1003),-(Analítico!O$3&lt;='Gastos Gerais'!$E$4:$E$1003),-('Gastos Gerais'!$C$4:$C$1003))</f>
        <v>0</v>
      </c>
      <c r="P59" s="72">
        <f>SUMPRODUCT(-('Gastos Gerais'!$B$4:$B$1003=Analítico!$B59),-(Analítico!P$3&gt;='Gastos Gerais'!$D$4:$D$1003),-(Analítico!P$3&lt;='Gastos Gerais'!$E$4:$E$1003),-('Gastos Gerais'!$C$4:$C$1003))</f>
        <v>0</v>
      </c>
      <c r="Q59" s="72">
        <f>SUMPRODUCT(-('Gastos Gerais'!$B$4:$B$1003=Analítico!$B59),-(Analítico!Q$3&gt;='Gastos Gerais'!$D$4:$D$1003),-(Analítico!Q$3&lt;='Gastos Gerais'!$E$4:$E$1003),-('Gastos Gerais'!$C$4:$C$1003))</f>
        <v>0</v>
      </c>
      <c r="R59" s="72">
        <f>SUMPRODUCT(-('Gastos Gerais'!$B$4:$B$1003=Analítico!$B59),-(Analítico!R$3&gt;='Gastos Gerais'!$D$4:$D$1003),-(Analítico!R$3&lt;='Gastos Gerais'!$E$4:$E$1003),-('Gastos Gerais'!$C$4:$C$1003))</f>
        <v>0</v>
      </c>
      <c r="S59" s="72">
        <f>SUMPRODUCT(-('Gastos Gerais'!$B$4:$B$1003=Analítico!$B59),-(Analítico!S$3&gt;='Gastos Gerais'!$D$4:$D$1003),-(Analítico!S$3&lt;='Gastos Gerais'!$E$4:$E$1003),-('Gastos Gerais'!$C$4:$C$1003))</f>
        <v>0</v>
      </c>
      <c r="T59" s="72">
        <f>SUMPRODUCT(-('Gastos Gerais'!$B$4:$B$1003=Analítico!$B59),-(Analítico!T$3&gt;='Gastos Gerais'!$D$4:$D$1003),-(Analítico!T$3&lt;='Gastos Gerais'!$E$4:$E$1003),-('Gastos Gerais'!$C$4:$C$1003))</f>
        <v>0</v>
      </c>
      <c r="U59" s="72">
        <f>SUMPRODUCT(-('Gastos Gerais'!$B$4:$B$1003=Analítico!$B59),-(Analítico!U$3&gt;='Gastos Gerais'!$D$4:$D$1003),-(Analítico!U$3&lt;='Gastos Gerais'!$E$4:$E$1003),-('Gastos Gerais'!$C$4:$C$1003))</f>
        <v>0</v>
      </c>
      <c r="V59" s="72">
        <f>SUMPRODUCT(-('Gastos Gerais'!$B$4:$B$1003=Analítico!$B59),-(Analítico!V$3&gt;='Gastos Gerais'!$D$4:$D$1003),-(Analítico!V$3&lt;='Gastos Gerais'!$E$4:$E$1003),-('Gastos Gerais'!$C$4:$C$1003))</f>
        <v>0</v>
      </c>
      <c r="W59" s="72">
        <f>SUMPRODUCT(-('Gastos Gerais'!$B$4:$B$1003=Analítico!$B59),-(Analítico!W$3&gt;='Gastos Gerais'!$D$4:$D$1003),-(Analítico!W$3&lt;='Gastos Gerais'!$E$4:$E$1003),-('Gastos Gerais'!$C$4:$C$1003))</f>
        <v>0</v>
      </c>
      <c r="X59" s="72">
        <f>SUMPRODUCT(-('Gastos Gerais'!$B$4:$B$1003=Analítico!$B59),-(Analítico!X$3&gt;='Gastos Gerais'!$D$4:$D$1003),-(Analítico!X$3&lt;='Gastos Gerais'!$E$4:$E$1003),-('Gastos Gerais'!$C$4:$C$1003))</f>
        <v>0</v>
      </c>
      <c r="Y59" s="72">
        <f>SUMPRODUCT(-('Gastos Gerais'!$B$4:$B$1003=Analítico!$B59),-(Analítico!Y$3&gt;='Gastos Gerais'!$D$4:$D$1003),-(Analítico!Y$3&lt;='Gastos Gerais'!$E$4:$E$1003),-('Gastos Gerais'!$C$4:$C$1003))</f>
        <v>0</v>
      </c>
      <c r="Z59" s="72">
        <f>SUMPRODUCT(-('Gastos Gerais'!$B$4:$B$1003=Analítico!$B59),-(Analítico!Z$3&gt;='Gastos Gerais'!$D$4:$D$1003),-(Analítico!Z$3&lt;='Gastos Gerais'!$E$4:$E$1003),-('Gastos Gerais'!$C$4:$C$1003))</f>
        <v>0</v>
      </c>
      <c r="AA59" s="72">
        <f>SUMPRODUCT(-('Gastos Gerais'!$B$4:$B$1003=Analítico!$B59),-(Analítico!AA$3&gt;='Gastos Gerais'!$D$4:$D$1003),-(Analítico!AA$3&lt;='Gastos Gerais'!$E$4:$E$1003),-('Gastos Gerais'!$C$4:$C$1003))</f>
        <v>0</v>
      </c>
      <c r="AB59" s="72">
        <f>SUMPRODUCT(-('Gastos Gerais'!$B$4:$B$1003=Analítico!$B59),-(Analítico!AB$3&gt;='Gastos Gerais'!$D$4:$D$1003),-(Analítico!AB$3&lt;='Gastos Gerais'!$E$4:$E$1003),-('Gastos Gerais'!$C$4:$C$1003))</f>
        <v>0</v>
      </c>
      <c r="AC59" s="72">
        <f>SUMPRODUCT(-('Gastos Gerais'!$B$4:$B$1003=Analítico!$B59),-(Analítico!AC$3&gt;='Gastos Gerais'!$D$4:$D$1003),-(Analítico!AC$3&lt;='Gastos Gerais'!$E$4:$E$1003),-('Gastos Gerais'!$C$4:$C$1003))</f>
        <v>0</v>
      </c>
      <c r="AD59" s="72">
        <f>SUMPRODUCT(-('Gastos Gerais'!$B$4:$B$1003=Analítico!$B59),-(Analítico!AD$3&gt;='Gastos Gerais'!$D$4:$D$1003),-(Analítico!AD$3&lt;='Gastos Gerais'!$E$4:$E$1003),-('Gastos Gerais'!$C$4:$C$1003))</f>
        <v>0</v>
      </c>
      <c r="AE59" s="72">
        <f>SUMPRODUCT(-('Gastos Gerais'!$B$4:$B$1003=Analítico!$B59),-(Analítico!AE$3&gt;='Gastos Gerais'!$D$4:$D$1003),-(Analítico!AE$3&lt;='Gastos Gerais'!$E$4:$E$1003),-('Gastos Gerais'!$C$4:$C$1003))</f>
        <v>0</v>
      </c>
      <c r="AF59" s="72">
        <f>SUMPRODUCT(-('Gastos Gerais'!$B$4:$B$1003=Analítico!$B59),-(Analítico!AF$3&gt;='Gastos Gerais'!$D$4:$D$1003),-(Analítico!AF$3&lt;='Gastos Gerais'!$E$4:$E$1003),-('Gastos Gerais'!$C$4:$C$1003))</f>
        <v>0</v>
      </c>
      <c r="AG59" s="72">
        <f>SUMPRODUCT(-('Gastos Gerais'!$B$4:$B$1003=Analítico!$B59),-(Analítico!AG$3&gt;='Gastos Gerais'!$D$4:$D$1003),-(Analítico!AG$3&lt;='Gastos Gerais'!$E$4:$E$1003),-('Gastos Gerais'!$C$4:$C$1003))</f>
        <v>0</v>
      </c>
      <c r="AH59" s="72">
        <f>SUMPRODUCT(-('Gastos Gerais'!$B$4:$B$1003=Analítico!$B59),-(Analítico!AH$3&gt;='Gastos Gerais'!$D$4:$D$1003),-(Analítico!AH$3&lt;='Gastos Gerais'!$E$4:$E$1003),-('Gastos Gerais'!$C$4:$C$1003))</f>
        <v>0</v>
      </c>
      <c r="AI59" s="72">
        <f>SUMPRODUCT(-('Gastos Gerais'!$B$4:$B$1003=Analítico!$B59),-(Analítico!AI$3&gt;='Gastos Gerais'!$D$4:$D$1003),-(Analítico!AI$3&lt;='Gastos Gerais'!$E$4:$E$1003),-('Gastos Gerais'!$C$4:$C$1003))</f>
        <v>0</v>
      </c>
      <c r="AJ59" s="72">
        <f>SUMPRODUCT(-('Gastos Gerais'!$B$4:$B$1003=Analítico!$B59),-(Analítico!AJ$3&gt;='Gastos Gerais'!$D$4:$D$1003),-(Analítico!AJ$3&lt;='Gastos Gerais'!$E$4:$E$1003),-('Gastos Gerais'!$C$4:$C$1003))</f>
        <v>0</v>
      </c>
      <c r="AK59" s="72">
        <f>SUMPRODUCT(-('Gastos Gerais'!$B$4:$B$1003=Analítico!$B59),-(Analítico!AK$3&gt;='Gastos Gerais'!$D$4:$D$1003),-(Analítico!AK$3&lt;='Gastos Gerais'!$E$4:$E$1003),-('Gastos Gerais'!$C$4:$C$1003))</f>
        <v>0</v>
      </c>
      <c r="AL59" s="72">
        <f>SUMPRODUCT(-('Gastos Gerais'!$B$4:$B$1003=Analítico!$B59),-(Analítico!AL$3&gt;='Gastos Gerais'!$D$4:$D$1003),-(Analítico!AL$3&lt;='Gastos Gerais'!$E$4:$E$1003),-('Gastos Gerais'!$C$4:$C$1003))</f>
        <v>0</v>
      </c>
      <c r="AM59" s="72">
        <f>SUMPRODUCT(-('Gastos Gerais'!$B$4:$B$1003=Analítico!$B59),-(Analítico!AM$3&gt;='Gastos Gerais'!$D$4:$D$1003),-(Analítico!AM$3&lt;='Gastos Gerais'!$E$4:$E$1003),-('Gastos Gerais'!$C$4:$C$1003))</f>
        <v>0</v>
      </c>
      <c r="AN59" s="72">
        <f>SUMPRODUCT(-('Gastos Gerais'!$B$4:$B$1003=Analítico!$B59),-(Analítico!AN$3&gt;='Gastos Gerais'!$D$4:$D$1003),-(Analítico!AN$3&lt;='Gastos Gerais'!$E$4:$E$1003),-('Gastos Gerais'!$C$4:$C$1003))</f>
        <v>0</v>
      </c>
      <c r="AO59" s="72">
        <f>SUMPRODUCT(-('Gastos Gerais'!$B$4:$B$1003=Analítico!$B59),-(Analítico!AO$3&gt;='Gastos Gerais'!$D$4:$D$1003),-(Analítico!AO$3&lt;='Gastos Gerais'!$E$4:$E$1003),-('Gastos Gerais'!$C$4:$C$1003))</f>
        <v>0</v>
      </c>
      <c r="AP59" s="72">
        <f>SUMPRODUCT(-('Gastos Gerais'!$B$4:$B$1003=Analítico!$B59),-(Analítico!AP$3&gt;='Gastos Gerais'!$D$4:$D$1003),-(Analítico!AP$3&lt;='Gastos Gerais'!$E$4:$E$1003),-('Gastos Gerais'!$C$4:$C$1003))</f>
        <v>0</v>
      </c>
      <c r="AQ59" s="72">
        <f>SUMPRODUCT(-('Gastos Gerais'!$B$4:$B$1003=Analítico!$B59),-(Analítico!AQ$3&gt;='Gastos Gerais'!$D$4:$D$1003),-(Analítico!AQ$3&lt;='Gastos Gerais'!$E$4:$E$1003),-('Gastos Gerais'!$C$4:$C$1003))</f>
        <v>0</v>
      </c>
      <c r="AR59" s="72">
        <f>SUMPRODUCT(-('Gastos Gerais'!$B$4:$B$1003=Analítico!$B59),-(Analítico!AR$3&gt;='Gastos Gerais'!$D$4:$D$1003),-(Analítico!AR$3&lt;='Gastos Gerais'!$E$4:$E$1003),-('Gastos Gerais'!$C$4:$C$1003))</f>
        <v>0</v>
      </c>
      <c r="AS59" s="72">
        <f>SUMPRODUCT(-('Gastos Gerais'!$B$4:$B$1003=Analítico!$B59),-(Analítico!AS$3&gt;='Gastos Gerais'!$D$4:$D$1003),-(Analítico!AS$3&lt;='Gastos Gerais'!$E$4:$E$1003),-('Gastos Gerais'!$C$4:$C$1003))</f>
        <v>0</v>
      </c>
      <c r="AT59" s="72">
        <f>SUMPRODUCT(-('Gastos Gerais'!$B$4:$B$1003=Analítico!$B59),-(Analítico!AT$3&gt;='Gastos Gerais'!$D$4:$D$1003),-(Analítico!AT$3&lt;='Gastos Gerais'!$E$4:$E$1003),-('Gastos Gerais'!$C$4:$C$1003))</f>
        <v>0</v>
      </c>
      <c r="AU59" s="72">
        <f>SUMPRODUCT(-('Gastos Gerais'!$B$4:$B$1003=Analítico!$B59),-(Analítico!AU$3&gt;='Gastos Gerais'!$D$4:$D$1003),-(Analítico!AU$3&lt;='Gastos Gerais'!$E$4:$E$1003),-('Gastos Gerais'!$C$4:$C$1003))</f>
        <v>0</v>
      </c>
      <c r="AV59" s="72">
        <f>SUMPRODUCT(-('Gastos Gerais'!$B$4:$B$1003=Analítico!$B59),-(Analítico!AV$3&gt;='Gastos Gerais'!$D$4:$D$1003),-(Analítico!AV$3&lt;='Gastos Gerais'!$E$4:$E$1003),-('Gastos Gerais'!$C$4:$C$1003))</f>
        <v>0</v>
      </c>
      <c r="AW59" s="72">
        <f>SUMPRODUCT(-('Gastos Gerais'!$B$4:$B$1003=Analítico!$B59),-(Analítico!AW$3&gt;='Gastos Gerais'!$D$4:$D$1003),-(Analítico!AW$3&lt;='Gastos Gerais'!$E$4:$E$1003),-('Gastos Gerais'!$C$4:$C$1003))</f>
        <v>0</v>
      </c>
      <c r="AX59" s="72">
        <f>SUMPRODUCT(-('Gastos Gerais'!$B$4:$B$1003=Analítico!$B59),-(Analítico!AX$3&gt;='Gastos Gerais'!$D$4:$D$1003),-(Analítico!AX$3&lt;='Gastos Gerais'!$E$4:$E$1003),-('Gastos Gerais'!$C$4:$C$1003))</f>
        <v>0</v>
      </c>
      <c r="AY59" s="72">
        <f>SUMPRODUCT(-('Gastos Gerais'!$B$4:$B$1003=Analítico!$B59),-(Analítico!AY$3&gt;='Gastos Gerais'!$D$4:$D$1003),-(Analítico!AY$3&lt;='Gastos Gerais'!$E$4:$E$1003),-('Gastos Gerais'!$C$4:$C$1003))</f>
        <v>0</v>
      </c>
      <c r="AZ59" s="72">
        <f>SUMPRODUCT(-('Gastos Gerais'!$B$4:$B$1003=Analítico!$B59),-(Analítico!AZ$3&gt;='Gastos Gerais'!$D$4:$D$1003),-(Analítico!AZ$3&lt;='Gastos Gerais'!$E$4:$E$1003),-('Gastos Gerais'!$C$4:$C$1003))</f>
        <v>0</v>
      </c>
      <c r="BA59" s="72">
        <f>SUMPRODUCT(-('Gastos Gerais'!$B$4:$B$1003=Analítico!$B59),-(Analítico!BA$3&gt;='Gastos Gerais'!$D$4:$D$1003),-(Analítico!BA$3&lt;='Gastos Gerais'!$E$4:$E$1003),-('Gastos Gerais'!$C$4:$C$1003))</f>
        <v>0</v>
      </c>
      <c r="BB59" s="72">
        <f>SUMPRODUCT(-('Gastos Gerais'!$B$4:$B$1003=Analítico!$B59),-(Analítico!BB$3&gt;='Gastos Gerais'!$D$4:$D$1003),-(Analítico!BB$3&lt;='Gastos Gerais'!$E$4:$E$1003),-('Gastos Gerais'!$C$4:$C$1003))</f>
        <v>0</v>
      </c>
      <c r="BC59" s="72">
        <f>SUMPRODUCT(-('Gastos Gerais'!$B$4:$B$1003=Analítico!$B59),-(Analítico!BC$3&gt;='Gastos Gerais'!$D$4:$D$1003),-(Analítico!BC$3&lt;='Gastos Gerais'!$E$4:$E$1003),-('Gastos Gerais'!$C$4:$C$1003))</f>
        <v>0</v>
      </c>
      <c r="BD59" s="72">
        <f>SUMPRODUCT(-('Gastos Gerais'!$B$4:$B$1003=Analítico!$B59),-(Analítico!BD$3&gt;='Gastos Gerais'!$D$4:$D$1003),-(Analítico!BD$3&lt;='Gastos Gerais'!$E$4:$E$1003),-('Gastos Gerais'!$C$4:$C$1003))</f>
        <v>0</v>
      </c>
      <c r="BE59" s="72">
        <f>SUMPRODUCT(-('Gastos Gerais'!$B$4:$B$1003=Analítico!$B59),-(Analítico!BE$3&gt;='Gastos Gerais'!$D$4:$D$1003),-(Analítico!BE$3&lt;='Gastos Gerais'!$E$4:$E$1003),-('Gastos Gerais'!$C$4:$C$1003))</f>
        <v>0</v>
      </c>
      <c r="BF59" s="72">
        <f>SUMPRODUCT(-('Gastos Gerais'!$B$4:$B$1003=Analítico!$B59),-(Analítico!BF$3&gt;='Gastos Gerais'!$D$4:$D$1003),-(Analítico!BF$3&lt;='Gastos Gerais'!$E$4:$E$1003),-('Gastos Gerais'!$C$4:$C$1003))</f>
        <v>0</v>
      </c>
      <c r="BG59" s="72">
        <f>SUMPRODUCT(-('Gastos Gerais'!$B$4:$B$1003=Analítico!$B59),-(Analítico!BG$3&gt;='Gastos Gerais'!$D$4:$D$1003),-(Analítico!BG$3&lt;='Gastos Gerais'!$E$4:$E$1003),-('Gastos Gerais'!$C$4:$C$1003))</f>
        <v>0</v>
      </c>
      <c r="BH59" s="72">
        <f>SUMPRODUCT(-('Gastos Gerais'!$B$4:$B$1003=Analítico!$B59),-(Analítico!BH$3&gt;='Gastos Gerais'!$D$4:$D$1003),-(Analítico!BH$3&lt;='Gastos Gerais'!$E$4:$E$1003),-('Gastos Gerais'!$C$4:$C$1003))</f>
        <v>0</v>
      </c>
      <c r="BI59" s="72">
        <f>SUMPRODUCT(-('Gastos Gerais'!$B$4:$B$1003=Analítico!$B59),-(Analítico!BI$3&gt;='Gastos Gerais'!$D$4:$D$1003),-(Analítico!BI$3&lt;='Gastos Gerais'!$E$4:$E$1003),-('Gastos Gerais'!$C$4:$C$1003))</f>
        <v>0</v>
      </c>
      <c r="BJ59" s="72">
        <f>SUMPRODUCT(-('Gastos Gerais'!$B$4:$B$1003=Analítico!$B59),-(Analítico!BJ$3&gt;='Gastos Gerais'!$D$4:$D$1003),-(Analítico!BJ$3&lt;='Gastos Gerais'!$E$4:$E$1003),-('Gastos Gerais'!$C$4:$C$1003))</f>
        <v>0</v>
      </c>
      <c r="BK59" s="70">
        <f t="shared" ref="BK59:BK90" si="31">SUM(C59:BJ59)</f>
        <v>27900</v>
      </c>
      <c r="BL59" s="75">
        <f t="shared" ref="BL59:BL90" ca="1" si="32">IF($BK$138=0,0,BK59/$BK$138)</f>
        <v>8.4607446597029807E-3</v>
      </c>
    </row>
    <row r="60" spans="1:64" s="48" customFormat="1" ht="23.25" customHeight="1" x14ac:dyDescent="0.2">
      <c r="A60" s="19" t="s">
        <v>185</v>
      </c>
      <c r="B60" s="351" t="s">
        <v>186</v>
      </c>
      <c r="C60" s="72">
        <f>SUMPRODUCT(-('Gastos Gerais'!$B$4:$B$1003=Analítico!$B60),-(Analítico!C$3&gt;='Gastos Gerais'!$D$4:$D$1003),-(Analítico!C$3&lt;='Gastos Gerais'!$E$4:$E$1003),-('Gastos Gerais'!$C$4:$C$1003))</f>
        <v>1800</v>
      </c>
      <c r="D60" s="72">
        <f>SUMPRODUCT(-('Gastos Gerais'!$B$4:$B$1003=Analítico!$B60),-(Analítico!D$3&gt;='Gastos Gerais'!$D$4:$D$1003),-(Analítico!D$3&lt;='Gastos Gerais'!$E$4:$E$1003),-('Gastos Gerais'!$C$4:$C$1003))</f>
        <v>1800</v>
      </c>
      <c r="E60" s="72">
        <f>SUMPRODUCT(-('Gastos Gerais'!$B$4:$B$1003=Analítico!$B60),-(Analítico!E$3&gt;='Gastos Gerais'!$D$4:$D$1003),-(Analítico!E$3&lt;='Gastos Gerais'!$E$4:$E$1003),-('Gastos Gerais'!$C$4:$C$1003))</f>
        <v>1800</v>
      </c>
      <c r="F60" s="72">
        <f>SUMPRODUCT(-('Gastos Gerais'!$B$4:$B$1003=Analítico!$B60),-(Analítico!F$3&gt;='Gastos Gerais'!$D$4:$D$1003),-(Analítico!F$3&lt;='Gastos Gerais'!$E$4:$E$1003),-('Gastos Gerais'!$C$4:$C$1003))</f>
        <v>1800</v>
      </c>
      <c r="G60" s="72">
        <f>SUMPRODUCT(-('Gastos Gerais'!$B$4:$B$1003=Analítico!$B60),-(Analítico!G$3&gt;='Gastos Gerais'!$D$4:$D$1003),-(Analítico!G$3&lt;='Gastos Gerais'!$E$4:$E$1003),-('Gastos Gerais'!$C$4:$C$1003))</f>
        <v>1800</v>
      </c>
      <c r="H60" s="72">
        <f>SUMPRODUCT(-('Gastos Gerais'!$B$4:$B$1003=Analítico!$B60),-(Analítico!H$3&gt;='Gastos Gerais'!$D$4:$D$1003),-(Analítico!H$3&lt;='Gastos Gerais'!$E$4:$E$1003),-('Gastos Gerais'!$C$4:$C$1003))</f>
        <v>1800</v>
      </c>
      <c r="I60" s="72">
        <f>SUMPRODUCT(-('Gastos Gerais'!$B$4:$B$1003=Analítico!$B60),-(Analítico!I$3&gt;='Gastos Gerais'!$D$4:$D$1003),-(Analítico!I$3&lt;='Gastos Gerais'!$E$4:$E$1003),-('Gastos Gerais'!$C$4:$C$1003))</f>
        <v>0</v>
      </c>
      <c r="J60" s="72">
        <f>SUMPRODUCT(-('Gastos Gerais'!$B$4:$B$1003=Analítico!$B60),-(Analítico!J$3&gt;='Gastos Gerais'!$D$4:$D$1003),-(Analítico!J$3&lt;='Gastos Gerais'!$E$4:$E$1003),-('Gastos Gerais'!$C$4:$C$1003))</f>
        <v>0</v>
      </c>
      <c r="K60" s="72">
        <f>SUMPRODUCT(-('Gastos Gerais'!$B$4:$B$1003=Analítico!$B60),-(Analítico!K$3&gt;='Gastos Gerais'!$D$4:$D$1003),-(Analítico!K$3&lt;='Gastos Gerais'!$E$4:$E$1003),-('Gastos Gerais'!$C$4:$C$1003))</f>
        <v>0</v>
      </c>
      <c r="L60" s="72">
        <f>SUMPRODUCT(-('Gastos Gerais'!$B$4:$B$1003=Analítico!$B60),-(Analítico!L$3&gt;='Gastos Gerais'!$D$4:$D$1003),-(Analítico!L$3&lt;='Gastos Gerais'!$E$4:$E$1003),-('Gastos Gerais'!$C$4:$C$1003))</f>
        <v>0</v>
      </c>
      <c r="M60" s="72">
        <f>SUMPRODUCT(-('Gastos Gerais'!$B$4:$B$1003=Analítico!$B60),-(Analítico!M$3&gt;='Gastos Gerais'!$D$4:$D$1003),-(Analítico!M$3&lt;='Gastos Gerais'!$E$4:$E$1003),-('Gastos Gerais'!$C$4:$C$1003))</f>
        <v>0</v>
      </c>
      <c r="N60" s="72">
        <f>SUMPRODUCT(-('Gastos Gerais'!$B$4:$B$1003=Analítico!$B60),-(Analítico!N$3&gt;='Gastos Gerais'!$D$4:$D$1003),-(Analítico!N$3&lt;='Gastos Gerais'!$E$4:$E$1003),-('Gastos Gerais'!$C$4:$C$1003))</f>
        <v>0</v>
      </c>
      <c r="O60" s="72">
        <f>SUMPRODUCT(-('Gastos Gerais'!$B$4:$B$1003=Analítico!$B60),-(Analítico!O$3&gt;='Gastos Gerais'!$D$4:$D$1003),-(Analítico!O$3&lt;='Gastos Gerais'!$E$4:$E$1003),-('Gastos Gerais'!$C$4:$C$1003))</f>
        <v>0</v>
      </c>
      <c r="P60" s="72">
        <f>SUMPRODUCT(-('Gastos Gerais'!$B$4:$B$1003=Analítico!$B60),-(Analítico!P$3&gt;='Gastos Gerais'!$D$4:$D$1003),-(Analítico!P$3&lt;='Gastos Gerais'!$E$4:$E$1003),-('Gastos Gerais'!$C$4:$C$1003))</f>
        <v>0</v>
      </c>
      <c r="Q60" s="72">
        <f>SUMPRODUCT(-('Gastos Gerais'!$B$4:$B$1003=Analítico!$B60),-(Analítico!Q$3&gt;='Gastos Gerais'!$D$4:$D$1003),-(Analítico!Q$3&lt;='Gastos Gerais'!$E$4:$E$1003),-('Gastos Gerais'!$C$4:$C$1003))</f>
        <v>0</v>
      </c>
      <c r="R60" s="72">
        <f>SUMPRODUCT(-('Gastos Gerais'!$B$4:$B$1003=Analítico!$B60),-(Analítico!R$3&gt;='Gastos Gerais'!$D$4:$D$1003),-(Analítico!R$3&lt;='Gastos Gerais'!$E$4:$E$1003),-('Gastos Gerais'!$C$4:$C$1003))</f>
        <v>0</v>
      </c>
      <c r="S60" s="72">
        <f>SUMPRODUCT(-('Gastos Gerais'!$B$4:$B$1003=Analítico!$B60),-(Analítico!S$3&gt;='Gastos Gerais'!$D$4:$D$1003),-(Analítico!S$3&lt;='Gastos Gerais'!$E$4:$E$1003),-('Gastos Gerais'!$C$4:$C$1003))</f>
        <v>0</v>
      </c>
      <c r="T60" s="72">
        <f>SUMPRODUCT(-('Gastos Gerais'!$B$4:$B$1003=Analítico!$B60),-(Analítico!T$3&gt;='Gastos Gerais'!$D$4:$D$1003),-(Analítico!T$3&lt;='Gastos Gerais'!$E$4:$E$1003),-('Gastos Gerais'!$C$4:$C$1003))</f>
        <v>0</v>
      </c>
      <c r="U60" s="72">
        <f>SUMPRODUCT(-('Gastos Gerais'!$B$4:$B$1003=Analítico!$B60),-(Analítico!U$3&gt;='Gastos Gerais'!$D$4:$D$1003),-(Analítico!U$3&lt;='Gastos Gerais'!$E$4:$E$1003),-('Gastos Gerais'!$C$4:$C$1003))</f>
        <v>0</v>
      </c>
      <c r="V60" s="72">
        <f>SUMPRODUCT(-('Gastos Gerais'!$B$4:$B$1003=Analítico!$B60),-(Analítico!V$3&gt;='Gastos Gerais'!$D$4:$D$1003),-(Analítico!V$3&lt;='Gastos Gerais'!$E$4:$E$1003),-('Gastos Gerais'!$C$4:$C$1003))</f>
        <v>0</v>
      </c>
      <c r="W60" s="72">
        <f>SUMPRODUCT(-('Gastos Gerais'!$B$4:$B$1003=Analítico!$B60),-(Analítico!W$3&gt;='Gastos Gerais'!$D$4:$D$1003),-(Analítico!W$3&lt;='Gastos Gerais'!$E$4:$E$1003),-('Gastos Gerais'!$C$4:$C$1003))</f>
        <v>0</v>
      </c>
      <c r="X60" s="72">
        <f>SUMPRODUCT(-('Gastos Gerais'!$B$4:$B$1003=Analítico!$B60),-(Analítico!X$3&gt;='Gastos Gerais'!$D$4:$D$1003),-(Analítico!X$3&lt;='Gastos Gerais'!$E$4:$E$1003),-('Gastos Gerais'!$C$4:$C$1003))</f>
        <v>0</v>
      </c>
      <c r="Y60" s="72">
        <f>SUMPRODUCT(-('Gastos Gerais'!$B$4:$B$1003=Analítico!$B60),-(Analítico!Y$3&gt;='Gastos Gerais'!$D$4:$D$1003),-(Analítico!Y$3&lt;='Gastos Gerais'!$E$4:$E$1003),-('Gastos Gerais'!$C$4:$C$1003))</f>
        <v>0</v>
      </c>
      <c r="Z60" s="72">
        <f>SUMPRODUCT(-('Gastos Gerais'!$B$4:$B$1003=Analítico!$B60),-(Analítico!Z$3&gt;='Gastos Gerais'!$D$4:$D$1003),-(Analítico!Z$3&lt;='Gastos Gerais'!$E$4:$E$1003),-('Gastos Gerais'!$C$4:$C$1003))</f>
        <v>0</v>
      </c>
      <c r="AA60" s="72">
        <f>SUMPRODUCT(-('Gastos Gerais'!$B$4:$B$1003=Analítico!$B60),-(Analítico!AA$3&gt;='Gastos Gerais'!$D$4:$D$1003),-(Analítico!AA$3&lt;='Gastos Gerais'!$E$4:$E$1003),-('Gastos Gerais'!$C$4:$C$1003))</f>
        <v>0</v>
      </c>
      <c r="AB60" s="72">
        <f>SUMPRODUCT(-('Gastos Gerais'!$B$4:$B$1003=Analítico!$B60),-(Analítico!AB$3&gt;='Gastos Gerais'!$D$4:$D$1003),-(Analítico!AB$3&lt;='Gastos Gerais'!$E$4:$E$1003),-('Gastos Gerais'!$C$4:$C$1003))</f>
        <v>0</v>
      </c>
      <c r="AC60" s="72">
        <f>SUMPRODUCT(-('Gastos Gerais'!$B$4:$B$1003=Analítico!$B60),-(Analítico!AC$3&gt;='Gastos Gerais'!$D$4:$D$1003),-(Analítico!AC$3&lt;='Gastos Gerais'!$E$4:$E$1003),-('Gastos Gerais'!$C$4:$C$1003))</f>
        <v>0</v>
      </c>
      <c r="AD60" s="72">
        <f>SUMPRODUCT(-('Gastos Gerais'!$B$4:$B$1003=Analítico!$B60),-(Analítico!AD$3&gt;='Gastos Gerais'!$D$4:$D$1003),-(Analítico!AD$3&lt;='Gastos Gerais'!$E$4:$E$1003),-('Gastos Gerais'!$C$4:$C$1003))</f>
        <v>0</v>
      </c>
      <c r="AE60" s="72">
        <f>SUMPRODUCT(-('Gastos Gerais'!$B$4:$B$1003=Analítico!$B60),-(Analítico!AE$3&gt;='Gastos Gerais'!$D$4:$D$1003),-(Analítico!AE$3&lt;='Gastos Gerais'!$E$4:$E$1003),-('Gastos Gerais'!$C$4:$C$1003))</f>
        <v>0</v>
      </c>
      <c r="AF60" s="72">
        <f>SUMPRODUCT(-('Gastos Gerais'!$B$4:$B$1003=Analítico!$B60),-(Analítico!AF$3&gt;='Gastos Gerais'!$D$4:$D$1003),-(Analítico!AF$3&lt;='Gastos Gerais'!$E$4:$E$1003),-('Gastos Gerais'!$C$4:$C$1003))</f>
        <v>0</v>
      </c>
      <c r="AG60" s="72">
        <f>SUMPRODUCT(-('Gastos Gerais'!$B$4:$B$1003=Analítico!$B60),-(Analítico!AG$3&gt;='Gastos Gerais'!$D$4:$D$1003),-(Analítico!AG$3&lt;='Gastos Gerais'!$E$4:$E$1003),-('Gastos Gerais'!$C$4:$C$1003))</f>
        <v>0</v>
      </c>
      <c r="AH60" s="72">
        <f>SUMPRODUCT(-('Gastos Gerais'!$B$4:$B$1003=Analítico!$B60),-(Analítico!AH$3&gt;='Gastos Gerais'!$D$4:$D$1003),-(Analítico!AH$3&lt;='Gastos Gerais'!$E$4:$E$1003),-('Gastos Gerais'!$C$4:$C$1003))</f>
        <v>0</v>
      </c>
      <c r="AI60" s="72">
        <f>SUMPRODUCT(-('Gastos Gerais'!$B$4:$B$1003=Analítico!$B60),-(Analítico!AI$3&gt;='Gastos Gerais'!$D$4:$D$1003),-(Analítico!AI$3&lt;='Gastos Gerais'!$E$4:$E$1003),-('Gastos Gerais'!$C$4:$C$1003))</f>
        <v>0</v>
      </c>
      <c r="AJ60" s="72">
        <f>SUMPRODUCT(-('Gastos Gerais'!$B$4:$B$1003=Analítico!$B60),-(Analítico!AJ$3&gt;='Gastos Gerais'!$D$4:$D$1003),-(Analítico!AJ$3&lt;='Gastos Gerais'!$E$4:$E$1003),-('Gastos Gerais'!$C$4:$C$1003))</f>
        <v>0</v>
      </c>
      <c r="AK60" s="72">
        <f>SUMPRODUCT(-('Gastos Gerais'!$B$4:$B$1003=Analítico!$B60),-(Analítico!AK$3&gt;='Gastos Gerais'!$D$4:$D$1003),-(Analítico!AK$3&lt;='Gastos Gerais'!$E$4:$E$1003),-('Gastos Gerais'!$C$4:$C$1003))</f>
        <v>0</v>
      </c>
      <c r="AL60" s="72">
        <f>SUMPRODUCT(-('Gastos Gerais'!$B$4:$B$1003=Analítico!$B60),-(Analítico!AL$3&gt;='Gastos Gerais'!$D$4:$D$1003),-(Analítico!AL$3&lt;='Gastos Gerais'!$E$4:$E$1003),-('Gastos Gerais'!$C$4:$C$1003))</f>
        <v>0</v>
      </c>
      <c r="AM60" s="72">
        <f>SUMPRODUCT(-('Gastos Gerais'!$B$4:$B$1003=Analítico!$B60),-(Analítico!AM$3&gt;='Gastos Gerais'!$D$4:$D$1003),-(Analítico!AM$3&lt;='Gastos Gerais'!$E$4:$E$1003),-('Gastos Gerais'!$C$4:$C$1003))</f>
        <v>0</v>
      </c>
      <c r="AN60" s="72">
        <f>SUMPRODUCT(-('Gastos Gerais'!$B$4:$B$1003=Analítico!$B60),-(Analítico!AN$3&gt;='Gastos Gerais'!$D$4:$D$1003),-(Analítico!AN$3&lt;='Gastos Gerais'!$E$4:$E$1003),-('Gastos Gerais'!$C$4:$C$1003))</f>
        <v>0</v>
      </c>
      <c r="AO60" s="72">
        <f>SUMPRODUCT(-('Gastos Gerais'!$B$4:$B$1003=Analítico!$B60),-(Analítico!AO$3&gt;='Gastos Gerais'!$D$4:$D$1003),-(Analítico!AO$3&lt;='Gastos Gerais'!$E$4:$E$1003),-('Gastos Gerais'!$C$4:$C$1003))</f>
        <v>0</v>
      </c>
      <c r="AP60" s="72">
        <f>SUMPRODUCT(-('Gastos Gerais'!$B$4:$B$1003=Analítico!$B60),-(Analítico!AP$3&gt;='Gastos Gerais'!$D$4:$D$1003),-(Analítico!AP$3&lt;='Gastos Gerais'!$E$4:$E$1003),-('Gastos Gerais'!$C$4:$C$1003))</f>
        <v>0</v>
      </c>
      <c r="AQ60" s="72">
        <f>SUMPRODUCT(-('Gastos Gerais'!$B$4:$B$1003=Analítico!$B60),-(Analítico!AQ$3&gt;='Gastos Gerais'!$D$4:$D$1003),-(Analítico!AQ$3&lt;='Gastos Gerais'!$E$4:$E$1003),-('Gastos Gerais'!$C$4:$C$1003))</f>
        <v>0</v>
      </c>
      <c r="AR60" s="72">
        <f>SUMPRODUCT(-('Gastos Gerais'!$B$4:$B$1003=Analítico!$B60),-(Analítico!AR$3&gt;='Gastos Gerais'!$D$4:$D$1003),-(Analítico!AR$3&lt;='Gastos Gerais'!$E$4:$E$1003),-('Gastos Gerais'!$C$4:$C$1003))</f>
        <v>0</v>
      </c>
      <c r="AS60" s="72">
        <f>SUMPRODUCT(-('Gastos Gerais'!$B$4:$B$1003=Analítico!$B60),-(Analítico!AS$3&gt;='Gastos Gerais'!$D$4:$D$1003),-(Analítico!AS$3&lt;='Gastos Gerais'!$E$4:$E$1003),-('Gastos Gerais'!$C$4:$C$1003))</f>
        <v>0</v>
      </c>
      <c r="AT60" s="72">
        <f>SUMPRODUCT(-('Gastos Gerais'!$B$4:$B$1003=Analítico!$B60),-(Analítico!AT$3&gt;='Gastos Gerais'!$D$4:$D$1003),-(Analítico!AT$3&lt;='Gastos Gerais'!$E$4:$E$1003),-('Gastos Gerais'!$C$4:$C$1003))</f>
        <v>0</v>
      </c>
      <c r="AU60" s="72">
        <f>SUMPRODUCT(-('Gastos Gerais'!$B$4:$B$1003=Analítico!$B60),-(Analítico!AU$3&gt;='Gastos Gerais'!$D$4:$D$1003),-(Analítico!AU$3&lt;='Gastos Gerais'!$E$4:$E$1003),-('Gastos Gerais'!$C$4:$C$1003))</f>
        <v>0</v>
      </c>
      <c r="AV60" s="72">
        <f>SUMPRODUCT(-('Gastos Gerais'!$B$4:$B$1003=Analítico!$B60),-(Analítico!AV$3&gt;='Gastos Gerais'!$D$4:$D$1003),-(Analítico!AV$3&lt;='Gastos Gerais'!$E$4:$E$1003),-('Gastos Gerais'!$C$4:$C$1003))</f>
        <v>0</v>
      </c>
      <c r="AW60" s="72">
        <f>SUMPRODUCT(-('Gastos Gerais'!$B$4:$B$1003=Analítico!$B60),-(Analítico!AW$3&gt;='Gastos Gerais'!$D$4:$D$1003),-(Analítico!AW$3&lt;='Gastos Gerais'!$E$4:$E$1003),-('Gastos Gerais'!$C$4:$C$1003))</f>
        <v>0</v>
      </c>
      <c r="AX60" s="72">
        <f>SUMPRODUCT(-('Gastos Gerais'!$B$4:$B$1003=Analítico!$B60),-(Analítico!AX$3&gt;='Gastos Gerais'!$D$4:$D$1003),-(Analítico!AX$3&lt;='Gastos Gerais'!$E$4:$E$1003),-('Gastos Gerais'!$C$4:$C$1003))</f>
        <v>0</v>
      </c>
      <c r="AY60" s="72">
        <f>SUMPRODUCT(-('Gastos Gerais'!$B$4:$B$1003=Analítico!$B60),-(Analítico!AY$3&gt;='Gastos Gerais'!$D$4:$D$1003),-(Analítico!AY$3&lt;='Gastos Gerais'!$E$4:$E$1003),-('Gastos Gerais'!$C$4:$C$1003))</f>
        <v>0</v>
      </c>
      <c r="AZ60" s="72">
        <f>SUMPRODUCT(-('Gastos Gerais'!$B$4:$B$1003=Analítico!$B60),-(Analítico!AZ$3&gt;='Gastos Gerais'!$D$4:$D$1003),-(Analítico!AZ$3&lt;='Gastos Gerais'!$E$4:$E$1003),-('Gastos Gerais'!$C$4:$C$1003))</f>
        <v>0</v>
      </c>
      <c r="BA60" s="72">
        <f>SUMPRODUCT(-('Gastos Gerais'!$B$4:$B$1003=Analítico!$B60),-(Analítico!BA$3&gt;='Gastos Gerais'!$D$4:$D$1003),-(Analítico!BA$3&lt;='Gastos Gerais'!$E$4:$E$1003),-('Gastos Gerais'!$C$4:$C$1003))</f>
        <v>0</v>
      </c>
      <c r="BB60" s="72">
        <f>SUMPRODUCT(-('Gastos Gerais'!$B$4:$B$1003=Analítico!$B60),-(Analítico!BB$3&gt;='Gastos Gerais'!$D$4:$D$1003),-(Analítico!BB$3&lt;='Gastos Gerais'!$E$4:$E$1003),-('Gastos Gerais'!$C$4:$C$1003))</f>
        <v>0</v>
      </c>
      <c r="BC60" s="72">
        <f>SUMPRODUCT(-('Gastos Gerais'!$B$4:$B$1003=Analítico!$B60),-(Analítico!BC$3&gt;='Gastos Gerais'!$D$4:$D$1003),-(Analítico!BC$3&lt;='Gastos Gerais'!$E$4:$E$1003),-('Gastos Gerais'!$C$4:$C$1003))</f>
        <v>0</v>
      </c>
      <c r="BD60" s="72">
        <f>SUMPRODUCT(-('Gastos Gerais'!$B$4:$B$1003=Analítico!$B60),-(Analítico!BD$3&gt;='Gastos Gerais'!$D$4:$D$1003),-(Analítico!BD$3&lt;='Gastos Gerais'!$E$4:$E$1003),-('Gastos Gerais'!$C$4:$C$1003))</f>
        <v>0</v>
      </c>
      <c r="BE60" s="72">
        <f>SUMPRODUCT(-('Gastos Gerais'!$B$4:$B$1003=Analítico!$B60),-(Analítico!BE$3&gt;='Gastos Gerais'!$D$4:$D$1003),-(Analítico!BE$3&lt;='Gastos Gerais'!$E$4:$E$1003),-('Gastos Gerais'!$C$4:$C$1003))</f>
        <v>0</v>
      </c>
      <c r="BF60" s="72">
        <f>SUMPRODUCT(-('Gastos Gerais'!$B$4:$B$1003=Analítico!$B60),-(Analítico!BF$3&gt;='Gastos Gerais'!$D$4:$D$1003),-(Analítico!BF$3&lt;='Gastos Gerais'!$E$4:$E$1003),-('Gastos Gerais'!$C$4:$C$1003))</f>
        <v>0</v>
      </c>
      <c r="BG60" s="72">
        <f>SUMPRODUCT(-('Gastos Gerais'!$B$4:$B$1003=Analítico!$B60),-(Analítico!BG$3&gt;='Gastos Gerais'!$D$4:$D$1003),-(Analítico!BG$3&lt;='Gastos Gerais'!$E$4:$E$1003),-('Gastos Gerais'!$C$4:$C$1003))</f>
        <v>0</v>
      </c>
      <c r="BH60" s="72">
        <f>SUMPRODUCT(-('Gastos Gerais'!$B$4:$B$1003=Analítico!$B60),-(Analítico!BH$3&gt;='Gastos Gerais'!$D$4:$D$1003),-(Analítico!BH$3&lt;='Gastos Gerais'!$E$4:$E$1003),-('Gastos Gerais'!$C$4:$C$1003))</f>
        <v>0</v>
      </c>
      <c r="BI60" s="72">
        <f>SUMPRODUCT(-('Gastos Gerais'!$B$4:$B$1003=Analítico!$B60),-(Analítico!BI$3&gt;='Gastos Gerais'!$D$4:$D$1003),-(Analítico!BI$3&lt;='Gastos Gerais'!$E$4:$E$1003),-('Gastos Gerais'!$C$4:$C$1003))</f>
        <v>0</v>
      </c>
      <c r="BJ60" s="72">
        <f>SUMPRODUCT(-('Gastos Gerais'!$B$4:$B$1003=Analítico!$B60),-(Analítico!BJ$3&gt;='Gastos Gerais'!$D$4:$D$1003),-(Analítico!BJ$3&lt;='Gastos Gerais'!$E$4:$E$1003),-('Gastos Gerais'!$C$4:$C$1003))</f>
        <v>0</v>
      </c>
      <c r="BK60" s="70">
        <f t="shared" si="31"/>
        <v>10800</v>
      </c>
      <c r="BL60" s="75">
        <f t="shared" ca="1" si="32"/>
        <v>3.2751269650463152E-3</v>
      </c>
    </row>
    <row r="61" spans="1:64" s="48" customFormat="1" ht="23.25" customHeight="1" x14ac:dyDescent="0.2">
      <c r="A61" s="19" t="s">
        <v>187</v>
      </c>
      <c r="B61" s="351" t="s">
        <v>188</v>
      </c>
      <c r="C61" s="72">
        <f>SUMPRODUCT(-('Gastos Gerais'!$B$4:$B$1003=Analítico!$B61),-(Analítico!C$3&gt;='Gastos Gerais'!$D$4:$D$1003),-(Analítico!C$3&lt;='Gastos Gerais'!$E$4:$E$1003),-('Gastos Gerais'!$C$4:$C$1003))</f>
        <v>715</v>
      </c>
      <c r="D61" s="72">
        <f>SUMPRODUCT(-('Gastos Gerais'!$B$4:$B$1003=Analítico!$B61),-(Analítico!D$3&gt;='Gastos Gerais'!$D$4:$D$1003),-(Analítico!D$3&lt;='Gastos Gerais'!$E$4:$E$1003),-('Gastos Gerais'!$C$4:$C$1003))</f>
        <v>715</v>
      </c>
      <c r="E61" s="72">
        <f>SUMPRODUCT(-('Gastos Gerais'!$B$4:$B$1003=Analítico!$B61),-(Analítico!E$3&gt;='Gastos Gerais'!$D$4:$D$1003),-(Analítico!E$3&lt;='Gastos Gerais'!$E$4:$E$1003),-('Gastos Gerais'!$C$4:$C$1003))</f>
        <v>715</v>
      </c>
      <c r="F61" s="72">
        <f>SUMPRODUCT(-('Gastos Gerais'!$B$4:$B$1003=Analítico!$B61),-(Analítico!F$3&gt;='Gastos Gerais'!$D$4:$D$1003),-(Analítico!F$3&lt;='Gastos Gerais'!$E$4:$E$1003),-('Gastos Gerais'!$C$4:$C$1003))</f>
        <v>715</v>
      </c>
      <c r="G61" s="72">
        <f>SUMPRODUCT(-('Gastos Gerais'!$B$4:$B$1003=Analítico!$B61),-(Analítico!G$3&gt;='Gastos Gerais'!$D$4:$D$1003),-(Analítico!G$3&lt;='Gastos Gerais'!$E$4:$E$1003),-('Gastos Gerais'!$C$4:$C$1003))</f>
        <v>715</v>
      </c>
      <c r="H61" s="72">
        <f>SUMPRODUCT(-('Gastos Gerais'!$B$4:$B$1003=Analítico!$B61),-(Analítico!H$3&gt;='Gastos Gerais'!$D$4:$D$1003),-(Analítico!H$3&lt;='Gastos Gerais'!$E$4:$E$1003),-('Gastos Gerais'!$C$4:$C$1003))</f>
        <v>715</v>
      </c>
      <c r="I61" s="72">
        <f>SUMPRODUCT(-('Gastos Gerais'!$B$4:$B$1003=Analítico!$B61),-(Analítico!I$3&gt;='Gastos Gerais'!$D$4:$D$1003),-(Analítico!I$3&lt;='Gastos Gerais'!$E$4:$E$1003),-('Gastos Gerais'!$C$4:$C$1003))</f>
        <v>0</v>
      </c>
      <c r="J61" s="72">
        <f>SUMPRODUCT(-('Gastos Gerais'!$B$4:$B$1003=Analítico!$B61),-(Analítico!J$3&gt;='Gastos Gerais'!$D$4:$D$1003),-(Analítico!J$3&lt;='Gastos Gerais'!$E$4:$E$1003),-('Gastos Gerais'!$C$4:$C$1003))</f>
        <v>0</v>
      </c>
      <c r="K61" s="72">
        <f>SUMPRODUCT(-('Gastos Gerais'!$B$4:$B$1003=Analítico!$B61),-(Analítico!K$3&gt;='Gastos Gerais'!$D$4:$D$1003),-(Analítico!K$3&lt;='Gastos Gerais'!$E$4:$E$1003),-('Gastos Gerais'!$C$4:$C$1003))</f>
        <v>0</v>
      </c>
      <c r="L61" s="72">
        <f>SUMPRODUCT(-('Gastos Gerais'!$B$4:$B$1003=Analítico!$B61),-(Analítico!L$3&gt;='Gastos Gerais'!$D$4:$D$1003),-(Analítico!L$3&lt;='Gastos Gerais'!$E$4:$E$1003),-('Gastos Gerais'!$C$4:$C$1003))</f>
        <v>0</v>
      </c>
      <c r="M61" s="72">
        <f>SUMPRODUCT(-('Gastos Gerais'!$B$4:$B$1003=Analítico!$B61),-(Analítico!M$3&gt;='Gastos Gerais'!$D$4:$D$1003),-(Analítico!M$3&lt;='Gastos Gerais'!$E$4:$E$1003),-('Gastos Gerais'!$C$4:$C$1003))</f>
        <v>0</v>
      </c>
      <c r="N61" s="72">
        <f>SUMPRODUCT(-('Gastos Gerais'!$B$4:$B$1003=Analítico!$B61),-(Analítico!N$3&gt;='Gastos Gerais'!$D$4:$D$1003),-(Analítico!N$3&lt;='Gastos Gerais'!$E$4:$E$1003),-('Gastos Gerais'!$C$4:$C$1003))</f>
        <v>0</v>
      </c>
      <c r="O61" s="72">
        <f>SUMPRODUCT(-('Gastos Gerais'!$B$4:$B$1003=Analítico!$B61),-(Analítico!O$3&gt;='Gastos Gerais'!$D$4:$D$1003),-(Analítico!O$3&lt;='Gastos Gerais'!$E$4:$E$1003),-('Gastos Gerais'!$C$4:$C$1003))</f>
        <v>0</v>
      </c>
      <c r="P61" s="72">
        <f>SUMPRODUCT(-('Gastos Gerais'!$B$4:$B$1003=Analítico!$B61),-(Analítico!P$3&gt;='Gastos Gerais'!$D$4:$D$1003),-(Analítico!P$3&lt;='Gastos Gerais'!$E$4:$E$1003),-('Gastos Gerais'!$C$4:$C$1003))</f>
        <v>0</v>
      </c>
      <c r="Q61" s="72">
        <f>SUMPRODUCT(-('Gastos Gerais'!$B$4:$B$1003=Analítico!$B61),-(Analítico!Q$3&gt;='Gastos Gerais'!$D$4:$D$1003),-(Analítico!Q$3&lt;='Gastos Gerais'!$E$4:$E$1003),-('Gastos Gerais'!$C$4:$C$1003))</f>
        <v>0</v>
      </c>
      <c r="R61" s="72">
        <f>SUMPRODUCT(-('Gastos Gerais'!$B$4:$B$1003=Analítico!$B61),-(Analítico!R$3&gt;='Gastos Gerais'!$D$4:$D$1003),-(Analítico!R$3&lt;='Gastos Gerais'!$E$4:$E$1003),-('Gastos Gerais'!$C$4:$C$1003))</f>
        <v>0</v>
      </c>
      <c r="S61" s="72">
        <f>SUMPRODUCT(-('Gastos Gerais'!$B$4:$B$1003=Analítico!$B61),-(Analítico!S$3&gt;='Gastos Gerais'!$D$4:$D$1003),-(Analítico!S$3&lt;='Gastos Gerais'!$E$4:$E$1003),-('Gastos Gerais'!$C$4:$C$1003))</f>
        <v>0</v>
      </c>
      <c r="T61" s="72">
        <f>SUMPRODUCT(-('Gastos Gerais'!$B$4:$B$1003=Analítico!$B61),-(Analítico!T$3&gt;='Gastos Gerais'!$D$4:$D$1003),-(Analítico!T$3&lt;='Gastos Gerais'!$E$4:$E$1003),-('Gastos Gerais'!$C$4:$C$1003))</f>
        <v>0</v>
      </c>
      <c r="U61" s="72">
        <f>SUMPRODUCT(-('Gastos Gerais'!$B$4:$B$1003=Analítico!$B61),-(Analítico!U$3&gt;='Gastos Gerais'!$D$4:$D$1003),-(Analítico!U$3&lt;='Gastos Gerais'!$E$4:$E$1003),-('Gastos Gerais'!$C$4:$C$1003))</f>
        <v>0</v>
      </c>
      <c r="V61" s="72">
        <f>SUMPRODUCT(-('Gastos Gerais'!$B$4:$B$1003=Analítico!$B61),-(Analítico!V$3&gt;='Gastos Gerais'!$D$4:$D$1003),-(Analítico!V$3&lt;='Gastos Gerais'!$E$4:$E$1003),-('Gastos Gerais'!$C$4:$C$1003))</f>
        <v>0</v>
      </c>
      <c r="W61" s="72">
        <f>SUMPRODUCT(-('Gastos Gerais'!$B$4:$B$1003=Analítico!$B61),-(Analítico!W$3&gt;='Gastos Gerais'!$D$4:$D$1003),-(Analítico!W$3&lt;='Gastos Gerais'!$E$4:$E$1003),-('Gastos Gerais'!$C$4:$C$1003))</f>
        <v>0</v>
      </c>
      <c r="X61" s="72">
        <f>SUMPRODUCT(-('Gastos Gerais'!$B$4:$B$1003=Analítico!$B61),-(Analítico!X$3&gt;='Gastos Gerais'!$D$4:$D$1003),-(Analítico!X$3&lt;='Gastos Gerais'!$E$4:$E$1003),-('Gastos Gerais'!$C$4:$C$1003))</f>
        <v>0</v>
      </c>
      <c r="Y61" s="72">
        <f>SUMPRODUCT(-('Gastos Gerais'!$B$4:$B$1003=Analítico!$B61),-(Analítico!Y$3&gt;='Gastos Gerais'!$D$4:$D$1003),-(Analítico!Y$3&lt;='Gastos Gerais'!$E$4:$E$1003),-('Gastos Gerais'!$C$4:$C$1003))</f>
        <v>0</v>
      </c>
      <c r="Z61" s="72">
        <f>SUMPRODUCT(-('Gastos Gerais'!$B$4:$B$1003=Analítico!$B61),-(Analítico!Z$3&gt;='Gastos Gerais'!$D$4:$D$1003),-(Analítico!Z$3&lt;='Gastos Gerais'!$E$4:$E$1003),-('Gastos Gerais'!$C$4:$C$1003))</f>
        <v>0</v>
      </c>
      <c r="AA61" s="72">
        <f>SUMPRODUCT(-('Gastos Gerais'!$B$4:$B$1003=Analítico!$B61),-(Analítico!AA$3&gt;='Gastos Gerais'!$D$4:$D$1003),-(Analítico!AA$3&lt;='Gastos Gerais'!$E$4:$E$1003),-('Gastos Gerais'!$C$4:$C$1003))</f>
        <v>0</v>
      </c>
      <c r="AB61" s="72">
        <f>SUMPRODUCT(-('Gastos Gerais'!$B$4:$B$1003=Analítico!$B61),-(Analítico!AB$3&gt;='Gastos Gerais'!$D$4:$D$1003),-(Analítico!AB$3&lt;='Gastos Gerais'!$E$4:$E$1003),-('Gastos Gerais'!$C$4:$C$1003))</f>
        <v>0</v>
      </c>
      <c r="AC61" s="72">
        <f>SUMPRODUCT(-('Gastos Gerais'!$B$4:$B$1003=Analítico!$B61),-(Analítico!AC$3&gt;='Gastos Gerais'!$D$4:$D$1003),-(Analítico!AC$3&lt;='Gastos Gerais'!$E$4:$E$1003),-('Gastos Gerais'!$C$4:$C$1003))</f>
        <v>0</v>
      </c>
      <c r="AD61" s="72">
        <f>SUMPRODUCT(-('Gastos Gerais'!$B$4:$B$1003=Analítico!$B61),-(Analítico!AD$3&gt;='Gastos Gerais'!$D$4:$D$1003),-(Analítico!AD$3&lt;='Gastos Gerais'!$E$4:$E$1003),-('Gastos Gerais'!$C$4:$C$1003))</f>
        <v>0</v>
      </c>
      <c r="AE61" s="72">
        <f>SUMPRODUCT(-('Gastos Gerais'!$B$4:$B$1003=Analítico!$B61),-(Analítico!AE$3&gt;='Gastos Gerais'!$D$4:$D$1003),-(Analítico!AE$3&lt;='Gastos Gerais'!$E$4:$E$1003),-('Gastos Gerais'!$C$4:$C$1003))</f>
        <v>0</v>
      </c>
      <c r="AF61" s="72">
        <f>SUMPRODUCT(-('Gastos Gerais'!$B$4:$B$1003=Analítico!$B61),-(Analítico!AF$3&gt;='Gastos Gerais'!$D$4:$D$1003),-(Analítico!AF$3&lt;='Gastos Gerais'!$E$4:$E$1003),-('Gastos Gerais'!$C$4:$C$1003))</f>
        <v>0</v>
      </c>
      <c r="AG61" s="72">
        <f>SUMPRODUCT(-('Gastos Gerais'!$B$4:$B$1003=Analítico!$B61),-(Analítico!AG$3&gt;='Gastos Gerais'!$D$4:$D$1003),-(Analítico!AG$3&lt;='Gastos Gerais'!$E$4:$E$1003),-('Gastos Gerais'!$C$4:$C$1003))</f>
        <v>0</v>
      </c>
      <c r="AH61" s="72">
        <f>SUMPRODUCT(-('Gastos Gerais'!$B$4:$B$1003=Analítico!$B61),-(Analítico!AH$3&gt;='Gastos Gerais'!$D$4:$D$1003),-(Analítico!AH$3&lt;='Gastos Gerais'!$E$4:$E$1003),-('Gastos Gerais'!$C$4:$C$1003))</f>
        <v>0</v>
      </c>
      <c r="AI61" s="72">
        <f>SUMPRODUCT(-('Gastos Gerais'!$B$4:$B$1003=Analítico!$B61),-(Analítico!AI$3&gt;='Gastos Gerais'!$D$4:$D$1003),-(Analítico!AI$3&lt;='Gastos Gerais'!$E$4:$E$1003),-('Gastos Gerais'!$C$4:$C$1003))</f>
        <v>0</v>
      </c>
      <c r="AJ61" s="72">
        <f>SUMPRODUCT(-('Gastos Gerais'!$B$4:$B$1003=Analítico!$B61),-(Analítico!AJ$3&gt;='Gastos Gerais'!$D$4:$D$1003),-(Analítico!AJ$3&lt;='Gastos Gerais'!$E$4:$E$1003),-('Gastos Gerais'!$C$4:$C$1003))</f>
        <v>0</v>
      </c>
      <c r="AK61" s="72">
        <f>SUMPRODUCT(-('Gastos Gerais'!$B$4:$B$1003=Analítico!$B61),-(Analítico!AK$3&gt;='Gastos Gerais'!$D$4:$D$1003),-(Analítico!AK$3&lt;='Gastos Gerais'!$E$4:$E$1003),-('Gastos Gerais'!$C$4:$C$1003))</f>
        <v>0</v>
      </c>
      <c r="AL61" s="72">
        <f>SUMPRODUCT(-('Gastos Gerais'!$B$4:$B$1003=Analítico!$B61),-(Analítico!AL$3&gt;='Gastos Gerais'!$D$4:$D$1003),-(Analítico!AL$3&lt;='Gastos Gerais'!$E$4:$E$1003),-('Gastos Gerais'!$C$4:$C$1003))</f>
        <v>0</v>
      </c>
      <c r="AM61" s="72">
        <f>SUMPRODUCT(-('Gastos Gerais'!$B$4:$B$1003=Analítico!$B61),-(Analítico!AM$3&gt;='Gastos Gerais'!$D$4:$D$1003),-(Analítico!AM$3&lt;='Gastos Gerais'!$E$4:$E$1003),-('Gastos Gerais'!$C$4:$C$1003))</f>
        <v>0</v>
      </c>
      <c r="AN61" s="72">
        <f>SUMPRODUCT(-('Gastos Gerais'!$B$4:$B$1003=Analítico!$B61),-(Analítico!AN$3&gt;='Gastos Gerais'!$D$4:$D$1003),-(Analítico!AN$3&lt;='Gastos Gerais'!$E$4:$E$1003),-('Gastos Gerais'!$C$4:$C$1003))</f>
        <v>0</v>
      </c>
      <c r="AO61" s="72">
        <f>SUMPRODUCT(-('Gastos Gerais'!$B$4:$B$1003=Analítico!$B61),-(Analítico!AO$3&gt;='Gastos Gerais'!$D$4:$D$1003),-(Analítico!AO$3&lt;='Gastos Gerais'!$E$4:$E$1003),-('Gastos Gerais'!$C$4:$C$1003))</f>
        <v>0</v>
      </c>
      <c r="AP61" s="72">
        <f>SUMPRODUCT(-('Gastos Gerais'!$B$4:$B$1003=Analítico!$B61),-(Analítico!AP$3&gt;='Gastos Gerais'!$D$4:$D$1003),-(Analítico!AP$3&lt;='Gastos Gerais'!$E$4:$E$1003),-('Gastos Gerais'!$C$4:$C$1003))</f>
        <v>0</v>
      </c>
      <c r="AQ61" s="72">
        <f>SUMPRODUCT(-('Gastos Gerais'!$B$4:$B$1003=Analítico!$B61),-(Analítico!AQ$3&gt;='Gastos Gerais'!$D$4:$D$1003),-(Analítico!AQ$3&lt;='Gastos Gerais'!$E$4:$E$1003),-('Gastos Gerais'!$C$4:$C$1003))</f>
        <v>0</v>
      </c>
      <c r="AR61" s="72">
        <f>SUMPRODUCT(-('Gastos Gerais'!$B$4:$B$1003=Analítico!$B61),-(Analítico!AR$3&gt;='Gastos Gerais'!$D$4:$D$1003),-(Analítico!AR$3&lt;='Gastos Gerais'!$E$4:$E$1003),-('Gastos Gerais'!$C$4:$C$1003))</f>
        <v>0</v>
      </c>
      <c r="AS61" s="72">
        <f>SUMPRODUCT(-('Gastos Gerais'!$B$4:$B$1003=Analítico!$B61),-(Analítico!AS$3&gt;='Gastos Gerais'!$D$4:$D$1003),-(Analítico!AS$3&lt;='Gastos Gerais'!$E$4:$E$1003),-('Gastos Gerais'!$C$4:$C$1003))</f>
        <v>0</v>
      </c>
      <c r="AT61" s="72">
        <f>SUMPRODUCT(-('Gastos Gerais'!$B$4:$B$1003=Analítico!$B61),-(Analítico!AT$3&gt;='Gastos Gerais'!$D$4:$D$1003),-(Analítico!AT$3&lt;='Gastos Gerais'!$E$4:$E$1003),-('Gastos Gerais'!$C$4:$C$1003))</f>
        <v>0</v>
      </c>
      <c r="AU61" s="72">
        <f>SUMPRODUCT(-('Gastos Gerais'!$B$4:$B$1003=Analítico!$B61),-(Analítico!AU$3&gt;='Gastos Gerais'!$D$4:$D$1003),-(Analítico!AU$3&lt;='Gastos Gerais'!$E$4:$E$1003),-('Gastos Gerais'!$C$4:$C$1003))</f>
        <v>0</v>
      </c>
      <c r="AV61" s="72">
        <f>SUMPRODUCT(-('Gastos Gerais'!$B$4:$B$1003=Analítico!$B61),-(Analítico!AV$3&gt;='Gastos Gerais'!$D$4:$D$1003),-(Analítico!AV$3&lt;='Gastos Gerais'!$E$4:$E$1003),-('Gastos Gerais'!$C$4:$C$1003))</f>
        <v>0</v>
      </c>
      <c r="AW61" s="72">
        <f>SUMPRODUCT(-('Gastos Gerais'!$B$4:$B$1003=Analítico!$B61),-(Analítico!AW$3&gt;='Gastos Gerais'!$D$4:$D$1003),-(Analítico!AW$3&lt;='Gastos Gerais'!$E$4:$E$1003),-('Gastos Gerais'!$C$4:$C$1003))</f>
        <v>0</v>
      </c>
      <c r="AX61" s="72">
        <f>SUMPRODUCT(-('Gastos Gerais'!$B$4:$B$1003=Analítico!$B61),-(Analítico!AX$3&gt;='Gastos Gerais'!$D$4:$D$1003),-(Analítico!AX$3&lt;='Gastos Gerais'!$E$4:$E$1003),-('Gastos Gerais'!$C$4:$C$1003))</f>
        <v>0</v>
      </c>
      <c r="AY61" s="72">
        <f>SUMPRODUCT(-('Gastos Gerais'!$B$4:$B$1003=Analítico!$B61),-(Analítico!AY$3&gt;='Gastos Gerais'!$D$4:$D$1003),-(Analítico!AY$3&lt;='Gastos Gerais'!$E$4:$E$1003),-('Gastos Gerais'!$C$4:$C$1003))</f>
        <v>0</v>
      </c>
      <c r="AZ61" s="72">
        <f>SUMPRODUCT(-('Gastos Gerais'!$B$4:$B$1003=Analítico!$B61),-(Analítico!AZ$3&gt;='Gastos Gerais'!$D$4:$D$1003),-(Analítico!AZ$3&lt;='Gastos Gerais'!$E$4:$E$1003),-('Gastos Gerais'!$C$4:$C$1003))</f>
        <v>0</v>
      </c>
      <c r="BA61" s="72">
        <f>SUMPRODUCT(-('Gastos Gerais'!$B$4:$B$1003=Analítico!$B61),-(Analítico!BA$3&gt;='Gastos Gerais'!$D$4:$D$1003),-(Analítico!BA$3&lt;='Gastos Gerais'!$E$4:$E$1003),-('Gastos Gerais'!$C$4:$C$1003))</f>
        <v>0</v>
      </c>
      <c r="BB61" s="72">
        <f>SUMPRODUCT(-('Gastos Gerais'!$B$4:$B$1003=Analítico!$B61),-(Analítico!BB$3&gt;='Gastos Gerais'!$D$4:$D$1003),-(Analítico!BB$3&lt;='Gastos Gerais'!$E$4:$E$1003),-('Gastos Gerais'!$C$4:$C$1003))</f>
        <v>0</v>
      </c>
      <c r="BC61" s="72">
        <f>SUMPRODUCT(-('Gastos Gerais'!$B$4:$B$1003=Analítico!$B61),-(Analítico!BC$3&gt;='Gastos Gerais'!$D$4:$D$1003),-(Analítico!BC$3&lt;='Gastos Gerais'!$E$4:$E$1003),-('Gastos Gerais'!$C$4:$C$1003))</f>
        <v>0</v>
      </c>
      <c r="BD61" s="72">
        <f>SUMPRODUCT(-('Gastos Gerais'!$B$4:$B$1003=Analítico!$B61),-(Analítico!BD$3&gt;='Gastos Gerais'!$D$4:$D$1003),-(Analítico!BD$3&lt;='Gastos Gerais'!$E$4:$E$1003),-('Gastos Gerais'!$C$4:$C$1003))</f>
        <v>0</v>
      </c>
      <c r="BE61" s="72">
        <f>SUMPRODUCT(-('Gastos Gerais'!$B$4:$B$1003=Analítico!$B61),-(Analítico!BE$3&gt;='Gastos Gerais'!$D$4:$D$1003),-(Analítico!BE$3&lt;='Gastos Gerais'!$E$4:$E$1003),-('Gastos Gerais'!$C$4:$C$1003))</f>
        <v>0</v>
      </c>
      <c r="BF61" s="72">
        <f>SUMPRODUCT(-('Gastos Gerais'!$B$4:$B$1003=Analítico!$B61),-(Analítico!BF$3&gt;='Gastos Gerais'!$D$4:$D$1003),-(Analítico!BF$3&lt;='Gastos Gerais'!$E$4:$E$1003),-('Gastos Gerais'!$C$4:$C$1003))</f>
        <v>0</v>
      </c>
      <c r="BG61" s="72">
        <f>SUMPRODUCT(-('Gastos Gerais'!$B$4:$B$1003=Analítico!$B61),-(Analítico!BG$3&gt;='Gastos Gerais'!$D$4:$D$1003),-(Analítico!BG$3&lt;='Gastos Gerais'!$E$4:$E$1003),-('Gastos Gerais'!$C$4:$C$1003))</f>
        <v>0</v>
      </c>
      <c r="BH61" s="72">
        <f>SUMPRODUCT(-('Gastos Gerais'!$B$4:$B$1003=Analítico!$B61),-(Analítico!BH$3&gt;='Gastos Gerais'!$D$4:$D$1003),-(Analítico!BH$3&lt;='Gastos Gerais'!$E$4:$E$1003),-('Gastos Gerais'!$C$4:$C$1003))</f>
        <v>0</v>
      </c>
      <c r="BI61" s="72">
        <f>SUMPRODUCT(-('Gastos Gerais'!$B$4:$B$1003=Analítico!$B61),-(Analítico!BI$3&gt;='Gastos Gerais'!$D$4:$D$1003),-(Analítico!BI$3&lt;='Gastos Gerais'!$E$4:$E$1003),-('Gastos Gerais'!$C$4:$C$1003))</f>
        <v>0</v>
      </c>
      <c r="BJ61" s="72">
        <f>SUMPRODUCT(-('Gastos Gerais'!$B$4:$B$1003=Analítico!$B61),-(Analítico!BJ$3&gt;='Gastos Gerais'!$D$4:$D$1003),-(Analítico!BJ$3&lt;='Gastos Gerais'!$E$4:$E$1003),-('Gastos Gerais'!$C$4:$C$1003))</f>
        <v>0</v>
      </c>
      <c r="BK61" s="70">
        <f t="shared" si="31"/>
        <v>4290</v>
      </c>
      <c r="BL61" s="75">
        <f t="shared" ca="1" si="32"/>
        <v>1.3009532111156197E-3</v>
      </c>
    </row>
    <row r="62" spans="1:64" s="48" customFormat="1" ht="23.25" customHeight="1" x14ac:dyDescent="0.2">
      <c r="A62" s="19" t="s">
        <v>189</v>
      </c>
      <c r="B62" s="351" t="s">
        <v>190</v>
      </c>
      <c r="C62" s="72">
        <f>SUMPRODUCT(-('Gastos Gerais'!$B$4:$B$1003=Analítico!$B62),-(Analítico!C$3&gt;='Gastos Gerais'!$D$4:$D$1003),-(Analítico!C$3&lt;='Gastos Gerais'!$E$4:$E$1003),-('Gastos Gerais'!$C$4:$C$1003))</f>
        <v>0</v>
      </c>
      <c r="D62" s="72">
        <f>SUMPRODUCT(-('Gastos Gerais'!$B$4:$B$1003=Analítico!$B62),-(Analítico!D$3&gt;='Gastos Gerais'!$D$4:$D$1003),-(Analítico!D$3&lt;='Gastos Gerais'!$E$4:$E$1003),-('Gastos Gerais'!$C$4:$C$1003))</f>
        <v>0</v>
      </c>
      <c r="E62" s="72">
        <f>SUMPRODUCT(-('Gastos Gerais'!$B$4:$B$1003=Analítico!$B62),-(Analítico!E$3&gt;='Gastos Gerais'!$D$4:$D$1003),-(Analítico!E$3&lt;='Gastos Gerais'!$E$4:$E$1003),-('Gastos Gerais'!$C$4:$C$1003))</f>
        <v>0</v>
      </c>
      <c r="F62" s="72">
        <f>SUMPRODUCT(-('Gastos Gerais'!$B$4:$B$1003=Analítico!$B62),-(Analítico!F$3&gt;='Gastos Gerais'!$D$4:$D$1003),-(Analítico!F$3&lt;='Gastos Gerais'!$E$4:$E$1003),-('Gastos Gerais'!$C$4:$C$1003))</f>
        <v>0</v>
      </c>
      <c r="G62" s="72">
        <f>SUMPRODUCT(-('Gastos Gerais'!$B$4:$B$1003=Analítico!$B62),-(Analítico!G$3&gt;='Gastos Gerais'!$D$4:$D$1003),-(Analítico!G$3&lt;='Gastos Gerais'!$E$4:$E$1003),-('Gastos Gerais'!$C$4:$C$1003))</f>
        <v>0</v>
      </c>
      <c r="H62" s="72">
        <f>SUMPRODUCT(-('Gastos Gerais'!$B$4:$B$1003=Analítico!$B62),-(Analítico!H$3&gt;='Gastos Gerais'!$D$4:$D$1003),-(Analítico!H$3&lt;='Gastos Gerais'!$E$4:$E$1003),-('Gastos Gerais'!$C$4:$C$1003))</f>
        <v>0</v>
      </c>
      <c r="I62" s="72">
        <f>SUMPRODUCT(-('Gastos Gerais'!$B$4:$B$1003=Analítico!$B62),-(Analítico!I$3&gt;='Gastos Gerais'!$D$4:$D$1003),-(Analítico!I$3&lt;='Gastos Gerais'!$E$4:$E$1003),-('Gastos Gerais'!$C$4:$C$1003))</f>
        <v>0</v>
      </c>
      <c r="J62" s="72">
        <f>SUMPRODUCT(-('Gastos Gerais'!$B$4:$B$1003=Analítico!$B62),-(Analítico!J$3&gt;='Gastos Gerais'!$D$4:$D$1003),-(Analítico!J$3&lt;='Gastos Gerais'!$E$4:$E$1003),-('Gastos Gerais'!$C$4:$C$1003))</f>
        <v>0</v>
      </c>
      <c r="K62" s="72">
        <f>SUMPRODUCT(-('Gastos Gerais'!$B$4:$B$1003=Analítico!$B62),-(Analítico!K$3&gt;='Gastos Gerais'!$D$4:$D$1003),-(Analítico!K$3&lt;='Gastos Gerais'!$E$4:$E$1003),-('Gastos Gerais'!$C$4:$C$1003))</f>
        <v>0</v>
      </c>
      <c r="L62" s="72">
        <f>SUMPRODUCT(-('Gastos Gerais'!$B$4:$B$1003=Analítico!$B62),-(Analítico!L$3&gt;='Gastos Gerais'!$D$4:$D$1003),-(Analítico!L$3&lt;='Gastos Gerais'!$E$4:$E$1003),-('Gastos Gerais'!$C$4:$C$1003))</f>
        <v>0</v>
      </c>
      <c r="M62" s="72">
        <f>SUMPRODUCT(-('Gastos Gerais'!$B$4:$B$1003=Analítico!$B62),-(Analítico!M$3&gt;='Gastos Gerais'!$D$4:$D$1003),-(Analítico!M$3&lt;='Gastos Gerais'!$E$4:$E$1003),-('Gastos Gerais'!$C$4:$C$1003))</f>
        <v>0</v>
      </c>
      <c r="N62" s="72">
        <f>SUMPRODUCT(-('Gastos Gerais'!$B$4:$B$1003=Analítico!$B62),-(Analítico!N$3&gt;='Gastos Gerais'!$D$4:$D$1003),-(Analítico!N$3&lt;='Gastos Gerais'!$E$4:$E$1003),-('Gastos Gerais'!$C$4:$C$1003))</f>
        <v>0</v>
      </c>
      <c r="O62" s="72">
        <f>SUMPRODUCT(-('Gastos Gerais'!$B$4:$B$1003=Analítico!$B62),-(Analítico!O$3&gt;='Gastos Gerais'!$D$4:$D$1003),-(Analítico!O$3&lt;='Gastos Gerais'!$E$4:$E$1003),-('Gastos Gerais'!$C$4:$C$1003))</f>
        <v>0</v>
      </c>
      <c r="P62" s="72">
        <f>SUMPRODUCT(-('Gastos Gerais'!$B$4:$B$1003=Analítico!$B62),-(Analítico!P$3&gt;='Gastos Gerais'!$D$4:$D$1003),-(Analítico!P$3&lt;='Gastos Gerais'!$E$4:$E$1003),-('Gastos Gerais'!$C$4:$C$1003))</f>
        <v>0</v>
      </c>
      <c r="Q62" s="72">
        <f>SUMPRODUCT(-('Gastos Gerais'!$B$4:$B$1003=Analítico!$B62),-(Analítico!Q$3&gt;='Gastos Gerais'!$D$4:$D$1003),-(Analítico!Q$3&lt;='Gastos Gerais'!$E$4:$E$1003),-('Gastos Gerais'!$C$4:$C$1003))</f>
        <v>0</v>
      </c>
      <c r="R62" s="72">
        <f>SUMPRODUCT(-('Gastos Gerais'!$B$4:$B$1003=Analítico!$B62),-(Analítico!R$3&gt;='Gastos Gerais'!$D$4:$D$1003),-(Analítico!R$3&lt;='Gastos Gerais'!$E$4:$E$1003),-('Gastos Gerais'!$C$4:$C$1003))</f>
        <v>0</v>
      </c>
      <c r="S62" s="72">
        <f>SUMPRODUCT(-('Gastos Gerais'!$B$4:$B$1003=Analítico!$B62),-(Analítico!S$3&gt;='Gastos Gerais'!$D$4:$D$1003),-(Analítico!S$3&lt;='Gastos Gerais'!$E$4:$E$1003),-('Gastos Gerais'!$C$4:$C$1003))</f>
        <v>0</v>
      </c>
      <c r="T62" s="72">
        <f>SUMPRODUCT(-('Gastos Gerais'!$B$4:$B$1003=Analítico!$B62),-(Analítico!T$3&gt;='Gastos Gerais'!$D$4:$D$1003),-(Analítico!T$3&lt;='Gastos Gerais'!$E$4:$E$1003),-('Gastos Gerais'!$C$4:$C$1003))</f>
        <v>0</v>
      </c>
      <c r="U62" s="72">
        <f>SUMPRODUCT(-('Gastos Gerais'!$B$4:$B$1003=Analítico!$B62),-(Analítico!U$3&gt;='Gastos Gerais'!$D$4:$D$1003),-(Analítico!U$3&lt;='Gastos Gerais'!$E$4:$E$1003),-('Gastos Gerais'!$C$4:$C$1003))</f>
        <v>0</v>
      </c>
      <c r="V62" s="72">
        <f>SUMPRODUCT(-('Gastos Gerais'!$B$4:$B$1003=Analítico!$B62),-(Analítico!V$3&gt;='Gastos Gerais'!$D$4:$D$1003),-(Analítico!V$3&lt;='Gastos Gerais'!$E$4:$E$1003),-('Gastos Gerais'!$C$4:$C$1003))</f>
        <v>0</v>
      </c>
      <c r="W62" s="72">
        <f>SUMPRODUCT(-('Gastos Gerais'!$B$4:$B$1003=Analítico!$B62),-(Analítico!W$3&gt;='Gastos Gerais'!$D$4:$D$1003),-(Analítico!W$3&lt;='Gastos Gerais'!$E$4:$E$1003),-('Gastos Gerais'!$C$4:$C$1003))</f>
        <v>0</v>
      </c>
      <c r="X62" s="72">
        <f>SUMPRODUCT(-('Gastos Gerais'!$B$4:$B$1003=Analítico!$B62),-(Analítico!X$3&gt;='Gastos Gerais'!$D$4:$D$1003),-(Analítico!X$3&lt;='Gastos Gerais'!$E$4:$E$1003),-('Gastos Gerais'!$C$4:$C$1003))</f>
        <v>0</v>
      </c>
      <c r="Y62" s="72">
        <f>SUMPRODUCT(-('Gastos Gerais'!$B$4:$B$1003=Analítico!$B62),-(Analítico!Y$3&gt;='Gastos Gerais'!$D$4:$D$1003),-(Analítico!Y$3&lt;='Gastos Gerais'!$E$4:$E$1003),-('Gastos Gerais'!$C$4:$C$1003))</f>
        <v>0</v>
      </c>
      <c r="Z62" s="72">
        <f>SUMPRODUCT(-('Gastos Gerais'!$B$4:$B$1003=Analítico!$B62),-(Analítico!Z$3&gt;='Gastos Gerais'!$D$4:$D$1003),-(Analítico!Z$3&lt;='Gastos Gerais'!$E$4:$E$1003),-('Gastos Gerais'!$C$4:$C$1003))</f>
        <v>0</v>
      </c>
      <c r="AA62" s="72">
        <f>SUMPRODUCT(-('Gastos Gerais'!$B$4:$B$1003=Analítico!$B62),-(Analítico!AA$3&gt;='Gastos Gerais'!$D$4:$D$1003),-(Analítico!AA$3&lt;='Gastos Gerais'!$E$4:$E$1003),-('Gastos Gerais'!$C$4:$C$1003))</f>
        <v>0</v>
      </c>
      <c r="AB62" s="72">
        <f>SUMPRODUCT(-('Gastos Gerais'!$B$4:$B$1003=Analítico!$B62),-(Analítico!AB$3&gt;='Gastos Gerais'!$D$4:$D$1003),-(Analítico!AB$3&lt;='Gastos Gerais'!$E$4:$E$1003),-('Gastos Gerais'!$C$4:$C$1003))</f>
        <v>0</v>
      </c>
      <c r="AC62" s="72">
        <f>SUMPRODUCT(-('Gastos Gerais'!$B$4:$B$1003=Analítico!$B62),-(Analítico!AC$3&gt;='Gastos Gerais'!$D$4:$D$1003),-(Analítico!AC$3&lt;='Gastos Gerais'!$E$4:$E$1003),-('Gastos Gerais'!$C$4:$C$1003))</f>
        <v>0</v>
      </c>
      <c r="AD62" s="72">
        <f>SUMPRODUCT(-('Gastos Gerais'!$B$4:$B$1003=Analítico!$B62),-(Analítico!AD$3&gt;='Gastos Gerais'!$D$4:$D$1003),-(Analítico!AD$3&lt;='Gastos Gerais'!$E$4:$E$1003),-('Gastos Gerais'!$C$4:$C$1003))</f>
        <v>0</v>
      </c>
      <c r="AE62" s="72">
        <f>SUMPRODUCT(-('Gastos Gerais'!$B$4:$B$1003=Analítico!$B62),-(Analítico!AE$3&gt;='Gastos Gerais'!$D$4:$D$1003),-(Analítico!AE$3&lt;='Gastos Gerais'!$E$4:$E$1003),-('Gastos Gerais'!$C$4:$C$1003))</f>
        <v>0</v>
      </c>
      <c r="AF62" s="72">
        <f>SUMPRODUCT(-('Gastos Gerais'!$B$4:$B$1003=Analítico!$B62),-(Analítico!AF$3&gt;='Gastos Gerais'!$D$4:$D$1003),-(Analítico!AF$3&lt;='Gastos Gerais'!$E$4:$E$1003),-('Gastos Gerais'!$C$4:$C$1003))</f>
        <v>0</v>
      </c>
      <c r="AG62" s="72">
        <f>SUMPRODUCT(-('Gastos Gerais'!$B$4:$B$1003=Analítico!$B62),-(Analítico!AG$3&gt;='Gastos Gerais'!$D$4:$D$1003),-(Analítico!AG$3&lt;='Gastos Gerais'!$E$4:$E$1003),-('Gastos Gerais'!$C$4:$C$1003))</f>
        <v>0</v>
      </c>
      <c r="AH62" s="72">
        <f>SUMPRODUCT(-('Gastos Gerais'!$B$4:$B$1003=Analítico!$B62),-(Analítico!AH$3&gt;='Gastos Gerais'!$D$4:$D$1003),-(Analítico!AH$3&lt;='Gastos Gerais'!$E$4:$E$1003),-('Gastos Gerais'!$C$4:$C$1003))</f>
        <v>0</v>
      </c>
      <c r="AI62" s="72">
        <f>SUMPRODUCT(-('Gastos Gerais'!$B$4:$B$1003=Analítico!$B62),-(Analítico!AI$3&gt;='Gastos Gerais'!$D$4:$D$1003),-(Analítico!AI$3&lt;='Gastos Gerais'!$E$4:$E$1003),-('Gastos Gerais'!$C$4:$C$1003))</f>
        <v>0</v>
      </c>
      <c r="AJ62" s="72">
        <f>SUMPRODUCT(-('Gastos Gerais'!$B$4:$B$1003=Analítico!$B62),-(Analítico!AJ$3&gt;='Gastos Gerais'!$D$4:$D$1003),-(Analítico!AJ$3&lt;='Gastos Gerais'!$E$4:$E$1003),-('Gastos Gerais'!$C$4:$C$1003))</f>
        <v>0</v>
      </c>
      <c r="AK62" s="72">
        <f>SUMPRODUCT(-('Gastos Gerais'!$B$4:$B$1003=Analítico!$B62),-(Analítico!AK$3&gt;='Gastos Gerais'!$D$4:$D$1003),-(Analítico!AK$3&lt;='Gastos Gerais'!$E$4:$E$1003),-('Gastos Gerais'!$C$4:$C$1003))</f>
        <v>0</v>
      </c>
      <c r="AL62" s="72">
        <f>SUMPRODUCT(-('Gastos Gerais'!$B$4:$B$1003=Analítico!$B62),-(Analítico!AL$3&gt;='Gastos Gerais'!$D$4:$D$1003),-(Analítico!AL$3&lt;='Gastos Gerais'!$E$4:$E$1003),-('Gastos Gerais'!$C$4:$C$1003))</f>
        <v>0</v>
      </c>
      <c r="AM62" s="72">
        <f>SUMPRODUCT(-('Gastos Gerais'!$B$4:$B$1003=Analítico!$B62),-(Analítico!AM$3&gt;='Gastos Gerais'!$D$4:$D$1003),-(Analítico!AM$3&lt;='Gastos Gerais'!$E$4:$E$1003),-('Gastos Gerais'!$C$4:$C$1003))</f>
        <v>0</v>
      </c>
      <c r="AN62" s="72">
        <f>SUMPRODUCT(-('Gastos Gerais'!$B$4:$B$1003=Analítico!$B62),-(Analítico!AN$3&gt;='Gastos Gerais'!$D$4:$D$1003),-(Analítico!AN$3&lt;='Gastos Gerais'!$E$4:$E$1003),-('Gastos Gerais'!$C$4:$C$1003))</f>
        <v>0</v>
      </c>
      <c r="AO62" s="72">
        <f>SUMPRODUCT(-('Gastos Gerais'!$B$4:$B$1003=Analítico!$B62),-(Analítico!AO$3&gt;='Gastos Gerais'!$D$4:$D$1003),-(Analítico!AO$3&lt;='Gastos Gerais'!$E$4:$E$1003),-('Gastos Gerais'!$C$4:$C$1003))</f>
        <v>0</v>
      </c>
      <c r="AP62" s="72">
        <f>SUMPRODUCT(-('Gastos Gerais'!$B$4:$B$1003=Analítico!$B62),-(Analítico!AP$3&gt;='Gastos Gerais'!$D$4:$D$1003),-(Analítico!AP$3&lt;='Gastos Gerais'!$E$4:$E$1003),-('Gastos Gerais'!$C$4:$C$1003))</f>
        <v>0</v>
      </c>
      <c r="AQ62" s="72">
        <f>SUMPRODUCT(-('Gastos Gerais'!$B$4:$B$1003=Analítico!$B62),-(Analítico!AQ$3&gt;='Gastos Gerais'!$D$4:$D$1003),-(Analítico!AQ$3&lt;='Gastos Gerais'!$E$4:$E$1003),-('Gastos Gerais'!$C$4:$C$1003))</f>
        <v>0</v>
      </c>
      <c r="AR62" s="72">
        <f>SUMPRODUCT(-('Gastos Gerais'!$B$4:$B$1003=Analítico!$B62),-(Analítico!AR$3&gt;='Gastos Gerais'!$D$4:$D$1003),-(Analítico!AR$3&lt;='Gastos Gerais'!$E$4:$E$1003),-('Gastos Gerais'!$C$4:$C$1003))</f>
        <v>0</v>
      </c>
      <c r="AS62" s="72">
        <f>SUMPRODUCT(-('Gastos Gerais'!$B$4:$B$1003=Analítico!$B62),-(Analítico!AS$3&gt;='Gastos Gerais'!$D$4:$D$1003),-(Analítico!AS$3&lt;='Gastos Gerais'!$E$4:$E$1003),-('Gastos Gerais'!$C$4:$C$1003))</f>
        <v>0</v>
      </c>
      <c r="AT62" s="72">
        <f>SUMPRODUCT(-('Gastos Gerais'!$B$4:$B$1003=Analítico!$B62),-(Analítico!AT$3&gt;='Gastos Gerais'!$D$4:$D$1003),-(Analítico!AT$3&lt;='Gastos Gerais'!$E$4:$E$1003),-('Gastos Gerais'!$C$4:$C$1003))</f>
        <v>0</v>
      </c>
      <c r="AU62" s="72">
        <f>SUMPRODUCT(-('Gastos Gerais'!$B$4:$B$1003=Analítico!$B62),-(Analítico!AU$3&gt;='Gastos Gerais'!$D$4:$D$1003),-(Analítico!AU$3&lt;='Gastos Gerais'!$E$4:$E$1003),-('Gastos Gerais'!$C$4:$C$1003))</f>
        <v>0</v>
      </c>
      <c r="AV62" s="72">
        <f>SUMPRODUCT(-('Gastos Gerais'!$B$4:$B$1003=Analítico!$B62),-(Analítico!AV$3&gt;='Gastos Gerais'!$D$4:$D$1003),-(Analítico!AV$3&lt;='Gastos Gerais'!$E$4:$E$1003),-('Gastos Gerais'!$C$4:$C$1003))</f>
        <v>0</v>
      </c>
      <c r="AW62" s="72">
        <f>SUMPRODUCT(-('Gastos Gerais'!$B$4:$B$1003=Analítico!$B62),-(Analítico!AW$3&gt;='Gastos Gerais'!$D$4:$D$1003),-(Analítico!AW$3&lt;='Gastos Gerais'!$E$4:$E$1003),-('Gastos Gerais'!$C$4:$C$1003))</f>
        <v>0</v>
      </c>
      <c r="AX62" s="72">
        <f>SUMPRODUCT(-('Gastos Gerais'!$B$4:$B$1003=Analítico!$B62),-(Analítico!AX$3&gt;='Gastos Gerais'!$D$4:$D$1003),-(Analítico!AX$3&lt;='Gastos Gerais'!$E$4:$E$1003),-('Gastos Gerais'!$C$4:$C$1003))</f>
        <v>0</v>
      </c>
      <c r="AY62" s="72">
        <f>SUMPRODUCT(-('Gastos Gerais'!$B$4:$B$1003=Analítico!$B62),-(Analítico!AY$3&gt;='Gastos Gerais'!$D$4:$D$1003),-(Analítico!AY$3&lt;='Gastos Gerais'!$E$4:$E$1003),-('Gastos Gerais'!$C$4:$C$1003))</f>
        <v>0</v>
      </c>
      <c r="AZ62" s="72">
        <f>SUMPRODUCT(-('Gastos Gerais'!$B$4:$B$1003=Analítico!$B62),-(Analítico!AZ$3&gt;='Gastos Gerais'!$D$4:$D$1003),-(Analítico!AZ$3&lt;='Gastos Gerais'!$E$4:$E$1003),-('Gastos Gerais'!$C$4:$C$1003))</f>
        <v>0</v>
      </c>
      <c r="BA62" s="72">
        <f>SUMPRODUCT(-('Gastos Gerais'!$B$4:$B$1003=Analítico!$B62),-(Analítico!BA$3&gt;='Gastos Gerais'!$D$4:$D$1003),-(Analítico!BA$3&lt;='Gastos Gerais'!$E$4:$E$1003),-('Gastos Gerais'!$C$4:$C$1003))</f>
        <v>0</v>
      </c>
      <c r="BB62" s="72">
        <f>SUMPRODUCT(-('Gastos Gerais'!$B$4:$B$1003=Analítico!$B62),-(Analítico!BB$3&gt;='Gastos Gerais'!$D$4:$D$1003),-(Analítico!BB$3&lt;='Gastos Gerais'!$E$4:$E$1003),-('Gastos Gerais'!$C$4:$C$1003))</f>
        <v>0</v>
      </c>
      <c r="BC62" s="72">
        <f>SUMPRODUCT(-('Gastos Gerais'!$B$4:$B$1003=Analítico!$B62),-(Analítico!BC$3&gt;='Gastos Gerais'!$D$4:$D$1003),-(Analítico!BC$3&lt;='Gastos Gerais'!$E$4:$E$1003),-('Gastos Gerais'!$C$4:$C$1003))</f>
        <v>0</v>
      </c>
      <c r="BD62" s="72">
        <f>SUMPRODUCT(-('Gastos Gerais'!$B$4:$B$1003=Analítico!$B62),-(Analítico!BD$3&gt;='Gastos Gerais'!$D$4:$D$1003),-(Analítico!BD$3&lt;='Gastos Gerais'!$E$4:$E$1003),-('Gastos Gerais'!$C$4:$C$1003))</f>
        <v>0</v>
      </c>
      <c r="BE62" s="72">
        <f>SUMPRODUCT(-('Gastos Gerais'!$B$4:$B$1003=Analítico!$B62),-(Analítico!BE$3&gt;='Gastos Gerais'!$D$4:$D$1003),-(Analítico!BE$3&lt;='Gastos Gerais'!$E$4:$E$1003),-('Gastos Gerais'!$C$4:$C$1003))</f>
        <v>0</v>
      </c>
      <c r="BF62" s="72">
        <f>SUMPRODUCT(-('Gastos Gerais'!$B$4:$B$1003=Analítico!$B62),-(Analítico!BF$3&gt;='Gastos Gerais'!$D$4:$D$1003),-(Analítico!BF$3&lt;='Gastos Gerais'!$E$4:$E$1003),-('Gastos Gerais'!$C$4:$C$1003))</f>
        <v>0</v>
      </c>
      <c r="BG62" s="72">
        <f>SUMPRODUCT(-('Gastos Gerais'!$B$4:$B$1003=Analítico!$B62),-(Analítico!BG$3&gt;='Gastos Gerais'!$D$4:$D$1003),-(Analítico!BG$3&lt;='Gastos Gerais'!$E$4:$E$1003),-('Gastos Gerais'!$C$4:$C$1003))</f>
        <v>0</v>
      </c>
      <c r="BH62" s="72">
        <f>SUMPRODUCT(-('Gastos Gerais'!$B$4:$B$1003=Analítico!$B62),-(Analítico!BH$3&gt;='Gastos Gerais'!$D$4:$D$1003),-(Analítico!BH$3&lt;='Gastos Gerais'!$E$4:$E$1003),-('Gastos Gerais'!$C$4:$C$1003))</f>
        <v>0</v>
      </c>
      <c r="BI62" s="72">
        <f>SUMPRODUCT(-('Gastos Gerais'!$B$4:$B$1003=Analítico!$B62),-(Analítico!BI$3&gt;='Gastos Gerais'!$D$4:$D$1003),-(Analítico!BI$3&lt;='Gastos Gerais'!$E$4:$E$1003),-('Gastos Gerais'!$C$4:$C$1003))</f>
        <v>0</v>
      </c>
      <c r="BJ62" s="72">
        <f>SUMPRODUCT(-('Gastos Gerais'!$B$4:$B$1003=Analítico!$B62),-(Analítico!BJ$3&gt;='Gastos Gerais'!$D$4:$D$1003),-(Analítico!BJ$3&lt;='Gastos Gerais'!$E$4:$E$1003),-('Gastos Gerais'!$C$4:$C$1003))</f>
        <v>0</v>
      </c>
      <c r="BK62" s="70">
        <f t="shared" si="31"/>
        <v>0</v>
      </c>
      <c r="BL62" s="75">
        <f t="shared" ca="1" si="32"/>
        <v>0</v>
      </c>
    </row>
    <row r="63" spans="1:64" s="48" customFormat="1" ht="23.25" customHeight="1" x14ac:dyDescent="0.2">
      <c r="A63" s="19" t="s">
        <v>191</v>
      </c>
      <c r="B63" s="351" t="s">
        <v>192</v>
      </c>
      <c r="C63" s="72">
        <f>SUMPRODUCT(-('Gastos Gerais'!$B$4:$B$1003=Analítico!$B63),-(Analítico!C$3&gt;='Gastos Gerais'!$D$4:$D$1003),-(Analítico!C$3&lt;='Gastos Gerais'!$E$4:$E$1003),-('Gastos Gerais'!$C$4:$C$1003))</f>
        <v>450</v>
      </c>
      <c r="D63" s="72">
        <f>SUMPRODUCT(-('Gastos Gerais'!$B$4:$B$1003=Analítico!$B63),-(Analítico!D$3&gt;='Gastos Gerais'!$D$4:$D$1003),-(Analítico!D$3&lt;='Gastos Gerais'!$E$4:$E$1003),-('Gastos Gerais'!$C$4:$C$1003))</f>
        <v>450</v>
      </c>
      <c r="E63" s="72">
        <f>SUMPRODUCT(-('Gastos Gerais'!$B$4:$B$1003=Analítico!$B63),-(Analítico!E$3&gt;='Gastos Gerais'!$D$4:$D$1003),-(Analítico!E$3&lt;='Gastos Gerais'!$E$4:$E$1003),-('Gastos Gerais'!$C$4:$C$1003))</f>
        <v>450</v>
      </c>
      <c r="F63" s="72">
        <f>SUMPRODUCT(-('Gastos Gerais'!$B$4:$B$1003=Analítico!$B63),-(Analítico!F$3&gt;='Gastos Gerais'!$D$4:$D$1003),-(Analítico!F$3&lt;='Gastos Gerais'!$E$4:$E$1003),-('Gastos Gerais'!$C$4:$C$1003))</f>
        <v>450</v>
      </c>
      <c r="G63" s="72">
        <f>SUMPRODUCT(-('Gastos Gerais'!$B$4:$B$1003=Analítico!$B63),-(Analítico!G$3&gt;='Gastos Gerais'!$D$4:$D$1003),-(Analítico!G$3&lt;='Gastos Gerais'!$E$4:$E$1003),-('Gastos Gerais'!$C$4:$C$1003))</f>
        <v>450</v>
      </c>
      <c r="H63" s="72">
        <f>SUMPRODUCT(-('Gastos Gerais'!$B$4:$B$1003=Analítico!$B63),-(Analítico!H$3&gt;='Gastos Gerais'!$D$4:$D$1003),-(Analítico!H$3&lt;='Gastos Gerais'!$E$4:$E$1003),-('Gastos Gerais'!$C$4:$C$1003))</f>
        <v>450</v>
      </c>
      <c r="I63" s="72">
        <f>SUMPRODUCT(-('Gastos Gerais'!$B$4:$B$1003=Analítico!$B63),-(Analítico!I$3&gt;='Gastos Gerais'!$D$4:$D$1003),-(Analítico!I$3&lt;='Gastos Gerais'!$E$4:$E$1003),-('Gastos Gerais'!$C$4:$C$1003))</f>
        <v>0</v>
      </c>
      <c r="J63" s="72">
        <f>SUMPRODUCT(-('Gastos Gerais'!$B$4:$B$1003=Analítico!$B63),-(Analítico!J$3&gt;='Gastos Gerais'!$D$4:$D$1003),-(Analítico!J$3&lt;='Gastos Gerais'!$E$4:$E$1003),-('Gastos Gerais'!$C$4:$C$1003))</f>
        <v>0</v>
      </c>
      <c r="K63" s="72">
        <f>SUMPRODUCT(-('Gastos Gerais'!$B$4:$B$1003=Analítico!$B63),-(Analítico!K$3&gt;='Gastos Gerais'!$D$4:$D$1003),-(Analítico!K$3&lt;='Gastos Gerais'!$E$4:$E$1003),-('Gastos Gerais'!$C$4:$C$1003))</f>
        <v>0</v>
      </c>
      <c r="L63" s="72">
        <f>SUMPRODUCT(-('Gastos Gerais'!$B$4:$B$1003=Analítico!$B63),-(Analítico!L$3&gt;='Gastos Gerais'!$D$4:$D$1003),-(Analítico!L$3&lt;='Gastos Gerais'!$E$4:$E$1003),-('Gastos Gerais'!$C$4:$C$1003))</f>
        <v>0</v>
      </c>
      <c r="M63" s="72">
        <f>SUMPRODUCT(-('Gastos Gerais'!$B$4:$B$1003=Analítico!$B63),-(Analítico!M$3&gt;='Gastos Gerais'!$D$4:$D$1003),-(Analítico!M$3&lt;='Gastos Gerais'!$E$4:$E$1003),-('Gastos Gerais'!$C$4:$C$1003))</f>
        <v>0</v>
      </c>
      <c r="N63" s="72">
        <f>SUMPRODUCT(-('Gastos Gerais'!$B$4:$B$1003=Analítico!$B63),-(Analítico!N$3&gt;='Gastos Gerais'!$D$4:$D$1003),-(Analítico!N$3&lt;='Gastos Gerais'!$E$4:$E$1003),-('Gastos Gerais'!$C$4:$C$1003))</f>
        <v>0</v>
      </c>
      <c r="O63" s="72">
        <f>SUMPRODUCT(-('Gastos Gerais'!$B$4:$B$1003=Analítico!$B63),-(Analítico!O$3&gt;='Gastos Gerais'!$D$4:$D$1003),-(Analítico!O$3&lt;='Gastos Gerais'!$E$4:$E$1003),-('Gastos Gerais'!$C$4:$C$1003))</f>
        <v>0</v>
      </c>
      <c r="P63" s="72">
        <f>SUMPRODUCT(-('Gastos Gerais'!$B$4:$B$1003=Analítico!$B63),-(Analítico!P$3&gt;='Gastos Gerais'!$D$4:$D$1003),-(Analítico!P$3&lt;='Gastos Gerais'!$E$4:$E$1003),-('Gastos Gerais'!$C$4:$C$1003))</f>
        <v>0</v>
      </c>
      <c r="Q63" s="72">
        <f>SUMPRODUCT(-('Gastos Gerais'!$B$4:$B$1003=Analítico!$B63),-(Analítico!Q$3&gt;='Gastos Gerais'!$D$4:$D$1003),-(Analítico!Q$3&lt;='Gastos Gerais'!$E$4:$E$1003),-('Gastos Gerais'!$C$4:$C$1003))</f>
        <v>0</v>
      </c>
      <c r="R63" s="72">
        <f>SUMPRODUCT(-('Gastos Gerais'!$B$4:$B$1003=Analítico!$B63),-(Analítico!R$3&gt;='Gastos Gerais'!$D$4:$D$1003),-(Analítico!R$3&lt;='Gastos Gerais'!$E$4:$E$1003),-('Gastos Gerais'!$C$4:$C$1003))</f>
        <v>0</v>
      </c>
      <c r="S63" s="72">
        <f>SUMPRODUCT(-('Gastos Gerais'!$B$4:$B$1003=Analítico!$B63),-(Analítico!S$3&gt;='Gastos Gerais'!$D$4:$D$1003),-(Analítico!S$3&lt;='Gastos Gerais'!$E$4:$E$1003),-('Gastos Gerais'!$C$4:$C$1003))</f>
        <v>0</v>
      </c>
      <c r="T63" s="72">
        <f>SUMPRODUCT(-('Gastos Gerais'!$B$4:$B$1003=Analítico!$B63),-(Analítico!T$3&gt;='Gastos Gerais'!$D$4:$D$1003),-(Analítico!T$3&lt;='Gastos Gerais'!$E$4:$E$1003),-('Gastos Gerais'!$C$4:$C$1003))</f>
        <v>0</v>
      </c>
      <c r="U63" s="72">
        <f>SUMPRODUCT(-('Gastos Gerais'!$B$4:$B$1003=Analítico!$B63),-(Analítico!U$3&gt;='Gastos Gerais'!$D$4:$D$1003),-(Analítico!U$3&lt;='Gastos Gerais'!$E$4:$E$1003),-('Gastos Gerais'!$C$4:$C$1003))</f>
        <v>0</v>
      </c>
      <c r="V63" s="72">
        <f>SUMPRODUCT(-('Gastos Gerais'!$B$4:$B$1003=Analítico!$B63),-(Analítico!V$3&gt;='Gastos Gerais'!$D$4:$D$1003),-(Analítico!V$3&lt;='Gastos Gerais'!$E$4:$E$1003),-('Gastos Gerais'!$C$4:$C$1003))</f>
        <v>0</v>
      </c>
      <c r="W63" s="72">
        <f>SUMPRODUCT(-('Gastos Gerais'!$B$4:$B$1003=Analítico!$B63),-(Analítico!W$3&gt;='Gastos Gerais'!$D$4:$D$1003),-(Analítico!W$3&lt;='Gastos Gerais'!$E$4:$E$1003),-('Gastos Gerais'!$C$4:$C$1003))</f>
        <v>0</v>
      </c>
      <c r="X63" s="72">
        <f>SUMPRODUCT(-('Gastos Gerais'!$B$4:$B$1003=Analítico!$B63),-(Analítico!X$3&gt;='Gastos Gerais'!$D$4:$D$1003),-(Analítico!X$3&lt;='Gastos Gerais'!$E$4:$E$1003),-('Gastos Gerais'!$C$4:$C$1003))</f>
        <v>0</v>
      </c>
      <c r="Y63" s="72">
        <f>SUMPRODUCT(-('Gastos Gerais'!$B$4:$B$1003=Analítico!$B63),-(Analítico!Y$3&gt;='Gastos Gerais'!$D$4:$D$1003),-(Analítico!Y$3&lt;='Gastos Gerais'!$E$4:$E$1003),-('Gastos Gerais'!$C$4:$C$1003))</f>
        <v>0</v>
      </c>
      <c r="Z63" s="72">
        <f>SUMPRODUCT(-('Gastos Gerais'!$B$4:$B$1003=Analítico!$B63),-(Analítico!Z$3&gt;='Gastos Gerais'!$D$4:$D$1003),-(Analítico!Z$3&lt;='Gastos Gerais'!$E$4:$E$1003),-('Gastos Gerais'!$C$4:$C$1003))</f>
        <v>0</v>
      </c>
      <c r="AA63" s="72">
        <f>SUMPRODUCT(-('Gastos Gerais'!$B$4:$B$1003=Analítico!$B63),-(Analítico!AA$3&gt;='Gastos Gerais'!$D$4:$D$1003),-(Analítico!AA$3&lt;='Gastos Gerais'!$E$4:$E$1003),-('Gastos Gerais'!$C$4:$C$1003))</f>
        <v>0</v>
      </c>
      <c r="AB63" s="72">
        <f>SUMPRODUCT(-('Gastos Gerais'!$B$4:$B$1003=Analítico!$B63),-(Analítico!AB$3&gt;='Gastos Gerais'!$D$4:$D$1003),-(Analítico!AB$3&lt;='Gastos Gerais'!$E$4:$E$1003),-('Gastos Gerais'!$C$4:$C$1003))</f>
        <v>0</v>
      </c>
      <c r="AC63" s="72">
        <f>SUMPRODUCT(-('Gastos Gerais'!$B$4:$B$1003=Analítico!$B63),-(Analítico!AC$3&gt;='Gastos Gerais'!$D$4:$D$1003),-(Analítico!AC$3&lt;='Gastos Gerais'!$E$4:$E$1003),-('Gastos Gerais'!$C$4:$C$1003))</f>
        <v>0</v>
      </c>
      <c r="AD63" s="72">
        <f>SUMPRODUCT(-('Gastos Gerais'!$B$4:$B$1003=Analítico!$B63),-(Analítico!AD$3&gt;='Gastos Gerais'!$D$4:$D$1003),-(Analítico!AD$3&lt;='Gastos Gerais'!$E$4:$E$1003),-('Gastos Gerais'!$C$4:$C$1003))</f>
        <v>0</v>
      </c>
      <c r="AE63" s="72">
        <f>SUMPRODUCT(-('Gastos Gerais'!$B$4:$B$1003=Analítico!$B63),-(Analítico!AE$3&gt;='Gastos Gerais'!$D$4:$D$1003),-(Analítico!AE$3&lt;='Gastos Gerais'!$E$4:$E$1003),-('Gastos Gerais'!$C$4:$C$1003))</f>
        <v>0</v>
      </c>
      <c r="AF63" s="72">
        <f>SUMPRODUCT(-('Gastos Gerais'!$B$4:$B$1003=Analítico!$B63),-(Analítico!AF$3&gt;='Gastos Gerais'!$D$4:$D$1003),-(Analítico!AF$3&lt;='Gastos Gerais'!$E$4:$E$1003),-('Gastos Gerais'!$C$4:$C$1003))</f>
        <v>0</v>
      </c>
      <c r="AG63" s="72">
        <f>SUMPRODUCT(-('Gastos Gerais'!$B$4:$B$1003=Analítico!$B63),-(Analítico!AG$3&gt;='Gastos Gerais'!$D$4:$D$1003),-(Analítico!AG$3&lt;='Gastos Gerais'!$E$4:$E$1003),-('Gastos Gerais'!$C$4:$C$1003))</f>
        <v>0</v>
      </c>
      <c r="AH63" s="72">
        <f>SUMPRODUCT(-('Gastos Gerais'!$B$4:$B$1003=Analítico!$B63),-(Analítico!AH$3&gt;='Gastos Gerais'!$D$4:$D$1003),-(Analítico!AH$3&lt;='Gastos Gerais'!$E$4:$E$1003),-('Gastos Gerais'!$C$4:$C$1003))</f>
        <v>0</v>
      </c>
      <c r="AI63" s="72">
        <f>SUMPRODUCT(-('Gastos Gerais'!$B$4:$B$1003=Analítico!$B63),-(Analítico!AI$3&gt;='Gastos Gerais'!$D$4:$D$1003),-(Analítico!AI$3&lt;='Gastos Gerais'!$E$4:$E$1003),-('Gastos Gerais'!$C$4:$C$1003))</f>
        <v>0</v>
      </c>
      <c r="AJ63" s="72">
        <f>SUMPRODUCT(-('Gastos Gerais'!$B$4:$B$1003=Analítico!$B63),-(Analítico!AJ$3&gt;='Gastos Gerais'!$D$4:$D$1003),-(Analítico!AJ$3&lt;='Gastos Gerais'!$E$4:$E$1003),-('Gastos Gerais'!$C$4:$C$1003))</f>
        <v>0</v>
      </c>
      <c r="AK63" s="72">
        <f>SUMPRODUCT(-('Gastos Gerais'!$B$4:$B$1003=Analítico!$B63),-(Analítico!AK$3&gt;='Gastos Gerais'!$D$4:$D$1003),-(Analítico!AK$3&lt;='Gastos Gerais'!$E$4:$E$1003),-('Gastos Gerais'!$C$4:$C$1003))</f>
        <v>0</v>
      </c>
      <c r="AL63" s="72">
        <f>SUMPRODUCT(-('Gastos Gerais'!$B$4:$B$1003=Analítico!$B63),-(Analítico!AL$3&gt;='Gastos Gerais'!$D$4:$D$1003),-(Analítico!AL$3&lt;='Gastos Gerais'!$E$4:$E$1003),-('Gastos Gerais'!$C$4:$C$1003))</f>
        <v>0</v>
      </c>
      <c r="AM63" s="72">
        <f>SUMPRODUCT(-('Gastos Gerais'!$B$4:$B$1003=Analítico!$B63),-(Analítico!AM$3&gt;='Gastos Gerais'!$D$4:$D$1003),-(Analítico!AM$3&lt;='Gastos Gerais'!$E$4:$E$1003),-('Gastos Gerais'!$C$4:$C$1003))</f>
        <v>0</v>
      </c>
      <c r="AN63" s="72">
        <f>SUMPRODUCT(-('Gastos Gerais'!$B$4:$B$1003=Analítico!$B63),-(Analítico!AN$3&gt;='Gastos Gerais'!$D$4:$D$1003),-(Analítico!AN$3&lt;='Gastos Gerais'!$E$4:$E$1003),-('Gastos Gerais'!$C$4:$C$1003))</f>
        <v>0</v>
      </c>
      <c r="AO63" s="72">
        <f>SUMPRODUCT(-('Gastos Gerais'!$B$4:$B$1003=Analítico!$B63),-(Analítico!AO$3&gt;='Gastos Gerais'!$D$4:$D$1003),-(Analítico!AO$3&lt;='Gastos Gerais'!$E$4:$E$1003),-('Gastos Gerais'!$C$4:$C$1003))</f>
        <v>0</v>
      </c>
      <c r="AP63" s="72">
        <f>SUMPRODUCT(-('Gastos Gerais'!$B$4:$B$1003=Analítico!$B63),-(Analítico!AP$3&gt;='Gastos Gerais'!$D$4:$D$1003),-(Analítico!AP$3&lt;='Gastos Gerais'!$E$4:$E$1003),-('Gastos Gerais'!$C$4:$C$1003))</f>
        <v>0</v>
      </c>
      <c r="AQ63" s="72">
        <f>SUMPRODUCT(-('Gastos Gerais'!$B$4:$B$1003=Analítico!$B63),-(Analítico!AQ$3&gt;='Gastos Gerais'!$D$4:$D$1003),-(Analítico!AQ$3&lt;='Gastos Gerais'!$E$4:$E$1003),-('Gastos Gerais'!$C$4:$C$1003))</f>
        <v>0</v>
      </c>
      <c r="AR63" s="72">
        <f>SUMPRODUCT(-('Gastos Gerais'!$B$4:$B$1003=Analítico!$B63),-(Analítico!AR$3&gt;='Gastos Gerais'!$D$4:$D$1003),-(Analítico!AR$3&lt;='Gastos Gerais'!$E$4:$E$1003),-('Gastos Gerais'!$C$4:$C$1003))</f>
        <v>0</v>
      </c>
      <c r="AS63" s="72">
        <f>SUMPRODUCT(-('Gastos Gerais'!$B$4:$B$1003=Analítico!$B63),-(Analítico!AS$3&gt;='Gastos Gerais'!$D$4:$D$1003),-(Analítico!AS$3&lt;='Gastos Gerais'!$E$4:$E$1003),-('Gastos Gerais'!$C$4:$C$1003))</f>
        <v>0</v>
      </c>
      <c r="AT63" s="72">
        <f>SUMPRODUCT(-('Gastos Gerais'!$B$4:$B$1003=Analítico!$B63),-(Analítico!AT$3&gt;='Gastos Gerais'!$D$4:$D$1003),-(Analítico!AT$3&lt;='Gastos Gerais'!$E$4:$E$1003),-('Gastos Gerais'!$C$4:$C$1003))</f>
        <v>0</v>
      </c>
      <c r="AU63" s="72">
        <f>SUMPRODUCT(-('Gastos Gerais'!$B$4:$B$1003=Analítico!$B63),-(Analítico!AU$3&gt;='Gastos Gerais'!$D$4:$D$1003),-(Analítico!AU$3&lt;='Gastos Gerais'!$E$4:$E$1003),-('Gastos Gerais'!$C$4:$C$1003))</f>
        <v>0</v>
      </c>
      <c r="AV63" s="72">
        <f>SUMPRODUCT(-('Gastos Gerais'!$B$4:$B$1003=Analítico!$B63),-(Analítico!AV$3&gt;='Gastos Gerais'!$D$4:$D$1003),-(Analítico!AV$3&lt;='Gastos Gerais'!$E$4:$E$1003),-('Gastos Gerais'!$C$4:$C$1003))</f>
        <v>0</v>
      </c>
      <c r="AW63" s="72">
        <f>SUMPRODUCT(-('Gastos Gerais'!$B$4:$B$1003=Analítico!$B63),-(Analítico!AW$3&gt;='Gastos Gerais'!$D$4:$D$1003),-(Analítico!AW$3&lt;='Gastos Gerais'!$E$4:$E$1003),-('Gastos Gerais'!$C$4:$C$1003))</f>
        <v>0</v>
      </c>
      <c r="AX63" s="72">
        <f>SUMPRODUCT(-('Gastos Gerais'!$B$4:$B$1003=Analítico!$B63),-(Analítico!AX$3&gt;='Gastos Gerais'!$D$4:$D$1003),-(Analítico!AX$3&lt;='Gastos Gerais'!$E$4:$E$1003),-('Gastos Gerais'!$C$4:$C$1003))</f>
        <v>0</v>
      </c>
      <c r="AY63" s="72">
        <f>SUMPRODUCT(-('Gastos Gerais'!$B$4:$B$1003=Analítico!$B63),-(Analítico!AY$3&gt;='Gastos Gerais'!$D$4:$D$1003),-(Analítico!AY$3&lt;='Gastos Gerais'!$E$4:$E$1003),-('Gastos Gerais'!$C$4:$C$1003))</f>
        <v>0</v>
      </c>
      <c r="AZ63" s="72">
        <f>SUMPRODUCT(-('Gastos Gerais'!$B$4:$B$1003=Analítico!$B63),-(Analítico!AZ$3&gt;='Gastos Gerais'!$D$4:$D$1003),-(Analítico!AZ$3&lt;='Gastos Gerais'!$E$4:$E$1003),-('Gastos Gerais'!$C$4:$C$1003))</f>
        <v>0</v>
      </c>
      <c r="BA63" s="72">
        <f>SUMPRODUCT(-('Gastos Gerais'!$B$4:$B$1003=Analítico!$B63),-(Analítico!BA$3&gt;='Gastos Gerais'!$D$4:$D$1003),-(Analítico!BA$3&lt;='Gastos Gerais'!$E$4:$E$1003),-('Gastos Gerais'!$C$4:$C$1003))</f>
        <v>0</v>
      </c>
      <c r="BB63" s="72">
        <f>SUMPRODUCT(-('Gastos Gerais'!$B$4:$B$1003=Analítico!$B63),-(Analítico!BB$3&gt;='Gastos Gerais'!$D$4:$D$1003),-(Analítico!BB$3&lt;='Gastos Gerais'!$E$4:$E$1003),-('Gastos Gerais'!$C$4:$C$1003))</f>
        <v>0</v>
      </c>
      <c r="BC63" s="72">
        <f>SUMPRODUCT(-('Gastos Gerais'!$B$4:$B$1003=Analítico!$B63),-(Analítico!BC$3&gt;='Gastos Gerais'!$D$4:$D$1003),-(Analítico!BC$3&lt;='Gastos Gerais'!$E$4:$E$1003),-('Gastos Gerais'!$C$4:$C$1003))</f>
        <v>0</v>
      </c>
      <c r="BD63" s="72">
        <f>SUMPRODUCT(-('Gastos Gerais'!$B$4:$B$1003=Analítico!$B63),-(Analítico!BD$3&gt;='Gastos Gerais'!$D$4:$D$1003),-(Analítico!BD$3&lt;='Gastos Gerais'!$E$4:$E$1003),-('Gastos Gerais'!$C$4:$C$1003))</f>
        <v>0</v>
      </c>
      <c r="BE63" s="72">
        <f>SUMPRODUCT(-('Gastos Gerais'!$B$4:$B$1003=Analítico!$B63),-(Analítico!BE$3&gt;='Gastos Gerais'!$D$4:$D$1003),-(Analítico!BE$3&lt;='Gastos Gerais'!$E$4:$E$1003),-('Gastos Gerais'!$C$4:$C$1003))</f>
        <v>0</v>
      </c>
      <c r="BF63" s="72">
        <f>SUMPRODUCT(-('Gastos Gerais'!$B$4:$B$1003=Analítico!$B63),-(Analítico!BF$3&gt;='Gastos Gerais'!$D$4:$D$1003),-(Analítico!BF$3&lt;='Gastos Gerais'!$E$4:$E$1003),-('Gastos Gerais'!$C$4:$C$1003))</f>
        <v>0</v>
      </c>
      <c r="BG63" s="72">
        <f>SUMPRODUCT(-('Gastos Gerais'!$B$4:$B$1003=Analítico!$B63),-(Analítico!BG$3&gt;='Gastos Gerais'!$D$4:$D$1003),-(Analítico!BG$3&lt;='Gastos Gerais'!$E$4:$E$1003),-('Gastos Gerais'!$C$4:$C$1003))</f>
        <v>0</v>
      </c>
      <c r="BH63" s="72">
        <f>SUMPRODUCT(-('Gastos Gerais'!$B$4:$B$1003=Analítico!$B63),-(Analítico!BH$3&gt;='Gastos Gerais'!$D$4:$D$1003),-(Analítico!BH$3&lt;='Gastos Gerais'!$E$4:$E$1003),-('Gastos Gerais'!$C$4:$C$1003))</f>
        <v>0</v>
      </c>
      <c r="BI63" s="72">
        <f>SUMPRODUCT(-('Gastos Gerais'!$B$4:$B$1003=Analítico!$B63),-(Analítico!BI$3&gt;='Gastos Gerais'!$D$4:$D$1003),-(Analítico!BI$3&lt;='Gastos Gerais'!$E$4:$E$1003),-('Gastos Gerais'!$C$4:$C$1003))</f>
        <v>0</v>
      </c>
      <c r="BJ63" s="72">
        <f>SUMPRODUCT(-('Gastos Gerais'!$B$4:$B$1003=Analítico!$B63),-(Analítico!BJ$3&gt;='Gastos Gerais'!$D$4:$D$1003),-(Analítico!BJ$3&lt;='Gastos Gerais'!$E$4:$E$1003),-('Gastos Gerais'!$C$4:$C$1003))</f>
        <v>0</v>
      </c>
      <c r="BK63" s="70">
        <f t="shared" si="31"/>
        <v>2700</v>
      </c>
      <c r="BL63" s="75">
        <f t="shared" ca="1" si="32"/>
        <v>8.1878174126157879E-4</v>
      </c>
    </row>
    <row r="64" spans="1:64" s="48" customFormat="1" ht="23.25" customHeight="1" x14ac:dyDescent="0.2">
      <c r="A64" s="19" t="s">
        <v>193</v>
      </c>
      <c r="B64" s="351" t="s">
        <v>194</v>
      </c>
      <c r="C64" s="72">
        <f>SUMPRODUCT(-('Gastos Gerais'!$B$4:$B$1003=Analítico!$B64),-(Analítico!C$3&gt;='Gastos Gerais'!$D$4:$D$1003),-(Analítico!C$3&lt;='Gastos Gerais'!$E$4:$E$1003),-('Gastos Gerais'!$C$4:$C$1003))</f>
        <v>0</v>
      </c>
      <c r="D64" s="72">
        <f>SUMPRODUCT(-('Gastos Gerais'!$B$4:$B$1003=Analítico!$B64),-(Analítico!D$3&gt;='Gastos Gerais'!$D$4:$D$1003),-(Analítico!D$3&lt;='Gastos Gerais'!$E$4:$E$1003),-('Gastos Gerais'!$C$4:$C$1003))</f>
        <v>0</v>
      </c>
      <c r="E64" s="72">
        <f>SUMPRODUCT(-('Gastos Gerais'!$B$4:$B$1003=Analítico!$B64),-(Analítico!E$3&gt;='Gastos Gerais'!$D$4:$D$1003),-(Analítico!E$3&lt;='Gastos Gerais'!$E$4:$E$1003),-('Gastos Gerais'!$C$4:$C$1003))</f>
        <v>0</v>
      </c>
      <c r="F64" s="72">
        <f>SUMPRODUCT(-('Gastos Gerais'!$B$4:$B$1003=Analítico!$B64),-(Analítico!F$3&gt;='Gastos Gerais'!$D$4:$D$1003),-(Analítico!F$3&lt;='Gastos Gerais'!$E$4:$E$1003),-('Gastos Gerais'!$C$4:$C$1003))</f>
        <v>0</v>
      </c>
      <c r="G64" s="72">
        <f>SUMPRODUCT(-('Gastos Gerais'!$B$4:$B$1003=Analítico!$B64),-(Analítico!G$3&gt;='Gastos Gerais'!$D$4:$D$1003),-(Analítico!G$3&lt;='Gastos Gerais'!$E$4:$E$1003),-('Gastos Gerais'!$C$4:$C$1003))</f>
        <v>0</v>
      </c>
      <c r="H64" s="72">
        <f>SUMPRODUCT(-('Gastos Gerais'!$B$4:$B$1003=Analítico!$B64),-(Analítico!H$3&gt;='Gastos Gerais'!$D$4:$D$1003),-(Analítico!H$3&lt;='Gastos Gerais'!$E$4:$E$1003),-('Gastos Gerais'!$C$4:$C$1003))</f>
        <v>0</v>
      </c>
      <c r="I64" s="72">
        <f>SUMPRODUCT(-('Gastos Gerais'!$B$4:$B$1003=Analítico!$B64),-(Analítico!I$3&gt;='Gastos Gerais'!$D$4:$D$1003),-(Analítico!I$3&lt;='Gastos Gerais'!$E$4:$E$1003),-('Gastos Gerais'!$C$4:$C$1003))</f>
        <v>0</v>
      </c>
      <c r="J64" s="72">
        <f>SUMPRODUCT(-('Gastos Gerais'!$B$4:$B$1003=Analítico!$B64),-(Analítico!J$3&gt;='Gastos Gerais'!$D$4:$D$1003),-(Analítico!J$3&lt;='Gastos Gerais'!$E$4:$E$1003),-('Gastos Gerais'!$C$4:$C$1003))</f>
        <v>0</v>
      </c>
      <c r="K64" s="72">
        <f>SUMPRODUCT(-('Gastos Gerais'!$B$4:$B$1003=Analítico!$B64),-(Analítico!K$3&gt;='Gastos Gerais'!$D$4:$D$1003),-(Analítico!K$3&lt;='Gastos Gerais'!$E$4:$E$1003),-('Gastos Gerais'!$C$4:$C$1003))</f>
        <v>0</v>
      </c>
      <c r="L64" s="72">
        <f>SUMPRODUCT(-('Gastos Gerais'!$B$4:$B$1003=Analítico!$B64),-(Analítico!L$3&gt;='Gastos Gerais'!$D$4:$D$1003),-(Analítico!L$3&lt;='Gastos Gerais'!$E$4:$E$1003),-('Gastos Gerais'!$C$4:$C$1003))</f>
        <v>0</v>
      </c>
      <c r="M64" s="72">
        <f>SUMPRODUCT(-('Gastos Gerais'!$B$4:$B$1003=Analítico!$B64),-(Analítico!M$3&gt;='Gastos Gerais'!$D$4:$D$1003),-(Analítico!M$3&lt;='Gastos Gerais'!$E$4:$E$1003),-('Gastos Gerais'!$C$4:$C$1003))</f>
        <v>0</v>
      </c>
      <c r="N64" s="72">
        <f>SUMPRODUCT(-('Gastos Gerais'!$B$4:$B$1003=Analítico!$B64),-(Analítico!N$3&gt;='Gastos Gerais'!$D$4:$D$1003),-(Analítico!N$3&lt;='Gastos Gerais'!$E$4:$E$1003),-('Gastos Gerais'!$C$4:$C$1003))</f>
        <v>0</v>
      </c>
      <c r="O64" s="72">
        <f>SUMPRODUCT(-('Gastos Gerais'!$B$4:$B$1003=Analítico!$B64),-(Analítico!O$3&gt;='Gastos Gerais'!$D$4:$D$1003),-(Analítico!O$3&lt;='Gastos Gerais'!$E$4:$E$1003),-('Gastos Gerais'!$C$4:$C$1003))</f>
        <v>0</v>
      </c>
      <c r="P64" s="72">
        <f>SUMPRODUCT(-('Gastos Gerais'!$B$4:$B$1003=Analítico!$B64),-(Analítico!P$3&gt;='Gastos Gerais'!$D$4:$D$1003),-(Analítico!P$3&lt;='Gastos Gerais'!$E$4:$E$1003),-('Gastos Gerais'!$C$4:$C$1003))</f>
        <v>0</v>
      </c>
      <c r="Q64" s="72">
        <f>SUMPRODUCT(-('Gastos Gerais'!$B$4:$B$1003=Analítico!$B64),-(Analítico!Q$3&gt;='Gastos Gerais'!$D$4:$D$1003),-(Analítico!Q$3&lt;='Gastos Gerais'!$E$4:$E$1003),-('Gastos Gerais'!$C$4:$C$1003))</f>
        <v>0</v>
      </c>
      <c r="R64" s="72">
        <f>SUMPRODUCT(-('Gastos Gerais'!$B$4:$B$1003=Analítico!$B64),-(Analítico!R$3&gt;='Gastos Gerais'!$D$4:$D$1003),-(Analítico!R$3&lt;='Gastos Gerais'!$E$4:$E$1003),-('Gastos Gerais'!$C$4:$C$1003))</f>
        <v>0</v>
      </c>
      <c r="S64" s="72">
        <f>SUMPRODUCT(-('Gastos Gerais'!$B$4:$B$1003=Analítico!$B64),-(Analítico!S$3&gt;='Gastos Gerais'!$D$4:$D$1003),-(Analítico!S$3&lt;='Gastos Gerais'!$E$4:$E$1003),-('Gastos Gerais'!$C$4:$C$1003))</f>
        <v>0</v>
      </c>
      <c r="T64" s="72">
        <f>SUMPRODUCT(-('Gastos Gerais'!$B$4:$B$1003=Analítico!$B64),-(Analítico!T$3&gt;='Gastos Gerais'!$D$4:$D$1003),-(Analítico!T$3&lt;='Gastos Gerais'!$E$4:$E$1003),-('Gastos Gerais'!$C$4:$C$1003))</f>
        <v>0</v>
      </c>
      <c r="U64" s="72">
        <f>SUMPRODUCT(-('Gastos Gerais'!$B$4:$B$1003=Analítico!$B64),-(Analítico!U$3&gt;='Gastos Gerais'!$D$4:$D$1003),-(Analítico!U$3&lt;='Gastos Gerais'!$E$4:$E$1003),-('Gastos Gerais'!$C$4:$C$1003))</f>
        <v>0</v>
      </c>
      <c r="V64" s="72">
        <f>SUMPRODUCT(-('Gastos Gerais'!$B$4:$B$1003=Analítico!$B64),-(Analítico!V$3&gt;='Gastos Gerais'!$D$4:$D$1003),-(Analítico!V$3&lt;='Gastos Gerais'!$E$4:$E$1003),-('Gastos Gerais'!$C$4:$C$1003))</f>
        <v>0</v>
      </c>
      <c r="W64" s="72">
        <f>SUMPRODUCT(-('Gastos Gerais'!$B$4:$B$1003=Analítico!$B64),-(Analítico!W$3&gt;='Gastos Gerais'!$D$4:$D$1003),-(Analítico!W$3&lt;='Gastos Gerais'!$E$4:$E$1003),-('Gastos Gerais'!$C$4:$C$1003))</f>
        <v>0</v>
      </c>
      <c r="X64" s="72">
        <f>SUMPRODUCT(-('Gastos Gerais'!$B$4:$B$1003=Analítico!$B64),-(Analítico!X$3&gt;='Gastos Gerais'!$D$4:$D$1003),-(Analítico!X$3&lt;='Gastos Gerais'!$E$4:$E$1003),-('Gastos Gerais'!$C$4:$C$1003))</f>
        <v>0</v>
      </c>
      <c r="Y64" s="72">
        <f>SUMPRODUCT(-('Gastos Gerais'!$B$4:$B$1003=Analítico!$B64),-(Analítico!Y$3&gt;='Gastos Gerais'!$D$4:$D$1003),-(Analítico!Y$3&lt;='Gastos Gerais'!$E$4:$E$1003),-('Gastos Gerais'!$C$4:$C$1003))</f>
        <v>0</v>
      </c>
      <c r="Z64" s="72">
        <f>SUMPRODUCT(-('Gastos Gerais'!$B$4:$B$1003=Analítico!$B64),-(Analítico!Z$3&gt;='Gastos Gerais'!$D$4:$D$1003),-(Analítico!Z$3&lt;='Gastos Gerais'!$E$4:$E$1003),-('Gastos Gerais'!$C$4:$C$1003))</f>
        <v>0</v>
      </c>
      <c r="AA64" s="72">
        <f>SUMPRODUCT(-('Gastos Gerais'!$B$4:$B$1003=Analítico!$B64),-(Analítico!AA$3&gt;='Gastos Gerais'!$D$4:$D$1003),-(Analítico!AA$3&lt;='Gastos Gerais'!$E$4:$E$1003),-('Gastos Gerais'!$C$4:$C$1003))</f>
        <v>0</v>
      </c>
      <c r="AB64" s="72">
        <f>SUMPRODUCT(-('Gastos Gerais'!$B$4:$B$1003=Analítico!$B64),-(Analítico!AB$3&gt;='Gastos Gerais'!$D$4:$D$1003),-(Analítico!AB$3&lt;='Gastos Gerais'!$E$4:$E$1003),-('Gastos Gerais'!$C$4:$C$1003))</f>
        <v>0</v>
      </c>
      <c r="AC64" s="72">
        <f>SUMPRODUCT(-('Gastos Gerais'!$B$4:$B$1003=Analítico!$B64),-(Analítico!AC$3&gt;='Gastos Gerais'!$D$4:$D$1003),-(Analítico!AC$3&lt;='Gastos Gerais'!$E$4:$E$1003),-('Gastos Gerais'!$C$4:$C$1003))</f>
        <v>0</v>
      </c>
      <c r="AD64" s="72">
        <f>SUMPRODUCT(-('Gastos Gerais'!$B$4:$B$1003=Analítico!$B64),-(Analítico!AD$3&gt;='Gastos Gerais'!$D$4:$D$1003),-(Analítico!AD$3&lt;='Gastos Gerais'!$E$4:$E$1003),-('Gastos Gerais'!$C$4:$C$1003))</f>
        <v>0</v>
      </c>
      <c r="AE64" s="72">
        <f>SUMPRODUCT(-('Gastos Gerais'!$B$4:$B$1003=Analítico!$B64),-(Analítico!AE$3&gt;='Gastos Gerais'!$D$4:$D$1003),-(Analítico!AE$3&lt;='Gastos Gerais'!$E$4:$E$1003),-('Gastos Gerais'!$C$4:$C$1003))</f>
        <v>0</v>
      </c>
      <c r="AF64" s="72">
        <f>SUMPRODUCT(-('Gastos Gerais'!$B$4:$B$1003=Analítico!$B64),-(Analítico!AF$3&gt;='Gastos Gerais'!$D$4:$D$1003),-(Analítico!AF$3&lt;='Gastos Gerais'!$E$4:$E$1003),-('Gastos Gerais'!$C$4:$C$1003))</f>
        <v>0</v>
      </c>
      <c r="AG64" s="72">
        <f>SUMPRODUCT(-('Gastos Gerais'!$B$4:$B$1003=Analítico!$B64),-(Analítico!AG$3&gt;='Gastos Gerais'!$D$4:$D$1003),-(Analítico!AG$3&lt;='Gastos Gerais'!$E$4:$E$1003),-('Gastos Gerais'!$C$4:$C$1003))</f>
        <v>0</v>
      </c>
      <c r="AH64" s="72">
        <f>SUMPRODUCT(-('Gastos Gerais'!$B$4:$B$1003=Analítico!$B64),-(Analítico!AH$3&gt;='Gastos Gerais'!$D$4:$D$1003),-(Analítico!AH$3&lt;='Gastos Gerais'!$E$4:$E$1003),-('Gastos Gerais'!$C$4:$C$1003))</f>
        <v>0</v>
      </c>
      <c r="AI64" s="72">
        <f>SUMPRODUCT(-('Gastos Gerais'!$B$4:$B$1003=Analítico!$B64),-(Analítico!AI$3&gt;='Gastos Gerais'!$D$4:$D$1003),-(Analítico!AI$3&lt;='Gastos Gerais'!$E$4:$E$1003),-('Gastos Gerais'!$C$4:$C$1003))</f>
        <v>0</v>
      </c>
      <c r="AJ64" s="72">
        <f>SUMPRODUCT(-('Gastos Gerais'!$B$4:$B$1003=Analítico!$B64),-(Analítico!AJ$3&gt;='Gastos Gerais'!$D$4:$D$1003),-(Analítico!AJ$3&lt;='Gastos Gerais'!$E$4:$E$1003),-('Gastos Gerais'!$C$4:$C$1003))</f>
        <v>0</v>
      </c>
      <c r="AK64" s="72">
        <f>SUMPRODUCT(-('Gastos Gerais'!$B$4:$B$1003=Analítico!$B64),-(Analítico!AK$3&gt;='Gastos Gerais'!$D$4:$D$1003),-(Analítico!AK$3&lt;='Gastos Gerais'!$E$4:$E$1003),-('Gastos Gerais'!$C$4:$C$1003))</f>
        <v>0</v>
      </c>
      <c r="AL64" s="72">
        <f>SUMPRODUCT(-('Gastos Gerais'!$B$4:$B$1003=Analítico!$B64),-(Analítico!AL$3&gt;='Gastos Gerais'!$D$4:$D$1003),-(Analítico!AL$3&lt;='Gastos Gerais'!$E$4:$E$1003),-('Gastos Gerais'!$C$4:$C$1003))</f>
        <v>0</v>
      </c>
      <c r="AM64" s="72">
        <f>SUMPRODUCT(-('Gastos Gerais'!$B$4:$B$1003=Analítico!$B64),-(Analítico!AM$3&gt;='Gastos Gerais'!$D$4:$D$1003),-(Analítico!AM$3&lt;='Gastos Gerais'!$E$4:$E$1003),-('Gastos Gerais'!$C$4:$C$1003))</f>
        <v>0</v>
      </c>
      <c r="AN64" s="72">
        <f>SUMPRODUCT(-('Gastos Gerais'!$B$4:$B$1003=Analítico!$B64),-(Analítico!AN$3&gt;='Gastos Gerais'!$D$4:$D$1003),-(Analítico!AN$3&lt;='Gastos Gerais'!$E$4:$E$1003),-('Gastos Gerais'!$C$4:$C$1003))</f>
        <v>0</v>
      </c>
      <c r="AO64" s="72">
        <f>SUMPRODUCT(-('Gastos Gerais'!$B$4:$B$1003=Analítico!$B64),-(Analítico!AO$3&gt;='Gastos Gerais'!$D$4:$D$1003),-(Analítico!AO$3&lt;='Gastos Gerais'!$E$4:$E$1003),-('Gastos Gerais'!$C$4:$C$1003))</f>
        <v>0</v>
      </c>
      <c r="AP64" s="72">
        <f>SUMPRODUCT(-('Gastos Gerais'!$B$4:$B$1003=Analítico!$B64),-(Analítico!AP$3&gt;='Gastos Gerais'!$D$4:$D$1003),-(Analítico!AP$3&lt;='Gastos Gerais'!$E$4:$E$1003),-('Gastos Gerais'!$C$4:$C$1003))</f>
        <v>0</v>
      </c>
      <c r="AQ64" s="72">
        <f>SUMPRODUCT(-('Gastos Gerais'!$B$4:$B$1003=Analítico!$B64),-(Analítico!AQ$3&gt;='Gastos Gerais'!$D$4:$D$1003),-(Analítico!AQ$3&lt;='Gastos Gerais'!$E$4:$E$1003),-('Gastos Gerais'!$C$4:$C$1003))</f>
        <v>0</v>
      </c>
      <c r="AR64" s="72">
        <f>SUMPRODUCT(-('Gastos Gerais'!$B$4:$B$1003=Analítico!$B64),-(Analítico!AR$3&gt;='Gastos Gerais'!$D$4:$D$1003),-(Analítico!AR$3&lt;='Gastos Gerais'!$E$4:$E$1003),-('Gastos Gerais'!$C$4:$C$1003))</f>
        <v>0</v>
      </c>
      <c r="AS64" s="72">
        <f>SUMPRODUCT(-('Gastos Gerais'!$B$4:$B$1003=Analítico!$B64),-(Analítico!AS$3&gt;='Gastos Gerais'!$D$4:$D$1003),-(Analítico!AS$3&lt;='Gastos Gerais'!$E$4:$E$1003),-('Gastos Gerais'!$C$4:$C$1003))</f>
        <v>0</v>
      </c>
      <c r="AT64" s="72">
        <f>SUMPRODUCT(-('Gastos Gerais'!$B$4:$B$1003=Analítico!$B64),-(Analítico!AT$3&gt;='Gastos Gerais'!$D$4:$D$1003),-(Analítico!AT$3&lt;='Gastos Gerais'!$E$4:$E$1003),-('Gastos Gerais'!$C$4:$C$1003))</f>
        <v>0</v>
      </c>
      <c r="AU64" s="72">
        <f>SUMPRODUCT(-('Gastos Gerais'!$B$4:$B$1003=Analítico!$B64),-(Analítico!AU$3&gt;='Gastos Gerais'!$D$4:$D$1003),-(Analítico!AU$3&lt;='Gastos Gerais'!$E$4:$E$1003),-('Gastos Gerais'!$C$4:$C$1003))</f>
        <v>0</v>
      </c>
      <c r="AV64" s="72">
        <f>SUMPRODUCT(-('Gastos Gerais'!$B$4:$B$1003=Analítico!$B64),-(Analítico!AV$3&gt;='Gastos Gerais'!$D$4:$D$1003),-(Analítico!AV$3&lt;='Gastos Gerais'!$E$4:$E$1003),-('Gastos Gerais'!$C$4:$C$1003))</f>
        <v>0</v>
      </c>
      <c r="AW64" s="72">
        <f>SUMPRODUCT(-('Gastos Gerais'!$B$4:$B$1003=Analítico!$B64),-(Analítico!AW$3&gt;='Gastos Gerais'!$D$4:$D$1003),-(Analítico!AW$3&lt;='Gastos Gerais'!$E$4:$E$1003),-('Gastos Gerais'!$C$4:$C$1003))</f>
        <v>0</v>
      </c>
      <c r="AX64" s="72">
        <f>SUMPRODUCT(-('Gastos Gerais'!$B$4:$B$1003=Analítico!$B64),-(Analítico!AX$3&gt;='Gastos Gerais'!$D$4:$D$1003),-(Analítico!AX$3&lt;='Gastos Gerais'!$E$4:$E$1003),-('Gastos Gerais'!$C$4:$C$1003))</f>
        <v>0</v>
      </c>
      <c r="AY64" s="72">
        <f>SUMPRODUCT(-('Gastos Gerais'!$B$4:$B$1003=Analítico!$B64),-(Analítico!AY$3&gt;='Gastos Gerais'!$D$4:$D$1003),-(Analítico!AY$3&lt;='Gastos Gerais'!$E$4:$E$1003),-('Gastos Gerais'!$C$4:$C$1003))</f>
        <v>0</v>
      </c>
      <c r="AZ64" s="72">
        <f>SUMPRODUCT(-('Gastos Gerais'!$B$4:$B$1003=Analítico!$B64),-(Analítico!AZ$3&gt;='Gastos Gerais'!$D$4:$D$1003),-(Analítico!AZ$3&lt;='Gastos Gerais'!$E$4:$E$1003),-('Gastos Gerais'!$C$4:$C$1003))</f>
        <v>0</v>
      </c>
      <c r="BA64" s="72">
        <f>SUMPRODUCT(-('Gastos Gerais'!$B$4:$B$1003=Analítico!$B64),-(Analítico!BA$3&gt;='Gastos Gerais'!$D$4:$D$1003),-(Analítico!BA$3&lt;='Gastos Gerais'!$E$4:$E$1003),-('Gastos Gerais'!$C$4:$C$1003))</f>
        <v>0</v>
      </c>
      <c r="BB64" s="72">
        <f>SUMPRODUCT(-('Gastos Gerais'!$B$4:$B$1003=Analítico!$B64),-(Analítico!BB$3&gt;='Gastos Gerais'!$D$4:$D$1003),-(Analítico!BB$3&lt;='Gastos Gerais'!$E$4:$E$1003),-('Gastos Gerais'!$C$4:$C$1003))</f>
        <v>0</v>
      </c>
      <c r="BC64" s="72">
        <f>SUMPRODUCT(-('Gastos Gerais'!$B$4:$B$1003=Analítico!$B64),-(Analítico!BC$3&gt;='Gastos Gerais'!$D$4:$D$1003),-(Analítico!BC$3&lt;='Gastos Gerais'!$E$4:$E$1003),-('Gastos Gerais'!$C$4:$C$1003))</f>
        <v>0</v>
      </c>
      <c r="BD64" s="72">
        <f>SUMPRODUCT(-('Gastos Gerais'!$B$4:$B$1003=Analítico!$B64),-(Analítico!BD$3&gt;='Gastos Gerais'!$D$4:$D$1003),-(Analítico!BD$3&lt;='Gastos Gerais'!$E$4:$E$1003),-('Gastos Gerais'!$C$4:$C$1003))</f>
        <v>0</v>
      </c>
      <c r="BE64" s="72">
        <f>SUMPRODUCT(-('Gastos Gerais'!$B$4:$B$1003=Analítico!$B64),-(Analítico!BE$3&gt;='Gastos Gerais'!$D$4:$D$1003),-(Analítico!BE$3&lt;='Gastos Gerais'!$E$4:$E$1003),-('Gastos Gerais'!$C$4:$C$1003))</f>
        <v>0</v>
      </c>
      <c r="BF64" s="72">
        <f>SUMPRODUCT(-('Gastos Gerais'!$B$4:$B$1003=Analítico!$B64),-(Analítico!BF$3&gt;='Gastos Gerais'!$D$4:$D$1003),-(Analítico!BF$3&lt;='Gastos Gerais'!$E$4:$E$1003),-('Gastos Gerais'!$C$4:$C$1003))</f>
        <v>0</v>
      </c>
      <c r="BG64" s="72">
        <f>SUMPRODUCT(-('Gastos Gerais'!$B$4:$B$1003=Analítico!$B64),-(Analítico!BG$3&gt;='Gastos Gerais'!$D$4:$D$1003),-(Analítico!BG$3&lt;='Gastos Gerais'!$E$4:$E$1003),-('Gastos Gerais'!$C$4:$C$1003))</f>
        <v>0</v>
      </c>
      <c r="BH64" s="72">
        <f>SUMPRODUCT(-('Gastos Gerais'!$B$4:$B$1003=Analítico!$B64),-(Analítico!BH$3&gt;='Gastos Gerais'!$D$4:$D$1003),-(Analítico!BH$3&lt;='Gastos Gerais'!$E$4:$E$1003),-('Gastos Gerais'!$C$4:$C$1003))</f>
        <v>0</v>
      </c>
      <c r="BI64" s="72">
        <f>SUMPRODUCT(-('Gastos Gerais'!$B$4:$B$1003=Analítico!$B64),-(Analítico!BI$3&gt;='Gastos Gerais'!$D$4:$D$1003),-(Analítico!BI$3&lt;='Gastos Gerais'!$E$4:$E$1003),-('Gastos Gerais'!$C$4:$C$1003))</f>
        <v>0</v>
      </c>
      <c r="BJ64" s="72">
        <f>SUMPRODUCT(-('Gastos Gerais'!$B$4:$B$1003=Analítico!$B64),-(Analítico!BJ$3&gt;='Gastos Gerais'!$D$4:$D$1003),-(Analítico!BJ$3&lt;='Gastos Gerais'!$E$4:$E$1003),-('Gastos Gerais'!$C$4:$C$1003))</f>
        <v>0</v>
      </c>
      <c r="BK64" s="70">
        <f t="shared" si="31"/>
        <v>0</v>
      </c>
      <c r="BL64" s="75">
        <f t="shared" ca="1" si="32"/>
        <v>0</v>
      </c>
    </row>
    <row r="65" spans="1:64" s="48" customFormat="1" ht="23.25" customHeight="1" x14ac:dyDescent="0.2">
      <c r="A65" s="19" t="s">
        <v>195</v>
      </c>
      <c r="B65" s="351" t="s">
        <v>196</v>
      </c>
      <c r="C65" s="72">
        <f>SUMPRODUCT(-('Gastos Gerais'!$B$4:$B$1003=Analítico!$B65),-(Analítico!C$3&gt;='Gastos Gerais'!$D$4:$D$1003),-(Analítico!C$3&lt;='Gastos Gerais'!$E$4:$E$1003),-('Gastos Gerais'!$C$4:$C$1003))</f>
        <v>40</v>
      </c>
      <c r="D65" s="72">
        <f>SUMPRODUCT(-('Gastos Gerais'!$B$4:$B$1003=Analítico!$B65),-(Analítico!D$3&gt;='Gastos Gerais'!$D$4:$D$1003),-(Analítico!D$3&lt;='Gastos Gerais'!$E$4:$E$1003),-('Gastos Gerais'!$C$4:$C$1003))</f>
        <v>40</v>
      </c>
      <c r="E65" s="72">
        <f>SUMPRODUCT(-('Gastos Gerais'!$B$4:$B$1003=Analítico!$B65),-(Analítico!E$3&gt;='Gastos Gerais'!$D$4:$D$1003),-(Analítico!E$3&lt;='Gastos Gerais'!$E$4:$E$1003),-('Gastos Gerais'!$C$4:$C$1003))</f>
        <v>40</v>
      </c>
      <c r="F65" s="72">
        <f>SUMPRODUCT(-('Gastos Gerais'!$B$4:$B$1003=Analítico!$B65),-(Analítico!F$3&gt;='Gastos Gerais'!$D$4:$D$1003),-(Analítico!F$3&lt;='Gastos Gerais'!$E$4:$E$1003),-('Gastos Gerais'!$C$4:$C$1003))</f>
        <v>40</v>
      </c>
      <c r="G65" s="72">
        <f>SUMPRODUCT(-('Gastos Gerais'!$B$4:$B$1003=Analítico!$B65),-(Analítico!G$3&gt;='Gastos Gerais'!$D$4:$D$1003),-(Analítico!G$3&lt;='Gastos Gerais'!$E$4:$E$1003),-('Gastos Gerais'!$C$4:$C$1003))</f>
        <v>40</v>
      </c>
      <c r="H65" s="72">
        <f>SUMPRODUCT(-('Gastos Gerais'!$B$4:$B$1003=Analítico!$B65),-(Analítico!H$3&gt;='Gastos Gerais'!$D$4:$D$1003),-(Analítico!H$3&lt;='Gastos Gerais'!$E$4:$E$1003),-('Gastos Gerais'!$C$4:$C$1003))</f>
        <v>40</v>
      </c>
      <c r="I65" s="72">
        <f>SUMPRODUCT(-('Gastos Gerais'!$B$4:$B$1003=Analítico!$B65),-(Analítico!I$3&gt;='Gastos Gerais'!$D$4:$D$1003),-(Analítico!I$3&lt;='Gastos Gerais'!$E$4:$E$1003),-('Gastos Gerais'!$C$4:$C$1003))</f>
        <v>0</v>
      </c>
      <c r="J65" s="72">
        <f>SUMPRODUCT(-('Gastos Gerais'!$B$4:$B$1003=Analítico!$B65),-(Analítico!J$3&gt;='Gastos Gerais'!$D$4:$D$1003),-(Analítico!J$3&lt;='Gastos Gerais'!$E$4:$E$1003),-('Gastos Gerais'!$C$4:$C$1003))</f>
        <v>0</v>
      </c>
      <c r="K65" s="72">
        <f>SUMPRODUCT(-('Gastos Gerais'!$B$4:$B$1003=Analítico!$B65),-(Analítico!K$3&gt;='Gastos Gerais'!$D$4:$D$1003),-(Analítico!K$3&lt;='Gastos Gerais'!$E$4:$E$1003),-('Gastos Gerais'!$C$4:$C$1003))</f>
        <v>0</v>
      </c>
      <c r="L65" s="72">
        <f>SUMPRODUCT(-('Gastos Gerais'!$B$4:$B$1003=Analítico!$B65),-(Analítico!L$3&gt;='Gastos Gerais'!$D$4:$D$1003),-(Analítico!L$3&lt;='Gastos Gerais'!$E$4:$E$1003),-('Gastos Gerais'!$C$4:$C$1003))</f>
        <v>0</v>
      </c>
      <c r="M65" s="72">
        <f>SUMPRODUCT(-('Gastos Gerais'!$B$4:$B$1003=Analítico!$B65),-(Analítico!M$3&gt;='Gastos Gerais'!$D$4:$D$1003),-(Analítico!M$3&lt;='Gastos Gerais'!$E$4:$E$1003),-('Gastos Gerais'!$C$4:$C$1003))</f>
        <v>0</v>
      </c>
      <c r="N65" s="72">
        <f>SUMPRODUCT(-('Gastos Gerais'!$B$4:$B$1003=Analítico!$B65),-(Analítico!N$3&gt;='Gastos Gerais'!$D$4:$D$1003),-(Analítico!N$3&lt;='Gastos Gerais'!$E$4:$E$1003),-('Gastos Gerais'!$C$4:$C$1003))</f>
        <v>0</v>
      </c>
      <c r="O65" s="72">
        <f>SUMPRODUCT(-('Gastos Gerais'!$B$4:$B$1003=Analítico!$B65),-(Analítico!O$3&gt;='Gastos Gerais'!$D$4:$D$1003),-(Analítico!O$3&lt;='Gastos Gerais'!$E$4:$E$1003),-('Gastos Gerais'!$C$4:$C$1003))</f>
        <v>0</v>
      </c>
      <c r="P65" s="72">
        <f>SUMPRODUCT(-('Gastos Gerais'!$B$4:$B$1003=Analítico!$B65),-(Analítico!P$3&gt;='Gastos Gerais'!$D$4:$D$1003),-(Analítico!P$3&lt;='Gastos Gerais'!$E$4:$E$1003),-('Gastos Gerais'!$C$4:$C$1003))</f>
        <v>0</v>
      </c>
      <c r="Q65" s="72">
        <f>SUMPRODUCT(-('Gastos Gerais'!$B$4:$B$1003=Analítico!$B65),-(Analítico!Q$3&gt;='Gastos Gerais'!$D$4:$D$1003),-(Analítico!Q$3&lt;='Gastos Gerais'!$E$4:$E$1003),-('Gastos Gerais'!$C$4:$C$1003))</f>
        <v>0</v>
      </c>
      <c r="R65" s="72">
        <f>SUMPRODUCT(-('Gastos Gerais'!$B$4:$B$1003=Analítico!$B65),-(Analítico!R$3&gt;='Gastos Gerais'!$D$4:$D$1003),-(Analítico!R$3&lt;='Gastos Gerais'!$E$4:$E$1003),-('Gastos Gerais'!$C$4:$C$1003))</f>
        <v>0</v>
      </c>
      <c r="S65" s="72">
        <f>SUMPRODUCT(-('Gastos Gerais'!$B$4:$B$1003=Analítico!$B65),-(Analítico!S$3&gt;='Gastos Gerais'!$D$4:$D$1003),-(Analítico!S$3&lt;='Gastos Gerais'!$E$4:$E$1003),-('Gastos Gerais'!$C$4:$C$1003))</f>
        <v>0</v>
      </c>
      <c r="T65" s="72">
        <f>SUMPRODUCT(-('Gastos Gerais'!$B$4:$B$1003=Analítico!$B65),-(Analítico!T$3&gt;='Gastos Gerais'!$D$4:$D$1003),-(Analítico!T$3&lt;='Gastos Gerais'!$E$4:$E$1003),-('Gastos Gerais'!$C$4:$C$1003))</f>
        <v>0</v>
      </c>
      <c r="U65" s="72">
        <f>SUMPRODUCT(-('Gastos Gerais'!$B$4:$B$1003=Analítico!$B65),-(Analítico!U$3&gt;='Gastos Gerais'!$D$4:$D$1003),-(Analítico!U$3&lt;='Gastos Gerais'!$E$4:$E$1003),-('Gastos Gerais'!$C$4:$C$1003))</f>
        <v>0</v>
      </c>
      <c r="V65" s="72">
        <f>SUMPRODUCT(-('Gastos Gerais'!$B$4:$B$1003=Analítico!$B65),-(Analítico!V$3&gt;='Gastos Gerais'!$D$4:$D$1003),-(Analítico!V$3&lt;='Gastos Gerais'!$E$4:$E$1003),-('Gastos Gerais'!$C$4:$C$1003))</f>
        <v>0</v>
      </c>
      <c r="W65" s="72">
        <f>SUMPRODUCT(-('Gastos Gerais'!$B$4:$B$1003=Analítico!$B65),-(Analítico!W$3&gt;='Gastos Gerais'!$D$4:$D$1003),-(Analítico!W$3&lt;='Gastos Gerais'!$E$4:$E$1003),-('Gastos Gerais'!$C$4:$C$1003))</f>
        <v>0</v>
      </c>
      <c r="X65" s="72">
        <f>SUMPRODUCT(-('Gastos Gerais'!$B$4:$B$1003=Analítico!$B65),-(Analítico!X$3&gt;='Gastos Gerais'!$D$4:$D$1003),-(Analítico!X$3&lt;='Gastos Gerais'!$E$4:$E$1003),-('Gastos Gerais'!$C$4:$C$1003))</f>
        <v>0</v>
      </c>
      <c r="Y65" s="72">
        <f>SUMPRODUCT(-('Gastos Gerais'!$B$4:$B$1003=Analítico!$B65),-(Analítico!Y$3&gt;='Gastos Gerais'!$D$4:$D$1003),-(Analítico!Y$3&lt;='Gastos Gerais'!$E$4:$E$1003),-('Gastos Gerais'!$C$4:$C$1003))</f>
        <v>0</v>
      </c>
      <c r="Z65" s="72">
        <f>SUMPRODUCT(-('Gastos Gerais'!$B$4:$B$1003=Analítico!$B65),-(Analítico!Z$3&gt;='Gastos Gerais'!$D$4:$D$1003),-(Analítico!Z$3&lt;='Gastos Gerais'!$E$4:$E$1003),-('Gastos Gerais'!$C$4:$C$1003))</f>
        <v>0</v>
      </c>
      <c r="AA65" s="72">
        <f>SUMPRODUCT(-('Gastos Gerais'!$B$4:$B$1003=Analítico!$B65),-(Analítico!AA$3&gt;='Gastos Gerais'!$D$4:$D$1003),-(Analítico!AA$3&lt;='Gastos Gerais'!$E$4:$E$1003),-('Gastos Gerais'!$C$4:$C$1003))</f>
        <v>0</v>
      </c>
      <c r="AB65" s="72">
        <f>SUMPRODUCT(-('Gastos Gerais'!$B$4:$B$1003=Analítico!$B65),-(Analítico!AB$3&gt;='Gastos Gerais'!$D$4:$D$1003),-(Analítico!AB$3&lt;='Gastos Gerais'!$E$4:$E$1003),-('Gastos Gerais'!$C$4:$C$1003))</f>
        <v>0</v>
      </c>
      <c r="AC65" s="72">
        <f>SUMPRODUCT(-('Gastos Gerais'!$B$4:$B$1003=Analítico!$B65),-(Analítico!AC$3&gt;='Gastos Gerais'!$D$4:$D$1003),-(Analítico!AC$3&lt;='Gastos Gerais'!$E$4:$E$1003),-('Gastos Gerais'!$C$4:$C$1003))</f>
        <v>0</v>
      </c>
      <c r="AD65" s="72">
        <f>SUMPRODUCT(-('Gastos Gerais'!$B$4:$B$1003=Analítico!$B65),-(Analítico!AD$3&gt;='Gastos Gerais'!$D$4:$D$1003),-(Analítico!AD$3&lt;='Gastos Gerais'!$E$4:$E$1003),-('Gastos Gerais'!$C$4:$C$1003))</f>
        <v>0</v>
      </c>
      <c r="AE65" s="72">
        <f>SUMPRODUCT(-('Gastos Gerais'!$B$4:$B$1003=Analítico!$B65),-(Analítico!AE$3&gt;='Gastos Gerais'!$D$4:$D$1003),-(Analítico!AE$3&lt;='Gastos Gerais'!$E$4:$E$1003),-('Gastos Gerais'!$C$4:$C$1003))</f>
        <v>0</v>
      </c>
      <c r="AF65" s="72">
        <f>SUMPRODUCT(-('Gastos Gerais'!$B$4:$B$1003=Analítico!$B65),-(Analítico!AF$3&gt;='Gastos Gerais'!$D$4:$D$1003),-(Analítico!AF$3&lt;='Gastos Gerais'!$E$4:$E$1003),-('Gastos Gerais'!$C$4:$C$1003))</f>
        <v>0</v>
      </c>
      <c r="AG65" s="72">
        <f>SUMPRODUCT(-('Gastos Gerais'!$B$4:$B$1003=Analítico!$B65),-(Analítico!AG$3&gt;='Gastos Gerais'!$D$4:$D$1003),-(Analítico!AG$3&lt;='Gastos Gerais'!$E$4:$E$1003),-('Gastos Gerais'!$C$4:$C$1003))</f>
        <v>0</v>
      </c>
      <c r="AH65" s="72">
        <f>SUMPRODUCT(-('Gastos Gerais'!$B$4:$B$1003=Analítico!$B65),-(Analítico!AH$3&gt;='Gastos Gerais'!$D$4:$D$1003),-(Analítico!AH$3&lt;='Gastos Gerais'!$E$4:$E$1003),-('Gastos Gerais'!$C$4:$C$1003))</f>
        <v>0</v>
      </c>
      <c r="AI65" s="72">
        <f>SUMPRODUCT(-('Gastos Gerais'!$B$4:$B$1003=Analítico!$B65),-(Analítico!AI$3&gt;='Gastos Gerais'!$D$4:$D$1003),-(Analítico!AI$3&lt;='Gastos Gerais'!$E$4:$E$1003),-('Gastos Gerais'!$C$4:$C$1003))</f>
        <v>0</v>
      </c>
      <c r="AJ65" s="72">
        <f>SUMPRODUCT(-('Gastos Gerais'!$B$4:$B$1003=Analítico!$B65),-(Analítico!AJ$3&gt;='Gastos Gerais'!$D$4:$D$1003),-(Analítico!AJ$3&lt;='Gastos Gerais'!$E$4:$E$1003),-('Gastos Gerais'!$C$4:$C$1003))</f>
        <v>0</v>
      </c>
      <c r="AK65" s="72">
        <f>SUMPRODUCT(-('Gastos Gerais'!$B$4:$B$1003=Analítico!$B65),-(Analítico!AK$3&gt;='Gastos Gerais'!$D$4:$D$1003),-(Analítico!AK$3&lt;='Gastos Gerais'!$E$4:$E$1003),-('Gastos Gerais'!$C$4:$C$1003))</f>
        <v>0</v>
      </c>
      <c r="AL65" s="72">
        <f>SUMPRODUCT(-('Gastos Gerais'!$B$4:$B$1003=Analítico!$B65),-(Analítico!AL$3&gt;='Gastos Gerais'!$D$4:$D$1003),-(Analítico!AL$3&lt;='Gastos Gerais'!$E$4:$E$1003),-('Gastos Gerais'!$C$4:$C$1003))</f>
        <v>0</v>
      </c>
      <c r="AM65" s="72">
        <f>SUMPRODUCT(-('Gastos Gerais'!$B$4:$B$1003=Analítico!$B65),-(Analítico!AM$3&gt;='Gastos Gerais'!$D$4:$D$1003),-(Analítico!AM$3&lt;='Gastos Gerais'!$E$4:$E$1003),-('Gastos Gerais'!$C$4:$C$1003))</f>
        <v>0</v>
      </c>
      <c r="AN65" s="72">
        <f>SUMPRODUCT(-('Gastos Gerais'!$B$4:$B$1003=Analítico!$B65),-(Analítico!AN$3&gt;='Gastos Gerais'!$D$4:$D$1003),-(Analítico!AN$3&lt;='Gastos Gerais'!$E$4:$E$1003),-('Gastos Gerais'!$C$4:$C$1003))</f>
        <v>0</v>
      </c>
      <c r="AO65" s="72">
        <f>SUMPRODUCT(-('Gastos Gerais'!$B$4:$B$1003=Analítico!$B65),-(Analítico!AO$3&gt;='Gastos Gerais'!$D$4:$D$1003),-(Analítico!AO$3&lt;='Gastos Gerais'!$E$4:$E$1003),-('Gastos Gerais'!$C$4:$C$1003))</f>
        <v>0</v>
      </c>
      <c r="AP65" s="72">
        <f>SUMPRODUCT(-('Gastos Gerais'!$B$4:$B$1003=Analítico!$B65),-(Analítico!AP$3&gt;='Gastos Gerais'!$D$4:$D$1003),-(Analítico!AP$3&lt;='Gastos Gerais'!$E$4:$E$1003),-('Gastos Gerais'!$C$4:$C$1003))</f>
        <v>0</v>
      </c>
      <c r="AQ65" s="72">
        <f>SUMPRODUCT(-('Gastos Gerais'!$B$4:$B$1003=Analítico!$B65),-(Analítico!AQ$3&gt;='Gastos Gerais'!$D$4:$D$1003),-(Analítico!AQ$3&lt;='Gastos Gerais'!$E$4:$E$1003),-('Gastos Gerais'!$C$4:$C$1003))</f>
        <v>0</v>
      </c>
      <c r="AR65" s="72">
        <f>SUMPRODUCT(-('Gastos Gerais'!$B$4:$B$1003=Analítico!$B65),-(Analítico!AR$3&gt;='Gastos Gerais'!$D$4:$D$1003),-(Analítico!AR$3&lt;='Gastos Gerais'!$E$4:$E$1003),-('Gastos Gerais'!$C$4:$C$1003))</f>
        <v>0</v>
      </c>
      <c r="AS65" s="72">
        <f>SUMPRODUCT(-('Gastos Gerais'!$B$4:$B$1003=Analítico!$B65),-(Analítico!AS$3&gt;='Gastos Gerais'!$D$4:$D$1003),-(Analítico!AS$3&lt;='Gastos Gerais'!$E$4:$E$1003),-('Gastos Gerais'!$C$4:$C$1003))</f>
        <v>0</v>
      </c>
      <c r="AT65" s="72">
        <f>SUMPRODUCT(-('Gastos Gerais'!$B$4:$B$1003=Analítico!$B65),-(Analítico!AT$3&gt;='Gastos Gerais'!$D$4:$D$1003),-(Analítico!AT$3&lt;='Gastos Gerais'!$E$4:$E$1003),-('Gastos Gerais'!$C$4:$C$1003))</f>
        <v>0</v>
      </c>
      <c r="AU65" s="72">
        <f>SUMPRODUCT(-('Gastos Gerais'!$B$4:$B$1003=Analítico!$B65),-(Analítico!AU$3&gt;='Gastos Gerais'!$D$4:$D$1003),-(Analítico!AU$3&lt;='Gastos Gerais'!$E$4:$E$1003),-('Gastos Gerais'!$C$4:$C$1003))</f>
        <v>0</v>
      </c>
      <c r="AV65" s="72">
        <f>SUMPRODUCT(-('Gastos Gerais'!$B$4:$B$1003=Analítico!$B65),-(Analítico!AV$3&gt;='Gastos Gerais'!$D$4:$D$1003),-(Analítico!AV$3&lt;='Gastos Gerais'!$E$4:$E$1003),-('Gastos Gerais'!$C$4:$C$1003))</f>
        <v>0</v>
      </c>
      <c r="AW65" s="72">
        <f>SUMPRODUCT(-('Gastos Gerais'!$B$4:$B$1003=Analítico!$B65),-(Analítico!AW$3&gt;='Gastos Gerais'!$D$4:$D$1003),-(Analítico!AW$3&lt;='Gastos Gerais'!$E$4:$E$1003),-('Gastos Gerais'!$C$4:$C$1003))</f>
        <v>0</v>
      </c>
      <c r="AX65" s="72">
        <f>SUMPRODUCT(-('Gastos Gerais'!$B$4:$B$1003=Analítico!$B65),-(Analítico!AX$3&gt;='Gastos Gerais'!$D$4:$D$1003),-(Analítico!AX$3&lt;='Gastos Gerais'!$E$4:$E$1003),-('Gastos Gerais'!$C$4:$C$1003))</f>
        <v>0</v>
      </c>
      <c r="AY65" s="72">
        <f>SUMPRODUCT(-('Gastos Gerais'!$B$4:$B$1003=Analítico!$B65),-(Analítico!AY$3&gt;='Gastos Gerais'!$D$4:$D$1003),-(Analítico!AY$3&lt;='Gastos Gerais'!$E$4:$E$1003),-('Gastos Gerais'!$C$4:$C$1003))</f>
        <v>0</v>
      </c>
      <c r="AZ65" s="72">
        <f>SUMPRODUCT(-('Gastos Gerais'!$B$4:$B$1003=Analítico!$B65),-(Analítico!AZ$3&gt;='Gastos Gerais'!$D$4:$D$1003),-(Analítico!AZ$3&lt;='Gastos Gerais'!$E$4:$E$1003),-('Gastos Gerais'!$C$4:$C$1003))</f>
        <v>0</v>
      </c>
      <c r="BA65" s="72">
        <f>SUMPRODUCT(-('Gastos Gerais'!$B$4:$B$1003=Analítico!$B65),-(Analítico!BA$3&gt;='Gastos Gerais'!$D$4:$D$1003),-(Analítico!BA$3&lt;='Gastos Gerais'!$E$4:$E$1003),-('Gastos Gerais'!$C$4:$C$1003))</f>
        <v>0</v>
      </c>
      <c r="BB65" s="72">
        <f>SUMPRODUCT(-('Gastos Gerais'!$B$4:$B$1003=Analítico!$B65),-(Analítico!BB$3&gt;='Gastos Gerais'!$D$4:$D$1003),-(Analítico!BB$3&lt;='Gastos Gerais'!$E$4:$E$1003),-('Gastos Gerais'!$C$4:$C$1003))</f>
        <v>0</v>
      </c>
      <c r="BC65" s="72">
        <f>SUMPRODUCT(-('Gastos Gerais'!$B$4:$B$1003=Analítico!$B65),-(Analítico!BC$3&gt;='Gastos Gerais'!$D$4:$D$1003),-(Analítico!BC$3&lt;='Gastos Gerais'!$E$4:$E$1003),-('Gastos Gerais'!$C$4:$C$1003))</f>
        <v>0</v>
      </c>
      <c r="BD65" s="72">
        <f>SUMPRODUCT(-('Gastos Gerais'!$B$4:$B$1003=Analítico!$B65),-(Analítico!BD$3&gt;='Gastos Gerais'!$D$4:$D$1003),-(Analítico!BD$3&lt;='Gastos Gerais'!$E$4:$E$1003),-('Gastos Gerais'!$C$4:$C$1003))</f>
        <v>0</v>
      </c>
      <c r="BE65" s="72">
        <f>SUMPRODUCT(-('Gastos Gerais'!$B$4:$B$1003=Analítico!$B65),-(Analítico!BE$3&gt;='Gastos Gerais'!$D$4:$D$1003),-(Analítico!BE$3&lt;='Gastos Gerais'!$E$4:$E$1003),-('Gastos Gerais'!$C$4:$C$1003))</f>
        <v>0</v>
      </c>
      <c r="BF65" s="72">
        <f>SUMPRODUCT(-('Gastos Gerais'!$B$4:$B$1003=Analítico!$B65),-(Analítico!BF$3&gt;='Gastos Gerais'!$D$4:$D$1003),-(Analítico!BF$3&lt;='Gastos Gerais'!$E$4:$E$1003),-('Gastos Gerais'!$C$4:$C$1003))</f>
        <v>0</v>
      </c>
      <c r="BG65" s="72">
        <f>SUMPRODUCT(-('Gastos Gerais'!$B$4:$B$1003=Analítico!$B65),-(Analítico!BG$3&gt;='Gastos Gerais'!$D$4:$D$1003),-(Analítico!BG$3&lt;='Gastos Gerais'!$E$4:$E$1003),-('Gastos Gerais'!$C$4:$C$1003))</f>
        <v>0</v>
      </c>
      <c r="BH65" s="72">
        <f>SUMPRODUCT(-('Gastos Gerais'!$B$4:$B$1003=Analítico!$B65),-(Analítico!BH$3&gt;='Gastos Gerais'!$D$4:$D$1003),-(Analítico!BH$3&lt;='Gastos Gerais'!$E$4:$E$1003),-('Gastos Gerais'!$C$4:$C$1003))</f>
        <v>0</v>
      </c>
      <c r="BI65" s="72">
        <f>SUMPRODUCT(-('Gastos Gerais'!$B$4:$B$1003=Analítico!$B65),-(Analítico!BI$3&gt;='Gastos Gerais'!$D$4:$D$1003),-(Analítico!BI$3&lt;='Gastos Gerais'!$E$4:$E$1003),-('Gastos Gerais'!$C$4:$C$1003))</f>
        <v>0</v>
      </c>
      <c r="BJ65" s="72">
        <f>SUMPRODUCT(-('Gastos Gerais'!$B$4:$B$1003=Analítico!$B65),-(Analítico!BJ$3&gt;='Gastos Gerais'!$D$4:$D$1003),-(Analítico!BJ$3&lt;='Gastos Gerais'!$E$4:$E$1003),-('Gastos Gerais'!$C$4:$C$1003))</f>
        <v>0</v>
      </c>
      <c r="BK65" s="70">
        <f t="shared" si="31"/>
        <v>240</v>
      </c>
      <c r="BL65" s="75">
        <f t="shared" ca="1" si="32"/>
        <v>7.2780599223251454E-5</v>
      </c>
    </row>
    <row r="66" spans="1:64" s="48" customFormat="1" ht="23.25" customHeight="1" x14ac:dyDescent="0.2">
      <c r="A66" s="19" t="s">
        <v>197</v>
      </c>
      <c r="B66" s="351" t="s">
        <v>198</v>
      </c>
      <c r="C66" s="72">
        <f>SUMPRODUCT(-('Gastos Gerais'!$B$4:$B$1003=Analítico!$B66),-(Analítico!C$3&gt;='Gastos Gerais'!$D$4:$D$1003),-(Analítico!C$3&lt;='Gastos Gerais'!$E$4:$E$1003),-('Gastos Gerais'!$C$4:$C$1003))</f>
        <v>40</v>
      </c>
      <c r="D66" s="72">
        <f>SUMPRODUCT(-('Gastos Gerais'!$B$4:$B$1003=Analítico!$B66),-(Analítico!D$3&gt;='Gastos Gerais'!$D$4:$D$1003),-(Analítico!D$3&lt;='Gastos Gerais'!$E$4:$E$1003),-('Gastos Gerais'!$C$4:$C$1003))</f>
        <v>40</v>
      </c>
      <c r="E66" s="72">
        <f>SUMPRODUCT(-('Gastos Gerais'!$B$4:$B$1003=Analítico!$B66),-(Analítico!E$3&gt;='Gastos Gerais'!$D$4:$D$1003),-(Analítico!E$3&lt;='Gastos Gerais'!$E$4:$E$1003),-('Gastos Gerais'!$C$4:$C$1003))</f>
        <v>40</v>
      </c>
      <c r="F66" s="72">
        <f>SUMPRODUCT(-('Gastos Gerais'!$B$4:$B$1003=Analítico!$B66),-(Analítico!F$3&gt;='Gastos Gerais'!$D$4:$D$1003),-(Analítico!F$3&lt;='Gastos Gerais'!$E$4:$E$1003),-('Gastos Gerais'!$C$4:$C$1003))</f>
        <v>40</v>
      </c>
      <c r="G66" s="72">
        <f>SUMPRODUCT(-('Gastos Gerais'!$B$4:$B$1003=Analítico!$B66),-(Analítico!G$3&gt;='Gastos Gerais'!$D$4:$D$1003),-(Analítico!G$3&lt;='Gastos Gerais'!$E$4:$E$1003),-('Gastos Gerais'!$C$4:$C$1003))</f>
        <v>40</v>
      </c>
      <c r="H66" s="72">
        <f>SUMPRODUCT(-('Gastos Gerais'!$B$4:$B$1003=Analítico!$B66),-(Analítico!H$3&gt;='Gastos Gerais'!$D$4:$D$1003),-(Analítico!H$3&lt;='Gastos Gerais'!$E$4:$E$1003),-('Gastos Gerais'!$C$4:$C$1003))</f>
        <v>40</v>
      </c>
      <c r="I66" s="72">
        <f>SUMPRODUCT(-('Gastos Gerais'!$B$4:$B$1003=Analítico!$B66),-(Analítico!I$3&gt;='Gastos Gerais'!$D$4:$D$1003),-(Analítico!I$3&lt;='Gastos Gerais'!$E$4:$E$1003),-('Gastos Gerais'!$C$4:$C$1003))</f>
        <v>0</v>
      </c>
      <c r="J66" s="72">
        <f>SUMPRODUCT(-('Gastos Gerais'!$B$4:$B$1003=Analítico!$B66),-(Analítico!J$3&gt;='Gastos Gerais'!$D$4:$D$1003),-(Analítico!J$3&lt;='Gastos Gerais'!$E$4:$E$1003),-('Gastos Gerais'!$C$4:$C$1003))</f>
        <v>0</v>
      </c>
      <c r="K66" s="72">
        <f>SUMPRODUCT(-('Gastos Gerais'!$B$4:$B$1003=Analítico!$B66),-(Analítico!K$3&gt;='Gastos Gerais'!$D$4:$D$1003),-(Analítico!K$3&lt;='Gastos Gerais'!$E$4:$E$1003),-('Gastos Gerais'!$C$4:$C$1003))</f>
        <v>0</v>
      </c>
      <c r="L66" s="72">
        <f>SUMPRODUCT(-('Gastos Gerais'!$B$4:$B$1003=Analítico!$B66),-(Analítico!L$3&gt;='Gastos Gerais'!$D$4:$D$1003),-(Analítico!L$3&lt;='Gastos Gerais'!$E$4:$E$1003),-('Gastos Gerais'!$C$4:$C$1003))</f>
        <v>0</v>
      </c>
      <c r="M66" s="72">
        <f>SUMPRODUCT(-('Gastos Gerais'!$B$4:$B$1003=Analítico!$B66),-(Analítico!M$3&gt;='Gastos Gerais'!$D$4:$D$1003),-(Analítico!M$3&lt;='Gastos Gerais'!$E$4:$E$1003),-('Gastos Gerais'!$C$4:$C$1003))</f>
        <v>0</v>
      </c>
      <c r="N66" s="72">
        <f>SUMPRODUCT(-('Gastos Gerais'!$B$4:$B$1003=Analítico!$B66),-(Analítico!N$3&gt;='Gastos Gerais'!$D$4:$D$1003),-(Analítico!N$3&lt;='Gastos Gerais'!$E$4:$E$1003),-('Gastos Gerais'!$C$4:$C$1003))</f>
        <v>0</v>
      </c>
      <c r="O66" s="72">
        <f>SUMPRODUCT(-('Gastos Gerais'!$B$4:$B$1003=Analítico!$B66),-(Analítico!O$3&gt;='Gastos Gerais'!$D$4:$D$1003),-(Analítico!O$3&lt;='Gastos Gerais'!$E$4:$E$1003),-('Gastos Gerais'!$C$4:$C$1003))</f>
        <v>0</v>
      </c>
      <c r="P66" s="72">
        <f>SUMPRODUCT(-('Gastos Gerais'!$B$4:$B$1003=Analítico!$B66),-(Analítico!P$3&gt;='Gastos Gerais'!$D$4:$D$1003),-(Analítico!P$3&lt;='Gastos Gerais'!$E$4:$E$1003),-('Gastos Gerais'!$C$4:$C$1003))</f>
        <v>0</v>
      </c>
      <c r="Q66" s="72">
        <f>SUMPRODUCT(-('Gastos Gerais'!$B$4:$B$1003=Analítico!$B66),-(Analítico!Q$3&gt;='Gastos Gerais'!$D$4:$D$1003),-(Analítico!Q$3&lt;='Gastos Gerais'!$E$4:$E$1003),-('Gastos Gerais'!$C$4:$C$1003))</f>
        <v>0</v>
      </c>
      <c r="R66" s="72">
        <f>SUMPRODUCT(-('Gastos Gerais'!$B$4:$B$1003=Analítico!$B66),-(Analítico!R$3&gt;='Gastos Gerais'!$D$4:$D$1003),-(Analítico!R$3&lt;='Gastos Gerais'!$E$4:$E$1003),-('Gastos Gerais'!$C$4:$C$1003))</f>
        <v>0</v>
      </c>
      <c r="S66" s="72">
        <f>SUMPRODUCT(-('Gastos Gerais'!$B$4:$B$1003=Analítico!$B66),-(Analítico!S$3&gt;='Gastos Gerais'!$D$4:$D$1003),-(Analítico!S$3&lt;='Gastos Gerais'!$E$4:$E$1003),-('Gastos Gerais'!$C$4:$C$1003))</f>
        <v>0</v>
      </c>
      <c r="T66" s="72">
        <f>SUMPRODUCT(-('Gastos Gerais'!$B$4:$B$1003=Analítico!$B66),-(Analítico!T$3&gt;='Gastos Gerais'!$D$4:$D$1003),-(Analítico!T$3&lt;='Gastos Gerais'!$E$4:$E$1003),-('Gastos Gerais'!$C$4:$C$1003))</f>
        <v>0</v>
      </c>
      <c r="U66" s="72">
        <f>SUMPRODUCT(-('Gastos Gerais'!$B$4:$B$1003=Analítico!$B66),-(Analítico!U$3&gt;='Gastos Gerais'!$D$4:$D$1003),-(Analítico!U$3&lt;='Gastos Gerais'!$E$4:$E$1003),-('Gastos Gerais'!$C$4:$C$1003))</f>
        <v>0</v>
      </c>
      <c r="V66" s="72">
        <f>SUMPRODUCT(-('Gastos Gerais'!$B$4:$B$1003=Analítico!$B66),-(Analítico!V$3&gt;='Gastos Gerais'!$D$4:$D$1003),-(Analítico!V$3&lt;='Gastos Gerais'!$E$4:$E$1003),-('Gastos Gerais'!$C$4:$C$1003))</f>
        <v>0</v>
      </c>
      <c r="W66" s="72">
        <f>SUMPRODUCT(-('Gastos Gerais'!$B$4:$B$1003=Analítico!$B66),-(Analítico!W$3&gt;='Gastos Gerais'!$D$4:$D$1003),-(Analítico!W$3&lt;='Gastos Gerais'!$E$4:$E$1003),-('Gastos Gerais'!$C$4:$C$1003))</f>
        <v>0</v>
      </c>
      <c r="X66" s="72">
        <f>SUMPRODUCT(-('Gastos Gerais'!$B$4:$B$1003=Analítico!$B66),-(Analítico!X$3&gt;='Gastos Gerais'!$D$4:$D$1003),-(Analítico!X$3&lt;='Gastos Gerais'!$E$4:$E$1003),-('Gastos Gerais'!$C$4:$C$1003))</f>
        <v>0</v>
      </c>
      <c r="Y66" s="72">
        <f>SUMPRODUCT(-('Gastos Gerais'!$B$4:$B$1003=Analítico!$B66),-(Analítico!Y$3&gt;='Gastos Gerais'!$D$4:$D$1003),-(Analítico!Y$3&lt;='Gastos Gerais'!$E$4:$E$1003),-('Gastos Gerais'!$C$4:$C$1003))</f>
        <v>0</v>
      </c>
      <c r="Z66" s="72">
        <f>SUMPRODUCT(-('Gastos Gerais'!$B$4:$B$1003=Analítico!$B66),-(Analítico!Z$3&gt;='Gastos Gerais'!$D$4:$D$1003),-(Analítico!Z$3&lt;='Gastos Gerais'!$E$4:$E$1003),-('Gastos Gerais'!$C$4:$C$1003))</f>
        <v>0</v>
      </c>
      <c r="AA66" s="72">
        <f>SUMPRODUCT(-('Gastos Gerais'!$B$4:$B$1003=Analítico!$B66),-(Analítico!AA$3&gt;='Gastos Gerais'!$D$4:$D$1003),-(Analítico!AA$3&lt;='Gastos Gerais'!$E$4:$E$1003),-('Gastos Gerais'!$C$4:$C$1003))</f>
        <v>0</v>
      </c>
      <c r="AB66" s="72">
        <f>SUMPRODUCT(-('Gastos Gerais'!$B$4:$B$1003=Analítico!$B66),-(Analítico!AB$3&gt;='Gastos Gerais'!$D$4:$D$1003),-(Analítico!AB$3&lt;='Gastos Gerais'!$E$4:$E$1003),-('Gastos Gerais'!$C$4:$C$1003))</f>
        <v>0</v>
      </c>
      <c r="AC66" s="72">
        <f>SUMPRODUCT(-('Gastos Gerais'!$B$4:$B$1003=Analítico!$B66),-(Analítico!AC$3&gt;='Gastos Gerais'!$D$4:$D$1003),-(Analítico!AC$3&lt;='Gastos Gerais'!$E$4:$E$1003),-('Gastos Gerais'!$C$4:$C$1003))</f>
        <v>0</v>
      </c>
      <c r="AD66" s="72">
        <f>SUMPRODUCT(-('Gastos Gerais'!$B$4:$B$1003=Analítico!$B66),-(Analítico!AD$3&gt;='Gastos Gerais'!$D$4:$D$1003),-(Analítico!AD$3&lt;='Gastos Gerais'!$E$4:$E$1003),-('Gastos Gerais'!$C$4:$C$1003))</f>
        <v>0</v>
      </c>
      <c r="AE66" s="72">
        <f>SUMPRODUCT(-('Gastos Gerais'!$B$4:$B$1003=Analítico!$B66),-(Analítico!AE$3&gt;='Gastos Gerais'!$D$4:$D$1003),-(Analítico!AE$3&lt;='Gastos Gerais'!$E$4:$E$1003),-('Gastos Gerais'!$C$4:$C$1003))</f>
        <v>0</v>
      </c>
      <c r="AF66" s="72">
        <f>SUMPRODUCT(-('Gastos Gerais'!$B$4:$B$1003=Analítico!$B66),-(Analítico!AF$3&gt;='Gastos Gerais'!$D$4:$D$1003),-(Analítico!AF$3&lt;='Gastos Gerais'!$E$4:$E$1003),-('Gastos Gerais'!$C$4:$C$1003))</f>
        <v>0</v>
      </c>
      <c r="AG66" s="72">
        <f>SUMPRODUCT(-('Gastos Gerais'!$B$4:$B$1003=Analítico!$B66),-(Analítico!AG$3&gt;='Gastos Gerais'!$D$4:$D$1003),-(Analítico!AG$3&lt;='Gastos Gerais'!$E$4:$E$1003),-('Gastos Gerais'!$C$4:$C$1003))</f>
        <v>0</v>
      </c>
      <c r="AH66" s="72">
        <f>SUMPRODUCT(-('Gastos Gerais'!$B$4:$B$1003=Analítico!$B66),-(Analítico!AH$3&gt;='Gastos Gerais'!$D$4:$D$1003),-(Analítico!AH$3&lt;='Gastos Gerais'!$E$4:$E$1003),-('Gastos Gerais'!$C$4:$C$1003))</f>
        <v>0</v>
      </c>
      <c r="AI66" s="72">
        <f>SUMPRODUCT(-('Gastos Gerais'!$B$4:$B$1003=Analítico!$B66),-(Analítico!AI$3&gt;='Gastos Gerais'!$D$4:$D$1003),-(Analítico!AI$3&lt;='Gastos Gerais'!$E$4:$E$1003),-('Gastos Gerais'!$C$4:$C$1003))</f>
        <v>0</v>
      </c>
      <c r="AJ66" s="72">
        <f>SUMPRODUCT(-('Gastos Gerais'!$B$4:$B$1003=Analítico!$B66),-(Analítico!AJ$3&gt;='Gastos Gerais'!$D$4:$D$1003),-(Analítico!AJ$3&lt;='Gastos Gerais'!$E$4:$E$1003),-('Gastos Gerais'!$C$4:$C$1003))</f>
        <v>0</v>
      </c>
      <c r="AK66" s="72">
        <f>SUMPRODUCT(-('Gastos Gerais'!$B$4:$B$1003=Analítico!$B66),-(Analítico!AK$3&gt;='Gastos Gerais'!$D$4:$D$1003),-(Analítico!AK$3&lt;='Gastos Gerais'!$E$4:$E$1003),-('Gastos Gerais'!$C$4:$C$1003))</f>
        <v>0</v>
      </c>
      <c r="AL66" s="72">
        <f>SUMPRODUCT(-('Gastos Gerais'!$B$4:$B$1003=Analítico!$B66),-(Analítico!AL$3&gt;='Gastos Gerais'!$D$4:$D$1003),-(Analítico!AL$3&lt;='Gastos Gerais'!$E$4:$E$1003),-('Gastos Gerais'!$C$4:$C$1003))</f>
        <v>0</v>
      </c>
      <c r="AM66" s="72">
        <f>SUMPRODUCT(-('Gastos Gerais'!$B$4:$B$1003=Analítico!$B66),-(Analítico!AM$3&gt;='Gastos Gerais'!$D$4:$D$1003),-(Analítico!AM$3&lt;='Gastos Gerais'!$E$4:$E$1003),-('Gastos Gerais'!$C$4:$C$1003))</f>
        <v>0</v>
      </c>
      <c r="AN66" s="72">
        <f>SUMPRODUCT(-('Gastos Gerais'!$B$4:$B$1003=Analítico!$B66),-(Analítico!AN$3&gt;='Gastos Gerais'!$D$4:$D$1003),-(Analítico!AN$3&lt;='Gastos Gerais'!$E$4:$E$1003),-('Gastos Gerais'!$C$4:$C$1003))</f>
        <v>0</v>
      </c>
      <c r="AO66" s="72">
        <f>SUMPRODUCT(-('Gastos Gerais'!$B$4:$B$1003=Analítico!$B66),-(Analítico!AO$3&gt;='Gastos Gerais'!$D$4:$D$1003),-(Analítico!AO$3&lt;='Gastos Gerais'!$E$4:$E$1003),-('Gastos Gerais'!$C$4:$C$1003))</f>
        <v>0</v>
      </c>
      <c r="AP66" s="72">
        <f>SUMPRODUCT(-('Gastos Gerais'!$B$4:$B$1003=Analítico!$B66),-(Analítico!AP$3&gt;='Gastos Gerais'!$D$4:$D$1003),-(Analítico!AP$3&lt;='Gastos Gerais'!$E$4:$E$1003),-('Gastos Gerais'!$C$4:$C$1003))</f>
        <v>0</v>
      </c>
      <c r="AQ66" s="72">
        <f>SUMPRODUCT(-('Gastos Gerais'!$B$4:$B$1003=Analítico!$B66),-(Analítico!AQ$3&gt;='Gastos Gerais'!$D$4:$D$1003),-(Analítico!AQ$3&lt;='Gastos Gerais'!$E$4:$E$1003),-('Gastos Gerais'!$C$4:$C$1003))</f>
        <v>0</v>
      </c>
      <c r="AR66" s="72">
        <f>SUMPRODUCT(-('Gastos Gerais'!$B$4:$B$1003=Analítico!$B66),-(Analítico!AR$3&gt;='Gastos Gerais'!$D$4:$D$1003),-(Analítico!AR$3&lt;='Gastos Gerais'!$E$4:$E$1003),-('Gastos Gerais'!$C$4:$C$1003))</f>
        <v>0</v>
      </c>
      <c r="AS66" s="72">
        <f>SUMPRODUCT(-('Gastos Gerais'!$B$4:$B$1003=Analítico!$B66),-(Analítico!AS$3&gt;='Gastos Gerais'!$D$4:$D$1003),-(Analítico!AS$3&lt;='Gastos Gerais'!$E$4:$E$1003),-('Gastos Gerais'!$C$4:$C$1003))</f>
        <v>0</v>
      </c>
      <c r="AT66" s="72">
        <f>SUMPRODUCT(-('Gastos Gerais'!$B$4:$B$1003=Analítico!$B66),-(Analítico!AT$3&gt;='Gastos Gerais'!$D$4:$D$1003),-(Analítico!AT$3&lt;='Gastos Gerais'!$E$4:$E$1003),-('Gastos Gerais'!$C$4:$C$1003))</f>
        <v>0</v>
      </c>
      <c r="AU66" s="72">
        <f>SUMPRODUCT(-('Gastos Gerais'!$B$4:$B$1003=Analítico!$B66),-(Analítico!AU$3&gt;='Gastos Gerais'!$D$4:$D$1003),-(Analítico!AU$3&lt;='Gastos Gerais'!$E$4:$E$1003),-('Gastos Gerais'!$C$4:$C$1003))</f>
        <v>0</v>
      </c>
      <c r="AV66" s="72">
        <f>SUMPRODUCT(-('Gastos Gerais'!$B$4:$B$1003=Analítico!$B66),-(Analítico!AV$3&gt;='Gastos Gerais'!$D$4:$D$1003),-(Analítico!AV$3&lt;='Gastos Gerais'!$E$4:$E$1003),-('Gastos Gerais'!$C$4:$C$1003))</f>
        <v>0</v>
      </c>
      <c r="AW66" s="72">
        <f>SUMPRODUCT(-('Gastos Gerais'!$B$4:$B$1003=Analítico!$B66),-(Analítico!AW$3&gt;='Gastos Gerais'!$D$4:$D$1003),-(Analítico!AW$3&lt;='Gastos Gerais'!$E$4:$E$1003),-('Gastos Gerais'!$C$4:$C$1003))</f>
        <v>0</v>
      </c>
      <c r="AX66" s="72">
        <f>SUMPRODUCT(-('Gastos Gerais'!$B$4:$B$1003=Analítico!$B66),-(Analítico!AX$3&gt;='Gastos Gerais'!$D$4:$D$1003),-(Analítico!AX$3&lt;='Gastos Gerais'!$E$4:$E$1003),-('Gastos Gerais'!$C$4:$C$1003))</f>
        <v>0</v>
      </c>
      <c r="AY66" s="72">
        <f>SUMPRODUCT(-('Gastos Gerais'!$B$4:$B$1003=Analítico!$B66),-(Analítico!AY$3&gt;='Gastos Gerais'!$D$4:$D$1003),-(Analítico!AY$3&lt;='Gastos Gerais'!$E$4:$E$1003),-('Gastos Gerais'!$C$4:$C$1003))</f>
        <v>0</v>
      </c>
      <c r="AZ66" s="72">
        <f>SUMPRODUCT(-('Gastos Gerais'!$B$4:$B$1003=Analítico!$B66),-(Analítico!AZ$3&gt;='Gastos Gerais'!$D$4:$D$1003),-(Analítico!AZ$3&lt;='Gastos Gerais'!$E$4:$E$1003),-('Gastos Gerais'!$C$4:$C$1003))</f>
        <v>0</v>
      </c>
      <c r="BA66" s="72">
        <f>SUMPRODUCT(-('Gastos Gerais'!$B$4:$B$1003=Analítico!$B66),-(Analítico!BA$3&gt;='Gastos Gerais'!$D$4:$D$1003),-(Analítico!BA$3&lt;='Gastos Gerais'!$E$4:$E$1003),-('Gastos Gerais'!$C$4:$C$1003))</f>
        <v>0</v>
      </c>
      <c r="BB66" s="72">
        <f>SUMPRODUCT(-('Gastos Gerais'!$B$4:$B$1003=Analítico!$B66),-(Analítico!BB$3&gt;='Gastos Gerais'!$D$4:$D$1003),-(Analítico!BB$3&lt;='Gastos Gerais'!$E$4:$E$1003),-('Gastos Gerais'!$C$4:$C$1003))</f>
        <v>0</v>
      </c>
      <c r="BC66" s="72">
        <f>SUMPRODUCT(-('Gastos Gerais'!$B$4:$B$1003=Analítico!$B66),-(Analítico!BC$3&gt;='Gastos Gerais'!$D$4:$D$1003),-(Analítico!BC$3&lt;='Gastos Gerais'!$E$4:$E$1003),-('Gastos Gerais'!$C$4:$C$1003))</f>
        <v>0</v>
      </c>
      <c r="BD66" s="72">
        <f>SUMPRODUCT(-('Gastos Gerais'!$B$4:$B$1003=Analítico!$B66),-(Analítico!BD$3&gt;='Gastos Gerais'!$D$4:$D$1003),-(Analítico!BD$3&lt;='Gastos Gerais'!$E$4:$E$1003),-('Gastos Gerais'!$C$4:$C$1003))</f>
        <v>0</v>
      </c>
      <c r="BE66" s="72">
        <f>SUMPRODUCT(-('Gastos Gerais'!$B$4:$B$1003=Analítico!$B66),-(Analítico!BE$3&gt;='Gastos Gerais'!$D$4:$D$1003),-(Analítico!BE$3&lt;='Gastos Gerais'!$E$4:$E$1003),-('Gastos Gerais'!$C$4:$C$1003))</f>
        <v>0</v>
      </c>
      <c r="BF66" s="72">
        <f>SUMPRODUCT(-('Gastos Gerais'!$B$4:$B$1003=Analítico!$B66),-(Analítico!BF$3&gt;='Gastos Gerais'!$D$4:$D$1003),-(Analítico!BF$3&lt;='Gastos Gerais'!$E$4:$E$1003),-('Gastos Gerais'!$C$4:$C$1003))</f>
        <v>0</v>
      </c>
      <c r="BG66" s="72">
        <f>SUMPRODUCT(-('Gastos Gerais'!$B$4:$B$1003=Analítico!$B66),-(Analítico!BG$3&gt;='Gastos Gerais'!$D$4:$D$1003),-(Analítico!BG$3&lt;='Gastos Gerais'!$E$4:$E$1003),-('Gastos Gerais'!$C$4:$C$1003))</f>
        <v>0</v>
      </c>
      <c r="BH66" s="72">
        <f>SUMPRODUCT(-('Gastos Gerais'!$B$4:$B$1003=Analítico!$B66),-(Analítico!BH$3&gt;='Gastos Gerais'!$D$4:$D$1003),-(Analítico!BH$3&lt;='Gastos Gerais'!$E$4:$E$1003),-('Gastos Gerais'!$C$4:$C$1003))</f>
        <v>0</v>
      </c>
      <c r="BI66" s="72">
        <f>SUMPRODUCT(-('Gastos Gerais'!$B$4:$B$1003=Analítico!$B66),-(Analítico!BI$3&gt;='Gastos Gerais'!$D$4:$D$1003),-(Analítico!BI$3&lt;='Gastos Gerais'!$E$4:$E$1003),-('Gastos Gerais'!$C$4:$C$1003))</f>
        <v>0</v>
      </c>
      <c r="BJ66" s="72">
        <f>SUMPRODUCT(-('Gastos Gerais'!$B$4:$B$1003=Analítico!$B66),-(Analítico!BJ$3&gt;='Gastos Gerais'!$D$4:$D$1003),-(Analítico!BJ$3&lt;='Gastos Gerais'!$E$4:$E$1003),-('Gastos Gerais'!$C$4:$C$1003))</f>
        <v>0</v>
      </c>
      <c r="BK66" s="70">
        <f t="shared" si="31"/>
        <v>240</v>
      </c>
      <c r="BL66" s="75">
        <f t="shared" ca="1" si="32"/>
        <v>7.2780599223251454E-5</v>
      </c>
    </row>
    <row r="67" spans="1:64" s="48" customFormat="1" ht="23.25" customHeight="1" x14ac:dyDescent="0.2">
      <c r="A67" s="19" t="s">
        <v>199</v>
      </c>
      <c r="B67" s="351" t="s">
        <v>200</v>
      </c>
      <c r="C67" s="72">
        <f>SUMPRODUCT(-('Gastos Gerais'!$B$4:$B$1003=Analítico!$B67),-(Analítico!C$3&gt;='Gastos Gerais'!$D$4:$D$1003),-(Analítico!C$3&lt;='Gastos Gerais'!$E$4:$E$1003),-('Gastos Gerais'!$C$4:$C$1003))</f>
        <v>3880</v>
      </c>
      <c r="D67" s="72">
        <f>SUMPRODUCT(-('Gastos Gerais'!$B$4:$B$1003=Analítico!$B67),-(Analítico!D$3&gt;='Gastos Gerais'!$D$4:$D$1003),-(Analítico!D$3&lt;='Gastos Gerais'!$E$4:$E$1003),-('Gastos Gerais'!$C$4:$C$1003))</f>
        <v>3880</v>
      </c>
      <c r="E67" s="72">
        <f>SUMPRODUCT(-('Gastos Gerais'!$B$4:$B$1003=Analítico!$B67),-(Analítico!E$3&gt;='Gastos Gerais'!$D$4:$D$1003),-(Analítico!E$3&lt;='Gastos Gerais'!$E$4:$E$1003),-('Gastos Gerais'!$C$4:$C$1003))</f>
        <v>3880</v>
      </c>
      <c r="F67" s="72">
        <f>SUMPRODUCT(-('Gastos Gerais'!$B$4:$B$1003=Analítico!$B67),-(Analítico!F$3&gt;='Gastos Gerais'!$D$4:$D$1003),-(Analítico!F$3&lt;='Gastos Gerais'!$E$4:$E$1003),-('Gastos Gerais'!$C$4:$C$1003))</f>
        <v>3880</v>
      </c>
      <c r="G67" s="72">
        <f>SUMPRODUCT(-('Gastos Gerais'!$B$4:$B$1003=Analítico!$B67),-(Analítico!G$3&gt;='Gastos Gerais'!$D$4:$D$1003),-(Analítico!G$3&lt;='Gastos Gerais'!$E$4:$E$1003),-('Gastos Gerais'!$C$4:$C$1003))</f>
        <v>3880</v>
      </c>
      <c r="H67" s="72">
        <f>SUMPRODUCT(-('Gastos Gerais'!$B$4:$B$1003=Analítico!$B67),-(Analítico!H$3&gt;='Gastos Gerais'!$D$4:$D$1003),-(Analítico!H$3&lt;='Gastos Gerais'!$E$4:$E$1003),-('Gastos Gerais'!$C$4:$C$1003))</f>
        <v>3880</v>
      </c>
      <c r="I67" s="72">
        <f>SUMPRODUCT(-('Gastos Gerais'!$B$4:$B$1003=Analítico!$B67),-(Analítico!I$3&gt;='Gastos Gerais'!$D$4:$D$1003),-(Analítico!I$3&lt;='Gastos Gerais'!$E$4:$E$1003),-('Gastos Gerais'!$C$4:$C$1003))</f>
        <v>0</v>
      </c>
      <c r="J67" s="72">
        <f>SUMPRODUCT(-('Gastos Gerais'!$B$4:$B$1003=Analítico!$B67),-(Analítico!J$3&gt;='Gastos Gerais'!$D$4:$D$1003),-(Analítico!J$3&lt;='Gastos Gerais'!$E$4:$E$1003),-('Gastos Gerais'!$C$4:$C$1003))</f>
        <v>0</v>
      </c>
      <c r="K67" s="72">
        <f>SUMPRODUCT(-('Gastos Gerais'!$B$4:$B$1003=Analítico!$B67),-(Analítico!K$3&gt;='Gastos Gerais'!$D$4:$D$1003),-(Analítico!K$3&lt;='Gastos Gerais'!$E$4:$E$1003),-('Gastos Gerais'!$C$4:$C$1003))</f>
        <v>0</v>
      </c>
      <c r="L67" s="72">
        <f>SUMPRODUCT(-('Gastos Gerais'!$B$4:$B$1003=Analítico!$B67),-(Analítico!L$3&gt;='Gastos Gerais'!$D$4:$D$1003),-(Analítico!L$3&lt;='Gastos Gerais'!$E$4:$E$1003),-('Gastos Gerais'!$C$4:$C$1003))</f>
        <v>0</v>
      </c>
      <c r="M67" s="72">
        <f>SUMPRODUCT(-('Gastos Gerais'!$B$4:$B$1003=Analítico!$B67),-(Analítico!M$3&gt;='Gastos Gerais'!$D$4:$D$1003),-(Analítico!M$3&lt;='Gastos Gerais'!$E$4:$E$1003),-('Gastos Gerais'!$C$4:$C$1003))</f>
        <v>0</v>
      </c>
      <c r="N67" s="72">
        <f>SUMPRODUCT(-('Gastos Gerais'!$B$4:$B$1003=Analítico!$B67),-(Analítico!N$3&gt;='Gastos Gerais'!$D$4:$D$1003),-(Analítico!N$3&lt;='Gastos Gerais'!$E$4:$E$1003),-('Gastos Gerais'!$C$4:$C$1003))</f>
        <v>0</v>
      </c>
      <c r="O67" s="72">
        <f>SUMPRODUCT(-('Gastos Gerais'!$B$4:$B$1003=Analítico!$B67),-(Analítico!O$3&gt;='Gastos Gerais'!$D$4:$D$1003),-(Analítico!O$3&lt;='Gastos Gerais'!$E$4:$E$1003),-('Gastos Gerais'!$C$4:$C$1003))</f>
        <v>0</v>
      </c>
      <c r="P67" s="72">
        <f>SUMPRODUCT(-('Gastos Gerais'!$B$4:$B$1003=Analítico!$B67),-(Analítico!P$3&gt;='Gastos Gerais'!$D$4:$D$1003),-(Analítico!P$3&lt;='Gastos Gerais'!$E$4:$E$1003),-('Gastos Gerais'!$C$4:$C$1003))</f>
        <v>0</v>
      </c>
      <c r="Q67" s="72">
        <f>SUMPRODUCT(-('Gastos Gerais'!$B$4:$B$1003=Analítico!$B67),-(Analítico!Q$3&gt;='Gastos Gerais'!$D$4:$D$1003),-(Analítico!Q$3&lt;='Gastos Gerais'!$E$4:$E$1003),-('Gastos Gerais'!$C$4:$C$1003))</f>
        <v>0</v>
      </c>
      <c r="R67" s="72">
        <f>SUMPRODUCT(-('Gastos Gerais'!$B$4:$B$1003=Analítico!$B67),-(Analítico!R$3&gt;='Gastos Gerais'!$D$4:$D$1003),-(Analítico!R$3&lt;='Gastos Gerais'!$E$4:$E$1003),-('Gastos Gerais'!$C$4:$C$1003))</f>
        <v>0</v>
      </c>
      <c r="S67" s="72">
        <f>SUMPRODUCT(-('Gastos Gerais'!$B$4:$B$1003=Analítico!$B67),-(Analítico!S$3&gt;='Gastos Gerais'!$D$4:$D$1003),-(Analítico!S$3&lt;='Gastos Gerais'!$E$4:$E$1003),-('Gastos Gerais'!$C$4:$C$1003))</f>
        <v>0</v>
      </c>
      <c r="T67" s="72">
        <f>SUMPRODUCT(-('Gastos Gerais'!$B$4:$B$1003=Analítico!$B67),-(Analítico!T$3&gt;='Gastos Gerais'!$D$4:$D$1003),-(Analítico!T$3&lt;='Gastos Gerais'!$E$4:$E$1003),-('Gastos Gerais'!$C$4:$C$1003))</f>
        <v>0</v>
      </c>
      <c r="U67" s="72">
        <f>SUMPRODUCT(-('Gastos Gerais'!$B$4:$B$1003=Analítico!$B67),-(Analítico!U$3&gt;='Gastos Gerais'!$D$4:$D$1003),-(Analítico!U$3&lt;='Gastos Gerais'!$E$4:$E$1003),-('Gastos Gerais'!$C$4:$C$1003))</f>
        <v>0</v>
      </c>
      <c r="V67" s="72">
        <f>SUMPRODUCT(-('Gastos Gerais'!$B$4:$B$1003=Analítico!$B67),-(Analítico!V$3&gt;='Gastos Gerais'!$D$4:$D$1003),-(Analítico!V$3&lt;='Gastos Gerais'!$E$4:$E$1003),-('Gastos Gerais'!$C$4:$C$1003))</f>
        <v>0</v>
      </c>
      <c r="W67" s="72">
        <f>SUMPRODUCT(-('Gastos Gerais'!$B$4:$B$1003=Analítico!$B67),-(Analítico!W$3&gt;='Gastos Gerais'!$D$4:$D$1003),-(Analítico!W$3&lt;='Gastos Gerais'!$E$4:$E$1003),-('Gastos Gerais'!$C$4:$C$1003))</f>
        <v>0</v>
      </c>
      <c r="X67" s="72">
        <f>SUMPRODUCT(-('Gastos Gerais'!$B$4:$B$1003=Analítico!$B67),-(Analítico!X$3&gt;='Gastos Gerais'!$D$4:$D$1003),-(Analítico!X$3&lt;='Gastos Gerais'!$E$4:$E$1003),-('Gastos Gerais'!$C$4:$C$1003))</f>
        <v>0</v>
      </c>
      <c r="Y67" s="72">
        <f>SUMPRODUCT(-('Gastos Gerais'!$B$4:$B$1003=Analítico!$B67),-(Analítico!Y$3&gt;='Gastos Gerais'!$D$4:$D$1003),-(Analítico!Y$3&lt;='Gastos Gerais'!$E$4:$E$1003),-('Gastos Gerais'!$C$4:$C$1003))</f>
        <v>0</v>
      </c>
      <c r="Z67" s="72">
        <f>SUMPRODUCT(-('Gastos Gerais'!$B$4:$B$1003=Analítico!$B67),-(Analítico!Z$3&gt;='Gastos Gerais'!$D$4:$D$1003),-(Analítico!Z$3&lt;='Gastos Gerais'!$E$4:$E$1003),-('Gastos Gerais'!$C$4:$C$1003))</f>
        <v>0</v>
      </c>
      <c r="AA67" s="72">
        <f>SUMPRODUCT(-('Gastos Gerais'!$B$4:$B$1003=Analítico!$B67),-(Analítico!AA$3&gt;='Gastos Gerais'!$D$4:$D$1003),-(Analítico!AA$3&lt;='Gastos Gerais'!$E$4:$E$1003),-('Gastos Gerais'!$C$4:$C$1003))</f>
        <v>0</v>
      </c>
      <c r="AB67" s="72">
        <f>SUMPRODUCT(-('Gastos Gerais'!$B$4:$B$1003=Analítico!$B67),-(Analítico!AB$3&gt;='Gastos Gerais'!$D$4:$D$1003),-(Analítico!AB$3&lt;='Gastos Gerais'!$E$4:$E$1003),-('Gastos Gerais'!$C$4:$C$1003))</f>
        <v>0</v>
      </c>
      <c r="AC67" s="72">
        <f>SUMPRODUCT(-('Gastos Gerais'!$B$4:$B$1003=Analítico!$B67),-(Analítico!AC$3&gt;='Gastos Gerais'!$D$4:$D$1003),-(Analítico!AC$3&lt;='Gastos Gerais'!$E$4:$E$1003),-('Gastos Gerais'!$C$4:$C$1003))</f>
        <v>0</v>
      </c>
      <c r="AD67" s="72">
        <f>SUMPRODUCT(-('Gastos Gerais'!$B$4:$B$1003=Analítico!$B67),-(Analítico!AD$3&gt;='Gastos Gerais'!$D$4:$D$1003),-(Analítico!AD$3&lt;='Gastos Gerais'!$E$4:$E$1003),-('Gastos Gerais'!$C$4:$C$1003))</f>
        <v>0</v>
      </c>
      <c r="AE67" s="72">
        <f>SUMPRODUCT(-('Gastos Gerais'!$B$4:$B$1003=Analítico!$B67),-(Analítico!AE$3&gt;='Gastos Gerais'!$D$4:$D$1003),-(Analítico!AE$3&lt;='Gastos Gerais'!$E$4:$E$1003),-('Gastos Gerais'!$C$4:$C$1003))</f>
        <v>0</v>
      </c>
      <c r="AF67" s="72">
        <f>SUMPRODUCT(-('Gastos Gerais'!$B$4:$B$1003=Analítico!$B67),-(Analítico!AF$3&gt;='Gastos Gerais'!$D$4:$D$1003),-(Analítico!AF$3&lt;='Gastos Gerais'!$E$4:$E$1003),-('Gastos Gerais'!$C$4:$C$1003))</f>
        <v>0</v>
      </c>
      <c r="AG67" s="72">
        <f>SUMPRODUCT(-('Gastos Gerais'!$B$4:$B$1003=Analítico!$B67),-(Analítico!AG$3&gt;='Gastos Gerais'!$D$4:$D$1003),-(Analítico!AG$3&lt;='Gastos Gerais'!$E$4:$E$1003),-('Gastos Gerais'!$C$4:$C$1003))</f>
        <v>0</v>
      </c>
      <c r="AH67" s="72">
        <f>SUMPRODUCT(-('Gastos Gerais'!$B$4:$B$1003=Analítico!$B67),-(Analítico!AH$3&gt;='Gastos Gerais'!$D$4:$D$1003),-(Analítico!AH$3&lt;='Gastos Gerais'!$E$4:$E$1003),-('Gastos Gerais'!$C$4:$C$1003))</f>
        <v>0</v>
      </c>
      <c r="AI67" s="72">
        <f>SUMPRODUCT(-('Gastos Gerais'!$B$4:$B$1003=Analítico!$B67),-(Analítico!AI$3&gt;='Gastos Gerais'!$D$4:$D$1003),-(Analítico!AI$3&lt;='Gastos Gerais'!$E$4:$E$1003),-('Gastos Gerais'!$C$4:$C$1003))</f>
        <v>0</v>
      </c>
      <c r="AJ67" s="72">
        <f>SUMPRODUCT(-('Gastos Gerais'!$B$4:$B$1003=Analítico!$B67),-(Analítico!AJ$3&gt;='Gastos Gerais'!$D$4:$D$1003),-(Analítico!AJ$3&lt;='Gastos Gerais'!$E$4:$E$1003),-('Gastos Gerais'!$C$4:$C$1003))</f>
        <v>0</v>
      </c>
      <c r="AK67" s="72">
        <f>SUMPRODUCT(-('Gastos Gerais'!$B$4:$B$1003=Analítico!$B67),-(Analítico!AK$3&gt;='Gastos Gerais'!$D$4:$D$1003),-(Analítico!AK$3&lt;='Gastos Gerais'!$E$4:$E$1003),-('Gastos Gerais'!$C$4:$C$1003))</f>
        <v>0</v>
      </c>
      <c r="AL67" s="72">
        <f>SUMPRODUCT(-('Gastos Gerais'!$B$4:$B$1003=Analítico!$B67),-(Analítico!AL$3&gt;='Gastos Gerais'!$D$4:$D$1003),-(Analítico!AL$3&lt;='Gastos Gerais'!$E$4:$E$1003),-('Gastos Gerais'!$C$4:$C$1003))</f>
        <v>0</v>
      </c>
      <c r="AM67" s="72">
        <f>SUMPRODUCT(-('Gastos Gerais'!$B$4:$B$1003=Analítico!$B67),-(Analítico!AM$3&gt;='Gastos Gerais'!$D$4:$D$1003),-(Analítico!AM$3&lt;='Gastos Gerais'!$E$4:$E$1003),-('Gastos Gerais'!$C$4:$C$1003))</f>
        <v>0</v>
      </c>
      <c r="AN67" s="72">
        <f>SUMPRODUCT(-('Gastos Gerais'!$B$4:$B$1003=Analítico!$B67),-(Analítico!AN$3&gt;='Gastos Gerais'!$D$4:$D$1003),-(Analítico!AN$3&lt;='Gastos Gerais'!$E$4:$E$1003),-('Gastos Gerais'!$C$4:$C$1003))</f>
        <v>0</v>
      </c>
      <c r="AO67" s="72">
        <f>SUMPRODUCT(-('Gastos Gerais'!$B$4:$B$1003=Analítico!$B67),-(Analítico!AO$3&gt;='Gastos Gerais'!$D$4:$D$1003),-(Analítico!AO$3&lt;='Gastos Gerais'!$E$4:$E$1003),-('Gastos Gerais'!$C$4:$C$1003))</f>
        <v>0</v>
      </c>
      <c r="AP67" s="72">
        <f>SUMPRODUCT(-('Gastos Gerais'!$B$4:$B$1003=Analítico!$B67),-(Analítico!AP$3&gt;='Gastos Gerais'!$D$4:$D$1003),-(Analítico!AP$3&lt;='Gastos Gerais'!$E$4:$E$1003),-('Gastos Gerais'!$C$4:$C$1003))</f>
        <v>0</v>
      </c>
      <c r="AQ67" s="72">
        <f>SUMPRODUCT(-('Gastos Gerais'!$B$4:$B$1003=Analítico!$B67),-(Analítico!AQ$3&gt;='Gastos Gerais'!$D$4:$D$1003),-(Analítico!AQ$3&lt;='Gastos Gerais'!$E$4:$E$1003),-('Gastos Gerais'!$C$4:$C$1003))</f>
        <v>0</v>
      </c>
      <c r="AR67" s="72">
        <f>SUMPRODUCT(-('Gastos Gerais'!$B$4:$B$1003=Analítico!$B67),-(Analítico!AR$3&gt;='Gastos Gerais'!$D$4:$D$1003),-(Analítico!AR$3&lt;='Gastos Gerais'!$E$4:$E$1003),-('Gastos Gerais'!$C$4:$C$1003))</f>
        <v>0</v>
      </c>
      <c r="AS67" s="72">
        <f>SUMPRODUCT(-('Gastos Gerais'!$B$4:$B$1003=Analítico!$B67),-(Analítico!AS$3&gt;='Gastos Gerais'!$D$4:$D$1003),-(Analítico!AS$3&lt;='Gastos Gerais'!$E$4:$E$1003),-('Gastos Gerais'!$C$4:$C$1003))</f>
        <v>0</v>
      </c>
      <c r="AT67" s="72">
        <f>SUMPRODUCT(-('Gastos Gerais'!$B$4:$B$1003=Analítico!$B67),-(Analítico!AT$3&gt;='Gastos Gerais'!$D$4:$D$1003),-(Analítico!AT$3&lt;='Gastos Gerais'!$E$4:$E$1003),-('Gastos Gerais'!$C$4:$C$1003))</f>
        <v>0</v>
      </c>
      <c r="AU67" s="72">
        <f>SUMPRODUCT(-('Gastos Gerais'!$B$4:$B$1003=Analítico!$B67),-(Analítico!AU$3&gt;='Gastos Gerais'!$D$4:$D$1003),-(Analítico!AU$3&lt;='Gastos Gerais'!$E$4:$E$1003),-('Gastos Gerais'!$C$4:$C$1003))</f>
        <v>0</v>
      </c>
      <c r="AV67" s="72">
        <f>SUMPRODUCT(-('Gastos Gerais'!$B$4:$B$1003=Analítico!$B67),-(Analítico!AV$3&gt;='Gastos Gerais'!$D$4:$D$1003),-(Analítico!AV$3&lt;='Gastos Gerais'!$E$4:$E$1003),-('Gastos Gerais'!$C$4:$C$1003))</f>
        <v>0</v>
      </c>
      <c r="AW67" s="72">
        <f>SUMPRODUCT(-('Gastos Gerais'!$B$4:$B$1003=Analítico!$B67),-(Analítico!AW$3&gt;='Gastos Gerais'!$D$4:$D$1003),-(Analítico!AW$3&lt;='Gastos Gerais'!$E$4:$E$1003),-('Gastos Gerais'!$C$4:$C$1003))</f>
        <v>0</v>
      </c>
      <c r="AX67" s="72">
        <f>SUMPRODUCT(-('Gastos Gerais'!$B$4:$B$1003=Analítico!$B67),-(Analítico!AX$3&gt;='Gastos Gerais'!$D$4:$D$1003),-(Analítico!AX$3&lt;='Gastos Gerais'!$E$4:$E$1003),-('Gastos Gerais'!$C$4:$C$1003))</f>
        <v>0</v>
      </c>
      <c r="AY67" s="72">
        <f>SUMPRODUCT(-('Gastos Gerais'!$B$4:$B$1003=Analítico!$B67),-(Analítico!AY$3&gt;='Gastos Gerais'!$D$4:$D$1003),-(Analítico!AY$3&lt;='Gastos Gerais'!$E$4:$E$1003),-('Gastos Gerais'!$C$4:$C$1003))</f>
        <v>0</v>
      </c>
      <c r="AZ67" s="72">
        <f>SUMPRODUCT(-('Gastos Gerais'!$B$4:$B$1003=Analítico!$B67),-(Analítico!AZ$3&gt;='Gastos Gerais'!$D$4:$D$1003),-(Analítico!AZ$3&lt;='Gastos Gerais'!$E$4:$E$1003),-('Gastos Gerais'!$C$4:$C$1003))</f>
        <v>0</v>
      </c>
      <c r="BA67" s="72">
        <f>SUMPRODUCT(-('Gastos Gerais'!$B$4:$B$1003=Analítico!$B67),-(Analítico!BA$3&gt;='Gastos Gerais'!$D$4:$D$1003),-(Analítico!BA$3&lt;='Gastos Gerais'!$E$4:$E$1003),-('Gastos Gerais'!$C$4:$C$1003))</f>
        <v>0</v>
      </c>
      <c r="BB67" s="72">
        <f>SUMPRODUCT(-('Gastos Gerais'!$B$4:$B$1003=Analítico!$B67),-(Analítico!BB$3&gt;='Gastos Gerais'!$D$4:$D$1003),-(Analítico!BB$3&lt;='Gastos Gerais'!$E$4:$E$1003),-('Gastos Gerais'!$C$4:$C$1003))</f>
        <v>0</v>
      </c>
      <c r="BC67" s="72">
        <f>SUMPRODUCT(-('Gastos Gerais'!$B$4:$B$1003=Analítico!$B67),-(Analítico!BC$3&gt;='Gastos Gerais'!$D$4:$D$1003),-(Analítico!BC$3&lt;='Gastos Gerais'!$E$4:$E$1003),-('Gastos Gerais'!$C$4:$C$1003))</f>
        <v>0</v>
      </c>
      <c r="BD67" s="72">
        <f>SUMPRODUCT(-('Gastos Gerais'!$B$4:$B$1003=Analítico!$B67),-(Analítico!BD$3&gt;='Gastos Gerais'!$D$4:$D$1003),-(Analítico!BD$3&lt;='Gastos Gerais'!$E$4:$E$1003),-('Gastos Gerais'!$C$4:$C$1003))</f>
        <v>0</v>
      </c>
      <c r="BE67" s="72">
        <f>SUMPRODUCT(-('Gastos Gerais'!$B$4:$B$1003=Analítico!$B67),-(Analítico!BE$3&gt;='Gastos Gerais'!$D$4:$D$1003),-(Analítico!BE$3&lt;='Gastos Gerais'!$E$4:$E$1003),-('Gastos Gerais'!$C$4:$C$1003))</f>
        <v>0</v>
      </c>
      <c r="BF67" s="72">
        <f>SUMPRODUCT(-('Gastos Gerais'!$B$4:$B$1003=Analítico!$B67),-(Analítico!BF$3&gt;='Gastos Gerais'!$D$4:$D$1003),-(Analítico!BF$3&lt;='Gastos Gerais'!$E$4:$E$1003),-('Gastos Gerais'!$C$4:$C$1003))</f>
        <v>0</v>
      </c>
      <c r="BG67" s="72">
        <f>SUMPRODUCT(-('Gastos Gerais'!$B$4:$B$1003=Analítico!$B67),-(Analítico!BG$3&gt;='Gastos Gerais'!$D$4:$D$1003),-(Analítico!BG$3&lt;='Gastos Gerais'!$E$4:$E$1003),-('Gastos Gerais'!$C$4:$C$1003))</f>
        <v>0</v>
      </c>
      <c r="BH67" s="72">
        <f>SUMPRODUCT(-('Gastos Gerais'!$B$4:$B$1003=Analítico!$B67),-(Analítico!BH$3&gt;='Gastos Gerais'!$D$4:$D$1003),-(Analítico!BH$3&lt;='Gastos Gerais'!$E$4:$E$1003),-('Gastos Gerais'!$C$4:$C$1003))</f>
        <v>0</v>
      </c>
      <c r="BI67" s="72">
        <f>SUMPRODUCT(-('Gastos Gerais'!$B$4:$B$1003=Analítico!$B67),-(Analítico!BI$3&gt;='Gastos Gerais'!$D$4:$D$1003),-(Analítico!BI$3&lt;='Gastos Gerais'!$E$4:$E$1003),-('Gastos Gerais'!$C$4:$C$1003))</f>
        <v>0</v>
      </c>
      <c r="BJ67" s="72">
        <f>SUMPRODUCT(-('Gastos Gerais'!$B$4:$B$1003=Analítico!$B67),-(Analítico!BJ$3&gt;='Gastos Gerais'!$D$4:$D$1003),-(Analítico!BJ$3&lt;='Gastos Gerais'!$E$4:$E$1003),-('Gastos Gerais'!$C$4:$C$1003))</f>
        <v>0</v>
      </c>
      <c r="BK67" s="70">
        <f t="shared" si="31"/>
        <v>23280</v>
      </c>
      <c r="BL67" s="75">
        <f t="shared" ca="1" si="32"/>
        <v>7.0597181246553906E-3</v>
      </c>
    </row>
    <row r="68" spans="1:64" s="48" customFormat="1" ht="23.25" customHeight="1" x14ac:dyDescent="0.2">
      <c r="A68" s="19" t="s">
        <v>201</v>
      </c>
      <c r="B68" s="351" t="s">
        <v>202</v>
      </c>
      <c r="C68" s="72">
        <f>SUMPRODUCT(-('Gastos Gerais'!$B$4:$B$1003=Analítico!$B68),-(Analítico!C$3&gt;='Gastos Gerais'!$D$4:$D$1003),-(Analítico!C$3&lt;='Gastos Gerais'!$E$4:$E$1003),-('Gastos Gerais'!$C$4:$C$1003))</f>
        <v>1100</v>
      </c>
      <c r="D68" s="72">
        <f>SUMPRODUCT(-('Gastos Gerais'!$B$4:$B$1003=Analítico!$B68),-(Analítico!D$3&gt;='Gastos Gerais'!$D$4:$D$1003),-(Analítico!D$3&lt;='Gastos Gerais'!$E$4:$E$1003),-('Gastos Gerais'!$C$4:$C$1003))</f>
        <v>1100</v>
      </c>
      <c r="E68" s="72">
        <f>SUMPRODUCT(-('Gastos Gerais'!$B$4:$B$1003=Analítico!$B68),-(Analítico!E$3&gt;='Gastos Gerais'!$D$4:$D$1003),-(Analítico!E$3&lt;='Gastos Gerais'!$E$4:$E$1003),-('Gastos Gerais'!$C$4:$C$1003))</f>
        <v>1100</v>
      </c>
      <c r="F68" s="72">
        <f>SUMPRODUCT(-('Gastos Gerais'!$B$4:$B$1003=Analítico!$B68),-(Analítico!F$3&gt;='Gastos Gerais'!$D$4:$D$1003),-(Analítico!F$3&lt;='Gastos Gerais'!$E$4:$E$1003),-('Gastos Gerais'!$C$4:$C$1003))</f>
        <v>1100</v>
      </c>
      <c r="G68" s="72">
        <f>SUMPRODUCT(-('Gastos Gerais'!$B$4:$B$1003=Analítico!$B68),-(Analítico!G$3&gt;='Gastos Gerais'!$D$4:$D$1003),-(Analítico!G$3&lt;='Gastos Gerais'!$E$4:$E$1003),-('Gastos Gerais'!$C$4:$C$1003))</f>
        <v>1100</v>
      </c>
      <c r="H68" s="72">
        <f>SUMPRODUCT(-('Gastos Gerais'!$B$4:$B$1003=Analítico!$B68),-(Analítico!H$3&gt;='Gastos Gerais'!$D$4:$D$1003),-(Analítico!H$3&lt;='Gastos Gerais'!$E$4:$E$1003),-('Gastos Gerais'!$C$4:$C$1003))</f>
        <v>1100</v>
      </c>
      <c r="I68" s="72">
        <f>SUMPRODUCT(-('Gastos Gerais'!$B$4:$B$1003=Analítico!$B68),-(Analítico!I$3&gt;='Gastos Gerais'!$D$4:$D$1003),-(Analítico!I$3&lt;='Gastos Gerais'!$E$4:$E$1003),-('Gastos Gerais'!$C$4:$C$1003))</f>
        <v>0</v>
      </c>
      <c r="J68" s="72">
        <f>SUMPRODUCT(-('Gastos Gerais'!$B$4:$B$1003=Analítico!$B68),-(Analítico!J$3&gt;='Gastos Gerais'!$D$4:$D$1003),-(Analítico!J$3&lt;='Gastos Gerais'!$E$4:$E$1003),-('Gastos Gerais'!$C$4:$C$1003))</f>
        <v>0</v>
      </c>
      <c r="K68" s="72">
        <f>SUMPRODUCT(-('Gastos Gerais'!$B$4:$B$1003=Analítico!$B68),-(Analítico!K$3&gt;='Gastos Gerais'!$D$4:$D$1003),-(Analítico!K$3&lt;='Gastos Gerais'!$E$4:$E$1003),-('Gastos Gerais'!$C$4:$C$1003))</f>
        <v>0</v>
      </c>
      <c r="L68" s="72">
        <f>SUMPRODUCT(-('Gastos Gerais'!$B$4:$B$1003=Analítico!$B68),-(Analítico!L$3&gt;='Gastos Gerais'!$D$4:$D$1003),-(Analítico!L$3&lt;='Gastos Gerais'!$E$4:$E$1003),-('Gastos Gerais'!$C$4:$C$1003))</f>
        <v>0</v>
      </c>
      <c r="M68" s="72">
        <f>SUMPRODUCT(-('Gastos Gerais'!$B$4:$B$1003=Analítico!$B68),-(Analítico!M$3&gt;='Gastos Gerais'!$D$4:$D$1003),-(Analítico!M$3&lt;='Gastos Gerais'!$E$4:$E$1003),-('Gastos Gerais'!$C$4:$C$1003))</f>
        <v>0</v>
      </c>
      <c r="N68" s="72">
        <f>SUMPRODUCT(-('Gastos Gerais'!$B$4:$B$1003=Analítico!$B68),-(Analítico!N$3&gt;='Gastos Gerais'!$D$4:$D$1003),-(Analítico!N$3&lt;='Gastos Gerais'!$E$4:$E$1003),-('Gastos Gerais'!$C$4:$C$1003))</f>
        <v>0</v>
      </c>
      <c r="O68" s="72">
        <f>SUMPRODUCT(-('Gastos Gerais'!$B$4:$B$1003=Analítico!$B68),-(Analítico!O$3&gt;='Gastos Gerais'!$D$4:$D$1003),-(Analítico!O$3&lt;='Gastos Gerais'!$E$4:$E$1003),-('Gastos Gerais'!$C$4:$C$1003))</f>
        <v>0</v>
      </c>
      <c r="P68" s="72">
        <f>SUMPRODUCT(-('Gastos Gerais'!$B$4:$B$1003=Analítico!$B68),-(Analítico!P$3&gt;='Gastos Gerais'!$D$4:$D$1003),-(Analítico!P$3&lt;='Gastos Gerais'!$E$4:$E$1003),-('Gastos Gerais'!$C$4:$C$1003))</f>
        <v>0</v>
      </c>
      <c r="Q68" s="72">
        <f>SUMPRODUCT(-('Gastos Gerais'!$B$4:$B$1003=Analítico!$B68),-(Analítico!Q$3&gt;='Gastos Gerais'!$D$4:$D$1003),-(Analítico!Q$3&lt;='Gastos Gerais'!$E$4:$E$1003),-('Gastos Gerais'!$C$4:$C$1003))</f>
        <v>0</v>
      </c>
      <c r="R68" s="72">
        <f>SUMPRODUCT(-('Gastos Gerais'!$B$4:$B$1003=Analítico!$B68),-(Analítico!R$3&gt;='Gastos Gerais'!$D$4:$D$1003),-(Analítico!R$3&lt;='Gastos Gerais'!$E$4:$E$1003),-('Gastos Gerais'!$C$4:$C$1003))</f>
        <v>0</v>
      </c>
      <c r="S68" s="72">
        <f>SUMPRODUCT(-('Gastos Gerais'!$B$4:$B$1003=Analítico!$B68),-(Analítico!S$3&gt;='Gastos Gerais'!$D$4:$D$1003),-(Analítico!S$3&lt;='Gastos Gerais'!$E$4:$E$1003),-('Gastos Gerais'!$C$4:$C$1003))</f>
        <v>0</v>
      </c>
      <c r="T68" s="72">
        <f>SUMPRODUCT(-('Gastos Gerais'!$B$4:$B$1003=Analítico!$B68),-(Analítico!T$3&gt;='Gastos Gerais'!$D$4:$D$1003),-(Analítico!T$3&lt;='Gastos Gerais'!$E$4:$E$1003),-('Gastos Gerais'!$C$4:$C$1003))</f>
        <v>0</v>
      </c>
      <c r="U68" s="72">
        <f>SUMPRODUCT(-('Gastos Gerais'!$B$4:$B$1003=Analítico!$B68),-(Analítico!U$3&gt;='Gastos Gerais'!$D$4:$D$1003),-(Analítico!U$3&lt;='Gastos Gerais'!$E$4:$E$1003),-('Gastos Gerais'!$C$4:$C$1003))</f>
        <v>0</v>
      </c>
      <c r="V68" s="72">
        <f>SUMPRODUCT(-('Gastos Gerais'!$B$4:$B$1003=Analítico!$B68),-(Analítico!V$3&gt;='Gastos Gerais'!$D$4:$D$1003),-(Analítico!V$3&lt;='Gastos Gerais'!$E$4:$E$1003),-('Gastos Gerais'!$C$4:$C$1003))</f>
        <v>0</v>
      </c>
      <c r="W68" s="72">
        <f>SUMPRODUCT(-('Gastos Gerais'!$B$4:$B$1003=Analítico!$B68),-(Analítico!W$3&gt;='Gastos Gerais'!$D$4:$D$1003),-(Analítico!W$3&lt;='Gastos Gerais'!$E$4:$E$1003),-('Gastos Gerais'!$C$4:$C$1003))</f>
        <v>0</v>
      </c>
      <c r="X68" s="72">
        <f>SUMPRODUCT(-('Gastos Gerais'!$B$4:$B$1003=Analítico!$B68),-(Analítico!X$3&gt;='Gastos Gerais'!$D$4:$D$1003),-(Analítico!X$3&lt;='Gastos Gerais'!$E$4:$E$1003),-('Gastos Gerais'!$C$4:$C$1003))</f>
        <v>0</v>
      </c>
      <c r="Y68" s="72">
        <f>SUMPRODUCT(-('Gastos Gerais'!$B$4:$B$1003=Analítico!$B68),-(Analítico!Y$3&gt;='Gastos Gerais'!$D$4:$D$1003),-(Analítico!Y$3&lt;='Gastos Gerais'!$E$4:$E$1003),-('Gastos Gerais'!$C$4:$C$1003))</f>
        <v>0</v>
      </c>
      <c r="Z68" s="72">
        <f>SUMPRODUCT(-('Gastos Gerais'!$B$4:$B$1003=Analítico!$B68),-(Analítico!Z$3&gt;='Gastos Gerais'!$D$4:$D$1003),-(Analítico!Z$3&lt;='Gastos Gerais'!$E$4:$E$1003),-('Gastos Gerais'!$C$4:$C$1003))</f>
        <v>0</v>
      </c>
      <c r="AA68" s="72">
        <f>SUMPRODUCT(-('Gastos Gerais'!$B$4:$B$1003=Analítico!$B68),-(Analítico!AA$3&gt;='Gastos Gerais'!$D$4:$D$1003),-(Analítico!AA$3&lt;='Gastos Gerais'!$E$4:$E$1003),-('Gastos Gerais'!$C$4:$C$1003))</f>
        <v>0</v>
      </c>
      <c r="AB68" s="72">
        <f>SUMPRODUCT(-('Gastos Gerais'!$B$4:$B$1003=Analítico!$B68),-(Analítico!AB$3&gt;='Gastos Gerais'!$D$4:$D$1003),-(Analítico!AB$3&lt;='Gastos Gerais'!$E$4:$E$1003),-('Gastos Gerais'!$C$4:$C$1003))</f>
        <v>0</v>
      </c>
      <c r="AC68" s="72">
        <f>SUMPRODUCT(-('Gastos Gerais'!$B$4:$B$1003=Analítico!$B68),-(Analítico!AC$3&gt;='Gastos Gerais'!$D$4:$D$1003),-(Analítico!AC$3&lt;='Gastos Gerais'!$E$4:$E$1003),-('Gastos Gerais'!$C$4:$C$1003))</f>
        <v>0</v>
      </c>
      <c r="AD68" s="72">
        <f>SUMPRODUCT(-('Gastos Gerais'!$B$4:$B$1003=Analítico!$B68),-(Analítico!AD$3&gt;='Gastos Gerais'!$D$4:$D$1003),-(Analítico!AD$3&lt;='Gastos Gerais'!$E$4:$E$1003),-('Gastos Gerais'!$C$4:$C$1003))</f>
        <v>0</v>
      </c>
      <c r="AE68" s="72">
        <f>SUMPRODUCT(-('Gastos Gerais'!$B$4:$B$1003=Analítico!$B68),-(Analítico!AE$3&gt;='Gastos Gerais'!$D$4:$D$1003),-(Analítico!AE$3&lt;='Gastos Gerais'!$E$4:$E$1003),-('Gastos Gerais'!$C$4:$C$1003))</f>
        <v>0</v>
      </c>
      <c r="AF68" s="72">
        <f>SUMPRODUCT(-('Gastos Gerais'!$B$4:$B$1003=Analítico!$B68),-(Analítico!AF$3&gt;='Gastos Gerais'!$D$4:$D$1003),-(Analítico!AF$3&lt;='Gastos Gerais'!$E$4:$E$1003),-('Gastos Gerais'!$C$4:$C$1003))</f>
        <v>0</v>
      </c>
      <c r="AG68" s="72">
        <f>SUMPRODUCT(-('Gastos Gerais'!$B$4:$B$1003=Analítico!$B68),-(Analítico!AG$3&gt;='Gastos Gerais'!$D$4:$D$1003),-(Analítico!AG$3&lt;='Gastos Gerais'!$E$4:$E$1003),-('Gastos Gerais'!$C$4:$C$1003))</f>
        <v>0</v>
      </c>
      <c r="AH68" s="72">
        <f>SUMPRODUCT(-('Gastos Gerais'!$B$4:$B$1003=Analítico!$B68),-(Analítico!AH$3&gt;='Gastos Gerais'!$D$4:$D$1003),-(Analítico!AH$3&lt;='Gastos Gerais'!$E$4:$E$1003),-('Gastos Gerais'!$C$4:$C$1003))</f>
        <v>0</v>
      </c>
      <c r="AI68" s="72">
        <f>SUMPRODUCT(-('Gastos Gerais'!$B$4:$B$1003=Analítico!$B68),-(Analítico!AI$3&gt;='Gastos Gerais'!$D$4:$D$1003),-(Analítico!AI$3&lt;='Gastos Gerais'!$E$4:$E$1003),-('Gastos Gerais'!$C$4:$C$1003))</f>
        <v>0</v>
      </c>
      <c r="AJ68" s="72">
        <f>SUMPRODUCT(-('Gastos Gerais'!$B$4:$B$1003=Analítico!$B68),-(Analítico!AJ$3&gt;='Gastos Gerais'!$D$4:$D$1003),-(Analítico!AJ$3&lt;='Gastos Gerais'!$E$4:$E$1003),-('Gastos Gerais'!$C$4:$C$1003))</f>
        <v>0</v>
      </c>
      <c r="AK68" s="72">
        <f>SUMPRODUCT(-('Gastos Gerais'!$B$4:$B$1003=Analítico!$B68),-(Analítico!AK$3&gt;='Gastos Gerais'!$D$4:$D$1003),-(Analítico!AK$3&lt;='Gastos Gerais'!$E$4:$E$1003),-('Gastos Gerais'!$C$4:$C$1003))</f>
        <v>0</v>
      </c>
      <c r="AL68" s="72">
        <f>SUMPRODUCT(-('Gastos Gerais'!$B$4:$B$1003=Analítico!$B68),-(Analítico!AL$3&gt;='Gastos Gerais'!$D$4:$D$1003),-(Analítico!AL$3&lt;='Gastos Gerais'!$E$4:$E$1003),-('Gastos Gerais'!$C$4:$C$1003))</f>
        <v>0</v>
      </c>
      <c r="AM68" s="72">
        <f>SUMPRODUCT(-('Gastos Gerais'!$B$4:$B$1003=Analítico!$B68),-(Analítico!AM$3&gt;='Gastos Gerais'!$D$4:$D$1003),-(Analítico!AM$3&lt;='Gastos Gerais'!$E$4:$E$1003),-('Gastos Gerais'!$C$4:$C$1003))</f>
        <v>0</v>
      </c>
      <c r="AN68" s="72">
        <f>SUMPRODUCT(-('Gastos Gerais'!$B$4:$B$1003=Analítico!$B68),-(Analítico!AN$3&gt;='Gastos Gerais'!$D$4:$D$1003),-(Analítico!AN$3&lt;='Gastos Gerais'!$E$4:$E$1003),-('Gastos Gerais'!$C$4:$C$1003))</f>
        <v>0</v>
      </c>
      <c r="AO68" s="72">
        <f>SUMPRODUCT(-('Gastos Gerais'!$B$4:$B$1003=Analítico!$B68),-(Analítico!AO$3&gt;='Gastos Gerais'!$D$4:$D$1003),-(Analítico!AO$3&lt;='Gastos Gerais'!$E$4:$E$1003),-('Gastos Gerais'!$C$4:$C$1003))</f>
        <v>0</v>
      </c>
      <c r="AP68" s="72">
        <f>SUMPRODUCT(-('Gastos Gerais'!$B$4:$B$1003=Analítico!$B68),-(Analítico!AP$3&gt;='Gastos Gerais'!$D$4:$D$1003),-(Analítico!AP$3&lt;='Gastos Gerais'!$E$4:$E$1003),-('Gastos Gerais'!$C$4:$C$1003))</f>
        <v>0</v>
      </c>
      <c r="AQ68" s="72">
        <f>SUMPRODUCT(-('Gastos Gerais'!$B$4:$B$1003=Analítico!$B68),-(Analítico!AQ$3&gt;='Gastos Gerais'!$D$4:$D$1003),-(Analítico!AQ$3&lt;='Gastos Gerais'!$E$4:$E$1003),-('Gastos Gerais'!$C$4:$C$1003))</f>
        <v>0</v>
      </c>
      <c r="AR68" s="72">
        <f>SUMPRODUCT(-('Gastos Gerais'!$B$4:$B$1003=Analítico!$B68),-(Analítico!AR$3&gt;='Gastos Gerais'!$D$4:$D$1003),-(Analítico!AR$3&lt;='Gastos Gerais'!$E$4:$E$1003),-('Gastos Gerais'!$C$4:$C$1003))</f>
        <v>0</v>
      </c>
      <c r="AS68" s="72">
        <f>SUMPRODUCT(-('Gastos Gerais'!$B$4:$B$1003=Analítico!$B68),-(Analítico!AS$3&gt;='Gastos Gerais'!$D$4:$D$1003),-(Analítico!AS$3&lt;='Gastos Gerais'!$E$4:$E$1003),-('Gastos Gerais'!$C$4:$C$1003))</f>
        <v>0</v>
      </c>
      <c r="AT68" s="72">
        <f>SUMPRODUCT(-('Gastos Gerais'!$B$4:$B$1003=Analítico!$B68),-(Analítico!AT$3&gt;='Gastos Gerais'!$D$4:$D$1003),-(Analítico!AT$3&lt;='Gastos Gerais'!$E$4:$E$1003),-('Gastos Gerais'!$C$4:$C$1003))</f>
        <v>0</v>
      </c>
      <c r="AU68" s="72">
        <f>SUMPRODUCT(-('Gastos Gerais'!$B$4:$B$1003=Analítico!$B68),-(Analítico!AU$3&gt;='Gastos Gerais'!$D$4:$D$1003),-(Analítico!AU$3&lt;='Gastos Gerais'!$E$4:$E$1003),-('Gastos Gerais'!$C$4:$C$1003))</f>
        <v>0</v>
      </c>
      <c r="AV68" s="72">
        <f>SUMPRODUCT(-('Gastos Gerais'!$B$4:$B$1003=Analítico!$B68),-(Analítico!AV$3&gt;='Gastos Gerais'!$D$4:$D$1003),-(Analítico!AV$3&lt;='Gastos Gerais'!$E$4:$E$1003),-('Gastos Gerais'!$C$4:$C$1003))</f>
        <v>0</v>
      </c>
      <c r="AW68" s="72">
        <f>SUMPRODUCT(-('Gastos Gerais'!$B$4:$B$1003=Analítico!$B68),-(Analítico!AW$3&gt;='Gastos Gerais'!$D$4:$D$1003),-(Analítico!AW$3&lt;='Gastos Gerais'!$E$4:$E$1003),-('Gastos Gerais'!$C$4:$C$1003))</f>
        <v>0</v>
      </c>
      <c r="AX68" s="72">
        <f>SUMPRODUCT(-('Gastos Gerais'!$B$4:$B$1003=Analítico!$B68),-(Analítico!AX$3&gt;='Gastos Gerais'!$D$4:$D$1003),-(Analítico!AX$3&lt;='Gastos Gerais'!$E$4:$E$1003),-('Gastos Gerais'!$C$4:$C$1003))</f>
        <v>0</v>
      </c>
      <c r="AY68" s="72">
        <f>SUMPRODUCT(-('Gastos Gerais'!$B$4:$B$1003=Analítico!$B68),-(Analítico!AY$3&gt;='Gastos Gerais'!$D$4:$D$1003),-(Analítico!AY$3&lt;='Gastos Gerais'!$E$4:$E$1003),-('Gastos Gerais'!$C$4:$C$1003))</f>
        <v>0</v>
      </c>
      <c r="AZ68" s="72">
        <f>SUMPRODUCT(-('Gastos Gerais'!$B$4:$B$1003=Analítico!$B68),-(Analítico!AZ$3&gt;='Gastos Gerais'!$D$4:$D$1003),-(Analítico!AZ$3&lt;='Gastos Gerais'!$E$4:$E$1003),-('Gastos Gerais'!$C$4:$C$1003))</f>
        <v>0</v>
      </c>
      <c r="BA68" s="72">
        <f>SUMPRODUCT(-('Gastos Gerais'!$B$4:$B$1003=Analítico!$B68),-(Analítico!BA$3&gt;='Gastos Gerais'!$D$4:$D$1003),-(Analítico!BA$3&lt;='Gastos Gerais'!$E$4:$E$1003),-('Gastos Gerais'!$C$4:$C$1003))</f>
        <v>0</v>
      </c>
      <c r="BB68" s="72">
        <f>SUMPRODUCT(-('Gastos Gerais'!$B$4:$B$1003=Analítico!$B68),-(Analítico!BB$3&gt;='Gastos Gerais'!$D$4:$D$1003),-(Analítico!BB$3&lt;='Gastos Gerais'!$E$4:$E$1003),-('Gastos Gerais'!$C$4:$C$1003))</f>
        <v>0</v>
      </c>
      <c r="BC68" s="72">
        <f>SUMPRODUCT(-('Gastos Gerais'!$B$4:$B$1003=Analítico!$B68),-(Analítico!BC$3&gt;='Gastos Gerais'!$D$4:$D$1003),-(Analítico!BC$3&lt;='Gastos Gerais'!$E$4:$E$1003),-('Gastos Gerais'!$C$4:$C$1003))</f>
        <v>0</v>
      </c>
      <c r="BD68" s="72">
        <f>SUMPRODUCT(-('Gastos Gerais'!$B$4:$B$1003=Analítico!$B68),-(Analítico!BD$3&gt;='Gastos Gerais'!$D$4:$D$1003),-(Analítico!BD$3&lt;='Gastos Gerais'!$E$4:$E$1003),-('Gastos Gerais'!$C$4:$C$1003))</f>
        <v>0</v>
      </c>
      <c r="BE68" s="72">
        <f>SUMPRODUCT(-('Gastos Gerais'!$B$4:$B$1003=Analítico!$B68),-(Analítico!BE$3&gt;='Gastos Gerais'!$D$4:$D$1003),-(Analítico!BE$3&lt;='Gastos Gerais'!$E$4:$E$1003),-('Gastos Gerais'!$C$4:$C$1003))</f>
        <v>0</v>
      </c>
      <c r="BF68" s="72">
        <f>SUMPRODUCT(-('Gastos Gerais'!$B$4:$B$1003=Analítico!$B68),-(Analítico!BF$3&gt;='Gastos Gerais'!$D$4:$D$1003),-(Analítico!BF$3&lt;='Gastos Gerais'!$E$4:$E$1003),-('Gastos Gerais'!$C$4:$C$1003))</f>
        <v>0</v>
      </c>
      <c r="BG68" s="72">
        <f>SUMPRODUCT(-('Gastos Gerais'!$B$4:$B$1003=Analítico!$B68),-(Analítico!BG$3&gt;='Gastos Gerais'!$D$4:$D$1003),-(Analítico!BG$3&lt;='Gastos Gerais'!$E$4:$E$1003),-('Gastos Gerais'!$C$4:$C$1003))</f>
        <v>0</v>
      </c>
      <c r="BH68" s="72">
        <f>SUMPRODUCT(-('Gastos Gerais'!$B$4:$B$1003=Analítico!$B68),-(Analítico!BH$3&gt;='Gastos Gerais'!$D$4:$D$1003),-(Analítico!BH$3&lt;='Gastos Gerais'!$E$4:$E$1003),-('Gastos Gerais'!$C$4:$C$1003))</f>
        <v>0</v>
      </c>
      <c r="BI68" s="72">
        <f>SUMPRODUCT(-('Gastos Gerais'!$B$4:$B$1003=Analítico!$B68),-(Analítico!BI$3&gt;='Gastos Gerais'!$D$4:$D$1003),-(Analítico!BI$3&lt;='Gastos Gerais'!$E$4:$E$1003),-('Gastos Gerais'!$C$4:$C$1003))</f>
        <v>0</v>
      </c>
      <c r="BJ68" s="72">
        <f>SUMPRODUCT(-('Gastos Gerais'!$B$4:$B$1003=Analítico!$B68),-(Analítico!BJ$3&gt;='Gastos Gerais'!$D$4:$D$1003),-(Analítico!BJ$3&lt;='Gastos Gerais'!$E$4:$E$1003),-('Gastos Gerais'!$C$4:$C$1003))</f>
        <v>0</v>
      </c>
      <c r="BK68" s="70">
        <f t="shared" si="31"/>
        <v>6600</v>
      </c>
      <c r="BL68" s="75">
        <f t="shared" ca="1" si="32"/>
        <v>2.0014664786394149E-3</v>
      </c>
    </row>
    <row r="69" spans="1:64" s="48" customFormat="1" ht="23.25" customHeight="1" x14ac:dyDescent="0.2">
      <c r="A69" s="19" t="s">
        <v>203</v>
      </c>
      <c r="B69" s="351" t="s">
        <v>204</v>
      </c>
      <c r="C69" s="72">
        <f>SUMPRODUCT(-('Gastos Gerais'!$B$4:$B$1003=Analítico!$B69),-(Analítico!C$3&gt;='Gastos Gerais'!$D$4:$D$1003),-(Analítico!C$3&lt;='Gastos Gerais'!$E$4:$E$1003),-('Gastos Gerais'!$C$4:$C$1003))</f>
        <v>7200</v>
      </c>
      <c r="D69" s="72">
        <f>SUMPRODUCT(-('Gastos Gerais'!$B$4:$B$1003=Analítico!$B69),-(Analítico!D$3&gt;='Gastos Gerais'!$D$4:$D$1003),-(Analítico!D$3&lt;='Gastos Gerais'!$E$4:$E$1003),-('Gastos Gerais'!$C$4:$C$1003))</f>
        <v>7200</v>
      </c>
      <c r="E69" s="72">
        <f>SUMPRODUCT(-('Gastos Gerais'!$B$4:$B$1003=Analítico!$B69),-(Analítico!E$3&gt;='Gastos Gerais'!$D$4:$D$1003),-(Analítico!E$3&lt;='Gastos Gerais'!$E$4:$E$1003),-('Gastos Gerais'!$C$4:$C$1003))</f>
        <v>7200</v>
      </c>
      <c r="F69" s="72">
        <f>SUMPRODUCT(-('Gastos Gerais'!$B$4:$B$1003=Analítico!$B69),-(Analítico!F$3&gt;='Gastos Gerais'!$D$4:$D$1003),-(Analítico!F$3&lt;='Gastos Gerais'!$E$4:$E$1003),-('Gastos Gerais'!$C$4:$C$1003))</f>
        <v>7200</v>
      </c>
      <c r="G69" s="72">
        <f>SUMPRODUCT(-('Gastos Gerais'!$B$4:$B$1003=Analítico!$B69),-(Analítico!G$3&gt;='Gastos Gerais'!$D$4:$D$1003),-(Analítico!G$3&lt;='Gastos Gerais'!$E$4:$E$1003),-('Gastos Gerais'!$C$4:$C$1003))</f>
        <v>7200</v>
      </c>
      <c r="H69" s="72">
        <f>SUMPRODUCT(-('Gastos Gerais'!$B$4:$B$1003=Analítico!$B69),-(Analítico!H$3&gt;='Gastos Gerais'!$D$4:$D$1003),-(Analítico!H$3&lt;='Gastos Gerais'!$E$4:$E$1003),-('Gastos Gerais'!$C$4:$C$1003))</f>
        <v>7200</v>
      </c>
      <c r="I69" s="72">
        <f>SUMPRODUCT(-('Gastos Gerais'!$B$4:$B$1003=Analítico!$B69),-(Analítico!I$3&gt;='Gastos Gerais'!$D$4:$D$1003),-(Analítico!I$3&lt;='Gastos Gerais'!$E$4:$E$1003),-('Gastos Gerais'!$C$4:$C$1003))</f>
        <v>0</v>
      </c>
      <c r="J69" s="72">
        <f>SUMPRODUCT(-('Gastos Gerais'!$B$4:$B$1003=Analítico!$B69),-(Analítico!J$3&gt;='Gastos Gerais'!$D$4:$D$1003),-(Analítico!J$3&lt;='Gastos Gerais'!$E$4:$E$1003),-('Gastos Gerais'!$C$4:$C$1003))</f>
        <v>0</v>
      </c>
      <c r="K69" s="72">
        <f>SUMPRODUCT(-('Gastos Gerais'!$B$4:$B$1003=Analítico!$B69),-(Analítico!K$3&gt;='Gastos Gerais'!$D$4:$D$1003),-(Analítico!K$3&lt;='Gastos Gerais'!$E$4:$E$1003),-('Gastos Gerais'!$C$4:$C$1003))</f>
        <v>0</v>
      </c>
      <c r="L69" s="72">
        <f>SUMPRODUCT(-('Gastos Gerais'!$B$4:$B$1003=Analítico!$B69),-(Analítico!L$3&gt;='Gastos Gerais'!$D$4:$D$1003),-(Analítico!L$3&lt;='Gastos Gerais'!$E$4:$E$1003),-('Gastos Gerais'!$C$4:$C$1003))</f>
        <v>0</v>
      </c>
      <c r="M69" s="72">
        <f>SUMPRODUCT(-('Gastos Gerais'!$B$4:$B$1003=Analítico!$B69),-(Analítico!M$3&gt;='Gastos Gerais'!$D$4:$D$1003),-(Analítico!M$3&lt;='Gastos Gerais'!$E$4:$E$1003),-('Gastos Gerais'!$C$4:$C$1003))</f>
        <v>0</v>
      </c>
      <c r="N69" s="72">
        <f>SUMPRODUCT(-('Gastos Gerais'!$B$4:$B$1003=Analítico!$B69),-(Analítico!N$3&gt;='Gastos Gerais'!$D$4:$D$1003),-(Analítico!N$3&lt;='Gastos Gerais'!$E$4:$E$1003),-('Gastos Gerais'!$C$4:$C$1003))</f>
        <v>0</v>
      </c>
      <c r="O69" s="72">
        <f>SUMPRODUCT(-('Gastos Gerais'!$B$4:$B$1003=Analítico!$B69),-(Analítico!O$3&gt;='Gastos Gerais'!$D$4:$D$1003),-(Analítico!O$3&lt;='Gastos Gerais'!$E$4:$E$1003),-('Gastos Gerais'!$C$4:$C$1003))</f>
        <v>0</v>
      </c>
      <c r="P69" s="72">
        <f>SUMPRODUCT(-('Gastos Gerais'!$B$4:$B$1003=Analítico!$B69),-(Analítico!P$3&gt;='Gastos Gerais'!$D$4:$D$1003),-(Analítico!P$3&lt;='Gastos Gerais'!$E$4:$E$1003),-('Gastos Gerais'!$C$4:$C$1003))</f>
        <v>0</v>
      </c>
      <c r="Q69" s="72">
        <f>SUMPRODUCT(-('Gastos Gerais'!$B$4:$B$1003=Analítico!$B69),-(Analítico!Q$3&gt;='Gastos Gerais'!$D$4:$D$1003),-(Analítico!Q$3&lt;='Gastos Gerais'!$E$4:$E$1003),-('Gastos Gerais'!$C$4:$C$1003))</f>
        <v>0</v>
      </c>
      <c r="R69" s="72">
        <f>SUMPRODUCT(-('Gastos Gerais'!$B$4:$B$1003=Analítico!$B69),-(Analítico!R$3&gt;='Gastos Gerais'!$D$4:$D$1003),-(Analítico!R$3&lt;='Gastos Gerais'!$E$4:$E$1003),-('Gastos Gerais'!$C$4:$C$1003))</f>
        <v>0</v>
      </c>
      <c r="S69" s="72">
        <f>SUMPRODUCT(-('Gastos Gerais'!$B$4:$B$1003=Analítico!$B69),-(Analítico!S$3&gt;='Gastos Gerais'!$D$4:$D$1003),-(Analítico!S$3&lt;='Gastos Gerais'!$E$4:$E$1003),-('Gastos Gerais'!$C$4:$C$1003))</f>
        <v>0</v>
      </c>
      <c r="T69" s="72">
        <f>SUMPRODUCT(-('Gastos Gerais'!$B$4:$B$1003=Analítico!$B69),-(Analítico!T$3&gt;='Gastos Gerais'!$D$4:$D$1003),-(Analítico!T$3&lt;='Gastos Gerais'!$E$4:$E$1003),-('Gastos Gerais'!$C$4:$C$1003))</f>
        <v>0</v>
      </c>
      <c r="U69" s="72">
        <f>SUMPRODUCT(-('Gastos Gerais'!$B$4:$B$1003=Analítico!$B69),-(Analítico!U$3&gt;='Gastos Gerais'!$D$4:$D$1003),-(Analítico!U$3&lt;='Gastos Gerais'!$E$4:$E$1003),-('Gastos Gerais'!$C$4:$C$1003))</f>
        <v>0</v>
      </c>
      <c r="V69" s="72">
        <f>SUMPRODUCT(-('Gastos Gerais'!$B$4:$B$1003=Analítico!$B69),-(Analítico!V$3&gt;='Gastos Gerais'!$D$4:$D$1003),-(Analítico!V$3&lt;='Gastos Gerais'!$E$4:$E$1003),-('Gastos Gerais'!$C$4:$C$1003))</f>
        <v>0</v>
      </c>
      <c r="W69" s="72">
        <f>SUMPRODUCT(-('Gastos Gerais'!$B$4:$B$1003=Analítico!$B69),-(Analítico!W$3&gt;='Gastos Gerais'!$D$4:$D$1003),-(Analítico!W$3&lt;='Gastos Gerais'!$E$4:$E$1003),-('Gastos Gerais'!$C$4:$C$1003))</f>
        <v>0</v>
      </c>
      <c r="X69" s="72">
        <f>SUMPRODUCT(-('Gastos Gerais'!$B$4:$B$1003=Analítico!$B69),-(Analítico!X$3&gt;='Gastos Gerais'!$D$4:$D$1003),-(Analítico!X$3&lt;='Gastos Gerais'!$E$4:$E$1003),-('Gastos Gerais'!$C$4:$C$1003))</f>
        <v>0</v>
      </c>
      <c r="Y69" s="72">
        <f>SUMPRODUCT(-('Gastos Gerais'!$B$4:$B$1003=Analítico!$B69),-(Analítico!Y$3&gt;='Gastos Gerais'!$D$4:$D$1003),-(Analítico!Y$3&lt;='Gastos Gerais'!$E$4:$E$1003),-('Gastos Gerais'!$C$4:$C$1003))</f>
        <v>0</v>
      </c>
      <c r="Z69" s="72">
        <f>SUMPRODUCT(-('Gastos Gerais'!$B$4:$B$1003=Analítico!$B69),-(Analítico!Z$3&gt;='Gastos Gerais'!$D$4:$D$1003),-(Analítico!Z$3&lt;='Gastos Gerais'!$E$4:$E$1003),-('Gastos Gerais'!$C$4:$C$1003))</f>
        <v>0</v>
      </c>
      <c r="AA69" s="72">
        <f>SUMPRODUCT(-('Gastos Gerais'!$B$4:$B$1003=Analítico!$B69),-(Analítico!AA$3&gt;='Gastos Gerais'!$D$4:$D$1003),-(Analítico!AA$3&lt;='Gastos Gerais'!$E$4:$E$1003),-('Gastos Gerais'!$C$4:$C$1003))</f>
        <v>0</v>
      </c>
      <c r="AB69" s="72">
        <f>SUMPRODUCT(-('Gastos Gerais'!$B$4:$B$1003=Analítico!$B69),-(Analítico!AB$3&gt;='Gastos Gerais'!$D$4:$D$1003),-(Analítico!AB$3&lt;='Gastos Gerais'!$E$4:$E$1003),-('Gastos Gerais'!$C$4:$C$1003))</f>
        <v>0</v>
      </c>
      <c r="AC69" s="72">
        <f>SUMPRODUCT(-('Gastos Gerais'!$B$4:$B$1003=Analítico!$B69),-(Analítico!AC$3&gt;='Gastos Gerais'!$D$4:$D$1003),-(Analítico!AC$3&lt;='Gastos Gerais'!$E$4:$E$1003),-('Gastos Gerais'!$C$4:$C$1003))</f>
        <v>0</v>
      </c>
      <c r="AD69" s="72">
        <f>SUMPRODUCT(-('Gastos Gerais'!$B$4:$B$1003=Analítico!$B69),-(Analítico!AD$3&gt;='Gastos Gerais'!$D$4:$D$1003),-(Analítico!AD$3&lt;='Gastos Gerais'!$E$4:$E$1003),-('Gastos Gerais'!$C$4:$C$1003))</f>
        <v>0</v>
      </c>
      <c r="AE69" s="72">
        <f>SUMPRODUCT(-('Gastos Gerais'!$B$4:$B$1003=Analítico!$B69),-(Analítico!AE$3&gt;='Gastos Gerais'!$D$4:$D$1003),-(Analítico!AE$3&lt;='Gastos Gerais'!$E$4:$E$1003),-('Gastos Gerais'!$C$4:$C$1003))</f>
        <v>0</v>
      </c>
      <c r="AF69" s="72">
        <f>SUMPRODUCT(-('Gastos Gerais'!$B$4:$B$1003=Analítico!$B69),-(Analítico!AF$3&gt;='Gastos Gerais'!$D$4:$D$1003),-(Analítico!AF$3&lt;='Gastos Gerais'!$E$4:$E$1003),-('Gastos Gerais'!$C$4:$C$1003))</f>
        <v>0</v>
      </c>
      <c r="AG69" s="72">
        <f>SUMPRODUCT(-('Gastos Gerais'!$B$4:$B$1003=Analítico!$B69),-(Analítico!AG$3&gt;='Gastos Gerais'!$D$4:$D$1003),-(Analítico!AG$3&lt;='Gastos Gerais'!$E$4:$E$1003),-('Gastos Gerais'!$C$4:$C$1003))</f>
        <v>0</v>
      </c>
      <c r="AH69" s="72">
        <f>SUMPRODUCT(-('Gastos Gerais'!$B$4:$B$1003=Analítico!$B69),-(Analítico!AH$3&gt;='Gastos Gerais'!$D$4:$D$1003),-(Analítico!AH$3&lt;='Gastos Gerais'!$E$4:$E$1003),-('Gastos Gerais'!$C$4:$C$1003))</f>
        <v>0</v>
      </c>
      <c r="AI69" s="72">
        <f>SUMPRODUCT(-('Gastos Gerais'!$B$4:$B$1003=Analítico!$B69),-(Analítico!AI$3&gt;='Gastos Gerais'!$D$4:$D$1003),-(Analítico!AI$3&lt;='Gastos Gerais'!$E$4:$E$1003),-('Gastos Gerais'!$C$4:$C$1003))</f>
        <v>0</v>
      </c>
      <c r="AJ69" s="72">
        <f>SUMPRODUCT(-('Gastos Gerais'!$B$4:$B$1003=Analítico!$B69),-(Analítico!AJ$3&gt;='Gastos Gerais'!$D$4:$D$1003),-(Analítico!AJ$3&lt;='Gastos Gerais'!$E$4:$E$1003),-('Gastos Gerais'!$C$4:$C$1003))</f>
        <v>0</v>
      </c>
      <c r="AK69" s="72">
        <f>SUMPRODUCT(-('Gastos Gerais'!$B$4:$B$1003=Analítico!$B69),-(Analítico!AK$3&gt;='Gastos Gerais'!$D$4:$D$1003),-(Analítico!AK$3&lt;='Gastos Gerais'!$E$4:$E$1003),-('Gastos Gerais'!$C$4:$C$1003))</f>
        <v>0</v>
      </c>
      <c r="AL69" s="72">
        <f>SUMPRODUCT(-('Gastos Gerais'!$B$4:$B$1003=Analítico!$B69),-(Analítico!AL$3&gt;='Gastos Gerais'!$D$4:$D$1003),-(Analítico!AL$3&lt;='Gastos Gerais'!$E$4:$E$1003),-('Gastos Gerais'!$C$4:$C$1003))</f>
        <v>0</v>
      </c>
      <c r="AM69" s="72">
        <f>SUMPRODUCT(-('Gastos Gerais'!$B$4:$B$1003=Analítico!$B69),-(Analítico!AM$3&gt;='Gastos Gerais'!$D$4:$D$1003),-(Analítico!AM$3&lt;='Gastos Gerais'!$E$4:$E$1003),-('Gastos Gerais'!$C$4:$C$1003))</f>
        <v>0</v>
      </c>
      <c r="AN69" s="72">
        <f>SUMPRODUCT(-('Gastos Gerais'!$B$4:$B$1003=Analítico!$B69),-(Analítico!AN$3&gt;='Gastos Gerais'!$D$4:$D$1003),-(Analítico!AN$3&lt;='Gastos Gerais'!$E$4:$E$1003),-('Gastos Gerais'!$C$4:$C$1003))</f>
        <v>0</v>
      </c>
      <c r="AO69" s="72">
        <f>SUMPRODUCT(-('Gastos Gerais'!$B$4:$B$1003=Analítico!$B69),-(Analítico!AO$3&gt;='Gastos Gerais'!$D$4:$D$1003),-(Analítico!AO$3&lt;='Gastos Gerais'!$E$4:$E$1003),-('Gastos Gerais'!$C$4:$C$1003))</f>
        <v>0</v>
      </c>
      <c r="AP69" s="72">
        <f>SUMPRODUCT(-('Gastos Gerais'!$B$4:$B$1003=Analítico!$B69),-(Analítico!AP$3&gt;='Gastos Gerais'!$D$4:$D$1003),-(Analítico!AP$3&lt;='Gastos Gerais'!$E$4:$E$1003),-('Gastos Gerais'!$C$4:$C$1003))</f>
        <v>0</v>
      </c>
      <c r="AQ69" s="72">
        <f>SUMPRODUCT(-('Gastos Gerais'!$B$4:$B$1003=Analítico!$B69),-(Analítico!AQ$3&gt;='Gastos Gerais'!$D$4:$D$1003),-(Analítico!AQ$3&lt;='Gastos Gerais'!$E$4:$E$1003),-('Gastos Gerais'!$C$4:$C$1003))</f>
        <v>0</v>
      </c>
      <c r="AR69" s="72">
        <f>SUMPRODUCT(-('Gastos Gerais'!$B$4:$B$1003=Analítico!$B69),-(Analítico!AR$3&gt;='Gastos Gerais'!$D$4:$D$1003),-(Analítico!AR$3&lt;='Gastos Gerais'!$E$4:$E$1003),-('Gastos Gerais'!$C$4:$C$1003))</f>
        <v>0</v>
      </c>
      <c r="AS69" s="72">
        <f>SUMPRODUCT(-('Gastos Gerais'!$B$4:$B$1003=Analítico!$B69),-(Analítico!AS$3&gt;='Gastos Gerais'!$D$4:$D$1003),-(Analítico!AS$3&lt;='Gastos Gerais'!$E$4:$E$1003),-('Gastos Gerais'!$C$4:$C$1003))</f>
        <v>0</v>
      </c>
      <c r="AT69" s="72">
        <f>SUMPRODUCT(-('Gastos Gerais'!$B$4:$B$1003=Analítico!$B69),-(Analítico!AT$3&gt;='Gastos Gerais'!$D$4:$D$1003),-(Analítico!AT$3&lt;='Gastos Gerais'!$E$4:$E$1003),-('Gastos Gerais'!$C$4:$C$1003))</f>
        <v>0</v>
      </c>
      <c r="AU69" s="72">
        <f>SUMPRODUCT(-('Gastos Gerais'!$B$4:$B$1003=Analítico!$B69),-(Analítico!AU$3&gt;='Gastos Gerais'!$D$4:$D$1003),-(Analítico!AU$3&lt;='Gastos Gerais'!$E$4:$E$1003),-('Gastos Gerais'!$C$4:$C$1003))</f>
        <v>0</v>
      </c>
      <c r="AV69" s="72">
        <f>SUMPRODUCT(-('Gastos Gerais'!$B$4:$B$1003=Analítico!$B69),-(Analítico!AV$3&gt;='Gastos Gerais'!$D$4:$D$1003),-(Analítico!AV$3&lt;='Gastos Gerais'!$E$4:$E$1003),-('Gastos Gerais'!$C$4:$C$1003))</f>
        <v>0</v>
      </c>
      <c r="AW69" s="72">
        <f>SUMPRODUCT(-('Gastos Gerais'!$B$4:$B$1003=Analítico!$B69),-(Analítico!AW$3&gt;='Gastos Gerais'!$D$4:$D$1003),-(Analítico!AW$3&lt;='Gastos Gerais'!$E$4:$E$1003),-('Gastos Gerais'!$C$4:$C$1003))</f>
        <v>0</v>
      </c>
      <c r="AX69" s="72">
        <f>SUMPRODUCT(-('Gastos Gerais'!$B$4:$B$1003=Analítico!$B69),-(Analítico!AX$3&gt;='Gastos Gerais'!$D$4:$D$1003),-(Analítico!AX$3&lt;='Gastos Gerais'!$E$4:$E$1003),-('Gastos Gerais'!$C$4:$C$1003))</f>
        <v>0</v>
      </c>
      <c r="AY69" s="72">
        <f>SUMPRODUCT(-('Gastos Gerais'!$B$4:$B$1003=Analítico!$B69),-(Analítico!AY$3&gt;='Gastos Gerais'!$D$4:$D$1003),-(Analítico!AY$3&lt;='Gastos Gerais'!$E$4:$E$1003),-('Gastos Gerais'!$C$4:$C$1003))</f>
        <v>0</v>
      </c>
      <c r="AZ69" s="72">
        <f>SUMPRODUCT(-('Gastos Gerais'!$B$4:$B$1003=Analítico!$B69),-(Analítico!AZ$3&gt;='Gastos Gerais'!$D$4:$D$1003),-(Analítico!AZ$3&lt;='Gastos Gerais'!$E$4:$E$1003),-('Gastos Gerais'!$C$4:$C$1003))</f>
        <v>0</v>
      </c>
      <c r="BA69" s="72">
        <f>SUMPRODUCT(-('Gastos Gerais'!$B$4:$B$1003=Analítico!$B69),-(Analítico!BA$3&gt;='Gastos Gerais'!$D$4:$D$1003),-(Analítico!BA$3&lt;='Gastos Gerais'!$E$4:$E$1003),-('Gastos Gerais'!$C$4:$C$1003))</f>
        <v>0</v>
      </c>
      <c r="BB69" s="72">
        <f>SUMPRODUCT(-('Gastos Gerais'!$B$4:$B$1003=Analítico!$B69),-(Analítico!BB$3&gt;='Gastos Gerais'!$D$4:$D$1003),-(Analítico!BB$3&lt;='Gastos Gerais'!$E$4:$E$1003),-('Gastos Gerais'!$C$4:$C$1003))</f>
        <v>0</v>
      </c>
      <c r="BC69" s="72">
        <f>SUMPRODUCT(-('Gastos Gerais'!$B$4:$B$1003=Analítico!$B69),-(Analítico!BC$3&gt;='Gastos Gerais'!$D$4:$D$1003),-(Analítico!BC$3&lt;='Gastos Gerais'!$E$4:$E$1003),-('Gastos Gerais'!$C$4:$C$1003))</f>
        <v>0</v>
      </c>
      <c r="BD69" s="72">
        <f>SUMPRODUCT(-('Gastos Gerais'!$B$4:$B$1003=Analítico!$B69),-(Analítico!BD$3&gt;='Gastos Gerais'!$D$4:$D$1003),-(Analítico!BD$3&lt;='Gastos Gerais'!$E$4:$E$1003),-('Gastos Gerais'!$C$4:$C$1003))</f>
        <v>0</v>
      </c>
      <c r="BE69" s="72">
        <f>SUMPRODUCT(-('Gastos Gerais'!$B$4:$B$1003=Analítico!$B69),-(Analítico!BE$3&gt;='Gastos Gerais'!$D$4:$D$1003),-(Analítico!BE$3&lt;='Gastos Gerais'!$E$4:$E$1003),-('Gastos Gerais'!$C$4:$C$1003))</f>
        <v>0</v>
      </c>
      <c r="BF69" s="72">
        <f>SUMPRODUCT(-('Gastos Gerais'!$B$4:$B$1003=Analítico!$B69),-(Analítico!BF$3&gt;='Gastos Gerais'!$D$4:$D$1003),-(Analítico!BF$3&lt;='Gastos Gerais'!$E$4:$E$1003),-('Gastos Gerais'!$C$4:$C$1003))</f>
        <v>0</v>
      </c>
      <c r="BG69" s="72">
        <f>SUMPRODUCT(-('Gastos Gerais'!$B$4:$B$1003=Analítico!$B69),-(Analítico!BG$3&gt;='Gastos Gerais'!$D$4:$D$1003),-(Analítico!BG$3&lt;='Gastos Gerais'!$E$4:$E$1003),-('Gastos Gerais'!$C$4:$C$1003))</f>
        <v>0</v>
      </c>
      <c r="BH69" s="72">
        <f>SUMPRODUCT(-('Gastos Gerais'!$B$4:$B$1003=Analítico!$B69),-(Analítico!BH$3&gt;='Gastos Gerais'!$D$4:$D$1003),-(Analítico!BH$3&lt;='Gastos Gerais'!$E$4:$E$1003),-('Gastos Gerais'!$C$4:$C$1003))</f>
        <v>0</v>
      </c>
      <c r="BI69" s="72">
        <f>SUMPRODUCT(-('Gastos Gerais'!$B$4:$B$1003=Analítico!$B69),-(Analítico!BI$3&gt;='Gastos Gerais'!$D$4:$D$1003),-(Analítico!BI$3&lt;='Gastos Gerais'!$E$4:$E$1003),-('Gastos Gerais'!$C$4:$C$1003))</f>
        <v>0</v>
      </c>
      <c r="BJ69" s="72">
        <f>SUMPRODUCT(-('Gastos Gerais'!$B$4:$B$1003=Analítico!$B69),-(Analítico!BJ$3&gt;='Gastos Gerais'!$D$4:$D$1003),-(Analítico!BJ$3&lt;='Gastos Gerais'!$E$4:$E$1003),-('Gastos Gerais'!$C$4:$C$1003))</f>
        <v>0</v>
      </c>
      <c r="BK69" s="70">
        <f t="shared" si="31"/>
        <v>43200</v>
      </c>
      <c r="BL69" s="75">
        <f t="shared" ca="1" si="32"/>
        <v>1.3100507860185261E-2</v>
      </c>
    </row>
    <row r="70" spans="1:64" s="48" customFormat="1" ht="23.25" customHeight="1" x14ac:dyDescent="0.2">
      <c r="A70" s="19" t="s">
        <v>205</v>
      </c>
      <c r="B70" s="351" t="s">
        <v>206</v>
      </c>
      <c r="C70" s="72">
        <f>SUMPRODUCT(-('Gastos Gerais'!$B$4:$B$1003=Analítico!$B70),-(Analítico!C$3&gt;='Gastos Gerais'!$D$4:$D$1003),-(Analítico!C$3&lt;='Gastos Gerais'!$E$4:$E$1003),-('Gastos Gerais'!$C$4:$C$1003))</f>
        <v>6000</v>
      </c>
      <c r="D70" s="72">
        <f>SUMPRODUCT(-('Gastos Gerais'!$B$4:$B$1003=Analítico!$B70),-(Analítico!D$3&gt;='Gastos Gerais'!$D$4:$D$1003),-(Analítico!D$3&lt;='Gastos Gerais'!$E$4:$E$1003),-('Gastos Gerais'!$C$4:$C$1003))</f>
        <v>6000</v>
      </c>
      <c r="E70" s="72">
        <f>SUMPRODUCT(-('Gastos Gerais'!$B$4:$B$1003=Analítico!$B70),-(Analítico!E$3&gt;='Gastos Gerais'!$D$4:$D$1003),-(Analítico!E$3&lt;='Gastos Gerais'!$E$4:$E$1003),-('Gastos Gerais'!$C$4:$C$1003))</f>
        <v>6000</v>
      </c>
      <c r="F70" s="72">
        <f>SUMPRODUCT(-('Gastos Gerais'!$B$4:$B$1003=Analítico!$B70),-(Analítico!F$3&gt;='Gastos Gerais'!$D$4:$D$1003),-(Analítico!F$3&lt;='Gastos Gerais'!$E$4:$E$1003),-('Gastos Gerais'!$C$4:$C$1003))</f>
        <v>6000</v>
      </c>
      <c r="G70" s="72">
        <f>SUMPRODUCT(-('Gastos Gerais'!$B$4:$B$1003=Analítico!$B70),-(Analítico!G$3&gt;='Gastos Gerais'!$D$4:$D$1003),-(Analítico!G$3&lt;='Gastos Gerais'!$E$4:$E$1003),-('Gastos Gerais'!$C$4:$C$1003))</f>
        <v>6000</v>
      </c>
      <c r="H70" s="72">
        <f>SUMPRODUCT(-('Gastos Gerais'!$B$4:$B$1003=Analítico!$B70),-(Analítico!H$3&gt;='Gastos Gerais'!$D$4:$D$1003),-(Analítico!H$3&lt;='Gastos Gerais'!$E$4:$E$1003),-('Gastos Gerais'!$C$4:$C$1003))</f>
        <v>6000</v>
      </c>
      <c r="I70" s="72">
        <f>SUMPRODUCT(-('Gastos Gerais'!$B$4:$B$1003=Analítico!$B70),-(Analítico!I$3&gt;='Gastos Gerais'!$D$4:$D$1003),-(Analítico!I$3&lt;='Gastos Gerais'!$E$4:$E$1003),-('Gastos Gerais'!$C$4:$C$1003))</f>
        <v>0</v>
      </c>
      <c r="J70" s="72">
        <f>SUMPRODUCT(-('Gastos Gerais'!$B$4:$B$1003=Analítico!$B70),-(Analítico!J$3&gt;='Gastos Gerais'!$D$4:$D$1003),-(Analítico!J$3&lt;='Gastos Gerais'!$E$4:$E$1003),-('Gastos Gerais'!$C$4:$C$1003))</f>
        <v>0</v>
      </c>
      <c r="K70" s="72">
        <f>SUMPRODUCT(-('Gastos Gerais'!$B$4:$B$1003=Analítico!$B70),-(Analítico!K$3&gt;='Gastos Gerais'!$D$4:$D$1003),-(Analítico!K$3&lt;='Gastos Gerais'!$E$4:$E$1003),-('Gastos Gerais'!$C$4:$C$1003))</f>
        <v>0</v>
      </c>
      <c r="L70" s="72">
        <f>SUMPRODUCT(-('Gastos Gerais'!$B$4:$B$1003=Analítico!$B70),-(Analítico!L$3&gt;='Gastos Gerais'!$D$4:$D$1003),-(Analítico!L$3&lt;='Gastos Gerais'!$E$4:$E$1003),-('Gastos Gerais'!$C$4:$C$1003))</f>
        <v>0</v>
      </c>
      <c r="M70" s="72">
        <f>SUMPRODUCT(-('Gastos Gerais'!$B$4:$B$1003=Analítico!$B70),-(Analítico!M$3&gt;='Gastos Gerais'!$D$4:$D$1003),-(Analítico!M$3&lt;='Gastos Gerais'!$E$4:$E$1003),-('Gastos Gerais'!$C$4:$C$1003))</f>
        <v>0</v>
      </c>
      <c r="N70" s="72">
        <f>SUMPRODUCT(-('Gastos Gerais'!$B$4:$B$1003=Analítico!$B70),-(Analítico!N$3&gt;='Gastos Gerais'!$D$4:$D$1003),-(Analítico!N$3&lt;='Gastos Gerais'!$E$4:$E$1003),-('Gastos Gerais'!$C$4:$C$1003))</f>
        <v>0</v>
      </c>
      <c r="O70" s="72">
        <f>SUMPRODUCT(-('Gastos Gerais'!$B$4:$B$1003=Analítico!$B70),-(Analítico!O$3&gt;='Gastos Gerais'!$D$4:$D$1003),-(Analítico!O$3&lt;='Gastos Gerais'!$E$4:$E$1003),-('Gastos Gerais'!$C$4:$C$1003))</f>
        <v>0</v>
      </c>
      <c r="P70" s="72">
        <f>SUMPRODUCT(-('Gastos Gerais'!$B$4:$B$1003=Analítico!$B70),-(Analítico!P$3&gt;='Gastos Gerais'!$D$4:$D$1003),-(Analítico!P$3&lt;='Gastos Gerais'!$E$4:$E$1003),-('Gastos Gerais'!$C$4:$C$1003))</f>
        <v>0</v>
      </c>
      <c r="Q70" s="72">
        <f>SUMPRODUCT(-('Gastos Gerais'!$B$4:$B$1003=Analítico!$B70),-(Analítico!Q$3&gt;='Gastos Gerais'!$D$4:$D$1003),-(Analítico!Q$3&lt;='Gastos Gerais'!$E$4:$E$1003),-('Gastos Gerais'!$C$4:$C$1003))</f>
        <v>0</v>
      </c>
      <c r="R70" s="72">
        <f>SUMPRODUCT(-('Gastos Gerais'!$B$4:$B$1003=Analítico!$B70),-(Analítico!R$3&gt;='Gastos Gerais'!$D$4:$D$1003),-(Analítico!R$3&lt;='Gastos Gerais'!$E$4:$E$1003),-('Gastos Gerais'!$C$4:$C$1003))</f>
        <v>0</v>
      </c>
      <c r="S70" s="72">
        <f>SUMPRODUCT(-('Gastos Gerais'!$B$4:$B$1003=Analítico!$B70),-(Analítico!S$3&gt;='Gastos Gerais'!$D$4:$D$1003),-(Analítico!S$3&lt;='Gastos Gerais'!$E$4:$E$1003),-('Gastos Gerais'!$C$4:$C$1003))</f>
        <v>0</v>
      </c>
      <c r="T70" s="72">
        <f>SUMPRODUCT(-('Gastos Gerais'!$B$4:$B$1003=Analítico!$B70),-(Analítico!T$3&gt;='Gastos Gerais'!$D$4:$D$1003),-(Analítico!T$3&lt;='Gastos Gerais'!$E$4:$E$1003),-('Gastos Gerais'!$C$4:$C$1003))</f>
        <v>0</v>
      </c>
      <c r="U70" s="72">
        <f>SUMPRODUCT(-('Gastos Gerais'!$B$4:$B$1003=Analítico!$B70),-(Analítico!U$3&gt;='Gastos Gerais'!$D$4:$D$1003),-(Analítico!U$3&lt;='Gastos Gerais'!$E$4:$E$1003),-('Gastos Gerais'!$C$4:$C$1003))</f>
        <v>0</v>
      </c>
      <c r="V70" s="72">
        <f>SUMPRODUCT(-('Gastos Gerais'!$B$4:$B$1003=Analítico!$B70),-(Analítico!V$3&gt;='Gastos Gerais'!$D$4:$D$1003),-(Analítico!V$3&lt;='Gastos Gerais'!$E$4:$E$1003),-('Gastos Gerais'!$C$4:$C$1003))</f>
        <v>0</v>
      </c>
      <c r="W70" s="72">
        <f>SUMPRODUCT(-('Gastos Gerais'!$B$4:$B$1003=Analítico!$B70),-(Analítico!W$3&gt;='Gastos Gerais'!$D$4:$D$1003),-(Analítico!W$3&lt;='Gastos Gerais'!$E$4:$E$1003),-('Gastos Gerais'!$C$4:$C$1003))</f>
        <v>0</v>
      </c>
      <c r="X70" s="72">
        <f>SUMPRODUCT(-('Gastos Gerais'!$B$4:$B$1003=Analítico!$B70),-(Analítico!X$3&gt;='Gastos Gerais'!$D$4:$D$1003),-(Analítico!X$3&lt;='Gastos Gerais'!$E$4:$E$1003),-('Gastos Gerais'!$C$4:$C$1003))</f>
        <v>0</v>
      </c>
      <c r="Y70" s="72">
        <f>SUMPRODUCT(-('Gastos Gerais'!$B$4:$B$1003=Analítico!$B70),-(Analítico!Y$3&gt;='Gastos Gerais'!$D$4:$D$1003),-(Analítico!Y$3&lt;='Gastos Gerais'!$E$4:$E$1003),-('Gastos Gerais'!$C$4:$C$1003))</f>
        <v>0</v>
      </c>
      <c r="Z70" s="72">
        <f>SUMPRODUCT(-('Gastos Gerais'!$B$4:$B$1003=Analítico!$B70),-(Analítico!Z$3&gt;='Gastos Gerais'!$D$4:$D$1003),-(Analítico!Z$3&lt;='Gastos Gerais'!$E$4:$E$1003),-('Gastos Gerais'!$C$4:$C$1003))</f>
        <v>0</v>
      </c>
      <c r="AA70" s="72">
        <f>SUMPRODUCT(-('Gastos Gerais'!$B$4:$B$1003=Analítico!$B70),-(Analítico!AA$3&gt;='Gastos Gerais'!$D$4:$D$1003),-(Analítico!AA$3&lt;='Gastos Gerais'!$E$4:$E$1003),-('Gastos Gerais'!$C$4:$C$1003))</f>
        <v>0</v>
      </c>
      <c r="AB70" s="72">
        <f>SUMPRODUCT(-('Gastos Gerais'!$B$4:$B$1003=Analítico!$B70),-(Analítico!AB$3&gt;='Gastos Gerais'!$D$4:$D$1003),-(Analítico!AB$3&lt;='Gastos Gerais'!$E$4:$E$1003),-('Gastos Gerais'!$C$4:$C$1003))</f>
        <v>0</v>
      </c>
      <c r="AC70" s="72">
        <f>SUMPRODUCT(-('Gastos Gerais'!$B$4:$B$1003=Analítico!$B70),-(Analítico!AC$3&gt;='Gastos Gerais'!$D$4:$D$1003),-(Analítico!AC$3&lt;='Gastos Gerais'!$E$4:$E$1003),-('Gastos Gerais'!$C$4:$C$1003))</f>
        <v>0</v>
      </c>
      <c r="AD70" s="72">
        <f>SUMPRODUCT(-('Gastos Gerais'!$B$4:$B$1003=Analítico!$B70),-(Analítico!AD$3&gt;='Gastos Gerais'!$D$4:$D$1003),-(Analítico!AD$3&lt;='Gastos Gerais'!$E$4:$E$1003),-('Gastos Gerais'!$C$4:$C$1003))</f>
        <v>0</v>
      </c>
      <c r="AE70" s="72">
        <f>SUMPRODUCT(-('Gastos Gerais'!$B$4:$B$1003=Analítico!$B70),-(Analítico!AE$3&gt;='Gastos Gerais'!$D$4:$D$1003),-(Analítico!AE$3&lt;='Gastos Gerais'!$E$4:$E$1003),-('Gastos Gerais'!$C$4:$C$1003))</f>
        <v>0</v>
      </c>
      <c r="AF70" s="72">
        <f>SUMPRODUCT(-('Gastos Gerais'!$B$4:$B$1003=Analítico!$B70),-(Analítico!AF$3&gt;='Gastos Gerais'!$D$4:$D$1003),-(Analítico!AF$3&lt;='Gastos Gerais'!$E$4:$E$1003),-('Gastos Gerais'!$C$4:$C$1003))</f>
        <v>0</v>
      </c>
      <c r="AG70" s="72">
        <f>SUMPRODUCT(-('Gastos Gerais'!$B$4:$B$1003=Analítico!$B70),-(Analítico!AG$3&gt;='Gastos Gerais'!$D$4:$D$1003),-(Analítico!AG$3&lt;='Gastos Gerais'!$E$4:$E$1003),-('Gastos Gerais'!$C$4:$C$1003))</f>
        <v>0</v>
      </c>
      <c r="AH70" s="72">
        <f>SUMPRODUCT(-('Gastos Gerais'!$B$4:$B$1003=Analítico!$B70),-(Analítico!AH$3&gt;='Gastos Gerais'!$D$4:$D$1003),-(Analítico!AH$3&lt;='Gastos Gerais'!$E$4:$E$1003),-('Gastos Gerais'!$C$4:$C$1003))</f>
        <v>0</v>
      </c>
      <c r="AI70" s="72">
        <f>SUMPRODUCT(-('Gastos Gerais'!$B$4:$B$1003=Analítico!$B70),-(Analítico!AI$3&gt;='Gastos Gerais'!$D$4:$D$1003),-(Analítico!AI$3&lt;='Gastos Gerais'!$E$4:$E$1003),-('Gastos Gerais'!$C$4:$C$1003))</f>
        <v>0</v>
      </c>
      <c r="AJ70" s="72">
        <f>SUMPRODUCT(-('Gastos Gerais'!$B$4:$B$1003=Analítico!$B70),-(Analítico!AJ$3&gt;='Gastos Gerais'!$D$4:$D$1003),-(Analítico!AJ$3&lt;='Gastos Gerais'!$E$4:$E$1003),-('Gastos Gerais'!$C$4:$C$1003))</f>
        <v>0</v>
      </c>
      <c r="AK70" s="72">
        <f>SUMPRODUCT(-('Gastos Gerais'!$B$4:$B$1003=Analítico!$B70),-(Analítico!AK$3&gt;='Gastos Gerais'!$D$4:$D$1003),-(Analítico!AK$3&lt;='Gastos Gerais'!$E$4:$E$1003),-('Gastos Gerais'!$C$4:$C$1003))</f>
        <v>0</v>
      </c>
      <c r="AL70" s="72">
        <f>SUMPRODUCT(-('Gastos Gerais'!$B$4:$B$1003=Analítico!$B70),-(Analítico!AL$3&gt;='Gastos Gerais'!$D$4:$D$1003),-(Analítico!AL$3&lt;='Gastos Gerais'!$E$4:$E$1003),-('Gastos Gerais'!$C$4:$C$1003))</f>
        <v>0</v>
      </c>
      <c r="AM70" s="72">
        <f>SUMPRODUCT(-('Gastos Gerais'!$B$4:$B$1003=Analítico!$B70),-(Analítico!AM$3&gt;='Gastos Gerais'!$D$4:$D$1003),-(Analítico!AM$3&lt;='Gastos Gerais'!$E$4:$E$1003),-('Gastos Gerais'!$C$4:$C$1003))</f>
        <v>0</v>
      </c>
      <c r="AN70" s="72">
        <f>SUMPRODUCT(-('Gastos Gerais'!$B$4:$B$1003=Analítico!$B70),-(Analítico!AN$3&gt;='Gastos Gerais'!$D$4:$D$1003),-(Analítico!AN$3&lt;='Gastos Gerais'!$E$4:$E$1003),-('Gastos Gerais'!$C$4:$C$1003))</f>
        <v>0</v>
      </c>
      <c r="AO70" s="72">
        <f>SUMPRODUCT(-('Gastos Gerais'!$B$4:$B$1003=Analítico!$B70),-(Analítico!AO$3&gt;='Gastos Gerais'!$D$4:$D$1003),-(Analítico!AO$3&lt;='Gastos Gerais'!$E$4:$E$1003),-('Gastos Gerais'!$C$4:$C$1003))</f>
        <v>0</v>
      </c>
      <c r="AP70" s="72">
        <f>SUMPRODUCT(-('Gastos Gerais'!$B$4:$B$1003=Analítico!$B70),-(Analítico!AP$3&gt;='Gastos Gerais'!$D$4:$D$1003),-(Analítico!AP$3&lt;='Gastos Gerais'!$E$4:$E$1003),-('Gastos Gerais'!$C$4:$C$1003))</f>
        <v>0</v>
      </c>
      <c r="AQ70" s="72">
        <f>SUMPRODUCT(-('Gastos Gerais'!$B$4:$B$1003=Analítico!$B70),-(Analítico!AQ$3&gt;='Gastos Gerais'!$D$4:$D$1003),-(Analítico!AQ$3&lt;='Gastos Gerais'!$E$4:$E$1003),-('Gastos Gerais'!$C$4:$C$1003))</f>
        <v>0</v>
      </c>
      <c r="AR70" s="72">
        <f>SUMPRODUCT(-('Gastos Gerais'!$B$4:$B$1003=Analítico!$B70),-(Analítico!AR$3&gt;='Gastos Gerais'!$D$4:$D$1003),-(Analítico!AR$3&lt;='Gastos Gerais'!$E$4:$E$1003),-('Gastos Gerais'!$C$4:$C$1003))</f>
        <v>0</v>
      </c>
      <c r="AS70" s="72">
        <f>SUMPRODUCT(-('Gastos Gerais'!$B$4:$B$1003=Analítico!$B70),-(Analítico!AS$3&gt;='Gastos Gerais'!$D$4:$D$1003),-(Analítico!AS$3&lt;='Gastos Gerais'!$E$4:$E$1003),-('Gastos Gerais'!$C$4:$C$1003))</f>
        <v>0</v>
      </c>
      <c r="AT70" s="72">
        <f>SUMPRODUCT(-('Gastos Gerais'!$B$4:$B$1003=Analítico!$B70),-(Analítico!AT$3&gt;='Gastos Gerais'!$D$4:$D$1003),-(Analítico!AT$3&lt;='Gastos Gerais'!$E$4:$E$1003),-('Gastos Gerais'!$C$4:$C$1003))</f>
        <v>0</v>
      </c>
      <c r="AU70" s="72">
        <f>SUMPRODUCT(-('Gastos Gerais'!$B$4:$B$1003=Analítico!$B70),-(Analítico!AU$3&gt;='Gastos Gerais'!$D$4:$D$1003),-(Analítico!AU$3&lt;='Gastos Gerais'!$E$4:$E$1003),-('Gastos Gerais'!$C$4:$C$1003))</f>
        <v>0</v>
      </c>
      <c r="AV70" s="72">
        <f>SUMPRODUCT(-('Gastos Gerais'!$B$4:$B$1003=Analítico!$B70),-(Analítico!AV$3&gt;='Gastos Gerais'!$D$4:$D$1003),-(Analítico!AV$3&lt;='Gastos Gerais'!$E$4:$E$1003),-('Gastos Gerais'!$C$4:$C$1003))</f>
        <v>0</v>
      </c>
      <c r="AW70" s="72">
        <f>SUMPRODUCT(-('Gastos Gerais'!$B$4:$B$1003=Analítico!$B70),-(Analítico!AW$3&gt;='Gastos Gerais'!$D$4:$D$1003),-(Analítico!AW$3&lt;='Gastos Gerais'!$E$4:$E$1003),-('Gastos Gerais'!$C$4:$C$1003))</f>
        <v>0</v>
      </c>
      <c r="AX70" s="72">
        <f>SUMPRODUCT(-('Gastos Gerais'!$B$4:$B$1003=Analítico!$B70),-(Analítico!AX$3&gt;='Gastos Gerais'!$D$4:$D$1003),-(Analítico!AX$3&lt;='Gastos Gerais'!$E$4:$E$1003),-('Gastos Gerais'!$C$4:$C$1003))</f>
        <v>0</v>
      </c>
      <c r="AY70" s="72">
        <f>SUMPRODUCT(-('Gastos Gerais'!$B$4:$B$1003=Analítico!$B70),-(Analítico!AY$3&gt;='Gastos Gerais'!$D$4:$D$1003),-(Analítico!AY$3&lt;='Gastos Gerais'!$E$4:$E$1003),-('Gastos Gerais'!$C$4:$C$1003))</f>
        <v>0</v>
      </c>
      <c r="AZ70" s="72">
        <f>SUMPRODUCT(-('Gastos Gerais'!$B$4:$B$1003=Analítico!$B70),-(Analítico!AZ$3&gt;='Gastos Gerais'!$D$4:$D$1003),-(Analítico!AZ$3&lt;='Gastos Gerais'!$E$4:$E$1003),-('Gastos Gerais'!$C$4:$C$1003))</f>
        <v>0</v>
      </c>
      <c r="BA70" s="72">
        <f>SUMPRODUCT(-('Gastos Gerais'!$B$4:$B$1003=Analítico!$B70),-(Analítico!BA$3&gt;='Gastos Gerais'!$D$4:$D$1003),-(Analítico!BA$3&lt;='Gastos Gerais'!$E$4:$E$1003),-('Gastos Gerais'!$C$4:$C$1003))</f>
        <v>0</v>
      </c>
      <c r="BB70" s="72">
        <f>SUMPRODUCT(-('Gastos Gerais'!$B$4:$B$1003=Analítico!$B70),-(Analítico!BB$3&gt;='Gastos Gerais'!$D$4:$D$1003),-(Analítico!BB$3&lt;='Gastos Gerais'!$E$4:$E$1003),-('Gastos Gerais'!$C$4:$C$1003))</f>
        <v>0</v>
      </c>
      <c r="BC70" s="72">
        <f>SUMPRODUCT(-('Gastos Gerais'!$B$4:$B$1003=Analítico!$B70),-(Analítico!BC$3&gt;='Gastos Gerais'!$D$4:$D$1003),-(Analítico!BC$3&lt;='Gastos Gerais'!$E$4:$E$1003),-('Gastos Gerais'!$C$4:$C$1003))</f>
        <v>0</v>
      </c>
      <c r="BD70" s="72">
        <f>SUMPRODUCT(-('Gastos Gerais'!$B$4:$B$1003=Analítico!$B70),-(Analítico!BD$3&gt;='Gastos Gerais'!$D$4:$D$1003),-(Analítico!BD$3&lt;='Gastos Gerais'!$E$4:$E$1003),-('Gastos Gerais'!$C$4:$C$1003))</f>
        <v>0</v>
      </c>
      <c r="BE70" s="72">
        <f>SUMPRODUCT(-('Gastos Gerais'!$B$4:$B$1003=Analítico!$B70),-(Analítico!BE$3&gt;='Gastos Gerais'!$D$4:$D$1003),-(Analítico!BE$3&lt;='Gastos Gerais'!$E$4:$E$1003),-('Gastos Gerais'!$C$4:$C$1003))</f>
        <v>0</v>
      </c>
      <c r="BF70" s="72">
        <f>SUMPRODUCT(-('Gastos Gerais'!$B$4:$B$1003=Analítico!$B70),-(Analítico!BF$3&gt;='Gastos Gerais'!$D$4:$D$1003),-(Analítico!BF$3&lt;='Gastos Gerais'!$E$4:$E$1003),-('Gastos Gerais'!$C$4:$C$1003))</f>
        <v>0</v>
      </c>
      <c r="BG70" s="72">
        <f>SUMPRODUCT(-('Gastos Gerais'!$B$4:$B$1003=Analítico!$B70),-(Analítico!BG$3&gt;='Gastos Gerais'!$D$4:$D$1003),-(Analítico!BG$3&lt;='Gastos Gerais'!$E$4:$E$1003),-('Gastos Gerais'!$C$4:$C$1003))</f>
        <v>0</v>
      </c>
      <c r="BH70" s="72">
        <f>SUMPRODUCT(-('Gastos Gerais'!$B$4:$B$1003=Analítico!$B70),-(Analítico!BH$3&gt;='Gastos Gerais'!$D$4:$D$1003),-(Analítico!BH$3&lt;='Gastos Gerais'!$E$4:$E$1003),-('Gastos Gerais'!$C$4:$C$1003))</f>
        <v>0</v>
      </c>
      <c r="BI70" s="72">
        <f>SUMPRODUCT(-('Gastos Gerais'!$B$4:$B$1003=Analítico!$B70),-(Analítico!BI$3&gt;='Gastos Gerais'!$D$4:$D$1003),-(Analítico!BI$3&lt;='Gastos Gerais'!$E$4:$E$1003),-('Gastos Gerais'!$C$4:$C$1003))</f>
        <v>0</v>
      </c>
      <c r="BJ70" s="72">
        <f>SUMPRODUCT(-('Gastos Gerais'!$B$4:$B$1003=Analítico!$B70),-(Analítico!BJ$3&gt;='Gastos Gerais'!$D$4:$D$1003),-(Analítico!BJ$3&lt;='Gastos Gerais'!$E$4:$E$1003),-('Gastos Gerais'!$C$4:$C$1003))</f>
        <v>0</v>
      </c>
      <c r="BK70" s="70">
        <f t="shared" si="31"/>
        <v>36000</v>
      </c>
      <c r="BL70" s="75">
        <f t="shared" ca="1" si="32"/>
        <v>1.0917089883487718E-2</v>
      </c>
    </row>
    <row r="71" spans="1:64" s="48" customFormat="1" ht="23.25" customHeight="1" x14ac:dyDescent="0.2">
      <c r="A71" s="19" t="s">
        <v>207</v>
      </c>
      <c r="B71" s="351" t="s">
        <v>208</v>
      </c>
      <c r="C71" s="72">
        <f>SUMPRODUCT(-('Gastos Gerais'!$B$4:$B$1003=Analítico!$B71),-(Analítico!C$3&gt;='Gastos Gerais'!$D$4:$D$1003),-(Analítico!C$3&lt;='Gastos Gerais'!$E$4:$E$1003),-('Gastos Gerais'!$C$4:$C$1003))</f>
        <v>2500</v>
      </c>
      <c r="D71" s="72">
        <f>SUMPRODUCT(-('Gastos Gerais'!$B$4:$B$1003=Analítico!$B71),-(Analítico!D$3&gt;='Gastos Gerais'!$D$4:$D$1003),-(Analítico!D$3&lt;='Gastos Gerais'!$E$4:$E$1003),-('Gastos Gerais'!$C$4:$C$1003))</f>
        <v>2500</v>
      </c>
      <c r="E71" s="72">
        <f>SUMPRODUCT(-('Gastos Gerais'!$B$4:$B$1003=Analítico!$B71),-(Analítico!E$3&gt;='Gastos Gerais'!$D$4:$D$1003),-(Analítico!E$3&lt;='Gastos Gerais'!$E$4:$E$1003),-('Gastos Gerais'!$C$4:$C$1003))</f>
        <v>2500</v>
      </c>
      <c r="F71" s="72">
        <f>SUMPRODUCT(-('Gastos Gerais'!$B$4:$B$1003=Analítico!$B71),-(Analítico!F$3&gt;='Gastos Gerais'!$D$4:$D$1003),-(Analítico!F$3&lt;='Gastos Gerais'!$E$4:$E$1003),-('Gastos Gerais'!$C$4:$C$1003))</f>
        <v>2500</v>
      </c>
      <c r="G71" s="72">
        <f>SUMPRODUCT(-('Gastos Gerais'!$B$4:$B$1003=Analítico!$B71),-(Analítico!G$3&gt;='Gastos Gerais'!$D$4:$D$1003),-(Analítico!G$3&lt;='Gastos Gerais'!$E$4:$E$1003),-('Gastos Gerais'!$C$4:$C$1003))</f>
        <v>2500</v>
      </c>
      <c r="H71" s="72">
        <f>SUMPRODUCT(-('Gastos Gerais'!$B$4:$B$1003=Analítico!$B71),-(Analítico!H$3&gt;='Gastos Gerais'!$D$4:$D$1003),-(Analítico!H$3&lt;='Gastos Gerais'!$E$4:$E$1003),-('Gastos Gerais'!$C$4:$C$1003))</f>
        <v>2500</v>
      </c>
      <c r="I71" s="72">
        <f>SUMPRODUCT(-('Gastos Gerais'!$B$4:$B$1003=Analítico!$B71),-(Analítico!I$3&gt;='Gastos Gerais'!$D$4:$D$1003),-(Analítico!I$3&lt;='Gastos Gerais'!$E$4:$E$1003),-('Gastos Gerais'!$C$4:$C$1003))</f>
        <v>0</v>
      </c>
      <c r="J71" s="72">
        <f>SUMPRODUCT(-('Gastos Gerais'!$B$4:$B$1003=Analítico!$B71),-(Analítico!J$3&gt;='Gastos Gerais'!$D$4:$D$1003),-(Analítico!J$3&lt;='Gastos Gerais'!$E$4:$E$1003),-('Gastos Gerais'!$C$4:$C$1003))</f>
        <v>0</v>
      </c>
      <c r="K71" s="72">
        <f>SUMPRODUCT(-('Gastos Gerais'!$B$4:$B$1003=Analítico!$B71),-(Analítico!K$3&gt;='Gastos Gerais'!$D$4:$D$1003),-(Analítico!K$3&lt;='Gastos Gerais'!$E$4:$E$1003),-('Gastos Gerais'!$C$4:$C$1003))</f>
        <v>0</v>
      </c>
      <c r="L71" s="72">
        <f>SUMPRODUCT(-('Gastos Gerais'!$B$4:$B$1003=Analítico!$B71),-(Analítico!L$3&gt;='Gastos Gerais'!$D$4:$D$1003),-(Analítico!L$3&lt;='Gastos Gerais'!$E$4:$E$1003),-('Gastos Gerais'!$C$4:$C$1003))</f>
        <v>0</v>
      </c>
      <c r="M71" s="72">
        <f>SUMPRODUCT(-('Gastos Gerais'!$B$4:$B$1003=Analítico!$B71),-(Analítico!M$3&gt;='Gastos Gerais'!$D$4:$D$1003),-(Analítico!M$3&lt;='Gastos Gerais'!$E$4:$E$1003),-('Gastos Gerais'!$C$4:$C$1003))</f>
        <v>0</v>
      </c>
      <c r="N71" s="72">
        <f>SUMPRODUCT(-('Gastos Gerais'!$B$4:$B$1003=Analítico!$B71),-(Analítico!N$3&gt;='Gastos Gerais'!$D$4:$D$1003),-(Analítico!N$3&lt;='Gastos Gerais'!$E$4:$E$1003),-('Gastos Gerais'!$C$4:$C$1003))</f>
        <v>0</v>
      </c>
      <c r="O71" s="72">
        <f>SUMPRODUCT(-('Gastos Gerais'!$B$4:$B$1003=Analítico!$B71),-(Analítico!O$3&gt;='Gastos Gerais'!$D$4:$D$1003),-(Analítico!O$3&lt;='Gastos Gerais'!$E$4:$E$1003),-('Gastos Gerais'!$C$4:$C$1003))</f>
        <v>0</v>
      </c>
      <c r="P71" s="72">
        <f>SUMPRODUCT(-('Gastos Gerais'!$B$4:$B$1003=Analítico!$B71),-(Analítico!P$3&gt;='Gastos Gerais'!$D$4:$D$1003),-(Analítico!P$3&lt;='Gastos Gerais'!$E$4:$E$1003),-('Gastos Gerais'!$C$4:$C$1003))</f>
        <v>0</v>
      </c>
      <c r="Q71" s="72">
        <f>SUMPRODUCT(-('Gastos Gerais'!$B$4:$B$1003=Analítico!$B71),-(Analítico!Q$3&gt;='Gastos Gerais'!$D$4:$D$1003),-(Analítico!Q$3&lt;='Gastos Gerais'!$E$4:$E$1003),-('Gastos Gerais'!$C$4:$C$1003))</f>
        <v>0</v>
      </c>
      <c r="R71" s="72">
        <f>SUMPRODUCT(-('Gastos Gerais'!$B$4:$B$1003=Analítico!$B71),-(Analítico!R$3&gt;='Gastos Gerais'!$D$4:$D$1003),-(Analítico!R$3&lt;='Gastos Gerais'!$E$4:$E$1003),-('Gastos Gerais'!$C$4:$C$1003))</f>
        <v>0</v>
      </c>
      <c r="S71" s="72">
        <f>SUMPRODUCT(-('Gastos Gerais'!$B$4:$B$1003=Analítico!$B71),-(Analítico!S$3&gt;='Gastos Gerais'!$D$4:$D$1003),-(Analítico!S$3&lt;='Gastos Gerais'!$E$4:$E$1003),-('Gastos Gerais'!$C$4:$C$1003))</f>
        <v>0</v>
      </c>
      <c r="T71" s="72">
        <f>SUMPRODUCT(-('Gastos Gerais'!$B$4:$B$1003=Analítico!$B71),-(Analítico!T$3&gt;='Gastos Gerais'!$D$4:$D$1003),-(Analítico!T$3&lt;='Gastos Gerais'!$E$4:$E$1003),-('Gastos Gerais'!$C$4:$C$1003))</f>
        <v>0</v>
      </c>
      <c r="U71" s="72">
        <f>SUMPRODUCT(-('Gastos Gerais'!$B$4:$B$1003=Analítico!$B71),-(Analítico!U$3&gt;='Gastos Gerais'!$D$4:$D$1003),-(Analítico!U$3&lt;='Gastos Gerais'!$E$4:$E$1003),-('Gastos Gerais'!$C$4:$C$1003))</f>
        <v>0</v>
      </c>
      <c r="V71" s="72">
        <f>SUMPRODUCT(-('Gastos Gerais'!$B$4:$B$1003=Analítico!$B71),-(Analítico!V$3&gt;='Gastos Gerais'!$D$4:$D$1003),-(Analítico!V$3&lt;='Gastos Gerais'!$E$4:$E$1003),-('Gastos Gerais'!$C$4:$C$1003))</f>
        <v>0</v>
      </c>
      <c r="W71" s="72">
        <f>SUMPRODUCT(-('Gastos Gerais'!$B$4:$B$1003=Analítico!$B71),-(Analítico!W$3&gt;='Gastos Gerais'!$D$4:$D$1003),-(Analítico!W$3&lt;='Gastos Gerais'!$E$4:$E$1003),-('Gastos Gerais'!$C$4:$C$1003))</f>
        <v>0</v>
      </c>
      <c r="X71" s="72">
        <f>SUMPRODUCT(-('Gastos Gerais'!$B$4:$B$1003=Analítico!$B71),-(Analítico!X$3&gt;='Gastos Gerais'!$D$4:$D$1003),-(Analítico!X$3&lt;='Gastos Gerais'!$E$4:$E$1003),-('Gastos Gerais'!$C$4:$C$1003))</f>
        <v>0</v>
      </c>
      <c r="Y71" s="72">
        <f>SUMPRODUCT(-('Gastos Gerais'!$B$4:$B$1003=Analítico!$B71),-(Analítico!Y$3&gt;='Gastos Gerais'!$D$4:$D$1003),-(Analítico!Y$3&lt;='Gastos Gerais'!$E$4:$E$1003),-('Gastos Gerais'!$C$4:$C$1003))</f>
        <v>0</v>
      </c>
      <c r="Z71" s="72">
        <f>SUMPRODUCT(-('Gastos Gerais'!$B$4:$B$1003=Analítico!$B71),-(Analítico!Z$3&gt;='Gastos Gerais'!$D$4:$D$1003),-(Analítico!Z$3&lt;='Gastos Gerais'!$E$4:$E$1003),-('Gastos Gerais'!$C$4:$C$1003))</f>
        <v>0</v>
      </c>
      <c r="AA71" s="72">
        <f>SUMPRODUCT(-('Gastos Gerais'!$B$4:$B$1003=Analítico!$B71),-(Analítico!AA$3&gt;='Gastos Gerais'!$D$4:$D$1003),-(Analítico!AA$3&lt;='Gastos Gerais'!$E$4:$E$1003),-('Gastos Gerais'!$C$4:$C$1003))</f>
        <v>0</v>
      </c>
      <c r="AB71" s="72">
        <f>SUMPRODUCT(-('Gastos Gerais'!$B$4:$B$1003=Analítico!$B71),-(Analítico!AB$3&gt;='Gastos Gerais'!$D$4:$D$1003),-(Analítico!AB$3&lt;='Gastos Gerais'!$E$4:$E$1003),-('Gastos Gerais'!$C$4:$C$1003))</f>
        <v>0</v>
      </c>
      <c r="AC71" s="72">
        <f>SUMPRODUCT(-('Gastos Gerais'!$B$4:$B$1003=Analítico!$B71),-(Analítico!AC$3&gt;='Gastos Gerais'!$D$4:$D$1003),-(Analítico!AC$3&lt;='Gastos Gerais'!$E$4:$E$1003),-('Gastos Gerais'!$C$4:$C$1003))</f>
        <v>0</v>
      </c>
      <c r="AD71" s="72">
        <f>SUMPRODUCT(-('Gastos Gerais'!$B$4:$B$1003=Analítico!$B71),-(Analítico!AD$3&gt;='Gastos Gerais'!$D$4:$D$1003),-(Analítico!AD$3&lt;='Gastos Gerais'!$E$4:$E$1003),-('Gastos Gerais'!$C$4:$C$1003))</f>
        <v>0</v>
      </c>
      <c r="AE71" s="72">
        <f>SUMPRODUCT(-('Gastos Gerais'!$B$4:$B$1003=Analítico!$B71),-(Analítico!AE$3&gt;='Gastos Gerais'!$D$4:$D$1003),-(Analítico!AE$3&lt;='Gastos Gerais'!$E$4:$E$1003),-('Gastos Gerais'!$C$4:$C$1003))</f>
        <v>0</v>
      </c>
      <c r="AF71" s="72">
        <f>SUMPRODUCT(-('Gastos Gerais'!$B$4:$B$1003=Analítico!$B71),-(Analítico!AF$3&gt;='Gastos Gerais'!$D$4:$D$1003),-(Analítico!AF$3&lt;='Gastos Gerais'!$E$4:$E$1003),-('Gastos Gerais'!$C$4:$C$1003))</f>
        <v>0</v>
      </c>
      <c r="AG71" s="72">
        <f>SUMPRODUCT(-('Gastos Gerais'!$B$4:$B$1003=Analítico!$B71),-(Analítico!AG$3&gt;='Gastos Gerais'!$D$4:$D$1003),-(Analítico!AG$3&lt;='Gastos Gerais'!$E$4:$E$1003),-('Gastos Gerais'!$C$4:$C$1003))</f>
        <v>0</v>
      </c>
      <c r="AH71" s="72">
        <f>SUMPRODUCT(-('Gastos Gerais'!$B$4:$B$1003=Analítico!$B71),-(Analítico!AH$3&gt;='Gastos Gerais'!$D$4:$D$1003),-(Analítico!AH$3&lt;='Gastos Gerais'!$E$4:$E$1003),-('Gastos Gerais'!$C$4:$C$1003))</f>
        <v>0</v>
      </c>
      <c r="AI71" s="72">
        <f>SUMPRODUCT(-('Gastos Gerais'!$B$4:$B$1003=Analítico!$B71),-(Analítico!AI$3&gt;='Gastos Gerais'!$D$4:$D$1003),-(Analítico!AI$3&lt;='Gastos Gerais'!$E$4:$E$1003),-('Gastos Gerais'!$C$4:$C$1003))</f>
        <v>0</v>
      </c>
      <c r="AJ71" s="72">
        <f>SUMPRODUCT(-('Gastos Gerais'!$B$4:$B$1003=Analítico!$B71),-(Analítico!AJ$3&gt;='Gastos Gerais'!$D$4:$D$1003),-(Analítico!AJ$3&lt;='Gastos Gerais'!$E$4:$E$1003),-('Gastos Gerais'!$C$4:$C$1003))</f>
        <v>0</v>
      </c>
      <c r="AK71" s="72">
        <f>SUMPRODUCT(-('Gastos Gerais'!$B$4:$B$1003=Analítico!$B71),-(Analítico!AK$3&gt;='Gastos Gerais'!$D$4:$D$1003),-(Analítico!AK$3&lt;='Gastos Gerais'!$E$4:$E$1003),-('Gastos Gerais'!$C$4:$C$1003))</f>
        <v>0</v>
      </c>
      <c r="AL71" s="72">
        <f>SUMPRODUCT(-('Gastos Gerais'!$B$4:$B$1003=Analítico!$B71),-(Analítico!AL$3&gt;='Gastos Gerais'!$D$4:$D$1003),-(Analítico!AL$3&lt;='Gastos Gerais'!$E$4:$E$1003),-('Gastos Gerais'!$C$4:$C$1003))</f>
        <v>0</v>
      </c>
      <c r="AM71" s="72">
        <f>SUMPRODUCT(-('Gastos Gerais'!$B$4:$B$1003=Analítico!$B71),-(Analítico!AM$3&gt;='Gastos Gerais'!$D$4:$D$1003),-(Analítico!AM$3&lt;='Gastos Gerais'!$E$4:$E$1003),-('Gastos Gerais'!$C$4:$C$1003))</f>
        <v>0</v>
      </c>
      <c r="AN71" s="72">
        <f>SUMPRODUCT(-('Gastos Gerais'!$B$4:$B$1003=Analítico!$B71),-(Analítico!AN$3&gt;='Gastos Gerais'!$D$4:$D$1003),-(Analítico!AN$3&lt;='Gastos Gerais'!$E$4:$E$1003),-('Gastos Gerais'!$C$4:$C$1003))</f>
        <v>0</v>
      </c>
      <c r="AO71" s="72">
        <f>SUMPRODUCT(-('Gastos Gerais'!$B$4:$B$1003=Analítico!$B71),-(Analítico!AO$3&gt;='Gastos Gerais'!$D$4:$D$1003),-(Analítico!AO$3&lt;='Gastos Gerais'!$E$4:$E$1003),-('Gastos Gerais'!$C$4:$C$1003))</f>
        <v>0</v>
      </c>
      <c r="AP71" s="72">
        <f>SUMPRODUCT(-('Gastos Gerais'!$B$4:$B$1003=Analítico!$B71),-(Analítico!AP$3&gt;='Gastos Gerais'!$D$4:$D$1003),-(Analítico!AP$3&lt;='Gastos Gerais'!$E$4:$E$1003),-('Gastos Gerais'!$C$4:$C$1003))</f>
        <v>0</v>
      </c>
      <c r="AQ71" s="72">
        <f>SUMPRODUCT(-('Gastos Gerais'!$B$4:$B$1003=Analítico!$B71),-(Analítico!AQ$3&gt;='Gastos Gerais'!$D$4:$D$1003),-(Analítico!AQ$3&lt;='Gastos Gerais'!$E$4:$E$1003),-('Gastos Gerais'!$C$4:$C$1003))</f>
        <v>0</v>
      </c>
      <c r="AR71" s="72">
        <f>SUMPRODUCT(-('Gastos Gerais'!$B$4:$B$1003=Analítico!$B71),-(Analítico!AR$3&gt;='Gastos Gerais'!$D$4:$D$1003),-(Analítico!AR$3&lt;='Gastos Gerais'!$E$4:$E$1003),-('Gastos Gerais'!$C$4:$C$1003))</f>
        <v>0</v>
      </c>
      <c r="AS71" s="72">
        <f>SUMPRODUCT(-('Gastos Gerais'!$B$4:$B$1003=Analítico!$B71),-(Analítico!AS$3&gt;='Gastos Gerais'!$D$4:$D$1003),-(Analítico!AS$3&lt;='Gastos Gerais'!$E$4:$E$1003),-('Gastos Gerais'!$C$4:$C$1003))</f>
        <v>0</v>
      </c>
      <c r="AT71" s="72">
        <f>SUMPRODUCT(-('Gastos Gerais'!$B$4:$B$1003=Analítico!$B71),-(Analítico!AT$3&gt;='Gastos Gerais'!$D$4:$D$1003),-(Analítico!AT$3&lt;='Gastos Gerais'!$E$4:$E$1003),-('Gastos Gerais'!$C$4:$C$1003))</f>
        <v>0</v>
      </c>
      <c r="AU71" s="72">
        <f>SUMPRODUCT(-('Gastos Gerais'!$B$4:$B$1003=Analítico!$B71),-(Analítico!AU$3&gt;='Gastos Gerais'!$D$4:$D$1003),-(Analítico!AU$3&lt;='Gastos Gerais'!$E$4:$E$1003),-('Gastos Gerais'!$C$4:$C$1003))</f>
        <v>0</v>
      </c>
      <c r="AV71" s="72">
        <f>SUMPRODUCT(-('Gastos Gerais'!$B$4:$B$1003=Analítico!$B71),-(Analítico!AV$3&gt;='Gastos Gerais'!$D$4:$D$1003),-(Analítico!AV$3&lt;='Gastos Gerais'!$E$4:$E$1003),-('Gastos Gerais'!$C$4:$C$1003))</f>
        <v>0</v>
      </c>
      <c r="AW71" s="72">
        <f>SUMPRODUCT(-('Gastos Gerais'!$B$4:$B$1003=Analítico!$B71),-(Analítico!AW$3&gt;='Gastos Gerais'!$D$4:$D$1003),-(Analítico!AW$3&lt;='Gastos Gerais'!$E$4:$E$1003),-('Gastos Gerais'!$C$4:$C$1003))</f>
        <v>0</v>
      </c>
      <c r="AX71" s="72">
        <f>SUMPRODUCT(-('Gastos Gerais'!$B$4:$B$1003=Analítico!$B71),-(Analítico!AX$3&gt;='Gastos Gerais'!$D$4:$D$1003),-(Analítico!AX$3&lt;='Gastos Gerais'!$E$4:$E$1003),-('Gastos Gerais'!$C$4:$C$1003))</f>
        <v>0</v>
      </c>
      <c r="AY71" s="72">
        <f>SUMPRODUCT(-('Gastos Gerais'!$B$4:$B$1003=Analítico!$B71),-(Analítico!AY$3&gt;='Gastos Gerais'!$D$4:$D$1003),-(Analítico!AY$3&lt;='Gastos Gerais'!$E$4:$E$1003),-('Gastos Gerais'!$C$4:$C$1003))</f>
        <v>0</v>
      </c>
      <c r="AZ71" s="72">
        <f>SUMPRODUCT(-('Gastos Gerais'!$B$4:$B$1003=Analítico!$B71),-(Analítico!AZ$3&gt;='Gastos Gerais'!$D$4:$D$1003),-(Analítico!AZ$3&lt;='Gastos Gerais'!$E$4:$E$1003),-('Gastos Gerais'!$C$4:$C$1003))</f>
        <v>0</v>
      </c>
      <c r="BA71" s="72">
        <f>SUMPRODUCT(-('Gastos Gerais'!$B$4:$B$1003=Analítico!$B71),-(Analítico!BA$3&gt;='Gastos Gerais'!$D$4:$D$1003),-(Analítico!BA$3&lt;='Gastos Gerais'!$E$4:$E$1003),-('Gastos Gerais'!$C$4:$C$1003))</f>
        <v>0</v>
      </c>
      <c r="BB71" s="72">
        <f>SUMPRODUCT(-('Gastos Gerais'!$B$4:$B$1003=Analítico!$B71),-(Analítico!BB$3&gt;='Gastos Gerais'!$D$4:$D$1003),-(Analítico!BB$3&lt;='Gastos Gerais'!$E$4:$E$1003),-('Gastos Gerais'!$C$4:$C$1003))</f>
        <v>0</v>
      </c>
      <c r="BC71" s="72">
        <f>SUMPRODUCT(-('Gastos Gerais'!$B$4:$B$1003=Analítico!$B71),-(Analítico!BC$3&gt;='Gastos Gerais'!$D$4:$D$1003),-(Analítico!BC$3&lt;='Gastos Gerais'!$E$4:$E$1003),-('Gastos Gerais'!$C$4:$C$1003))</f>
        <v>0</v>
      </c>
      <c r="BD71" s="72">
        <f>SUMPRODUCT(-('Gastos Gerais'!$B$4:$B$1003=Analítico!$B71),-(Analítico!BD$3&gt;='Gastos Gerais'!$D$4:$D$1003),-(Analítico!BD$3&lt;='Gastos Gerais'!$E$4:$E$1003),-('Gastos Gerais'!$C$4:$C$1003))</f>
        <v>0</v>
      </c>
      <c r="BE71" s="72">
        <f>SUMPRODUCT(-('Gastos Gerais'!$B$4:$B$1003=Analítico!$B71),-(Analítico!BE$3&gt;='Gastos Gerais'!$D$4:$D$1003),-(Analítico!BE$3&lt;='Gastos Gerais'!$E$4:$E$1003),-('Gastos Gerais'!$C$4:$C$1003))</f>
        <v>0</v>
      </c>
      <c r="BF71" s="72">
        <f>SUMPRODUCT(-('Gastos Gerais'!$B$4:$B$1003=Analítico!$B71),-(Analítico!BF$3&gt;='Gastos Gerais'!$D$4:$D$1003),-(Analítico!BF$3&lt;='Gastos Gerais'!$E$4:$E$1003),-('Gastos Gerais'!$C$4:$C$1003))</f>
        <v>0</v>
      </c>
      <c r="BG71" s="72">
        <f>SUMPRODUCT(-('Gastos Gerais'!$B$4:$B$1003=Analítico!$B71),-(Analítico!BG$3&gt;='Gastos Gerais'!$D$4:$D$1003),-(Analítico!BG$3&lt;='Gastos Gerais'!$E$4:$E$1003),-('Gastos Gerais'!$C$4:$C$1003))</f>
        <v>0</v>
      </c>
      <c r="BH71" s="72">
        <f>SUMPRODUCT(-('Gastos Gerais'!$B$4:$B$1003=Analítico!$B71),-(Analítico!BH$3&gt;='Gastos Gerais'!$D$4:$D$1003),-(Analítico!BH$3&lt;='Gastos Gerais'!$E$4:$E$1003),-('Gastos Gerais'!$C$4:$C$1003))</f>
        <v>0</v>
      </c>
      <c r="BI71" s="72">
        <f>SUMPRODUCT(-('Gastos Gerais'!$B$4:$B$1003=Analítico!$B71),-(Analítico!BI$3&gt;='Gastos Gerais'!$D$4:$D$1003),-(Analítico!BI$3&lt;='Gastos Gerais'!$E$4:$E$1003),-('Gastos Gerais'!$C$4:$C$1003))</f>
        <v>0</v>
      </c>
      <c r="BJ71" s="72">
        <f>SUMPRODUCT(-('Gastos Gerais'!$B$4:$B$1003=Analítico!$B71),-(Analítico!BJ$3&gt;='Gastos Gerais'!$D$4:$D$1003),-(Analítico!BJ$3&lt;='Gastos Gerais'!$E$4:$E$1003),-('Gastos Gerais'!$C$4:$C$1003))</f>
        <v>0</v>
      </c>
      <c r="BK71" s="70">
        <f t="shared" si="31"/>
        <v>15000</v>
      </c>
      <c r="BL71" s="75">
        <f t="shared" ca="1" si="32"/>
        <v>4.5487874514532154E-3</v>
      </c>
    </row>
    <row r="72" spans="1:64" s="48" customFormat="1" ht="23.25" customHeight="1" x14ac:dyDescent="0.2">
      <c r="A72" s="19" t="s">
        <v>209</v>
      </c>
      <c r="B72" s="351" t="s">
        <v>210</v>
      </c>
      <c r="C72" s="72">
        <f>SUMPRODUCT(-('Gastos Gerais'!$B$4:$B$1003=Analítico!$B72),-(Analítico!C$3&gt;='Gastos Gerais'!$D$4:$D$1003),-(Analítico!C$3&lt;='Gastos Gerais'!$E$4:$E$1003),-('Gastos Gerais'!$C$4:$C$1003))</f>
        <v>290000</v>
      </c>
      <c r="D72" s="72">
        <f>SUMPRODUCT(-('Gastos Gerais'!$B$4:$B$1003=Analítico!$B72),-(Analítico!D$3&gt;='Gastos Gerais'!$D$4:$D$1003),-(Analítico!D$3&lt;='Gastos Gerais'!$E$4:$E$1003),-('Gastos Gerais'!$C$4:$C$1003))</f>
        <v>0</v>
      </c>
      <c r="E72" s="72">
        <f>SUMPRODUCT(-('Gastos Gerais'!$B$4:$B$1003=Analítico!$B72),-(Analítico!E$3&gt;='Gastos Gerais'!$D$4:$D$1003),-(Analítico!E$3&lt;='Gastos Gerais'!$E$4:$E$1003),-('Gastos Gerais'!$C$4:$C$1003))</f>
        <v>0</v>
      </c>
      <c r="F72" s="72">
        <f>SUMPRODUCT(-('Gastos Gerais'!$B$4:$B$1003=Analítico!$B72),-(Analítico!F$3&gt;='Gastos Gerais'!$D$4:$D$1003),-(Analítico!F$3&lt;='Gastos Gerais'!$E$4:$E$1003),-('Gastos Gerais'!$C$4:$C$1003))</f>
        <v>0</v>
      </c>
      <c r="G72" s="72">
        <f>SUMPRODUCT(-('Gastos Gerais'!$B$4:$B$1003=Analítico!$B72),-(Analítico!G$3&gt;='Gastos Gerais'!$D$4:$D$1003),-(Analítico!G$3&lt;='Gastos Gerais'!$E$4:$E$1003),-('Gastos Gerais'!$C$4:$C$1003))</f>
        <v>0</v>
      </c>
      <c r="H72" s="72">
        <f>SUMPRODUCT(-('Gastos Gerais'!$B$4:$B$1003=Analítico!$B72),-(Analítico!H$3&gt;='Gastos Gerais'!$D$4:$D$1003),-(Analítico!H$3&lt;='Gastos Gerais'!$E$4:$E$1003),-('Gastos Gerais'!$C$4:$C$1003))</f>
        <v>0</v>
      </c>
      <c r="I72" s="72">
        <f>SUMPRODUCT(-('Gastos Gerais'!$B$4:$B$1003=Analítico!$B72),-(Analítico!I$3&gt;='Gastos Gerais'!$D$4:$D$1003),-(Analítico!I$3&lt;='Gastos Gerais'!$E$4:$E$1003),-('Gastos Gerais'!$C$4:$C$1003))</f>
        <v>0</v>
      </c>
      <c r="J72" s="72">
        <f>SUMPRODUCT(-('Gastos Gerais'!$B$4:$B$1003=Analítico!$B72),-(Analítico!J$3&gt;='Gastos Gerais'!$D$4:$D$1003),-(Analítico!J$3&lt;='Gastos Gerais'!$E$4:$E$1003),-('Gastos Gerais'!$C$4:$C$1003))</f>
        <v>0</v>
      </c>
      <c r="K72" s="72">
        <f>SUMPRODUCT(-('Gastos Gerais'!$B$4:$B$1003=Analítico!$B72),-(Analítico!K$3&gt;='Gastos Gerais'!$D$4:$D$1003),-(Analítico!K$3&lt;='Gastos Gerais'!$E$4:$E$1003),-('Gastos Gerais'!$C$4:$C$1003))</f>
        <v>0</v>
      </c>
      <c r="L72" s="72">
        <f>SUMPRODUCT(-('Gastos Gerais'!$B$4:$B$1003=Analítico!$B72),-(Analítico!L$3&gt;='Gastos Gerais'!$D$4:$D$1003),-(Analítico!L$3&lt;='Gastos Gerais'!$E$4:$E$1003),-('Gastos Gerais'!$C$4:$C$1003))</f>
        <v>0</v>
      </c>
      <c r="M72" s="72">
        <f>SUMPRODUCT(-('Gastos Gerais'!$B$4:$B$1003=Analítico!$B72),-(Analítico!M$3&gt;='Gastos Gerais'!$D$4:$D$1003),-(Analítico!M$3&lt;='Gastos Gerais'!$E$4:$E$1003),-('Gastos Gerais'!$C$4:$C$1003))</f>
        <v>0</v>
      </c>
      <c r="N72" s="72">
        <f>SUMPRODUCT(-('Gastos Gerais'!$B$4:$B$1003=Analítico!$B72),-(Analítico!N$3&gt;='Gastos Gerais'!$D$4:$D$1003),-(Analítico!N$3&lt;='Gastos Gerais'!$E$4:$E$1003),-('Gastos Gerais'!$C$4:$C$1003))</f>
        <v>0</v>
      </c>
      <c r="O72" s="72">
        <f>SUMPRODUCT(-('Gastos Gerais'!$B$4:$B$1003=Analítico!$B72),-(Analítico!O$3&gt;='Gastos Gerais'!$D$4:$D$1003),-(Analítico!O$3&lt;='Gastos Gerais'!$E$4:$E$1003),-('Gastos Gerais'!$C$4:$C$1003))</f>
        <v>0</v>
      </c>
      <c r="P72" s="72">
        <f>SUMPRODUCT(-('Gastos Gerais'!$B$4:$B$1003=Analítico!$B72),-(Analítico!P$3&gt;='Gastos Gerais'!$D$4:$D$1003),-(Analítico!P$3&lt;='Gastos Gerais'!$E$4:$E$1003),-('Gastos Gerais'!$C$4:$C$1003))</f>
        <v>0</v>
      </c>
      <c r="Q72" s="72">
        <f>SUMPRODUCT(-('Gastos Gerais'!$B$4:$B$1003=Analítico!$B72),-(Analítico!Q$3&gt;='Gastos Gerais'!$D$4:$D$1003),-(Analítico!Q$3&lt;='Gastos Gerais'!$E$4:$E$1003),-('Gastos Gerais'!$C$4:$C$1003))</f>
        <v>0</v>
      </c>
      <c r="R72" s="72">
        <f>SUMPRODUCT(-('Gastos Gerais'!$B$4:$B$1003=Analítico!$B72),-(Analítico!R$3&gt;='Gastos Gerais'!$D$4:$D$1003),-(Analítico!R$3&lt;='Gastos Gerais'!$E$4:$E$1003),-('Gastos Gerais'!$C$4:$C$1003))</f>
        <v>0</v>
      </c>
      <c r="S72" s="72">
        <f>SUMPRODUCT(-('Gastos Gerais'!$B$4:$B$1003=Analítico!$B72),-(Analítico!S$3&gt;='Gastos Gerais'!$D$4:$D$1003),-(Analítico!S$3&lt;='Gastos Gerais'!$E$4:$E$1003),-('Gastos Gerais'!$C$4:$C$1003))</f>
        <v>0</v>
      </c>
      <c r="T72" s="72">
        <f>SUMPRODUCT(-('Gastos Gerais'!$B$4:$B$1003=Analítico!$B72),-(Analítico!T$3&gt;='Gastos Gerais'!$D$4:$D$1003),-(Analítico!T$3&lt;='Gastos Gerais'!$E$4:$E$1003),-('Gastos Gerais'!$C$4:$C$1003))</f>
        <v>0</v>
      </c>
      <c r="U72" s="72">
        <f>SUMPRODUCT(-('Gastos Gerais'!$B$4:$B$1003=Analítico!$B72),-(Analítico!U$3&gt;='Gastos Gerais'!$D$4:$D$1003),-(Analítico!U$3&lt;='Gastos Gerais'!$E$4:$E$1003),-('Gastos Gerais'!$C$4:$C$1003))</f>
        <v>0</v>
      </c>
      <c r="V72" s="72">
        <f>SUMPRODUCT(-('Gastos Gerais'!$B$4:$B$1003=Analítico!$B72),-(Analítico!V$3&gt;='Gastos Gerais'!$D$4:$D$1003),-(Analítico!V$3&lt;='Gastos Gerais'!$E$4:$E$1003),-('Gastos Gerais'!$C$4:$C$1003))</f>
        <v>0</v>
      </c>
      <c r="W72" s="72">
        <f>SUMPRODUCT(-('Gastos Gerais'!$B$4:$B$1003=Analítico!$B72),-(Analítico!W$3&gt;='Gastos Gerais'!$D$4:$D$1003),-(Analítico!W$3&lt;='Gastos Gerais'!$E$4:$E$1003),-('Gastos Gerais'!$C$4:$C$1003))</f>
        <v>0</v>
      </c>
      <c r="X72" s="72">
        <f>SUMPRODUCT(-('Gastos Gerais'!$B$4:$B$1003=Analítico!$B72),-(Analítico!X$3&gt;='Gastos Gerais'!$D$4:$D$1003),-(Analítico!X$3&lt;='Gastos Gerais'!$E$4:$E$1003),-('Gastos Gerais'!$C$4:$C$1003))</f>
        <v>0</v>
      </c>
      <c r="Y72" s="72">
        <f>SUMPRODUCT(-('Gastos Gerais'!$B$4:$B$1003=Analítico!$B72),-(Analítico!Y$3&gt;='Gastos Gerais'!$D$4:$D$1003),-(Analítico!Y$3&lt;='Gastos Gerais'!$E$4:$E$1003),-('Gastos Gerais'!$C$4:$C$1003))</f>
        <v>0</v>
      </c>
      <c r="Z72" s="72">
        <f>SUMPRODUCT(-('Gastos Gerais'!$B$4:$B$1003=Analítico!$B72),-(Analítico!Z$3&gt;='Gastos Gerais'!$D$4:$D$1003),-(Analítico!Z$3&lt;='Gastos Gerais'!$E$4:$E$1003),-('Gastos Gerais'!$C$4:$C$1003))</f>
        <v>0</v>
      </c>
      <c r="AA72" s="72">
        <f>SUMPRODUCT(-('Gastos Gerais'!$B$4:$B$1003=Analítico!$B72),-(Analítico!AA$3&gt;='Gastos Gerais'!$D$4:$D$1003),-(Analítico!AA$3&lt;='Gastos Gerais'!$E$4:$E$1003),-('Gastos Gerais'!$C$4:$C$1003))</f>
        <v>0</v>
      </c>
      <c r="AB72" s="72">
        <f>SUMPRODUCT(-('Gastos Gerais'!$B$4:$B$1003=Analítico!$B72),-(Analítico!AB$3&gt;='Gastos Gerais'!$D$4:$D$1003),-(Analítico!AB$3&lt;='Gastos Gerais'!$E$4:$E$1003),-('Gastos Gerais'!$C$4:$C$1003))</f>
        <v>0</v>
      </c>
      <c r="AC72" s="72">
        <f>SUMPRODUCT(-('Gastos Gerais'!$B$4:$B$1003=Analítico!$B72),-(Analítico!AC$3&gt;='Gastos Gerais'!$D$4:$D$1003),-(Analítico!AC$3&lt;='Gastos Gerais'!$E$4:$E$1003),-('Gastos Gerais'!$C$4:$C$1003))</f>
        <v>0</v>
      </c>
      <c r="AD72" s="72">
        <f>SUMPRODUCT(-('Gastos Gerais'!$B$4:$B$1003=Analítico!$B72),-(Analítico!AD$3&gt;='Gastos Gerais'!$D$4:$D$1003),-(Analítico!AD$3&lt;='Gastos Gerais'!$E$4:$E$1003),-('Gastos Gerais'!$C$4:$C$1003))</f>
        <v>0</v>
      </c>
      <c r="AE72" s="72">
        <f>SUMPRODUCT(-('Gastos Gerais'!$B$4:$B$1003=Analítico!$B72),-(Analítico!AE$3&gt;='Gastos Gerais'!$D$4:$D$1003),-(Analítico!AE$3&lt;='Gastos Gerais'!$E$4:$E$1003),-('Gastos Gerais'!$C$4:$C$1003))</f>
        <v>0</v>
      </c>
      <c r="AF72" s="72">
        <f>SUMPRODUCT(-('Gastos Gerais'!$B$4:$B$1003=Analítico!$B72),-(Analítico!AF$3&gt;='Gastos Gerais'!$D$4:$D$1003),-(Analítico!AF$3&lt;='Gastos Gerais'!$E$4:$E$1003),-('Gastos Gerais'!$C$4:$C$1003))</f>
        <v>0</v>
      </c>
      <c r="AG72" s="72">
        <f>SUMPRODUCT(-('Gastos Gerais'!$B$4:$B$1003=Analítico!$B72),-(Analítico!AG$3&gt;='Gastos Gerais'!$D$4:$D$1003),-(Analítico!AG$3&lt;='Gastos Gerais'!$E$4:$E$1003),-('Gastos Gerais'!$C$4:$C$1003))</f>
        <v>0</v>
      </c>
      <c r="AH72" s="72">
        <f>SUMPRODUCT(-('Gastos Gerais'!$B$4:$B$1003=Analítico!$B72),-(Analítico!AH$3&gt;='Gastos Gerais'!$D$4:$D$1003),-(Analítico!AH$3&lt;='Gastos Gerais'!$E$4:$E$1003),-('Gastos Gerais'!$C$4:$C$1003))</f>
        <v>0</v>
      </c>
      <c r="AI72" s="72">
        <f>SUMPRODUCT(-('Gastos Gerais'!$B$4:$B$1003=Analítico!$B72),-(Analítico!AI$3&gt;='Gastos Gerais'!$D$4:$D$1003),-(Analítico!AI$3&lt;='Gastos Gerais'!$E$4:$E$1003),-('Gastos Gerais'!$C$4:$C$1003))</f>
        <v>0</v>
      </c>
      <c r="AJ72" s="72">
        <f>SUMPRODUCT(-('Gastos Gerais'!$B$4:$B$1003=Analítico!$B72),-(Analítico!AJ$3&gt;='Gastos Gerais'!$D$4:$D$1003),-(Analítico!AJ$3&lt;='Gastos Gerais'!$E$4:$E$1003),-('Gastos Gerais'!$C$4:$C$1003))</f>
        <v>0</v>
      </c>
      <c r="AK72" s="72">
        <f>SUMPRODUCT(-('Gastos Gerais'!$B$4:$B$1003=Analítico!$B72),-(Analítico!AK$3&gt;='Gastos Gerais'!$D$4:$D$1003),-(Analítico!AK$3&lt;='Gastos Gerais'!$E$4:$E$1003),-('Gastos Gerais'!$C$4:$C$1003))</f>
        <v>0</v>
      </c>
      <c r="AL72" s="72">
        <f>SUMPRODUCT(-('Gastos Gerais'!$B$4:$B$1003=Analítico!$B72),-(Analítico!AL$3&gt;='Gastos Gerais'!$D$4:$D$1003),-(Analítico!AL$3&lt;='Gastos Gerais'!$E$4:$E$1003),-('Gastos Gerais'!$C$4:$C$1003))</f>
        <v>0</v>
      </c>
      <c r="AM72" s="72">
        <f>SUMPRODUCT(-('Gastos Gerais'!$B$4:$B$1003=Analítico!$B72),-(Analítico!AM$3&gt;='Gastos Gerais'!$D$4:$D$1003),-(Analítico!AM$3&lt;='Gastos Gerais'!$E$4:$E$1003),-('Gastos Gerais'!$C$4:$C$1003))</f>
        <v>0</v>
      </c>
      <c r="AN72" s="72">
        <f>SUMPRODUCT(-('Gastos Gerais'!$B$4:$B$1003=Analítico!$B72),-(Analítico!AN$3&gt;='Gastos Gerais'!$D$4:$D$1003),-(Analítico!AN$3&lt;='Gastos Gerais'!$E$4:$E$1003),-('Gastos Gerais'!$C$4:$C$1003))</f>
        <v>0</v>
      </c>
      <c r="AO72" s="72">
        <f>SUMPRODUCT(-('Gastos Gerais'!$B$4:$B$1003=Analítico!$B72),-(Analítico!AO$3&gt;='Gastos Gerais'!$D$4:$D$1003),-(Analítico!AO$3&lt;='Gastos Gerais'!$E$4:$E$1003),-('Gastos Gerais'!$C$4:$C$1003))</f>
        <v>0</v>
      </c>
      <c r="AP72" s="72">
        <f>SUMPRODUCT(-('Gastos Gerais'!$B$4:$B$1003=Analítico!$B72),-(Analítico!AP$3&gt;='Gastos Gerais'!$D$4:$D$1003),-(Analítico!AP$3&lt;='Gastos Gerais'!$E$4:$E$1003),-('Gastos Gerais'!$C$4:$C$1003))</f>
        <v>0</v>
      </c>
      <c r="AQ72" s="72">
        <f>SUMPRODUCT(-('Gastos Gerais'!$B$4:$B$1003=Analítico!$B72),-(Analítico!AQ$3&gt;='Gastos Gerais'!$D$4:$D$1003),-(Analítico!AQ$3&lt;='Gastos Gerais'!$E$4:$E$1003),-('Gastos Gerais'!$C$4:$C$1003))</f>
        <v>0</v>
      </c>
      <c r="AR72" s="72">
        <f>SUMPRODUCT(-('Gastos Gerais'!$B$4:$B$1003=Analítico!$B72),-(Analítico!AR$3&gt;='Gastos Gerais'!$D$4:$D$1003),-(Analítico!AR$3&lt;='Gastos Gerais'!$E$4:$E$1003),-('Gastos Gerais'!$C$4:$C$1003))</f>
        <v>0</v>
      </c>
      <c r="AS72" s="72">
        <f>SUMPRODUCT(-('Gastos Gerais'!$B$4:$B$1003=Analítico!$B72),-(Analítico!AS$3&gt;='Gastos Gerais'!$D$4:$D$1003),-(Analítico!AS$3&lt;='Gastos Gerais'!$E$4:$E$1003),-('Gastos Gerais'!$C$4:$C$1003))</f>
        <v>0</v>
      </c>
      <c r="AT72" s="72">
        <f>SUMPRODUCT(-('Gastos Gerais'!$B$4:$B$1003=Analítico!$B72),-(Analítico!AT$3&gt;='Gastos Gerais'!$D$4:$D$1003),-(Analítico!AT$3&lt;='Gastos Gerais'!$E$4:$E$1003),-('Gastos Gerais'!$C$4:$C$1003))</f>
        <v>0</v>
      </c>
      <c r="AU72" s="72">
        <f>SUMPRODUCT(-('Gastos Gerais'!$B$4:$B$1003=Analítico!$B72),-(Analítico!AU$3&gt;='Gastos Gerais'!$D$4:$D$1003),-(Analítico!AU$3&lt;='Gastos Gerais'!$E$4:$E$1003),-('Gastos Gerais'!$C$4:$C$1003))</f>
        <v>0</v>
      </c>
      <c r="AV72" s="72">
        <f>SUMPRODUCT(-('Gastos Gerais'!$B$4:$B$1003=Analítico!$B72),-(Analítico!AV$3&gt;='Gastos Gerais'!$D$4:$D$1003),-(Analítico!AV$3&lt;='Gastos Gerais'!$E$4:$E$1003),-('Gastos Gerais'!$C$4:$C$1003))</f>
        <v>0</v>
      </c>
      <c r="AW72" s="72">
        <f>SUMPRODUCT(-('Gastos Gerais'!$B$4:$B$1003=Analítico!$B72),-(Analítico!AW$3&gt;='Gastos Gerais'!$D$4:$D$1003),-(Analítico!AW$3&lt;='Gastos Gerais'!$E$4:$E$1003),-('Gastos Gerais'!$C$4:$C$1003))</f>
        <v>0</v>
      </c>
      <c r="AX72" s="72">
        <f>SUMPRODUCT(-('Gastos Gerais'!$B$4:$B$1003=Analítico!$B72),-(Analítico!AX$3&gt;='Gastos Gerais'!$D$4:$D$1003),-(Analítico!AX$3&lt;='Gastos Gerais'!$E$4:$E$1003),-('Gastos Gerais'!$C$4:$C$1003))</f>
        <v>0</v>
      </c>
      <c r="AY72" s="72">
        <f>SUMPRODUCT(-('Gastos Gerais'!$B$4:$B$1003=Analítico!$B72),-(Analítico!AY$3&gt;='Gastos Gerais'!$D$4:$D$1003),-(Analítico!AY$3&lt;='Gastos Gerais'!$E$4:$E$1003),-('Gastos Gerais'!$C$4:$C$1003))</f>
        <v>0</v>
      </c>
      <c r="AZ72" s="72">
        <f>SUMPRODUCT(-('Gastos Gerais'!$B$4:$B$1003=Analítico!$B72),-(Analítico!AZ$3&gt;='Gastos Gerais'!$D$4:$D$1003),-(Analítico!AZ$3&lt;='Gastos Gerais'!$E$4:$E$1003),-('Gastos Gerais'!$C$4:$C$1003))</f>
        <v>0</v>
      </c>
      <c r="BA72" s="72">
        <f>SUMPRODUCT(-('Gastos Gerais'!$B$4:$B$1003=Analítico!$B72),-(Analítico!BA$3&gt;='Gastos Gerais'!$D$4:$D$1003),-(Analítico!BA$3&lt;='Gastos Gerais'!$E$4:$E$1003),-('Gastos Gerais'!$C$4:$C$1003))</f>
        <v>0</v>
      </c>
      <c r="BB72" s="72">
        <f>SUMPRODUCT(-('Gastos Gerais'!$B$4:$B$1003=Analítico!$B72),-(Analítico!BB$3&gt;='Gastos Gerais'!$D$4:$D$1003),-(Analítico!BB$3&lt;='Gastos Gerais'!$E$4:$E$1003),-('Gastos Gerais'!$C$4:$C$1003))</f>
        <v>0</v>
      </c>
      <c r="BC72" s="72">
        <f>SUMPRODUCT(-('Gastos Gerais'!$B$4:$B$1003=Analítico!$B72),-(Analítico!BC$3&gt;='Gastos Gerais'!$D$4:$D$1003),-(Analítico!BC$3&lt;='Gastos Gerais'!$E$4:$E$1003),-('Gastos Gerais'!$C$4:$C$1003))</f>
        <v>0</v>
      </c>
      <c r="BD72" s="72">
        <f>SUMPRODUCT(-('Gastos Gerais'!$B$4:$B$1003=Analítico!$B72),-(Analítico!BD$3&gt;='Gastos Gerais'!$D$4:$D$1003),-(Analítico!BD$3&lt;='Gastos Gerais'!$E$4:$E$1003),-('Gastos Gerais'!$C$4:$C$1003))</f>
        <v>0</v>
      </c>
      <c r="BE72" s="72">
        <f>SUMPRODUCT(-('Gastos Gerais'!$B$4:$B$1003=Analítico!$B72),-(Analítico!BE$3&gt;='Gastos Gerais'!$D$4:$D$1003),-(Analítico!BE$3&lt;='Gastos Gerais'!$E$4:$E$1003),-('Gastos Gerais'!$C$4:$C$1003))</f>
        <v>0</v>
      </c>
      <c r="BF72" s="72">
        <f>SUMPRODUCT(-('Gastos Gerais'!$B$4:$B$1003=Analítico!$B72),-(Analítico!BF$3&gt;='Gastos Gerais'!$D$4:$D$1003),-(Analítico!BF$3&lt;='Gastos Gerais'!$E$4:$E$1003),-('Gastos Gerais'!$C$4:$C$1003))</f>
        <v>0</v>
      </c>
      <c r="BG72" s="72">
        <f>SUMPRODUCT(-('Gastos Gerais'!$B$4:$B$1003=Analítico!$B72),-(Analítico!BG$3&gt;='Gastos Gerais'!$D$4:$D$1003),-(Analítico!BG$3&lt;='Gastos Gerais'!$E$4:$E$1003),-('Gastos Gerais'!$C$4:$C$1003))</f>
        <v>0</v>
      </c>
      <c r="BH72" s="72">
        <f>SUMPRODUCT(-('Gastos Gerais'!$B$4:$B$1003=Analítico!$B72),-(Analítico!BH$3&gt;='Gastos Gerais'!$D$4:$D$1003),-(Analítico!BH$3&lt;='Gastos Gerais'!$E$4:$E$1003),-('Gastos Gerais'!$C$4:$C$1003))</f>
        <v>0</v>
      </c>
      <c r="BI72" s="72">
        <f>SUMPRODUCT(-('Gastos Gerais'!$B$4:$B$1003=Analítico!$B72),-(Analítico!BI$3&gt;='Gastos Gerais'!$D$4:$D$1003),-(Analítico!BI$3&lt;='Gastos Gerais'!$E$4:$E$1003),-('Gastos Gerais'!$C$4:$C$1003))</f>
        <v>0</v>
      </c>
      <c r="BJ72" s="72">
        <f>SUMPRODUCT(-('Gastos Gerais'!$B$4:$B$1003=Analítico!$B72),-(Analítico!BJ$3&gt;='Gastos Gerais'!$D$4:$D$1003),-(Analítico!BJ$3&lt;='Gastos Gerais'!$E$4:$E$1003),-('Gastos Gerais'!$C$4:$C$1003))</f>
        <v>0</v>
      </c>
      <c r="BK72" s="70">
        <f t="shared" si="31"/>
        <v>290000</v>
      </c>
      <c r="BL72" s="75">
        <f t="shared" ca="1" si="32"/>
        <v>8.7943224061428835E-2</v>
      </c>
    </row>
    <row r="73" spans="1:64" s="48" customFormat="1" ht="23.25" customHeight="1" x14ac:dyDescent="0.2">
      <c r="A73" s="19" t="s">
        <v>211</v>
      </c>
      <c r="B73" s="351" t="s">
        <v>212</v>
      </c>
      <c r="C73" s="72">
        <f>SUMPRODUCT(-('Gastos Gerais'!$B$4:$B$1003=Analítico!$B73),-(Analítico!C$3&gt;='Gastos Gerais'!$D$4:$D$1003),-(Analítico!C$3&lt;='Gastos Gerais'!$E$4:$E$1003),-('Gastos Gerais'!$C$4:$C$1003))</f>
        <v>0</v>
      </c>
      <c r="D73" s="72">
        <f>SUMPRODUCT(-('Gastos Gerais'!$B$4:$B$1003=Analítico!$B73),-(Analítico!D$3&gt;='Gastos Gerais'!$D$4:$D$1003),-(Analítico!D$3&lt;='Gastos Gerais'!$E$4:$E$1003),-('Gastos Gerais'!$C$4:$C$1003))</f>
        <v>0</v>
      </c>
      <c r="E73" s="72">
        <f>SUMPRODUCT(-('Gastos Gerais'!$B$4:$B$1003=Analítico!$B73),-(Analítico!E$3&gt;='Gastos Gerais'!$D$4:$D$1003),-(Analítico!E$3&lt;='Gastos Gerais'!$E$4:$E$1003),-('Gastos Gerais'!$C$4:$C$1003))</f>
        <v>0</v>
      </c>
      <c r="F73" s="72">
        <f>SUMPRODUCT(-('Gastos Gerais'!$B$4:$B$1003=Analítico!$B73),-(Analítico!F$3&gt;='Gastos Gerais'!$D$4:$D$1003),-(Analítico!F$3&lt;='Gastos Gerais'!$E$4:$E$1003),-('Gastos Gerais'!$C$4:$C$1003))</f>
        <v>0</v>
      </c>
      <c r="G73" s="72">
        <f>SUMPRODUCT(-('Gastos Gerais'!$B$4:$B$1003=Analítico!$B73),-(Analítico!G$3&gt;='Gastos Gerais'!$D$4:$D$1003),-(Analítico!G$3&lt;='Gastos Gerais'!$E$4:$E$1003),-('Gastos Gerais'!$C$4:$C$1003))</f>
        <v>0</v>
      </c>
      <c r="H73" s="72">
        <f>SUMPRODUCT(-('Gastos Gerais'!$B$4:$B$1003=Analítico!$B73),-(Analítico!H$3&gt;='Gastos Gerais'!$D$4:$D$1003),-(Analítico!H$3&lt;='Gastos Gerais'!$E$4:$E$1003),-('Gastos Gerais'!$C$4:$C$1003))</f>
        <v>0</v>
      </c>
      <c r="I73" s="72">
        <f>SUMPRODUCT(-('Gastos Gerais'!$B$4:$B$1003=Analítico!$B73),-(Analítico!I$3&gt;='Gastos Gerais'!$D$4:$D$1003),-(Analítico!I$3&lt;='Gastos Gerais'!$E$4:$E$1003),-('Gastos Gerais'!$C$4:$C$1003))</f>
        <v>0</v>
      </c>
      <c r="J73" s="72">
        <f>SUMPRODUCT(-('Gastos Gerais'!$B$4:$B$1003=Analítico!$B73),-(Analítico!J$3&gt;='Gastos Gerais'!$D$4:$D$1003),-(Analítico!J$3&lt;='Gastos Gerais'!$E$4:$E$1003),-('Gastos Gerais'!$C$4:$C$1003))</f>
        <v>0</v>
      </c>
      <c r="K73" s="72">
        <f>SUMPRODUCT(-('Gastos Gerais'!$B$4:$B$1003=Analítico!$B73),-(Analítico!K$3&gt;='Gastos Gerais'!$D$4:$D$1003),-(Analítico!K$3&lt;='Gastos Gerais'!$E$4:$E$1003),-('Gastos Gerais'!$C$4:$C$1003))</f>
        <v>0</v>
      </c>
      <c r="L73" s="72">
        <f>SUMPRODUCT(-('Gastos Gerais'!$B$4:$B$1003=Analítico!$B73),-(Analítico!L$3&gt;='Gastos Gerais'!$D$4:$D$1003),-(Analítico!L$3&lt;='Gastos Gerais'!$E$4:$E$1003),-('Gastos Gerais'!$C$4:$C$1003))</f>
        <v>0</v>
      </c>
      <c r="M73" s="72">
        <f>SUMPRODUCT(-('Gastos Gerais'!$B$4:$B$1003=Analítico!$B73),-(Analítico!M$3&gt;='Gastos Gerais'!$D$4:$D$1003),-(Analítico!M$3&lt;='Gastos Gerais'!$E$4:$E$1003),-('Gastos Gerais'!$C$4:$C$1003))</f>
        <v>0</v>
      </c>
      <c r="N73" s="72">
        <f>SUMPRODUCT(-('Gastos Gerais'!$B$4:$B$1003=Analítico!$B73),-(Analítico!N$3&gt;='Gastos Gerais'!$D$4:$D$1003),-(Analítico!N$3&lt;='Gastos Gerais'!$E$4:$E$1003),-('Gastos Gerais'!$C$4:$C$1003))</f>
        <v>0</v>
      </c>
      <c r="O73" s="72">
        <f>SUMPRODUCT(-('Gastos Gerais'!$B$4:$B$1003=Analítico!$B73),-(Analítico!O$3&gt;='Gastos Gerais'!$D$4:$D$1003),-(Analítico!O$3&lt;='Gastos Gerais'!$E$4:$E$1003),-('Gastos Gerais'!$C$4:$C$1003))</f>
        <v>0</v>
      </c>
      <c r="P73" s="72">
        <f>SUMPRODUCT(-('Gastos Gerais'!$B$4:$B$1003=Analítico!$B73),-(Analítico!P$3&gt;='Gastos Gerais'!$D$4:$D$1003),-(Analítico!P$3&lt;='Gastos Gerais'!$E$4:$E$1003),-('Gastos Gerais'!$C$4:$C$1003))</f>
        <v>0</v>
      </c>
      <c r="Q73" s="72">
        <f>SUMPRODUCT(-('Gastos Gerais'!$B$4:$B$1003=Analítico!$B73),-(Analítico!Q$3&gt;='Gastos Gerais'!$D$4:$D$1003),-(Analítico!Q$3&lt;='Gastos Gerais'!$E$4:$E$1003),-('Gastos Gerais'!$C$4:$C$1003))</f>
        <v>0</v>
      </c>
      <c r="R73" s="72">
        <f>SUMPRODUCT(-('Gastos Gerais'!$B$4:$B$1003=Analítico!$B73),-(Analítico!R$3&gt;='Gastos Gerais'!$D$4:$D$1003),-(Analítico!R$3&lt;='Gastos Gerais'!$E$4:$E$1003),-('Gastos Gerais'!$C$4:$C$1003))</f>
        <v>0</v>
      </c>
      <c r="S73" s="72">
        <f>SUMPRODUCT(-('Gastos Gerais'!$B$4:$B$1003=Analítico!$B73),-(Analítico!S$3&gt;='Gastos Gerais'!$D$4:$D$1003),-(Analítico!S$3&lt;='Gastos Gerais'!$E$4:$E$1003),-('Gastos Gerais'!$C$4:$C$1003))</f>
        <v>0</v>
      </c>
      <c r="T73" s="72">
        <f>SUMPRODUCT(-('Gastos Gerais'!$B$4:$B$1003=Analítico!$B73),-(Analítico!T$3&gt;='Gastos Gerais'!$D$4:$D$1003),-(Analítico!T$3&lt;='Gastos Gerais'!$E$4:$E$1003),-('Gastos Gerais'!$C$4:$C$1003))</f>
        <v>0</v>
      </c>
      <c r="U73" s="72">
        <f>SUMPRODUCT(-('Gastos Gerais'!$B$4:$B$1003=Analítico!$B73),-(Analítico!U$3&gt;='Gastos Gerais'!$D$4:$D$1003),-(Analítico!U$3&lt;='Gastos Gerais'!$E$4:$E$1003),-('Gastos Gerais'!$C$4:$C$1003))</f>
        <v>0</v>
      </c>
      <c r="V73" s="72">
        <f>SUMPRODUCT(-('Gastos Gerais'!$B$4:$B$1003=Analítico!$B73),-(Analítico!V$3&gt;='Gastos Gerais'!$D$4:$D$1003),-(Analítico!V$3&lt;='Gastos Gerais'!$E$4:$E$1003),-('Gastos Gerais'!$C$4:$C$1003))</f>
        <v>0</v>
      </c>
      <c r="W73" s="72">
        <f>SUMPRODUCT(-('Gastos Gerais'!$B$4:$B$1003=Analítico!$B73),-(Analítico!W$3&gt;='Gastos Gerais'!$D$4:$D$1003),-(Analítico!W$3&lt;='Gastos Gerais'!$E$4:$E$1003),-('Gastos Gerais'!$C$4:$C$1003))</f>
        <v>0</v>
      </c>
      <c r="X73" s="72">
        <f>SUMPRODUCT(-('Gastos Gerais'!$B$4:$B$1003=Analítico!$B73),-(Analítico!X$3&gt;='Gastos Gerais'!$D$4:$D$1003),-(Analítico!X$3&lt;='Gastos Gerais'!$E$4:$E$1003),-('Gastos Gerais'!$C$4:$C$1003))</f>
        <v>0</v>
      </c>
      <c r="Y73" s="72">
        <f>SUMPRODUCT(-('Gastos Gerais'!$B$4:$B$1003=Analítico!$B73),-(Analítico!Y$3&gt;='Gastos Gerais'!$D$4:$D$1003),-(Analítico!Y$3&lt;='Gastos Gerais'!$E$4:$E$1003),-('Gastos Gerais'!$C$4:$C$1003))</f>
        <v>0</v>
      </c>
      <c r="Z73" s="72">
        <f>SUMPRODUCT(-('Gastos Gerais'!$B$4:$B$1003=Analítico!$B73),-(Analítico!Z$3&gt;='Gastos Gerais'!$D$4:$D$1003),-(Analítico!Z$3&lt;='Gastos Gerais'!$E$4:$E$1003),-('Gastos Gerais'!$C$4:$C$1003))</f>
        <v>0</v>
      </c>
      <c r="AA73" s="72">
        <f>SUMPRODUCT(-('Gastos Gerais'!$B$4:$B$1003=Analítico!$B73),-(Analítico!AA$3&gt;='Gastos Gerais'!$D$4:$D$1003),-(Analítico!AA$3&lt;='Gastos Gerais'!$E$4:$E$1003),-('Gastos Gerais'!$C$4:$C$1003))</f>
        <v>0</v>
      </c>
      <c r="AB73" s="72">
        <f>SUMPRODUCT(-('Gastos Gerais'!$B$4:$B$1003=Analítico!$B73),-(Analítico!AB$3&gt;='Gastos Gerais'!$D$4:$D$1003),-(Analítico!AB$3&lt;='Gastos Gerais'!$E$4:$E$1003),-('Gastos Gerais'!$C$4:$C$1003))</f>
        <v>0</v>
      </c>
      <c r="AC73" s="72">
        <f>SUMPRODUCT(-('Gastos Gerais'!$B$4:$B$1003=Analítico!$B73),-(Analítico!AC$3&gt;='Gastos Gerais'!$D$4:$D$1003),-(Analítico!AC$3&lt;='Gastos Gerais'!$E$4:$E$1003),-('Gastos Gerais'!$C$4:$C$1003))</f>
        <v>0</v>
      </c>
      <c r="AD73" s="72">
        <f>SUMPRODUCT(-('Gastos Gerais'!$B$4:$B$1003=Analítico!$B73),-(Analítico!AD$3&gt;='Gastos Gerais'!$D$4:$D$1003),-(Analítico!AD$3&lt;='Gastos Gerais'!$E$4:$E$1003),-('Gastos Gerais'!$C$4:$C$1003))</f>
        <v>0</v>
      </c>
      <c r="AE73" s="72">
        <f>SUMPRODUCT(-('Gastos Gerais'!$B$4:$B$1003=Analítico!$B73),-(Analítico!AE$3&gt;='Gastos Gerais'!$D$4:$D$1003),-(Analítico!AE$3&lt;='Gastos Gerais'!$E$4:$E$1003),-('Gastos Gerais'!$C$4:$C$1003))</f>
        <v>0</v>
      </c>
      <c r="AF73" s="72">
        <f>SUMPRODUCT(-('Gastos Gerais'!$B$4:$B$1003=Analítico!$B73),-(Analítico!AF$3&gt;='Gastos Gerais'!$D$4:$D$1003),-(Analítico!AF$3&lt;='Gastos Gerais'!$E$4:$E$1003),-('Gastos Gerais'!$C$4:$C$1003))</f>
        <v>0</v>
      </c>
      <c r="AG73" s="72">
        <f>SUMPRODUCT(-('Gastos Gerais'!$B$4:$B$1003=Analítico!$B73),-(Analítico!AG$3&gt;='Gastos Gerais'!$D$4:$D$1003),-(Analítico!AG$3&lt;='Gastos Gerais'!$E$4:$E$1003),-('Gastos Gerais'!$C$4:$C$1003))</f>
        <v>0</v>
      </c>
      <c r="AH73" s="72">
        <f>SUMPRODUCT(-('Gastos Gerais'!$B$4:$B$1003=Analítico!$B73),-(Analítico!AH$3&gt;='Gastos Gerais'!$D$4:$D$1003),-(Analítico!AH$3&lt;='Gastos Gerais'!$E$4:$E$1003),-('Gastos Gerais'!$C$4:$C$1003))</f>
        <v>0</v>
      </c>
      <c r="AI73" s="72">
        <f>SUMPRODUCT(-('Gastos Gerais'!$B$4:$B$1003=Analítico!$B73),-(Analítico!AI$3&gt;='Gastos Gerais'!$D$4:$D$1003),-(Analítico!AI$3&lt;='Gastos Gerais'!$E$4:$E$1003),-('Gastos Gerais'!$C$4:$C$1003))</f>
        <v>0</v>
      </c>
      <c r="AJ73" s="72">
        <f>SUMPRODUCT(-('Gastos Gerais'!$B$4:$B$1003=Analítico!$B73),-(Analítico!AJ$3&gt;='Gastos Gerais'!$D$4:$D$1003),-(Analítico!AJ$3&lt;='Gastos Gerais'!$E$4:$E$1003),-('Gastos Gerais'!$C$4:$C$1003))</f>
        <v>0</v>
      </c>
      <c r="AK73" s="72">
        <f>SUMPRODUCT(-('Gastos Gerais'!$B$4:$B$1003=Analítico!$B73),-(Analítico!AK$3&gt;='Gastos Gerais'!$D$4:$D$1003),-(Analítico!AK$3&lt;='Gastos Gerais'!$E$4:$E$1003),-('Gastos Gerais'!$C$4:$C$1003))</f>
        <v>0</v>
      </c>
      <c r="AL73" s="72">
        <f>SUMPRODUCT(-('Gastos Gerais'!$B$4:$B$1003=Analítico!$B73),-(Analítico!AL$3&gt;='Gastos Gerais'!$D$4:$D$1003),-(Analítico!AL$3&lt;='Gastos Gerais'!$E$4:$E$1003),-('Gastos Gerais'!$C$4:$C$1003))</f>
        <v>0</v>
      </c>
      <c r="AM73" s="72">
        <f>SUMPRODUCT(-('Gastos Gerais'!$B$4:$B$1003=Analítico!$B73),-(Analítico!AM$3&gt;='Gastos Gerais'!$D$4:$D$1003),-(Analítico!AM$3&lt;='Gastos Gerais'!$E$4:$E$1003),-('Gastos Gerais'!$C$4:$C$1003))</f>
        <v>0</v>
      </c>
      <c r="AN73" s="72">
        <f>SUMPRODUCT(-('Gastos Gerais'!$B$4:$B$1003=Analítico!$B73),-(Analítico!AN$3&gt;='Gastos Gerais'!$D$4:$D$1003),-(Analítico!AN$3&lt;='Gastos Gerais'!$E$4:$E$1003),-('Gastos Gerais'!$C$4:$C$1003))</f>
        <v>0</v>
      </c>
      <c r="AO73" s="72">
        <f>SUMPRODUCT(-('Gastos Gerais'!$B$4:$B$1003=Analítico!$B73),-(Analítico!AO$3&gt;='Gastos Gerais'!$D$4:$D$1003),-(Analítico!AO$3&lt;='Gastos Gerais'!$E$4:$E$1003),-('Gastos Gerais'!$C$4:$C$1003))</f>
        <v>0</v>
      </c>
      <c r="AP73" s="72">
        <f>SUMPRODUCT(-('Gastos Gerais'!$B$4:$B$1003=Analítico!$B73),-(Analítico!AP$3&gt;='Gastos Gerais'!$D$4:$D$1003),-(Analítico!AP$3&lt;='Gastos Gerais'!$E$4:$E$1003),-('Gastos Gerais'!$C$4:$C$1003))</f>
        <v>0</v>
      </c>
      <c r="AQ73" s="72">
        <f>SUMPRODUCT(-('Gastos Gerais'!$B$4:$B$1003=Analítico!$B73),-(Analítico!AQ$3&gt;='Gastos Gerais'!$D$4:$D$1003),-(Analítico!AQ$3&lt;='Gastos Gerais'!$E$4:$E$1003),-('Gastos Gerais'!$C$4:$C$1003))</f>
        <v>0</v>
      </c>
      <c r="AR73" s="72">
        <f>SUMPRODUCT(-('Gastos Gerais'!$B$4:$B$1003=Analítico!$B73),-(Analítico!AR$3&gt;='Gastos Gerais'!$D$4:$D$1003),-(Analítico!AR$3&lt;='Gastos Gerais'!$E$4:$E$1003),-('Gastos Gerais'!$C$4:$C$1003))</f>
        <v>0</v>
      </c>
      <c r="AS73" s="72">
        <f>SUMPRODUCT(-('Gastos Gerais'!$B$4:$B$1003=Analítico!$B73),-(Analítico!AS$3&gt;='Gastos Gerais'!$D$4:$D$1003),-(Analítico!AS$3&lt;='Gastos Gerais'!$E$4:$E$1003),-('Gastos Gerais'!$C$4:$C$1003))</f>
        <v>0</v>
      </c>
      <c r="AT73" s="72">
        <f>SUMPRODUCT(-('Gastos Gerais'!$B$4:$B$1003=Analítico!$B73),-(Analítico!AT$3&gt;='Gastos Gerais'!$D$4:$D$1003),-(Analítico!AT$3&lt;='Gastos Gerais'!$E$4:$E$1003),-('Gastos Gerais'!$C$4:$C$1003))</f>
        <v>0</v>
      </c>
      <c r="AU73" s="72">
        <f>SUMPRODUCT(-('Gastos Gerais'!$B$4:$B$1003=Analítico!$B73),-(Analítico!AU$3&gt;='Gastos Gerais'!$D$4:$D$1003),-(Analítico!AU$3&lt;='Gastos Gerais'!$E$4:$E$1003),-('Gastos Gerais'!$C$4:$C$1003))</f>
        <v>0</v>
      </c>
      <c r="AV73" s="72">
        <f>SUMPRODUCT(-('Gastos Gerais'!$B$4:$B$1003=Analítico!$B73),-(Analítico!AV$3&gt;='Gastos Gerais'!$D$4:$D$1003),-(Analítico!AV$3&lt;='Gastos Gerais'!$E$4:$E$1003),-('Gastos Gerais'!$C$4:$C$1003))</f>
        <v>0</v>
      </c>
      <c r="AW73" s="72">
        <f>SUMPRODUCT(-('Gastos Gerais'!$B$4:$B$1003=Analítico!$B73),-(Analítico!AW$3&gt;='Gastos Gerais'!$D$4:$D$1003),-(Analítico!AW$3&lt;='Gastos Gerais'!$E$4:$E$1003),-('Gastos Gerais'!$C$4:$C$1003))</f>
        <v>0</v>
      </c>
      <c r="AX73" s="72">
        <f>SUMPRODUCT(-('Gastos Gerais'!$B$4:$B$1003=Analítico!$B73),-(Analítico!AX$3&gt;='Gastos Gerais'!$D$4:$D$1003),-(Analítico!AX$3&lt;='Gastos Gerais'!$E$4:$E$1003),-('Gastos Gerais'!$C$4:$C$1003))</f>
        <v>0</v>
      </c>
      <c r="AY73" s="72">
        <f>SUMPRODUCT(-('Gastos Gerais'!$B$4:$B$1003=Analítico!$B73),-(Analítico!AY$3&gt;='Gastos Gerais'!$D$4:$D$1003),-(Analítico!AY$3&lt;='Gastos Gerais'!$E$4:$E$1003),-('Gastos Gerais'!$C$4:$C$1003))</f>
        <v>0</v>
      </c>
      <c r="AZ73" s="72">
        <f>SUMPRODUCT(-('Gastos Gerais'!$B$4:$B$1003=Analítico!$B73),-(Analítico!AZ$3&gt;='Gastos Gerais'!$D$4:$D$1003),-(Analítico!AZ$3&lt;='Gastos Gerais'!$E$4:$E$1003),-('Gastos Gerais'!$C$4:$C$1003))</f>
        <v>0</v>
      </c>
      <c r="BA73" s="72">
        <f>SUMPRODUCT(-('Gastos Gerais'!$B$4:$B$1003=Analítico!$B73),-(Analítico!BA$3&gt;='Gastos Gerais'!$D$4:$D$1003),-(Analítico!BA$3&lt;='Gastos Gerais'!$E$4:$E$1003),-('Gastos Gerais'!$C$4:$C$1003))</f>
        <v>0</v>
      </c>
      <c r="BB73" s="72">
        <f>SUMPRODUCT(-('Gastos Gerais'!$B$4:$B$1003=Analítico!$B73),-(Analítico!BB$3&gt;='Gastos Gerais'!$D$4:$D$1003),-(Analítico!BB$3&lt;='Gastos Gerais'!$E$4:$E$1003),-('Gastos Gerais'!$C$4:$C$1003))</f>
        <v>0</v>
      </c>
      <c r="BC73" s="72">
        <f>SUMPRODUCT(-('Gastos Gerais'!$B$4:$B$1003=Analítico!$B73),-(Analítico!BC$3&gt;='Gastos Gerais'!$D$4:$D$1003),-(Analítico!BC$3&lt;='Gastos Gerais'!$E$4:$E$1003),-('Gastos Gerais'!$C$4:$C$1003))</f>
        <v>0</v>
      </c>
      <c r="BD73" s="72">
        <f>SUMPRODUCT(-('Gastos Gerais'!$B$4:$B$1003=Analítico!$B73),-(Analítico!BD$3&gt;='Gastos Gerais'!$D$4:$D$1003),-(Analítico!BD$3&lt;='Gastos Gerais'!$E$4:$E$1003),-('Gastos Gerais'!$C$4:$C$1003))</f>
        <v>0</v>
      </c>
      <c r="BE73" s="72">
        <f>SUMPRODUCT(-('Gastos Gerais'!$B$4:$B$1003=Analítico!$B73),-(Analítico!BE$3&gt;='Gastos Gerais'!$D$4:$D$1003),-(Analítico!BE$3&lt;='Gastos Gerais'!$E$4:$E$1003),-('Gastos Gerais'!$C$4:$C$1003))</f>
        <v>0</v>
      </c>
      <c r="BF73" s="72">
        <f>SUMPRODUCT(-('Gastos Gerais'!$B$4:$B$1003=Analítico!$B73),-(Analítico!BF$3&gt;='Gastos Gerais'!$D$4:$D$1003),-(Analítico!BF$3&lt;='Gastos Gerais'!$E$4:$E$1003),-('Gastos Gerais'!$C$4:$C$1003))</f>
        <v>0</v>
      </c>
      <c r="BG73" s="72">
        <f>SUMPRODUCT(-('Gastos Gerais'!$B$4:$B$1003=Analítico!$B73),-(Analítico!BG$3&gt;='Gastos Gerais'!$D$4:$D$1003),-(Analítico!BG$3&lt;='Gastos Gerais'!$E$4:$E$1003),-('Gastos Gerais'!$C$4:$C$1003))</f>
        <v>0</v>
      </c>
      <c r="BH73" s="72">
        <f>SUMPRODUCT(-('Gastos Gerais'!$B$4:$B$1003=Analítico!$B73),-(Analítico!BH$3&gt;='Gastos Gerais'!$D$4:$D$1003),-(Analítico!BH$3&lt;='Gastos Gerais'!$E$4:$E$1003),-('Gastos Gerais'!$C$4:$C$1003))</f>
        <v>0</v>
      </c>
      <c r="BI73" s="72">
        <f>SUMPRODUCT(-('Gastos Gerais'!$B$4:$B$1003=Analítico!$B73),-(Analítico!BI$3&gt;='Gastos Gerais'!$D$4:$D$1003),-(Analítico!BI$3&lt;='Gastos Gerais'!$E$4:$E$1003),-('Gastos Gerais'!$C$4:$C$1003))</f>
        <v>0</v>
      </c>
      <c r="BJ73" s="72">
        <f>SUMPRODUCT(-('Gastos Gerais'!$B$4:$B$1003=Analítico!$B73),-(Analítico!BJ$3&gt;='Gastos Gerais'!$D$4:$D$1003),-(Analítico!BJ$3&lt;='Gastos Gerais'!$E$4:$E$1003),-('Gastos Gerais'!$C$4:$C$1003))</f>
        <v>0</v>
      </c>
      <c r="BK73" s="70">
        <f t="shared" si="31"/>
        <v>0</v>
      </c>
      <c r="BL73" s="75">
        <f t="shared" ca="1" si="32"/>
        <v>0</v>
      </c>
    </row>
    <row r="74" spans="1:64" s="48" customFormat="1" ht="23.25" customHeight="1" x14ac:dyDescent="0.2">
      <c r="A74" s="19" t="s">
        <v>213</v>
      </c>
      <c r="B74" s="22" t="s">
        <v>214</v>
      </c>
      <c r="C74" s="72">
        <f>SUMPRODUCT(-('Gastos Gerais'!$B$4:$B$1003=Analítico!$B74),-(Analítico!C$3&gt;='Gastos Gerais'!$D$4:$D$1003),-(Analítico!C$3&lt;='Gastos Gerais'!$E$4:$E$1003),-('Gastos Gerais'!$C$4:$C$1003))</f>
        <v>0</v>
      </c>
      <c r="D74" s="72">
        <f>SUMPRODUCT(-('Gastos Gerais'!$B$4:$B$1003=Analítico!$B74),-(Analítico!D$3&gt;='Gastos Gerais'!$D$4:$D$1003),-(Analítico!D$3&lt;='Gastos Gerais'!$E$4:$E$1003),-('Gastos Gerais'!$C$4:$C$1003))</f>
        <v>0</v>
      </c>
      <c r="E74" s="72">
        <f>SUMPRODUCT(-('Gastos Gerais'!$B$4:$B$1003=Analítico!$B74),-(Analítico!E$3&gt;='Gastos Gerais'!$D$4:$D$1003),-(Analítico!E$3&lt;='Gastos Gerais'!$E$4:$E$1003),-('Gastos Gerais'!$C$4:$C$1003))</f>
        <v>0</v>
      </c>
      <c r="F74" s="72">
        <f>SUMPRODUCT(-('Gastos Gerais'!$B$4:$B$1003=Analítico!$B74),-(Analítico!F$3&gt;='Gastos Gerais'!$D$4:$D$1003),-(Analítico!F$3&lt;='Gastos Gerais'!$E$4:$E$1003),-('Gastos Gerais'!$C$4:$C$1003))</f>
        <v>0</v>
      </c>
      <c r="G74" s="72">
        <f>SUMPRODUCT(-('Gastos Gerais'!$B$4:$B$1003=Analítico!$B74),-(Analítico!G$3&gt;='Gastos Gerais'!$D$4:$D$1003),-(Analítico!G$3&lt;='Gastos Gerais'!$E$4:$E$1003),-('Gastos Gerais'!$C$4:$C$1003))</f>
        <v>0</v>
      </c>
      <c r="H74" s="72">
        <f>SUMPRODUCT(-('Gastos Gerais'!$B$4:$B$1003=Analítico!$B74),-(Analítico!H$3&gt;='Gastos Gerais'!$D$4:$D$1003),-(Analítico!H$3&lt;='Gastos Gerais'!$E$4:$E$1003),-('Gastos Gerais'!$C$4:$C$1003))</f>
        <v>0</v>
      </c>
      <c r="I74" s="72">
        <f>SUMPRODUCT(-('Gastos Gerais'!$B$4:$B$1003=Analítico!$B74),-(Analítico!I$3&gt;='Gastos Gerais'!$D$4:$D$1003),-(Analítico!I$3&lt;='Gastos Gerais'!$E$4:$E$1003),-('Gastos Gerais'!$C$4:$C$1003))</f>
        <v>0</v>
      </c>
      <c r="J74" s="72">
        <f>SUMPRODUCT(-('Gastos Gerais'!$B$4:$B$1003=Analítico!$B74),-(Analítico!J$3&gt;='Gastos Gerais'!$D$4:$D$1003),-(Analítico!J$3&lt;='Gastos Gerais'!$E$4:$E$1003),-('Gastos Gerais'!$C$4:$C$1003))</f>
        <v>0</v>
      </c>
      <c r="K74" s="72">
        <f>SUMPRODUCT(-('Gastos Gerais'!$B$4:$B$1003=Analítico!$B74),-(Analítico!K$3&gt;='Gastos Gerais'!$D$4:$D$1003),-(Analítico!K$3&lt;='Gastos Gerais'!$E$4:$E$1003),-('Gastos Gerais'!$C$4:$C$1003))</f>
        <v>0</v>
      </c>
      <c r="L74" s="72">
        <f>SUMPRODUCT(-('Gastos Gerais'!$B$4:$B$1003=Analítico!$B74),-(Analítico!L$3&gt;='Gastos Gerais'!$D$4:$D$1003),-(Analítico!L$3&lt;='Gastos Gerais'!$E$4:$E$1003),-('Gastos Gerais'!$C$4:$C$1003))</f>
        <v>0</v>
      </c>
      <c r="M74" s="72">
        <f>SUMPRODUCT(-('Gastos Gerais'!$B$4:$B$1003=Analítico!$B74),-(Analítico!M$3&gt;='Gastos Gerais'!$D$4:$D$1003),-(Analítico!M$3&lt;='Gastos Gerais'!$E$4:$E$1003),-('Gastos Gerais'!$C$4:$C$1003))</f>
        <v>0</v>
      </c>
      <c r="N74" s="72">
        <f>SUMPRODUCT(-('Gastos Gerais'!$B$4:$B$1003=Analítico!$B74),-(Analítico!N$3&gt;='Gastos Gerais'!$D$4:$D$1003),-(Analítico!N$3&lt;='Gastos Gerais'!$E$4:$E$1003),-('Gastos Gerais'!$C$4:$C$1003))</f>
        <v>0</v>
      </c>
      <c r="O74" s="72">
        <f>SUMPRODUCT(-('Gastos Gerais'!$B$4:$B$1003=Analítico!$B74),-(Analítico!O$3&gt;='Gastos Gerais'!$D$4:$D$1003),-(Analítico!O$3&lt;='Gastos Gerais'!$E$4:$E$1003),-('Gastos Gerais'!$C$4:$C$1003))</f>
        <v>0</v>
      </c>
      <c r="P74" s="72">
        <f>SUMPRODUCT(-('Gastos Gerais'!$B$4:$B$1003=Analítico!$B74),-(Analítico!P$3&gt;='Gastos Gerais'!$D$4:$D$1003),-(Analítico!P$3&lt;='Gastos Gerais'!$E$4:$E$1003),-('Gastos Gerais'!$C$4:$C$1003))</f>
        <v>0</v>
      </c>
      <c r="Q74" s="72">
        <f>SUMPRODUCT(-('Gastos Gerais'!$B$4:$B$1003=Analítico!$B74),-(Analítico!Q$3&gt;='Gastos Gerais'!$D$4:$D$1003),-(Analítico!Q$3&lt;='Gastos Gerais'!$E$4:$E$1003),-('Gastos Gerais'!$C$4:$C$1003))</f>
        <v>0</v>
      </c>
      <c r="R74" s="72">
        <f>SUMPRODUCT(-('Gastos Gerais'!$B$4:$B$1003=Analítico!$B74),-(Analítico!R$3&gt;='Gastos Gerais'!$D$4:$D$1003),-(Analítico!R$3&lt;='Gastos Gerais'!$E$4:$E$1003),-('Gastos Gerais'!$C$4:$C$1003))</f>
        <v>0</v>
      </c>
      <c r="S74" s="72">
        <f>SUMPRODUCT(-('Gastos Gerais'!$B$4:$B$1003=Analítico!$B74),-(Analítico!S$3&gt;='Gastos Gerais'!$D$4:$D$1003),-(Analítico!S$3&lt;='Gastos Gerais'!$E$4:$E$1003),-('Gastos Gerais'!$C$4:$C$1003))</f>
        <v>0</v>
      </c>
      <c r="T74" s="72">
        <f>SUMPRODUCT(-('Gastos Gerais'!$B$4:$B$1003=Analítico!$B74),-(Analítico!T$3&gt;='Gastos Gerais'!$D$4:$D$1003),-(Analítico!T$3&lt;='Gastos Gerais'!$E$4:$E$1003),-('Gastos Gerais'!$C$4:$C$1003))</f>
        <v>0</v>
      </c>
      <c r="U74" s="72">
        <f>SUMPRODUCT(-('Gastos Gerais'!$B$4:$B$1003=Analítico!$B74),-(Analítico!U$3&gt;='Gastos Gerais'!$D$4:$D$1003),-(Analítico!U$3&lt;='Gastos Gerais'!$E$4:$E$1003),-('Gastos Gerais'!$C$4:$C$1003))</f>
        <v>0</v>
      </c>
      <c r="V74" s="72">
        <f>SUMPRODUCT(-('Gastos Gerais'!$B$4:$B$1003=Analítico!$B74),-(Analítico!V$3&gt;='Gastos Gerais'!$D$4:$D$1003),-(Analítico!V$3&lt;='Gastos Gerais'!$E$4:$E$1003),-('Gastos Gerais'!$C$4:$C$1003))</f>
        <v>0</v>
      </c>
      <c r="W74" s="72">
        <f>SUMPRODUCT(-('Gastos Gerais'!$B$4:$B$1003=Analítico!$B74),-(Analítico!W$3&gt;='Gastos Gerais'!$D$4:$D$1003),-(Analítico!W$3&lt;='Gastos Gerais'!$E$4:$E$1003),-('Gastos Gerais'!$C$4:$C$1003))</f>
        <v>0</v>
      </c>
      <c r="X74" s="72">
        <f>SUMPRODUCT(-('Gastos Gerais'!$B$4:$B$1003=Analítico!$B74),-(Analítico!X$3&gt;='Gastos Gerais'!$D$4:$D$1003),-(Analítico!X$3&lt;='Gastos Gerais'!$E$4:$E$1003),-('Gastos Gerais'!$C$4:$C$1003))</f>
        <v>0</v>
      </c>
      <c r="Y74" s="72">
        <f>SUMPRODUCT(-('Gastos Gerais'!$B$4:$B$1003=Analítico!$B74),-(Analítico!Y$3&gt;='Gastos Gerais'!$D$4:$D$1003),-(Analítico!Y$3&lt;='Gastos Gerais'!$E$4:$E$1003),-('Gastos Gerais'!$C$4:$C$1003))</f>
        <v>0</v>
      </c>
      <c r="Z74" s="72">
        <f>SUMPRODUCT(-('Gastos Gerais'!$B$4:$B$1003=Analítico!$B74),-(Analítico!Z$3&gt;='Gastos Gerais'!$D$4:$D$1003),-(Analítico!Z$3&lt;='Gastos Gerais'!$E$4:$E$1003),-('Gastos Gerais'!$C$4:$C$1003))</f>
        <v>0</v>
      </c>
      <c r="AA74" s="72">
        <f>SUMPRODUCT(-('Gastos Gerais'!$B$4:$B$1003=Analítico!$B74),-(Analítico!AA$3&gt;='Gastos Gerais'!$D$4:$D$1003),-(Analítico!AA$3&lt;='Gastos Gerais'!$E$4:$E$1003),-('Gastos Gerais'!$C$4:$C$1003))</f>
        <v>0</v>
      </c>
      <c r="AB74" s="72">
        <f>SUMPRODUCT(-('Gastos Gerais'!$B$4:$B$1003=Analítico!$B74),-(Analítico!AB$3&gt;='Gastos Gerais'!$D$4:$D$1003),-(Analítico!AB$3&lt;='Gastos Gerais'!$E$4:$E$1003),-('Gastos Gerais'!$C$4:$C$1003))</f>
        <v>0</v>
      </c>
      <c r="AC74" s="72">
        <f>SUMPRODUCT(-('Gastos Gerais'!$B$4:$B$1003=Analítico!$B74),-(Analítico!AC$3&gt;='Gastos Gerais'!$D$4:$D$1003),-(Analítico!AC$3&lt;='Gastos Gerais'!$E$4:$E$1003),-('Gastos Gerais'!$C$4:$C$1003))</f>
        <v>0</v>
      </c>
      <c r="AD74" s="72">
        <f>SUMPRODUCT(-('Gastos Gerais'!$B$4:$B$1003=Analítico!$B74),-(Analítico!AD$3&gt;='Gastos Gerais'!$D$4:$D$1003),-(Analítico!AD$3&lt;='Gastos Gerais'!$E$4:$E$1003),-('Gastos Gerais'!$C$4:$C$1003))</f>
        <v>0</v>
      </c>
      <c r="AE74" s="72">
        <f>SUMPRODUCT(-('Gastos Gerais'!$B$4:$B$1003=Analítico!$B74),-(Analítico!AE$3&gt;='Gastos Gerais'!$D$4:$D$1003),-(Analítico!AE$3&lt;='Gastos Gerais'!$E$4:$E$1003),-('Gastos Gerais'!$C$4:$C$1003))</f>
        <v>0</v>
      </c>
      <c r="AF74" s="72">
        <f>SUMPRODUCT(-('Gastos Gerais'!$B$4:$B$1003=Analítico!$B74),-(Analítico!AF$3&gt;='Gastos Gerais'!$D$4:$D$1003),-(Analítico!AF$3&lt;='Gastos Gerais'!$E$4:$E$1003),-('Gastos Gerais'!$C$4:$C$1003))</f>
        <v>0</v>
      </c>
      <c r="AG74" s="72">
        <f>SUMPRODUCT(-('Gastos Gerais'!$B$4:$B$1003=Analítico!$B74),-(Analítico!AG$3&gt;='Gastos Gerais'!$D$4:$D$1003),-(Analítico!AG$3&lt;='Gastos Gerais'!$E$4:$E$1003),-('Gastos Gerais'!$C$4:$C$1003))</f>
        <v>0</v>
      </c>
      <c r="AH74" s="72">
        <f>SUMPRODUCT(-('Gastos Gerais'!$B$4:$B$1003=Analítico!$B74),-(Analítico!AH$3&gt;='Gastos Gerais'!$D$4:$D$1003),-(Analítico!AH$3&lt;='Gastos Gerais'!$E$4:$E$1003),-('Gastos Gerais'!$C$4:$C$1003))</f>
        <v>0</v>
      </c>
      <c r="AI74" s="72">
        <f>SUMPRODUCT(-('Gastos Gerais'!$B$4:$B$1003=Analítico!$B74),-(Analítico!AI$3&gt;='Gastos Gerais'!$D$4:$D$1003),-(Analítico!AI$3&lt;='Gastos Gerais'!$E$4:$E$1003),-('Gastos Gerais'!$C$4:$C$1003))</f>
        <v>0</v>
      </c>
      <c r="AJ74" s="72">
        <f>SUMPRODUCT(-('Gastos Gerais'!$B$4:$B$1003=Analítico!$B74),-(Analítico!AJ$3&gt;='Gastos Gerais'!$D$4:$D$1003),-(Analítico!AJ$3&lt;='Gastos Gerais'!$E$4:$E$1003),-('Gastos Gerais'!$C$4:$C$1003))</f>
        <v>0</v>
      </c>
      <c r="AK74" s="72">
        <f>SUMPRODUCT(-('Gastos Gerais'!$B$4:$B$1003=Analítico!$B74),-(Analítico!AK$3&gt;='Gastos Gerais'!$D$4:$D$1003),-(Analítico!AK$3&lt;='Gastos Gerais'!$E$4:$E$1003),-('Gastos Gerais'!$C$4:$C$1003))</f>
        <v>0</v>
      </c>
      <c r="AL74" s="72">
        <f>SUMPRODUCT(-('Gastos Gerais'!$B$4:$B$1003=Analítico!$B74),-(Analítico!AL$3&gt;='Gastos Gerais'!$D$4:$D$1003),-(Analítico!AL$3&lt;='Gastos Gerais'!$E$4:$E$1003),-('Gastos Gerais'!$C$4:$C$1003))</f>
        <v>0</v>
      </c>
      <c r="AM74" s="72">
        <f>SUMPRODUCT(-('Gastos Gerais'!$B$4:$B$1003=Analítico!$B74),-(Analítico!AM$3&gt;='Gastos Gerais'!$D$4:$D$1003),-(Analítico!AM$3&lt;='Gastos Gerais'!$E$4:$E$1003),-('Gastos Gerais'!$C$4:$C$1003))</f>
        <v>0</v>
      </c>
      <c r="AN74" s="72">
        <f>SUMPRODUCT(-('Gastos Gerais'!$B$4:$B$1003=Analítico!$B74),-(Analítico!AN$3&gt;='Gastos Gerais'!$D$4:$D$1003),-(Analítico!AN$3&lt;='Gastos Gerais'!$E$4:$E$1003),-('Gastos Gerais'!$C$4:$C$1003))</f>
        <v>0</v>
      </c>
      <c r="AO74" s="72">
        <f>SUMPRODUCT(-('Gastos Gerais'!$B$4:$B$1003=Analítico!$B74),-(Analítico!AO$3&gt;='Gastos Gerais'!$D$4:$D$1003),-(Analítico!AO$3&lt;='Gastos Gerais'!$E$4:$E$1003),-('Gastos Gerais'!$C$4:$C$1003))</f>
        <v>0</v>
      </c>
      <c r="AP74" s="72">
        <f>SUMPRODUCT(-('Gastos Gerais'!$B$4:$B$1003=Analítico!$B74),-(Analítico!AP$3&gt;='Gastos Gerais'!$D$4:$D$1003),-(Analítico!AP$3&lt;='Gastos Gerais'!$E$4:$E$1003),-('Gastos Gerais'!$C$4:$C$1003))</f>
        <v>0</v>
      </c>
      <c r="AQ74" s="72">
        <f>SUMPRODUCT(-('Gastos Gerais'!$B$4:$B$1003=Analítico!$B74),-(Analítico!AQ$3&gt;='Gastos Gerais'!$D$4:$D$1003),-(Analítico!AQ$3&lt;='Gastos Gerais'!$E$4:$E$1003),-('Gastos Gerais'!$C$4:$C$1003))</f>
        <v>0</v>
      </c>
      <c r="AR74" s="72">
        <f>SUMPRODUCT(-('Gastos Gerais'!$B$4:$B$1003=Analítico!$B74),-(Analítico!AR$3&gt;='Gastos Gerais'!$D$4:$D$1003),-(Analítico!AR$3&lt;='Gastos Gerais'!$E$4:$E$1003),-('Gastos Gerais'!$C$4:$C$1003))</f>
        <v>0</v>
      </c>
      <c r="AS74" s="72">
        <f>SUMPRODUCT(-('Gastos Gerais'!$B$4:$B$1003=Analítico!$B74),-(Analítico!AS$3&gt;='Gastos Gerais'!$D$4:$D$1003),-(Analítico!AS$3&lt;='Gastos Gerais'!$E$4:$E$1003),-('Gastos Gerais'!$C$4:$C$1003))</f>
        <v>0</v>
      </c>
      <c r="AT74" s="72">
        <f>SUMPRODUCT(-('Gastos Gerais'!$B$4:$B$1003=Analítico!$B74),-(Analítico!AT$3&gt;='Gastos Gerais'!$D$4:$D$1003),-(Analítico!AT$3&lt;='Gastos Gerais'!$E$4:$E$1003),-('Gastos Gerais'!$C$4:$C$1003))</f>
        <v>0</v>
      </c>
      <c r="AU74" s="72">
        <f>SUMPRODUCT(-('Gastos Gerais'!$B$4:$B$1003=Analítico!$B74),-(Analítico!AU$3&gt;='Gastos Gerais'!$D$4:$D$1003),-(Analítico!AU$3&lt;='Gastos Gerais'!$E$4:$E$1003),-('Gastos Gerais'!$C$4:$C$1003))</f>
        <v>0</v>
      </c>
      <c r="AV74" s="72">
        <f>SUMPRODUCT(-('Gastos Gerais'!$B$4:$B$1003=Analítico!$B74),-(Analítico!AV$3&gt;='Gastos Gerais'!$D$4:$D$1003),-(Analítico!AV$3&lt;='Gastos Gerais'!$E$4:$E$1003),-('Gastos Gerais'!$C$4:$C$1003))</f>
        <v>0</v>
      </c>
      <c r="AW74" s="72">
        <f>SUMPRODUCT(-('Gastos Gerais'!$B$4:$B$1003=Analítico!$B74),-(Analítico!AW$3&gt;='Gastos Gerais'!$D$4:$D$1003),-(Analítico!AW$3&lt;='Gastos Gerais'!$E$4:$E$1003),-('Gastos Gerais'!$C$4:$C$1003))</f>
        <v>0</v>
      </c>
      <c r="AX74" s="72">
        <f>SUMPRODUCT(-('Gastos Gerais'!$B$4:$B$1003=Analítico!$B74),-(Analítico!AX$3&gt;='Gastos Gerais'!$D$4:$D$1003),-(Analítico!AX$3&lt;='Gastos Gerais'!$E$4:$E$1003),-('Gastos Gerais'!$C$4:$C$1003))</f>
        <v>0</v>
      </c>
      <c r="AY74" s="72">
        <f>SUMPRODUCT(-('Gastos Gerais'!$B$4:$B$1003=Analítico!$B74),-(Analítico!AY$3&gt;='Gastos Gerais'!$D$4:$D$1003),-(Analítico!AY$3&lt;='Gastos Gerais'!$E$4:$E$1003),-('Gastos Gerais'!$C$4:$C$1003))</f>
        <v>0</v>
      </c>
      <c r="AZ74" s="72">
        <f>SUMPRODUCT(-('Gastos Gerais'!$B$4:$B$1003=Analítico!$B74),-(Analítico!AZ$3&gt;='Gastos Gerais'!$D$4:$D$1003),-(Analítico!AZ$3&lt;='Gastos Gerais'!$E$4:$E$1003),-('Gastos Gerais'!$C$4:$C$1003))</f>
        <v>0</v>
      </c>
      <c r="BA74" s="72">
        <f>SUMPRODUCT(-('Gastos Gerais'!$B$4:$B$1003=Analítico!$B74),-(Analítico!BA$3&gt;='Gastos Gerais'!$D$4:$D$1003),-(Analítico!BA$3&lt;='Gastos Gerais'!$E$4:$E$1003),-('Gastos Gerais'!$C$4:$C$1003))</f>
        <v>0</v>
      </c>
      <c r="BB74" s="72">
        <f>SUMPRODUCT(-('Gastos Gerais'!$B$4:$B$1003=Analítico!$B74),-(Analítico!BB$3&gt;='Gastos Gerais'!$D$4:$D$1003),-(Analítico!BB$3&lt;='Gastos Gerais'!$E$4:$E$1003),-('Gastos Gerais'!$C$4:$C$1003))</f>
        <v>0</v>
      </c>
      <c r="BC74" s="72">
        <f>SUMPRODUCT(-('Gastos Gerais'!$B$4:$B$1003=Analítico!$B74),-(Analítico!BC$3&gt;='Gastos Gerais'!$D$4:$D$1003),-(Analítico!BC$3&lt;='Gastos Gerais'!$E$4:$E$1003),-('Gastos Gerais'!$C$4:$C$1003))</f>
        <v>0</v>
      </c>
      <c r="BD74" s="72">
        <f>SUMPRODUCT(-('Gastos Gerais'!$B$4:$B$1003=Analítico!$B74),-(Analítico!BD$3&gt;='Gastos Gerais'!$D$4:$D$1003),-(Analítico!BD$3&lt;='Gastos Gerais'!$E$4:$E$1003),-('Gastos Gerais'!$C$4:$C$1003))</f>
        <v>0</v>
      </c>
      <c r="BE74" s="72">
        <f>SUMPRODUCT(-('Gastos Gerais'!$B$4:$B$1003=Analítico!$B74),-(Analítico!BE$3&gt;='Gastos Gerais'!$D$4:$D$1003),-(Analítico!BE$3&lt;='Gastos Gerais'!$E$4:$E$1003),-('Gastos Gerais'!$C$4:$C$1003))</f>
        <v>0</v>
      </c>
      <c r="BF74" s="72">
        <f>SUMPRODUCT(-('Gastos Gerais'!$B$4:$B$1003=Analítico!$B74),-(Analítico!BF$3&gt;='Gastos Gerais'!$D$4:$D$1003),-(Analítico!BF$3&lt;='Gastos Gerais'!$E$4:$E$1003),-('Gastos Gerais'!$C$4:$C$1003))</f>
        <v>0</v>
      </c>
      <c r="BG74" s="72">
        <f>SUMPRODUCT(-('Gastos Gerais'!$B$4:$B$1003=Analítico!$B74),-(Analítico!BG$3&gt;='Gastos Gerais'!$D$4:$D$1003),-(Analítico!BG$3&lt;='Gastos Gerais'!$E$4:$E$1003),-('Gastos Gerais'!$C$4:$C$1003))</f>
        <v>0</v>
      </c>
      <c r="BH74" s="72">
        <f>SUMPRODUCT(-('Gastos Gerais'!$B$4:$B$1003=Analítico!$B74),-(Analítico!BH$3&gt;='Gastos Gerais'!$D$4:$D$1003),-(Analítico!BH$3&lt;='Gastos Gerais'!$E$4:$E$1003),-('Gastos Gerais'!$C$4:$C$1003))</f>
        <v>0</v>
      </c>
      <c r="BI74" s="72">
        <f>SUMPRODUCT(-('Gastos Gerais'!$B$4:$B$1003=Analítico!$B74),-(Analítico!BI$3&gt;='Gastos Gerais'!$D$4:$D$1003),-(Analítico!BI$3&lt;='Gastos Gerais'!$E$4:$E$1003),-('Gastos Gerais'!$C$4:$C$1003))</f>
        <v>0</v>
      </c>
      <c r="BJ74" s="72">
        <f>SUMPRODUCT(-('Gastos Gerais'!$B$4:$B$1003=Analítico!$B74),-(Analítico!BJ$3&gt;='Gastos Gerais'!$D$4:$D$1003),-(Analítico!BJ$3&lt;='Gastos Gerais'!$E$4:$E$1003),-('Gastos Gerais'!$C$4:$C$1003))</f>
        <v>0</v>
      </c>
      <c r="BK74" s="70">
        <f t="shared" si="31"/>
        <v>0</v>
      </c>
      <c r="BL74" s="75">
        <f t="shared" ca="1" si="32"/>
        <v>0</v>
      </c>
    </row>
    <row r="75" spans="1:64" s="48" customFormat="1" ht="23.25" customHeight="1" x14ac:dyDescent="0.2">
      <c r="A75" s="19" t="s">
        <v>215</v>
      </c>
      <c r="B75" s="351" t="s">
        <v>216</v>
      </c>
      <c r="C75" s="72">
        <f>SUMPRODUCT(-('Gastos Gerais'!$B$4:$B$1003=Analítico!$B75),-(Analítico!C$3&gt;='Gastos Gerais'!$D$4:$D$1003),-(Analítico!C$3&lt;='Gastos Gerais'!$E$4:$E$1003),-('Gastos Gerais'!$C$4:$C$1003))</f>
        <v>0</v>
      </c>
      <c r="D75" s="72">
        <f>SUMPRODUCT(-('Gastos Gerais'!$B$4:$B$1003=Analítico!$B75),-(Analítico!D$3&gt;='Gastos Gerais'!$D$4:$D$1003),-(Analítico!D$3&lt;='Gastos Gerais'!$E$4:$E$1003),-('Gastos Gerais'!$C$4:$C$1003))</f>
        <v>0</v>
      </c>
      <c r="E75" s="72">
        <f>SUMPRODUCT(-('Gastos Gerais'!$B$4:$B$1003=Analítico!$B75),-(Analítico!E$3&gt;='Gastos Gerais'!$D$4:$D$1003),-(Analítico!E$3&lt;='Gastos Gerais'!$E$4:$E$1003),-('Gastos Gerais'!$C$4:$C$1003))</f>
        <v>0</v>
      </c>
      <c r="F75" s="72">
        <f>SUMPRODUCT(-('Gastos Gerais'!$B$4:$B$1003=Analítico!$B75),-(Analítico!F$3&gt;='Gastos Gerais'!$D$4:$D$1003),-(Analítico!F$3&lt;='Gastos Gerais'!$E$4:$E$1003),-('Gastos Gerais'!$C$4:$C$1003))</f>
        <v>0</v>
      </c>
      <c r="G75" s="72">
        <f>SUMPRODUCT(-('Gastos Gerais'!$B$4:$B$1003=Analítico!$B75),-(Analítico!G$3&gt;='Gastos Gerais'!$D$4:$D$1003),-(Analítico!G$3&lt;='Gastos Gerais'!$E$4:$E$1003),-('Gastos Gerais'!$C$4:$C$1003))</f>
        <v>0</v>
      </c>
      <c r="H75" s="72">
        <f>SUMPRODUCT(-('Gastos Gerais'!$B$4:$B$1003=Analítico!$B75),-(Analítico!H$3&gt;='Gastos Gerais'!$D$4:$D$1003),-(Analítico!H$3&lt;='Gastos Gerais'!$E$4:$E$1003),-('Gastos Gerais'!$C$4:$C$1003))</f>
        <v>0</v>
      </c>
      <c r="I75" s="72">
        <f>SUMPRODUCT(-('Gastos Gerais'!$B$4:$B$1003=Analítico!$B75),-(Analítico!I$3&gt;='Gastos Gerais'!$D$4:$D$1003),-(Analítico!I$3&lt;='Gastos Gerais'!$E$4:$E$1003),-('Gastos Gerais'!$C$4:$C$1003))</f>
        <v>0</v>
      </c>
      <c r="J75" s="72">
        <f>SUMPRODUCT(-('Gastos Gerais'!$B$4:$B$1003=Analítico!$B75),-(Analítico!J$3&gt;='Gastos Gerais'!$D$4:$D$1003),-(Analítico!J$3&lt;='Gastos Gerais'!$E$4:$E$1003),-('Gastos Gerais'!$C$4:$C$1003))</f>
        <v>0</v>
      </c>
      <c r="K75" s="72">
        <f>SUMPRODUCT(-('Gastos Gerais'!$B$4:$B$1003=Analítico!$B75),-(Analítico!K$3&gt;='Gastos Gerais'!$D$4:$D$1003),-(Analítico!K$3&lt;='Gastos Gerais'!$E$4:$E$1003),-('Gastos Gerais'!$C$4:$C$1003))</f>
        <v>0</v>
      </c>
      <c r="L75" s="72">
        <f>SUMPRODUCT(-('Gastos Gerais'!$B$4:$B$1003=Analítico!$B75),-(Analítico!L$3&gt;='Gastos Gerais'!$D$4:$D$1003),-(Analítico!L$3&lt;='Gastos Gerais'!$E$4:$E$1003),-('Gastos Gerais'!$C$4:$C$1003))</f>
        <v>0</v>
      </c>
      <c r="M75" s="72">
        <f>SUMPRODUCT(-('Gastos Gerais'!$B$4:$B$1003=Analítico!$B75),-(Analítico!M$3&gt;='Gastos Gerais'!$D$4:$D$1003),-(Analítico!M$3&lt;='Gastos Gerais'!$E$4:$E$1003),-('Gastos Gerais'!$C$4:$C$1003))</f>
        <v>0</v>
      </c>
      <c r="N75" s="72">
        <f>SUMPRODUCT(-('Gastos Gerais'!$B$4:$B$1003=Analítico!$B75),-(Analítico!N$3&gt;='Gastos Gerais'!$D$4:$D$1003),-(Analítico!N$3&lt;='Gastos Gerais'!$E$4:$E$1003),-('Gastos Gerais'!$C$4:$C$1003))</f>
        <v>0</v>
      </c>
      <c r="O75" s="72">
        <f>SUMPRODUCT(-('Gastos Gerais'!$B$4:$B$1003=Analítico!$B75),-(Analítico!O$3&gt;='Gastos Gerais'!$D$4:$D$1003),-(Analítico!O$3&lt;='Gastos Gerais'!$E$4:$E$1003),-('Gastos Gerais'!$C$4:$C$1003))</f>
        <v>0</v>
      </c>
      <c r="P75" s="72">
        <f>SUMPRODUCT(-('Gastos Gerais'!$B$4:$B$1003=Analítico!$B75),-(Analítico!P$3&gt;='Gastos Gerais'!$D$4:$D$1003),-(Analítico!P$3&lt;='Gastos Gerais'!$E$4:$E$1003),-('Gastos Gerais'!$C$4:$C$1003))</f>
        <v>0</v>
      </c>
      <c r="Q75" s="72">
        <f>SUMPRODUCT(-('Gastos Gerais'!$B$4:$B$1003=Analítico!$B75),-(Analítico!Q$3&gt;='Gastos Gerais'!$D$4:$D$1003),-(Analítico!Q$3&lt;='Gastos Gerais'!$E$4:$E$1003),-('Gastos Gerais'!$C$4:$C$1003))</f>
        <v>0</v>
      </c>
      <c r="R75" s="72">
        <f>SUMPRODUCT(-('Gastos Gerais'!$B$4:$B$1003=Analítico!$B75),-(Analítico!R$3&gt;='Gastos Gerais'!$D$4:$D$1003),-(Analítico!R$3&lt;='Gastos Gerais'!$E$4:$E$1003),-('Gastos Gerais'!$C$4:$C$1003))</f>
        <v>0</v>
      </c>
      <c r="S75" s="72">
        <f>SUMPRODUCT(-('Gastos Gerais'!$B$4:$B$1003=Analítico!$B75),-(Analítico!S$3&gt;='Gastos Gerais'!$D$4:$D$1003),-(Analítico!S$3&lt;='Gastos Gerais'!$E$4:$E$1003),-('Gastos Gerais'!$C$4:$C$1003))</f>
        <v>0</v>
      </c>
      <c r="T75" s="72">
        <f>SUMPRODUCT(-('Gastos Gerais'!$B$4:$B$1003=Analítico!$B75),-(Analítico!T$3&gt;='Gastos Gerais'!$D$4:$D$1003),-(Analítico!T$3&lt;='Gastos Gerais'!$E$4:$E$1003),-('Gastos Gerais'!$C$4:$C$1003))</f>
        <v>0</v>
      </c>
      <c r="U75" s="72">
        <f>SUMPRODUCT(-('Gastos Gerais'!$B$4:$B$1003=Analítico!$B75),-(Analítico!U$3&gt;='Gastos Gerais'!$D$4:$D$1003),-(Analítico!U$3&lt;='Gastos Gerais'!$E$4:$E$1003),-('Gastos Gerais'!$C$4:$C$1003))</f>
        <v>0</v>
      </c>
      <c r="V75" s="72">
        <f>SUMPRODUCT(-('Gastos Gerais'!$B$4:$B$1003=Analítico!$B75),-(Analítico!V$3&gt;='Gastos Gerais'!$D$4:$D$1003),-(Analítico!V$3&lt;='Gastos Gerais'!$E$4:$E$1003),-('Gastos Gerais'!$C$4:$C$1003))</f>
        <v>0</v>
      </c>
      <c r="W75" s="72">
        <f>SUMPRODUCT(-('Gastos Gerais'!$B$4:$B$1003=Analítico!$B75),-(Analítico!W$3&gt;='Gastos Gerais'!$D$4:$D$1003),-(Analítico!W$3&lt;='Gastos Gerais'!$E$4:$E$1003),-('Gastos Gerais'!$C$4:$C$1003))</f>
        <v>0</v>
      </c>
      <c r="X75" s="72">
        <f>SUMPRODUCT(-('Gastos Gerais'!$B$4:$B$1003=Analítico!$B75),-(Analítico!X$3&gt;='Gastos Gerais'!$D$4:$D$1003),-(Analítico!X$3&lt;='Gastos Gerais'!$E$4:$E$1003),-('Gastos Gerais'!$C$4:$C$1003))</f>
        <v>0</v>
      </c>
      <c r="Y75" s="72">
        <f>SUMPRODUCT(-('Gastos Gerais'!$B$4:$B$1003=Analítico!$B75),-(Analítico!Y$3&gt;='Gastos Gerais'!$D$4:$D$1003),-(Analítico!Y$3&lt;='Gastos Gerais'!$E$4:$E$1003),-('Gastos Gerais'!$C$4:$C$1003))</f>
        <v>0</v>
      </c>
      <c r="Z75" s="72">
        <f>SUMPRODUCT(-('Gastos Gerais'!$B$4:$B$1003=Analítico!$B75),-(Analítico!Z$3&gt;='Gastos Gerais'!$D$4:$D$1003),-(Analítico!Z$3&lt;='Gastos Gerais'!$E$4:$E$1003),-('Gastos Gerais'!$C$4:$C$1003))</f>
        <v>0</v>
      </c>
      <c r="AA75" s="72">
        <f>SUMPRODUCT(-('Gastos Gerais'!$B$4:$B$1003=Analítico!$B75),-(Analítico!AA$3&gt;='Gastos Gerais'!$D$4:$D$1003),-(Analítico!AA$3&lt;='Gastos Gerais'!$E$4:$E$1003),-('Gastos Gerais'!$C$4:$C$1003))</f>
        <v>0</v>
      </c>
      <c r="AB75" s="72">
        <f>SUMPRODUCT(-('Gastos Gerais'!$B$4:$B$1003=Analítico!$B75),-(Analítico!AB$3&gt;='Gastos Gerais'!$D$4:$D$1003),-(Analítico!AB$3&lt;='Gastos Gerais'!$E$4:$E$1003),-('Gastos Gerais'!$C$4:$C$1003))</f>
        <v>0</v>
      </c>
      <c r="AC75" s="72">
        <f>SUMPRODUCT(-('Gastos Gerais'!$B$4:$B$1003=Analítico!$B75),-(Analítico!AC$3&gt;='Gastos Gerais'!$D$4:$D$1003),-(Analítico!AC$3&lt;='Gastos Gerais'!$E$4:$E$1003),-('Gastos Gerais'!$C$4:$C$1003))</f>
        <v>0</v>
      </c>
      <c r="AD75" s="72">
        <f>SUMPRODUCT(-('Gastos Gerais'!$B$4:$B$1003=Analítico!$B75),-(Analítico!AD$3&gt;='Gastos Gerais'!$D$4:$D$1003),-(Analítico!AD$3&lt;='Gastos Gerais'!$E$4:$E$1003),-('Gastos Gerais'!$C$4:$C$1003))</f>
        <v>0</v>
      </c>
      <c r="AE75" s="72">
        <f>SUMPRODUCT(-('Gastos Gerais'!$B$4:$B$1003=Analítico!$B75),-(Analítico!AE$3&gt;='Gastos Gerais'!$D$4:$D$1003),-(Analítico!AE$3&lt;='Gastos Gerais'!$E$4:$E$1003),-('Gastos Gerais'!$C$4:$C$1003))</f>
        <v>0</v>
      </c>
      <c r="AF75" s="72">
        <f>SUMPRODUCT(-('Gastos Gerais'!$B$4:$B$1003=Analítico!$B75),-(Analítico!AF$3&gt;='Gastos Gerais'!$D$4:$D$1003),-(Analítico!AF$3&lt;='Gastos Gerais'!$E$4:$E$1003),-('Gastos Gerais'!$C$4:$C$1003))</f>
        <v>0</v>
      </c>
      <c r="AG75" s="72">
        <f>SUMPRODUCT(-('Gastos Gerais'!$B$4:$B$1003=Analítico!$B75),-(Analítico!AG$3&gt;='Gastos Gerais'!$D$4:$D$1003),-(Analítico!AG$3&lt;='Gastos Gerais'!$E$4:$E$1003),-('Gastos Gerais'!$C$4:$C$1003))</f>
        <v>0</v>
      </c>
      <c r="AH75" s="72">
        <f>SUMPRODUCT(-('Gastos Gerais'!$B$4:$B$1003=Analítico!$B75),-(Analítico!AH$3&gt;='Gastos Gerais'!$D$4:$D$1003),-(Analítico!AH$3&lt;='Gastos Gerais'!$E$4:$E$1003),-('Gastos Gerais'!$C$4:$C$1003))</f>
        <v>0</v>
      </c>
      <c r="AI75" s="72">
        <f>SUMPRODUCT(-('Gastos Gerais'!$B$4:$B$1003=Analítico!$B75),-(Analítico!AI$3&gt;='Gastos Gerais'!$D$4:$D$1003),-(Analítico!AI$3&lt;='Gastos Gerais'!$E$4:$E$1003),-('Gastos Gerais'!$C$4:$C$1003))</f>
        <v>0</v>
      </c>
      <c r="AJ75" s="72">
        <f>SUMPRODUCT(-('Gastos Gerais'!$B$4:$B$1003=Analítico!$B75),-(Analítico!AJ$3&gt;='Gastos Gerais'!$D$4:$D$1003),-(Analítico!AJ$3&lt;='Gastos Gerais'!$E$4:$E$1003),-('Gastos Gerais'!$C$4:$C$1003))</f>
        <v>0</v>
      </c>
      <c r="AK75" s="72">
        <f>SUMPRODUCT(-('Gastos Gerais'!$B$4:$B$1003=Analítico!$B75),-(Analítico!AK$3&gt;='Gastos Gerais'!$D$4:$D$1003),-(Analítico!AK$3&lt;='Gastos Gerais'!$E$4:$E$1003),-('Gastos Gerais'!$C$4:$C$1003))</f>
        <v>0</v>
      </c>
      <c r="AL75" s="72">
        <f>SUMPRODUCT(-('Gastos Gerais'!$B$4:$B$1003=Analítico!$B75),-(Analítico!AL$3&gt;='Gastos Gerais'!$D$4:$D$1003),-(Analítico!AL$3&lt;='Gastos Gerais'!$E$4:$E$1003),-('Gastos Gerais'!$C$4:$C$1003))</f>
        <v>0</v>
      </c>
      <c r="AM75" s="72">
        <f>SUMPRODUCT(-('Gastos Gerais'!$B$4:$B$1003=Analítico!$B75),-(Analítico!AM$3&gt;='Gastos Gerais'!$D$4:$D$1003),-(Analítico!AM$3&lt;='Gastos Gerais'!$E$4:$E$1003),-('Gastos Gerais'!$C$4:$C$1003))</f>
        <v>0</v>
      </c>
      <c r="AN75" s="72">
        <f>SUMPRODUCT(-('Gastos Gerais'!$B$4:$B$1003=Analítico!$B75),-(Analítico!AN$3&gt;='Gastos Gerais'!$D$4:$D$1003),-(Analítico!AN$3&lt;='Gastos Gerais'!$E$4:$E$1003),-('Gastos Gerais'!$C$4:$C$1003))</f>
        <v>0</v>
      </c>
      <c r="AO75" s="72">
        <f>SUMPRODUCT(-('Gastos Gerais'!$B$4:$B$1003=Analítico!$B75),-(Analítico!AO$3&gt;='Gastos Gerais'!$D$4:$D$1003),-(Analítico!AO$3&lt;='Gastos Gerais'!$E$4:$E$1003),-('Gastos Gerais'!$C$4:$C$1003))</f>
        <v>0</v>
      </c>
      <c r="AP75" s="72">
        <f>SUMPRODUCT(-('Gastos Gerais'!$B$4:$B$1003=Analítico!$B75),-(Analítico!AP$3&gt;='Gastos Gerais'!$D$4:$D$1003),-(Analítico!AP$3&lt;='Gastos Gerais'!$E$4:$E$1003),-('Gastos Gerais'!$C$4:$C$1003))</f>
        <v>0</v>
      </c>
      <c r="AQ75" s="72">
        <f>SUMPRODUCT(-('Gastos Gerais'!$B$4:$B$1003=Analítico!$B75),-(Analítico!AQ$3&gt;='Gastos Gerais'!$D$4:$D$1003),-(Analítico!AQ$3&lt;='Gastos Gerais'!$E$4:$E$1003),-('Gastos Gerais'!$C$4:$C$1003))</f>
        <v>0</v>
      </c>
      <c r="AR75" s="72">
        <f>SUMPRODUCT(-('Gastos Gerais'!$B$4:$B$1003=Analítico!$B75),-(Analítico!AR$3&gt;='Gastos Gerais'!$D$4:$D$1003),-(Analítico!AR$3&lt;='Gastos Gerais'!$E$4:$E$1003),-('Gastos Gerais'!$C$4:$C$1003))</f>
        <v>0</v>
      </c>
      <c r="AS75" s="72">
        <f>SUMPRODUCT(-('Gastos Gerais'!$B$4:$B$1003=Analítico!$B75),-(Analítico!AS$3&gt;='Gastos Gerais'!$D$4:$D$1003),-(Analítico!AS$3&lt;='Gastos Gerais'!$E$4:$E$1003),-('Gastos Gerais'!$C$4:$C$1003))</f>
        <v>0</v>
      </c>
      <c r="AT75" s="72">
        <f>SUMPRODUCT(-('Gastos Gerais'!$B$4:$B$1003=Analítico!$B75),-(Analítico!AT$3&gt;='Gastos Gerais'!$D$4:$D$1003),-(Analítico!AT$3&lt;='Gastos Gerais'!$E$4:$E$1003),-('Gastos Gerais'!$C$4:$C$1003))</f>
        <v>0</v>
      </c>
      <c r="AU75" s="72">
        <f>SUMPRODUCT(-('Gastos Gerais'!$B$4:$B$1003=Analítico!$B75),-(Analítico!AU$3&gt;='Gastos Gerais'!$D$4:$D$1003),-(Analítico!AU$3&lt;='Gastos Gerais'!$E$4:$E$1003),-('Gastos Gerais'!$C$4:$C$1003))</f>
        <v>0</v>
      </c>
      <c r="AV75" s="72">
        <f>SUMPRODUCT(-('Gastos Gerais'!$B$4:$B$1003=Analítico!$B75),-(Analítico!AV$3&gt;='Gastos Gerais'!$D$4:$D$1003),-(Analítico!AV$3&lt;='Gastos Gerais'!$E$4:$E$1003),-('Gastos Gerais'!$C$4:$C$1003))</f>
        <v>0</v>
      </c>
      <c r="AW75" s="72">
        <f>SUMPRODUCT(-('Gastos Gerais'!$B$4:$B$1003=Analítico!$B75),-(Analítico!AW$3&gt;='Gastos Gerais'!$D$4:$D$1003),-(Analítico!AW$3&lt;='Gastos Gerais'!$E$4:$E$1003),-('Gastos Gerais'!$C$4:$C$1003))</f>
        <v>0</v>
      </c>
      <c r="AX75" s="72">
        <f>SUMPRODUCT(-('Gastos Gerais'!$B$4:$B$1003=Analítico!$B75),-(Analítico!AX$3&gt;='Gastos Gerais'!$D$4:$D$1003),-(Analítico!AX$3&lt;='Gastos Gerais'!$E$4:$E$1003),-('Gastos Gerais'!$C$4:$C$1003))</f>
        <v>0</v>
      </c>
      <c r="AY75" s="72">
        <f>SUMPRODUCT(-('Gastos Gerais'!$B$4:$B$1003=Analítico!$B75),-(Analítico!AY$3&gt;='Gastos Gerais'!$D$4:$D$1003),-(Analítico!AY$3&lt;='Gastos Gerais'!$E$4:$E$1003),-('Gastos Gerais'!$C$4:$C$1003))</f>
        <v>0</v>
      </c>
      <c r="AZ75" s="72">
        <f>SUMPRODUCT(-('Gastos Gerais'!$B$4:$B$1003=Analítico!$B75),-(Analítico!AZ$3&gt;='Gastos Gerais'!$D$4:$D$1003),-(Analítico!AZ$3&lt;='Gastos Gerais'!$E$4:$E$1003),-('Gastos Gerais'!$C$4:$C$1003))</f>
        <v>0</v>
      </c>
      <c r="BA75" s="72">
        <f>SUMPRODUCT(-('Gastos Gerais'!$B$4:$B$1003=Analítico!$B75),-(Analítico!BA$3&gt;='Gastos Gerais'!$D$4:$D$1003),-(Analítico!BA$3&lt;='Gastos Gerais'!$E$4:$E$1003),-('Gastos Gerais'!$C$4:$C$1003))</f>
        <v>0</v>
      </c>
      <c r="BB75" s="72">
        <f>SUMPRODUCT(-('Gastos Gerais'!$B$4:$B$1003=Analítico!$B75),-(Analítico!BB$3&gt;='Gastos Gerais'!$D$4:$D$1003),-(Analítico!BB$3&lt;='Gastos Gerais'!$E$4:$E$1003),-('Gastos Gerais'!$C$4:$C$1003))</f>
        <v>0</v>
      </c>
      <c r="BC75" s="72">
        <f>SUMPRODUCT(-('Gastos Gerais'!$B$4:$B$1003=Analítico!$B75),-(Analítico!BC$3&gt;='Gastos Gerais'!$D$4:$D$1003),-(Analítico!BC$3&lt;='Gastos Gerais'!$E$4:$E$1003),-('Gastos Gerais'!$C$4:$C$1003))</f>
        <v>0</v>
      </c>
      <c r="BD75" s="72">
        <f>SUMPRODUCT(-('Gastos Gerais'!$B$4:$B$1003=Analítico!$B75),-(Analítico!BD$3&gt;='Gastos Gerais'!$D$4:$D$1003),-(Analítico!BD$3&lt;='Gastos Gerais'!$E$4:$E$1003),-('Gastos Gerais'!$C$4:$C$1003))</f>
        <v>0</v>
      </c>
      <c r="BE75" s="72">
        <f>SUMPRODUCT(-('Gastos Gerais'!$B$4:$B$1003=Analítico!$B75),-(Analítico!BE$3&gt;='Gastos Gerais'!$D$4:$D$1003),-(Analítico!BE$3&lt;='Gastos Gerais'!$E$4:$E$1003),-('Gastos Gerais'!$C$4:$C$1003))</f>
        <v>0</v>
      </c>
      <c r="BF75" s="72">
        <f>SUMPRODUCT(-('Gastos Gerais'!$B$4:$B$1003=Analítico!$B75),-(Analítico!BF$3&gt;='Gastos Gerais'!$D$4:$D$1003),-(Analítico!BF$3&lt;='Gastos Gerais'!$E$4:$E$1003),-('Gastos Gerais'!$C$4:$C$1003))</f>
        <v>0</v>
      </c>
      <c r="BG75" s="72">
        <f>SUMPRODUCT(-('Gastos Gerais'!$B$4:$B$1003=Analítico!$B75),-(Analítico!BG$3&gt;='Gastos Gerais'!$D$4:$D$1003),-(Analítico!BG$3&lt;='Gastos Gerais'!$E$4:$E$1003),-('Gastos Gerais'!$C$4:$C$1003))</f>
        <v>0</v>
      </c>
      <c r="BH75" s="72">
        <f>SUMPRODUCT(-('Gastos Gerais'!$B$4:$B$1003=Analítico!$B75),-(Analítico!BH$3&gt;='Gastos Gerais'!$D$4:$D$1003),-(Analítico!BH$3&lt;='Gastos Gerais'!$E$4:$E$1003),-('Gastos Gerais'!$C$4:$C$1003))</f>
        <v>0</v>
      </c>
      <c r="BI75" s="72">
        <f>SUMPRODUCT(-('Gastos Gerais'!$B$4:$B$1003=Analítico!$B75),-(Analítico!BI$3&gt;='Gastos Gerais'!$D$4:$D$1003),-(Analítico!BI$3&lt;='Gastos Gerais'!$E$4:$E$1003),-('Gastos Gerais'!$C$4:$C$1003))</f>
        <v>0</v>
      </c>
      <c r="BJ75" s="72">
        <f>SUMPRODUCT(-('Gastos Gerais'!$B$4:$B$1003=Analítico!$B75),-(Analítico!BJ$3&gt;='Gastos Gerais'!$D$4:$D$1003),-(Analítico!BJ$3&lt;='Gastos Gerais'!$E$4:$E$1003),-('Gastos Gerais'!$C$4:$C$1003))</f>
        <v>0</v>
      </c>
      <c r="BK75" s="70">
        <f t="shared" si="31"/>
        <v>0</v>
      </c>
      <c r="BL75" s="75">
        <f t="shared" ca="1" si="32"/>
        <v>0</v>
      </c>
    </row>
    <row r="76" spans="1:64" s="48" customFormat="1" ht="23.25" customHeight="1" x14ac:dyDescent="0.2">
      <c r="A76" s="19" t="s">
        <v>217</v>
      </c>
      <c r="B76" s="351" t="s">
        <v>218</v>
      </c>
      <c r="C76" s="72">
        <f>SUMPRODUCT(-('Gastos Gerais'!$B$4:$B$1003=Analítico!$B76),-(Analítico!C$3&gt;='Gastos Gerais'!$D$4:$D$1003),-(Analítico!C$3&lt;='Gastos Gerais'!$E$4:$E$1003),-('Gastos Gerais'!$C$4:$C$1003))</f>
        <v>0</v>
      </c>
      <c r="D76" s="72">
        <f>SUMPRODUCT(-('Gastos Gerais'!$B$4:$B$1003=Analítico!$B76),-(Analítico!D$3&gt;='Gastos Gerais'!$D$4:$D$1003),-(Analítico!D$3&lt;='Gastos Gerais'!$E$4:$E$1003),-('Gastos Gerais'!$C$4:$C$1003))</f>
        <v>0</v>
      </c>
      <c r="E76" s="72">
        <f>SUMPRODUCT(-('Gastos Gerais'!$B$4:$B$1003=Analítico!$B76),-(Analítico!E$3&gt;='Gastos Gerais'!$D$4:$D$1003),-(Analítico!E$3&lt;='Gastos Gerais'!$E$4:$E$1003),-('Gastos Gerais'!$C$4:$C$1003))</f>
        <v>0</v>
      </c>
      <c r="F76" s="72">
        <f>SUMPRODUCT(-('Gastos Gerais'!$B$4:$B$1003=Analítico!$B76),-(Analítico!F$3&gt;='Gastos Gerais'!$D$4:$D$1003),-(Analítico!F$3&lt;='Gastos Gerais'!$E$4:$E$1003),-('Gastos Gerais'!$C$4:$C$1003))</f>
        <v>0</v>
      </c>
      <c r="G76" s="72">
        <f>SUMPRODUCT(-('Gastos Gerais'!$B$4:$B$1003=Analítico!$B76),-(Analítico!G$3&gt;='Gastos Gerais'!$D$4:$D$1003),-(Analítico!G$3&lt;='Gastos Gerais'!$E$4:$E$1003),-('Gastos Gerais'!$C$4:$C$1003))</f>
        <v>0</v>
      </c>
      <c r="H76" s="72">
        <f>SUMPRODUCT(-('Gastos Gerais'!$B$4:$B$1003=Analítico!$B76),-(Analítico!H$3&gt;='Gastos Gerais'!$D$4:$D$1003),-(Analítico!H$3&lt;='Gastos Gerais'!$E$4:$E$1003),-('Gastos Gerais'!$C$4:$C$1003))</f>
        <v>0</v>
      </c>
      <c r="I76" s="72">
        <f>SUMPRODUCT(-('Gastos Gerais'!$B$4:$B$1003=Analítico!$B76),-(Analítico!I$3&gt;='Gastos Gerais'!$D$4:$D$1003),-(Analítico!I$3&lt;='Gastos Gerais'!$E$4:$E$1003),-('Gastos Gerais'!$C$4:$C$1003))</f>
        <v>0</v>
      </c>
      <c r="J76" s="72">
        <f>SUMPRODUCT(-('Gastos Gerais'!$B$4:$B$1003=Analítico!$B76),-(Analítico!J$3&gt;='Gastos Gerais'!$D$4:$D$1003),-(Analítico!J$3&lt;='Gastos Gerais'!$E$4:$E$1003),-('Gastos Gerais'!$C$4:$C$1003))</f>
        <v>0</v>
      </c>
      <c r="K76" s="72">
        <f>SUMPRODUCT(-('Gastos Gerais'!$B$4:$B$1003=Analítico!$B76),-(Analítico!K$3&gt;='Gastos Gerais'!$D$4:$D$1003),-(Analítico!K$3&lt;='Gastos Gerais'!$E$4:$E$1003),-('Gastos Gerais'!$C$4:$C$1003))</f>
        <v>0</v>
      </c>
      <c r="L76" s="72">
        <f>SUMPRODUCT(-('Gastos Gerais'!$B$4:$B$1003=Analítico!$B76),-(Analítico!L$3&gt;='Gastos Gerais'!$D$4:$D$1003),-(Analítico!L$3&lt;='Gastos Gerais'!$E$4:$E$1003),-('Gastos Gerais'!$C$4:$C$1003))</f>
        <v>0</v>
      </c>
      <c r="M76" s="72">
        <f>SUMPRODUCT(-('Gastos Gerais'!$B$4:$B$1003=Analítico!$B76),-(Analítico!M$3&gt;='Gastos Gerais'!$D$4:$D$1003),-(Analítico!M$3&lt;='Gastos Gerais'!$E$4:$E$1003),-('Gastos Gerais'!$C$4:$C$1003))</f>
        <v>0</v>
      </c>
      <c r="N76" s="72">
        <f>SUMPRODUCT(-('Gastos Gerais'!$B$4:$B$1003=Analítico!$B76),-(Analítico!N$3&gt;='Gastos Gerais'!$D$4:$D$1003),-(Analítico!N$3&lt;='Gastos Gerais'!$E$4:$E$1003),-('Gastos Gerais'!$C$4:$C$1003))</f>
        <v>0</v>
      </c>
      <c r="O76" s="72">
        <f>SUMPRODUCT(-('Gastos Gerais'!$B$4:$B$1003=Analítico!$B76),-(Analítico!O$3&gt;='Gastos Gerais'!$D$4:$D$1003),-(Analítico!O$3&lt;='Gastos Gerais'!$E$4:$E$1003),-('Gastos Gerais'!$C$4:$C$1003))</f>
        <v>0</v>
      </c>
      <c r="P76" s="72">
        <f>SUMPRODUCT(-('Gastos Gerais'!$B$4:$B$1003=Analítico!$B76),-(Analítico!P$3&gt;='Gastos Gerais'!$D$4:$D$1003),-(Analítico!P$3&lt;='Gastos Gerais'!$E$4:$E$1003),-('Gastos Gerais'!$C$4:$C$1003))</f>
        <v>0</v>
      </c>
      <c r="Q76" s="72">
        <f>SUMPRODUCT(-('Gastos Gerais'!$B$4:$B$1003=Analítico!$B76),-(Analítico!Q$3&gt;='Gastos Gerais'!$D$4:$D$1003),-(Analítico!Q$3&lt;='Gastos Gerais'!$E$4:$E$1003),-('Gastos Gerais'!$C$4:$C$1003))</f>
        <v>0</v>
      </c>
      <c r="R76" s="72">
        <f>SUMPRODUCT(-('Gastos Gerais'!$B$4:$B$1003=Analítico!$B76),-(Analítico!R$3&gt;='Gastos Gerais'!$D$4:$D$1003),-(Analítico!R$3&lt;='Gastos Gerais'!$E$4:$E$1003),-('Gastos Gerais'!$C$4:$C$1003))</f>
        <v>0</v>
      </c>
      <c r="S76" s="72">
        <f>SUMPRODUCT(-('Gastos Gerais'!$B$4:$B$1003=Analítico!$B76),-(Analítico!S$3&gt;='Gastos Gerais'!$D$4:$D$1003),-(Analítico!S$3&lt;='Gastos Gerais'!$E$4:$E$1003),-('Gastos Gerais'!$C$4:$C$1003))</f>
        <v>0</v>
      </c>
      <c r="T76" s="72">
        <f>SUMPRODUCT(-('Gastos Gerais'!$B$4:$B$1003=Analítico!$B76),-(Analítico!T$3&gt;='Gastos Gerais'!$D$4:$D$1003),-(Analítico!T$3&lt;='Gastos Gerais'!$E$4:$E$1003),-('Gastos Gerais'!$C$4:$C$1003))</f>
        <v>0</v>
      </c>
      <c r="U76" s="72">
        <f>SUMPRODUCT(-('Gastos Gerais'!$B$4:$B$1003=Analítico!$B76),-(Analítico!U$3&gt;='Gastos Gerais'!$D$4:$D$1003),-(Analítico!U$3&lt;='Gastos Gerais'!$E$4:$E$1003),-('Gastos Gerais'!$C$4:$C$1003))</f>
        <v>0</v>
      </c>
      <c r="V76" s="72">
        <f>SUMPRODUCT(-('Gastos Gerais'!$B$4:$B$1003=Analítico!$B76),-(Analítico!V$3&gt;='Gastos Gerais'!$D$4:$D$1003),-(Analítico!V$3&lt;='Gastos Gerais'!$E$4:$E$1003),-('Gastos Gerais'!$C$4:$C$1003))</f>
        <v>0</v>
      </c>
      <c r="W76" s="72">
        <f>SUMPRODUCT(-('Gastos Gerais'!$B$4:$B$1003=Analítico!$B76),-(Analítico!W$3&gt;='Gastos Gerais'!$D$4:$D$1003),-(Analítico!W$3&lt;='Gastos Gerais'!$E$4:$E$1003),-('Gastos Gerais'!$C$4:$C$1003))</f>
        <v>0</v>
      </c>
      <c r="X76" s="72">
        <f>SUMPRODUCT(-('Gastos Gerais'!$B$4:$B$1003=Analítico!$B76),-(Analítico!X$3&gt;='Gastos Gerais'!$D$4:$D$1003),-(Analítico!X$3&lt;='Gastos Gerais'!$E$4:$E$1003),-('Gastos Gerais'!$C$4:$C$1003))</f>
        <v>0</v>
      </c>
      <c r="Y76" s="72">
        <f>SUMPRODUCT(-('Gastos Gerais'!$B$4:$B$1003=Analítico!$B76),-(Analítico!Y$3&gt;='Gastos Gerais'!$D$4:$D$1003),-(Analítico!Y$3&lt;='Gastos Gerais'!$E$4:$E$1003),-('Gastos Gerais'!$C$4:$C$1003))</f>
        <v>0</v>
      </c>
      <c r="Z76" s="72">
        <f>SUMPRODUCT(-('Gastos Gerais'!$B$4:$B$1003=Analítico!$B76),-(Analítico!Z$3&gt;='Gastos Gerais'!$D$4:$D$1003),-(Analítico!Z$3&lt;='Gastos Gerais'!$E$4:$E$1003),-('Gastos Gerais'!$C$4:$C$1003))</f>
        <v>0</v>
      </c>
      <c r="AA76" s="72">
        <f>SUMPRODUCT(-('Gastos Gerais'!$B$4:$B$1003=Analítico!$B76),-(Analítico!AA$3&gt;='Gastos Gerais'!$D$4:$D$1003),-(Analítico!AA$3&lt;='Gastos Gerais'!$E$4:$E$1003),-('Gastos Gerais'!$C$4:$C$1003))</f>
        <v>0</v>
      </c>
      <c r="AB76" s="72">
        <f>SUMPRODUCT(-('Gastos Gerais'!$B$4:$B$1003=Analítico!$B76),-(Analítico!AB$3&gt;='Gastos Gerais'!$D$4:$D$1003),-(Analítico!AB$3&lt;='Gastos Gerais'!$E$4:$E$1003),-('Gastos Gerais'!$C$4:$C$1003))</f>
        <v>0</v>
      </c>
      <c r="AC76" s="72">
        <f>SUMPRODUCT(-('Gastos Gerais'!$B$4:$B$1003=Analítico!$B76),-(Analítico!AC$3&gt;='Gastos Gerais'!$D$4:$D$1003),-(Analítico!AC$3&lt;='Gastos Gerais'!$E$4:$E$1003),-('Gastos Gerais'!$C$4:$C$1003))</f>
        <v>0</v>
      </c>
      <c r="AD76" s="72">
        <f>SUMPRODUCT(-('Gastos Gerais'!$B$4:$B$1003=Analítico!$B76),-(Analítico!AD$3&gt;='Gastos Gerais'!$D$4:$D$1003),-(Analítico!AD$3&lt;='Gastos Gerais'!$E$4:$E$1003),-('Gastos Gerais'!$C$4:$C$1003))</f>
        <v>0</v>
      </c>
      <c r="AE76" s="72">
        <f>SUMPRODUCT(-('Gastos Gerais'!$B$4:$B$1003=Analítico!$B76),-(Analítico!AE$3&gt;='Gastos Gerais'!$D$4:$D$1003),-(Analítico!AE$3&lt;='Gastos Gerais'!$E$4:$E$1003),-('Gastos Gerais'!$C$4:$C$1003))</f>
        <v>0</v>
      </c>
      <c r="AF76" s="72">
        <f>SUMPRODUCT(-('Gastos Gerais'!$B$4:$B$1003=Analítico!$B76),-(Analítico!AF$3&gt;='Gastos Gerais'!$D$4:$D$1003),-(Analítico!AF$3&lt;='Gastos Gerais'!$E$4:$E$1003),-('Gastos Gerais'!$C$4:$C$1003))</f>
        <v>0</v>
      </c>
      <c r="AG76" s="72">
        <f>SUMPRODUCT(-('Gastos Gerais'!$B$4:$B$1003=Analítico!$B76),-(Analítico!AG$3&gt;='Gastos Gerais'!$D$4:$D$1003),-(Analítico!AG$3&lt;='Gastos Gerais'!$E$4:$E$1003),-('Gastos Gerais'!$C$4:$C$1003))</f>
        <v>0</v>
      </c>
      <c r="AH76" s="72">
        <f>SUMPRODUCT(-('Gastos Gerais'!$B$4:$B$1003=Analítico!$B76),-(Analítico!AH$3&gt;='Gastos Gerais'!$D$4:$D$1003),-(Analítico!AH$3&lt;='Gastos Gerais'!$E$4:$E$1003),-('Gastos Gerais'!$C$4:$C$1003))</f>
        <v>0</v>
      </c>
      <c r="AI76" s="72">
        <f>SUMPRODUCT(-('Gastos Gerais'!$B$4:$B$1003=Analítico!$B76),-(Analítico!AI$3&gt;='Gastos Gerais'!$D$4:$D$1003),-(Analítico!AI$3&lt;='Gastos Gerais'!$E$4:$E$1003),-('Gastos Gerais'!$C$4:$C$1003))</f>
        <v>0</v>
      </c>
      <c r="AJ76" s="72">
        <f>SUMPRODUCT(-('Gastos Gerais'!$B$4:$B$1003=Analítico!$B76),-(Analítico!AJ$3&gt;='Gastos Gerais'!$D$4:$D$1003),-(Analítico!AJ$3&lt;='Gastos Gerais'!$E$4:$E$1003),-('Gastos Gerais'!$C$4:$C$1003))</f>
        <v>0</v>
      </c>
      <c r="AK76" s="72">
        <f>SUMPRODUCT(-('Gastos Gerais'!$B$4:$B$1003=Analítico!$B76),-(Analítico!AK$3&gt;='Gastos Gerais'!$D$4:$D$1003),-(Analítico!AK$3&lt;='Gastos Gerais'!$E$4:$E$1003),-('Gastos Gerais'!$C$4:$C$1003))</f>
        <v>0</v>
      </c>
      <c r="AL76" s="72">
        <f>SUMPRODUCT(-('Gastos Gerais'!$B$4:$B$1003=Analítico!$B76),-(Analítico!AL$3&gt;='Gastos Gerais'!$D$4:$D$1003),-(Analítico!AL$3&lt;='Gastos Gerais'!$E$4:$E$1003),-('Gastos Gerais'!$C$4:$C$1003))</f>
        <v>0</v>
      </c>
      <c r="AM76" s="72">
        <f>SUMPRODUCT(-('Gastos Gerais'!$B$4:$B$1003=Analítico!$B76),-(Analítico!AM$3&gt;='Gastos Gerais'!$D$4:$D$1003),-(Analítico!AM$3&lt;='Gastos Gerais'!$E$4:$E$1003),-('Gastos Gerais'!$C$4:$C$1003))</f>
        <v>0</v>
      </c>
      <c r="AN76" s="72">
        <f>SUMPRODUCT(-('Gastos Gerais'!$B$4:$B$1003=Analítico!$B76),-(Analítico!AN$3&gt;='Gastos Gerais'!$D$4:$D$1003),-(Analítico!AN$3&lt;='Gastos Gerais'!$E$4:$E$1003),-('Gastos Gerais'!$C$4:$C$1003))</f>
        <v>0</v>
      </c>
      <c r="AO76" s="72">
        <f>SUMPRODUCT(-('Gastos Gerais'!$B$4:$B$1003=Analítico!$B76),-(Analítico!AO$3&gt;='Gastos Gerais'!$D$4:$D$1003),-(Analítico!AO$3&lt;='Gastos Gerais'!$E$4:$E$1003),-('Gastos Gerais'!$C$4:$C$1003))</f>
        <v>0</v>
      </c>
      <c r="AP76" s="72">
        <f>SUMPRODUCT(-('Gastos Gerais'!$B$4:$B$1003=Analítico!$B76),-(Analítico!AP$3&gt;='Gastos Gerais'!$D$4:$D$1003),-(Analítico!AP$3&lt;='Gastos Gerais'!$E$4:$E$1003),-('Gastos Gerais'!$C$4:$C$1003))</f>
        <v>0</v>
      </c>
      <c r="AQ76" s="72">
        <f>SUMPRODUCT(-('Gastos Gerais'!$B$4:$B$1003=Analítico!$B76),-(Analítico!AQ$3&gt;='Gastos Gerais'!$D$4:$D$1003),-(Analítico!AQ$3&lt;='Gastos Gerais'!$E$4:$E$1003),-('Gastos Gerais'!$C$4:$C$1003))</f>
        <v>0</v>
      </c>
      <c r="AR76" s="72">
        <f>SUMPRODUCT(-('Gastos Gerais'!$B$4:$B$1003=Analítico!$B76),-(Analítico!AR$3&gt;='Gastos Gerais'!$D$4:$D$1003),-(Analítico!AR$3&lt;='Gastos Gerais'!$E$4:$E$1003),-('Gastos Gerais'!$C$4:$C$1003))</f>
        <v>0</v>
      </c>
      <c r="AS76" s="72">
        <f>SUMPRODUCT(-('Gastos Gerais'!$B$4:$B$1003=Analítico!$B76),-(Analítico!AS$3&gt;='Gastos Gerais'!$D$4:$D$1003),-(Analítico!AS$3&lt;='Gastos Gerais'!$E$4:$E$1003),-('Gastos Gerais'!$C$4:$C$1003))</f>
        <v>0</v>
      </c>
      <c r="AT76" s="72">
        <f>SUMPRODUCT(-('Gastos Gerais'!$B$4:$B$1003=Analítico!$B76),-(Analítico!AT$3&gt;='Gastos Gerais'!$D$4:$D$1003),-(Analítico!AT$3&lt;='Gastos Gerais'!$E$4:$E$1003),-('Gastos Gerais'!$C$4:$C$1003))</f>
        <v>0</v>
      </c>
      <c r="AU76" s="72">
        <f>SUMPRODUCT(-('Gastos Gerais'!$B$4:$B$1003=Analítico!$B76),-(Analítico!AU$3&gt;='Gastos Gerais'!$D$4:$D$1003),-(Analítico!AU$3&lt;='Gastos Gerais'!$E$4:$E$1003),-('Gastos Gerais'!$C$4:$C$1003))</f>
        <v>0</v>
      </c>
      <c r="AV76" s="72">
        <f>SUMPRODUCT(-('Gastos Gerais'!$B$4:$B$1003=Analítico!$B76),-(Analítico!AV$3&gt;='Gastos Gerais'!$D$4:$D$1003),-(Analítico!AV$3&lt;='Gastos Gerais'!$E$4:$E$1003),-('Gastos Gerais'!$C$4:$C$1003))</f>
        <v>0</v>
      </c>
      <c r="AW76" s="72">
        <f>SUMPRODUCT(-('Gastos Gerais'!$B$4:$B$1003=Analítico!$B76),-(Analítico!AW$3&gt;='Gastos Gerais'!$D$4:$D$1003),-(Analítico!AW$3&lt;='Gastos Gerais'!$E$4:$E$1003),-('Gastos Gerais'!$C$4:$C$1003))</f>
        <v>0</v>
      </c>
      <c r="AX76" s="72">
        <f>SUMPRODUCT(-('Gastos Gerais'!$B$4:$B$1003=Analítico!$B76),-(Analítico!AX$3&gt;='Gastos Gerais'!$D$4:$D$1003),-(Analítico!AX$3&lt;='Gastos Gerais'!$E$4:$E$1003),-('Gastos Gerais'!$C$4:$C$1003))</f>
        <v>0</v>
      </c>
      <c r="AY76" s="72">
        <f>SUMPRODUCT(-('Gastos Gerais'!$B$4:$B$1003=Analítico!$B76),-(Analítico!AY$3&gt;='Gastos Gerais'!$D$4:$D$1003),-(Analítico!AY$3&lt;='Gastos Gerais'!$E$4:$E$1003),-('Gastos Gerais'!$C$4:$C$1003))</f>
        <v>0</v>
      </c>
      <c r="AZ76" s="72">
        <f>SUMPRODUCT(-('Gastos Gerais'!$B$4:$B$1003=Analítico!$B76),-(Analítico!AZ$3&gt;='Gastos Gerais'!$D$4:$D$1003),-(Analítico!AZ$3&lt;='Gastos Gerais'!$E$4:$E$1003),-('Gastos Gerais'!$C$4:$C$1003))</f>
        <v>0</v>
      </c>
      <c r="BA76" s="72">
        <f>SUMPRODUCT(-('Gastos Gerais'!$B$4:$B$1003=Analítico!$B76),-(Analítico!BA$3&gt;='Gastos Gerais'!$D$4:$D$1003),-(Analítico!BA$3&lt;='Gastos Gerais'!$E$4:$E$1003),-('Gastos Gerais'!$C$4:$C$1003))</f>
        <v>0</v>
      </c>
      <c r="BB76" s="72">
        <f>SUMPRODUCT(-('Gastos Gerais'!$B$4:$B$1003=Analítico!$B76),-(Analítico!BB$3&gt;='Gastos Gerais'!$D$4:$D$1003),-(Analítico!BB$3&lt;='Gastos Gerais'!$E$4:$E$1003),-('Gastos Gerais'!$C$4:$C$1003))</f>
        <v>0</v>
      </c>
      <c r="BC76" s="72">
        <f>SUMPRODUCT(-('Gastos Gerais'!$B$4:$B$1003=Analítico!$B76),-(Analítico!BC$3&gt;='Gastos Gerais'!$D$4:$D$1003),-(Analítico!BC$3&lt;='Gastos Gerais'!$E$4:$E$1003),-('Gastos Gerais'!$C$4:$C$1003))</f>
        <v>0</v>
      </c>
      <c r="BD76" s="72">
        <f>SUMPRODUCT(-('Gastos Gerais'!$B$4:$B$1003=Analítico!$B76),-(Analítico!BD$3&gt;='Gastos Gerais'!$D$4:$D$1003),-(Analítico!BD$3&lt;='Gastos Gerais'!$E$4:$E$1003),-('Gastos Gerais'!$C$4:$C$1003))</f>
        <v>0</v>
      </c>
      <c r="BE76" s="72">
        <f>SUMPRODUCT(-('Gastos Gerais'!$B$4:$B$1003=Analítico!$B76),-(Analítico!BE$3&gt;='Gastos Gerais'!$D$4:$D$1003),-(Analítico!BE$3&lt;='Gastos Gerais'!$E$4:$E$1003),-('Gastos Gerais'!$C$4:$C$1003))</f>
        <v>0</v>
      </c>
      <c r="BF76" s="72">
        <f>SUMPRODUCT(-('Gastos Gerais'!$B$4:$B$1003=Analítico!$B76),-(Analítico!BF$3&gt;='Gastos Gerais'!$D$4:$D$1003),-(Analítico!BF$3&lt;='Gastos Gerais'!$E$4:$E$1003),-('Gastos Gerais'!$C$4:$C$1003))</f>
        <v>0</v>
      </c>
      <c r="BG76" s="72">
        <f>SUMPRODUCT(-('Gastos Gerais'!$B$4:$B$1003=Analítico!$B76),-(Analítico!BG$3&gt;='Gastos Gerais'!$D$4:$D$1003),-(Analítico!BG$3&lt;='Gastos Gerais'!$E$4:$E$1003),-('Gastos Gerais'!$C$4:$C$1003))</f>
        <v>0</v>
      </c>
      <c r="BH76" s="72">
        <f>SUMPRODUCT(-('Gastos Gerais'!$B$4:$B$1003=Analítico!$B76),-(Analítico!BH$3&gt;='Gastos Gerais'!$D$4:$D$1003),-(Analítico!BH$3&lt;='Gastos Gerais'!$E$4:$E$1003),-('Gastos Gerais'!$C$4:$C$1003))</f>
        <v>0</v>
      </c>
      <c r="BI76" s="72">
        <f>SUMPRODUCT(-('Gastos Gerais'!$B$4:$B$1003=Analítico!$B76),-(Analítico!BI$3&gt;='Gastos Gerais'!$D$4:$D$1003),-(Analítico!BI$3&lt;='Gastos Gerais'!$E$4:$E$1003),-('Gastos Gerais'!$C$4:$C$1003))</f>
        <v>0</v>
      </c>
      <c r="BJ76" s="72">
        <f>SUMPRODUCT(-('Gastos Gerais'!$B$4:$B$1003=Analítico!$B76),-(Analítico!BJ$3&gt;='Gastos Gerais'!$D$4:$D$1003),-(Analítico!BJ$3&lt;='Gastos Gerais'!$E$4:$E$1003),-('Gastos Gerais'!$C$4:$C$1003))</f>
        <v>0</v>
      </c>
      <c r="BK76" s="70">
        <f t="shared" si="31"/>
        <v>0</v>
      </c>
      <c r="BL76" s="75">
        <f t="shared" ca="1" si="32"/>
        <v>0</v>
      </c>
    </row>
    <row r="77" spans="1:64" s="48" customFormat="1" ht="23.25" customHeight="1" x14ac:dyDescent="0.2">
      <c r="A77" s="19" t="s">
        <v>219</v>
      </c>
      <c r="B77" s="351" t="s">
        <v>220</v>
      </c>
      <c r="C77" s="72">
        <f>SUMPRODUCT(-('Gastos Gerais'!$B$4:$B$1003=Analítico!$B77),-(Analítico!C$3&gt;='Gastos Gerais'!$D$4:$D$1003),-(Analítico!C$3&lt;='Gastos Gerais'!$E$4:$E$1003),-('Gastos Gerais'!$C$4:$C$1003))</f>
        <v>900</v>
      </c>
      <c r="D77" s="72">
        <f>SUMPRODUCT(-('Gastos Gerais'!$B$4:$B$1003=Analítico!$B77),-(Analítico!D$3&gt;='Gastos Gerais'!$D$4:$D$1003),-(Analítico!D$3&lt;='Gastos Gerais'!$E$4:$E$1003),-('Gastos Gerais'!$C$4:$C$1003))</f>
        <v>900</v>
      </c>
      <c r="E77" s="72">
        <f>SUMPRODUCT(-('Gastos Gerais'!$B$4:$B$1003=Analítico!$B77),-(Analítico!E$3&gt;='Gastos Gerais'!$D$4:$D$1003),-(Analítico!E$3&lt;='Gastos Gerais'!$E$4:$E$1003),-('Gastos Gerais'!$C$4:$C$1003))</f>
        <v>900</v>
      </c>
      <c r="F77" s="72">
        <f>SUMPRODUCT(-('Gastos Gerais'!$B$4:$B$1003=Analítico!$B77),-(Analítico!F$3&gt;='Gastos Gerais'!$D$4:$D$1003),-(Analítico!F$3&lt;='Gastos Gerais'!$E$4:$E$1003),-('Gastos Gerais'!$C$4:$C$1003))</f>
        <v>900</v>
      </c>
      <c r="G77" s="72">
        <f>SUMPRODUCT(-('Gastos Gerais'!$B$4:$B$1003=Analítico!$B77),-(Analítico!G$3&gt;='Gastos Gerais'!$D$4:$D$1003),-(Analítico!G$3&lt;='Gastos Gerais'!$E$4:$E$1003),-('Gastos Gerais'!$C$4:$C$1003))</f>
        <v>900</v>
      </c>
      <c r="H77" s="72">
        <f>SUMPRODUCT(-('Gastos Gerais'!$B$4:$B$1003=Analítico!$B77),-(Analítico!H$3&gt;='Gastos Gerais'!$D$4:$D$1003),-(Analítico!H$3&lt;='Gastos Gerais'!$E$4:$E$1003),-('Gastos Gerais'!$C$4:$C$1003))</f>
        <v>900</v>
      </c>
      <c r="I77" s="72">
        <f>SUMPRODUCT(-('Gastos Gerais'!$B$4:$B$1003=Analítico!$B77),-(Analítico!I$3&gt;='Gastos Gerais'!$D$4:$D$1003),-(Analítico!I$3&lt;='Gastos Gerais'!$E$4:$E$1003),-('Gastos Gerais'!$C$4:$C$1003))</f>
        <v>0</v>
      </c>
      <c r="J77" s="72">
        <f>SUMPRODUCT(-('Gastos Gerais'!$B$4:$B$1003=Analítico!$B77),-(Analítico!J$3&gt;='Gastos Gerais'!$D$4:$D$1003),-(Analítico!J$3&lt;='Gastos Gerais'!$E$4:$E$1003),-('Gastos Gerais'!$C$4:$C$1003))</f>
        <v>0</v>
      </c>
      <c r="K77" s="72">
        <f>SUMPRODUCT(-('Gastos Gerais'!$B$4:$B$1003=Analítico!$B77),-(Analítico!K$3&gt;='Gastos Gerais'!$D$4:$D$1003),-(Analítico!K$3&lt;='Gastos Gerais'!$E$4:$E$1003),-('Gastos Gerais'!$C$4:$C$1003))</f>
        <v>0</v>
      </c>
      <c r="L77" s="72">
        <f>SUMPRODUCT(-('Gastos Gerais'!$B$4:$B$1003=Analítico!$B77),-(Analítico!L$3&gt;='Gastos Gerais'!$D$4:$D$1003),-(Analítico!L$3&lt;='Gastos Gerais'!$E$4:$E$1003),-('Gastos Gerais'!$C$4:$C$1003))</f>
        <v>0</v>
      </c>
      <c r="M77" s="72">
        <f>SUMPRODUCT(-('Gastos Gerais'!$B$4:$B$1003=Analítico!$B77),-(Analítico!M$3&gt;='Gastos Gerais'!$D$4:$D$1003),-(Analítico!M$3&lt;='Gastos Gerais'!$E$4:$E$1003),-('Gastos Gerais'!$C$4:$C$1003))</f>
        <v>0</v>
      </c>
      <c r="N77" s="72">
        <f>SUMPRODUCT(-('Gastos Gerais'!$B$4:$B$1003=Analítico!$B77),-(Analítico!N$3&gt;='Gastos Gerais'!$D$4:$D$1003),-(Analítico!N$3&lt;='Gastos Gerais'!$E$4:$E$1003),-('Gastos Gerais'!$C$4:$C$1003))</f>
        <v>0</v>
      </c>
      <c r="O77" s="72">
        <f>SUMPRODUCT(-('Gastos Gerais'!$B$4:$B$1003=Analítico!$B77),-(Analítico!O$3&gt;='Gastos Gerais'!$D$4:$D$1003),-(Analítico!O$3&lt;='Gastos Gerais'!$E$4:$E$1003),-('Gastos Gerais'!$C$4:$C$1003))</f>
        <v>0</v>
      </c>
      <c r="P77" s="72">
        <f>SUMPRODUCT(-('Gastos Gerais'!$B$4:$B$1003=Analítico!$B77),-(Analítico!P$3&gt;='Gastos Gerais'!$D$4:$D$1003),-(Analítico!P$3&lt;='Gastos Gerais'!$E$4:$E$1003),-('Gastos Gerais'!$C$4:$C$1003))</f>
        <v>0</v>
      </c>
      <c r="Q77" s="72">
        <f>SUMPRODUCT(-('Gastos Gerais'!$B$4:$B$1003=Analítico!$B77),-(Analítico!Q$3&gt;='Gastos Gerais'!$D$4:$D$1003),-(Analítico!Q$3&lt;='Gastos Gerais'!$E$4:$E$1003),-('Gastos Gerais'!$C$4:$C$1003))</f>
        <v>0</v>
      </c>
      <c r="R77" s="72">
        <f>SUMPRODUCT(-('Gastos Gerais'!$B$4:$B$1003=Analítico!$B77),-(Analítico!R$3&gt;='Gastos Gerais'!$D$4:$D$1003),-(Analítico!R$3&lt;='Gastos Gerais'!$E$4:$E$1003),-('Gastos Gerais'!$C$4:$C$1003))</f>
        <v>0</v>
      </c>
      <c r="S77" s="72">
        <f>SUMPRODUCT(-('Gastos Gerais'!$B$4:$B$1003=Analítico!$B77),-(Analítico!S$3&gt;='Gastos Gerais'!$D$4:$D$1003),-(Analítico!S$3&lt;='Gastos Gerais'!$E$4:$E$1003),-('Gastos Gerais'!$C$4:$C$1003))</f>
        <v>0</v>
      </c>
      <c r="T77" s="72">
        <f>SUMPRODUCT(-('Gastos Gerais'!$B$4:$B$1003=Analítico!$B77),-(Analítico!T$3&gt;='Gastos Gerais'!$D$4:$D$1003),-(Analítico!T$3&lt;='Gastos Gerais'!$E$4:$E$1003),-('Gastos Gerais'!$C$4:$C$1003))</f>
        <v>0</v>
      </c>
      <c r="U77" s="72">
        <f>SUMPRODUCT(-('Gastos Gerais'!$B$4:$B$1003=Analítico!$B77),-(Analítico!U$3&gt;='Gastos Gerais'!$D$4:$D$1003),-(Analítico!U$3&lt;='Gastos Gerais'!$E$4:$E$1003),-('Gastos Gerais'!$C$4:$C$1003))</f>
        <v>0</v>
      </c>
      <c r="V77" s="72">
        <f>SUMPRODUCT(-('Gastos Gerais'!$B$4:$B$1003=Analítico!$B77),-(Analítico!V$3&gt;='Gastos Gerais'!$D$4:$D$1003),-(Analítico!V$3&lt;='Gastos Gerais'!$E$4:$E$1003),-('Gastos Gerais'!$C$4:$C$1003))</f>
        <v>0</v>
      </c>
      <c r="W77" s="72">
        <f>SUMPRODUCT(-('Gastos Gerais'!$B$4:$B$1003=Analítico!$B77),-(Analítico!W$3&gt;='Gastos Gerais'!$D$4:$D$1003),-(Analítico!W$3&lt;='Gastos Gerais'!$E$4:$E$1003),-('Gastos Gerais'!$C$4:$C$1003))</f>
        <v>0</v>
      </c>
      <c r="X77" s="72">
        <f>SUMPRODUCT(-('Gastos Gerais'!$B$4:$B$1003=Analítico!$B77),-(Analítico!X$3&gt;='Gastos Gerais'!$D$4:$D$1003),-(Analítico!X$3&lt;='Gastos Gerais'!$E$4:$E$1003),-('Gastos Gerais'!$C$4:$C$1003))</f>
        <v>0</v>
      </c>
      <c r="Y77" s="72">
        <f>SUMPRODUCT(-('Gastos Gerais'!$B$4:$B$1003=Analítico!$B77),-(Analítico!Y$3&gt;='Gastos Gerais'!$D$4:$D$1003),-(Analítico!Y$3&lt;='Gastos Gerais'!$E$4:$E$1003),-('Gastos Gerais'!$C$4:$C$1003))</f>
        <v>0</v>
      </c>
      <c r="Z77" s="72">
        <f>SUMPRODUCT(-('Gastos Gerais'!$B$4:$B$1003=Analítico!$B77),-(Analítico!Z$3&gt;='Gastos Gerais'!$D$4:$D$1003),-(Analítico!Z$3&lt;='Gastos Gerais'!$E$4:$E$1003),-('Gastos Gerais'!$C$4:$C$1003))</f>
        <v>0</v>
      </c>
      <c r="AA77" s="72">
        <f>SUMPRODUCT(-('Gastos Gerais'!$B$4:$B$1003=Analítico!$B77),-(Analítico!AA$3&gt;='Gastos Gerais'!$D$4:$D$1003),-(Analítico!AA$3&lt;='Gastos Gerais'!$E$4:$E$1003),-('Gastos Gerais'!$C$4:$C$1003))</f>
        <v>0</v>
      </c>
      <c r="AB77" s="72">
        <f>SUMPRODUCT(-('Gastos Gerais'!$B$4:$B$1003=Analítico!$B77),-(Analítico!AB$3&gt;='Gastos Gerais'!$D$4:$D$1003),-(Analítico!AB$3&lt;='Gastos Gerais'!$E$4:$E$1003),-('Gastos Gerais'!$C$4:$C$1003))</f>
        <v>0</v>
      </c>
      <c r="AC77" s="72">
        <f>SUMPRODUCT(-('Gastos Gerais'!$B$4:$B$1003=Analítico!$B77),-(Analítico!AC$3&gt;='Gastos Gerais'!$D$4:$D$1003),-(Analítico!AC$3&lt;='Gastos Gerais'!$E$4:$E$1003),-('Gastos Gerais'!$C$4:$C$1003))</f>
        <v>0</v>
      </c>
      <c r="AD77" s="72">
        <f>SUMPRODUCT(-('Gastos Gerais'!$B$4:$B$1003=Analítico!$B77),-(Analítico!AD$3&gt;='Gastos Gerais'!$D$4:$D$1003),-(Analítico!AD$3&lt;='Gastos Gerais'!$E$4:$E$1003),-('Gastos Gerais'!$C$4:$C$1003))</f>
        <v>0</v>
      </c>
      <c r="AE77" s="72">
        <f>SUMPRODUCT(-('Gastos Gerais'!$B$4:$B$1003=Analítico!$B77),-(Analítico!AE$3&gt;='Gastos Gerais'!$D$4:$D$1003),-(Analítico!AE$3&lt;='Gastos Gerais'!$E$4:$E$1003),-('Gastos Gerais'!$C$4:$C$1003))</f>
        <v>0</v>
      </c>
      <c r="AF77" s="72">
        <f>SUMPRODUCT(-('Gastos Gerais'!$B$4:$B$1003=Analítico!$B77),-(Analítico!AF$3&gt;='Gastos Gerais'!$D$4:$D$1003),-(Analítico!AF$3&lt;='Gastos Gerais'!$E$4:$E$1003),-('Gastos Gerais'!$C$4:$C$1003))</f>
        <v>0</v>
      </c>
      <c r="AG77" s="72">
        <f>SUMPRODUCT(-('Gastos Gerais'!$B$4:$B$1003=Analítico!$B77),-(Analítico!AG$3&gt;='Gastos Gerais'!$D$4:$D$1003),-(Analítico!AG$3&lt;='Gastos Gerais'!$E$4:$E$1003),-('Gastos Gerais'!$C$4:$C$1003))</f>
        <v>0</v>
      </c>
      <c r="AH77" s="72">
        <f>SUMPRODUCT(-('Gastos Gerais'!$B$4:$B$1003=Analítico!$B77),-(Analítico!AH$3&gt;='Gastos Gerais'!$D$4:$D$1003),-(Analítico!AH$3&lt;='Gastos Gerais'!$E$4:$E$1003),-('Gastos Gerais'!$C$4:$C$1003))</f>
        <v>0</v>
      </c>
      <c r="AI77" s="72">
        <f>SUMPRODUCT(-('Gastos Gerais'!$B$4:$B$1003=Analítico!$B77),-(Analítico!AI$3&gt;='Gastos Gerais'!$D$4:$D$1003),-(Analítico!AI$3&lt;='Gastos Gerais'!$E$4:$E$1003),-('Gastos Gerais'!$C$4:$C$1003))</f>
        <v>0</v>
      </c>
      <c r="AJ77" s="72">
        <f>SUMPRODUCT(-('Gastos Gerais'!$B$4:$B$1003=Analítico!$B77),-(Analítico!AJ$3&gt;='Gastos Gerais'!$D$4:$D$1003),-(Analítico!AJ$3&lt;='Gastos Gerais'!$E$4:$E$1003),-('Gastos Gerais'!$C$4:$C$1003))</f>
        <v>0</v>
      </c>
      <c r="AK77" s="72">
        <f>SUMPRODUCT(-('Gastos Gerais'!$B$4:$B$1003=Analítico!$B77),-(Analítico!AK$3&gt;='Gastos Gerais'!$D$4:$D$1003),-(Analítico!AK$3&lt;='Gastos Gerais'!$E$4:$E$1003),-('Gastos Gerais'!$C$4:$C$1003))</f>
        <v>0</v>
      </c>
      <c r="AL77" s="72">
        <f>SUMPRODUCT(-('Gastos Gerais'!$B$4:$B$1003=Analítico!$B77),-(Analítico!AL$3&gt;='Gastos Gerais'!$D$4:$D$1003),-(Analítico!AL$3&lt;='Gastos Gerais'!$E$4:$E$1003),-('Gastos Gerais'!$C$4:$C$1003))</f>
        <v>0</v>
      </c>
      <c r="AM77" s="72">
        <f>SUMPRODUCT(-('Gastos Gerais'!$B$4:$B$1003=Analítico!$B77),-(Analítico!AM$3&gt;='Gastos Gerais'!$D$4:$D$1003),-(Analítico!AM$3&lt;='Gastos Gerais'!$E$4:$E$1003),-('Gastos Gerais'!$C$4:$C$1003))</f>
        <v>0</v>
      </c>
      <c r="AN77" s="72">
        <f>SUMPRODUCT(-('Gastos Gerais'!$B$4:$B$1003=Analítico!$B77),-(Analítico!AN$3&gt;='Gastos Gerais'!$D$4:$D$1003),-(Analítico!AN$3&lt;='Gastos Gerais'!$E$4:$E$1003),-('Gastos Gerais'!$C$4:$C$1003))</f>
        <v>0</v>
      </c>
      <c r="AO77" s="72">
        <f>SUMPRODUCT(-('Gastos Gerais'!$B$4:$B$1003=Analítico!$B77),-(Analítico!AO$3&gt;='Gastos Gerais'!$D$4:$D$1003),-(Analítico!AO$3&lt;='Gastos Gerais'!$E$4:$E$1003),-('Gastos Gerais'!$C$4:$C$1003))</f>
        <v>0</v>
      </c>
      <c r="AP77" s="72">
        <f>SUMPRODUCT(-('Gastos Gerais'!$B$4:$B$1003=Analítico!$B77),-(Analítico!AP$3&gt;='Gastos Gerais'!$D$4:$D$1003),-(Analítico!AP$3&lt;='Gastos Gerais'!$E$4:$E$1003),-('Gastos Gerais'!$C$4:$C$1003))</f>
        <v>0</v>
      </c>
      <c r="AQ77" s="72">
        <f>SUMPRODUCT(-('Gastos Gerais'!$B$4:$B$1003=Analítico!$B77),-(Analítico!AQ$3&gt;='Gastos Gerais'!$D$4:$D$1003),-(Analítico!AQ$3&lt;='Gastos Gerais'!$E$4:$E$1003),-('Gastos Gerais'!$C$4:$C$1003))</f>
        <v>0</v>
      </c>
      <c r="AR77" s="72">
        <f>SUMPRODUCT(-('Gastos Gerais'!$B$4:$B$1003=Analítico!$B77),-(Analítico!AR$3&gt;='Gastos Gerais'!$D$4:$D$1003),-(Analítico!AR$3&lt;='Gastos Gerais'!$E$4:$E$1003),-('Gastos Gerais'!$C$4:$C$1003))</f>
        <v>0</v>
      </c>
      <c r="AS77" s="72">
        <f>SUMPRODUCT(-('Gastos Gerais'!$B$4:$B$1003=Analítico!$B77),-(Analítico!AS$3&gt;='Gastos Gerais'!$D$4:$D$1003),-(Analítico!AS$3&lt;='Gastos Gerais'!$E$4:$E$1003),-('Gastos Gerais'!$C$4:$C$1003))</f>
        <v>0</v>
      </c>
      <c r="AT77" s="72">
        <f>SUMPRODUCT(-('Gastos Gerais'!$B$4:$B$1003=Analítico!$B77),-(Analítico!AT$3&gt;='Gastos Gerais'!$D$4:$D$1003),-(Analítico!AT$3&lt;='Gastos Gerais'!$E$4:$E$1003),-('Gastos Gerais'!$C$4:$C$1003))</f>
        <v>0</v>
      </c>
      <c r="AU77" s="72">
        <f>SUMPRODUCT(-('Gastos Gerais'!$B$4:$B$1003=Analítico!$B77),-(Analítico!AU$3&gt;='Gastos Gerais'!$D$4:$D$1003),-(Analítico!AU$3&lt;='Gastos Gerais'!$E$4:$E$1003),-('Gastos Gerais'!$C$4:$C$1003))</f>
        <v>0</v>
      </c>
      <c r="AV77" s="72">
        <f>SUMPRODUCT(-('Gastos Gerais'!$B$4:$B$1003=Analítico!$B77),-(Analítico!AV$3&gt;='Gastos Gerais'!$D$4:$D$1003),-(Analítico!AV$3&lt;='Gastos Gerais'!$E$4:$E$1003),-('Gastos Gerais'!$C$4:$C$1003))</f>
        <v>0</v>
      </c>
      <c r="AW77" s="72">
        <f>SUMPRODUCT(-('Gastos Gerais'!$B$4:$B$1003=Analítico!$B77),-(Analítico!AW$3&gt;='Gastos Gerais'!$D$4:$D$1003),-(Analítico!AW$3&lt;='Gastos Gerais'!$E$4:$E$1003),-('Gastos Gerais'!$C$4:$C$1003))</f>
        <v>0</v>
      </c>
      <c r="AX77" s="72">
        <f>SUMPRODUCT(-('Gastos Gerais'!$B$4:$B$1003=Analítico!$B77),-(Analítico!AX$3&gt;='Gastos Gerais'!$D$4:$D$1003),-(Analítico!AX$3&lt;='Gastos Gerais'!$E$4:$E$1003),-('Gastos Gerais'!$C$4:$C$1003))</f>
        <v>0</v>
      </c>
      <c r="AY77" s="72">
        <f>SUMPRODUCT(-('Gastos Gerais'!$B$4:$B$1003=Analítico!$B77),-(Analítico!AY$3&gt;='Gastos Gerais'!$D$4:$D$1003),-(Analítico!AY$3&lt;='Gastos Gerais'!$E$4:$E$1003),-('Gastos Gerais'!$C$4:$C$1003))</f>
        <v>0</v>
      </c>
      <c r="AZ77" s="72">
        <f>SUMPRODUCT(-('Gastos Gerais'!$B$4:$B$1003=Analítico!$B77),-(Analítico!AZ$3&gt;='Gastos Gerais'!$D$4:$D$1003),-(Analítico!AZ$3&lt;='Gastos Gerais'!$E$4:$E$1003),-('Gastos Gerais'!$C$4:$C$1003))</f>
        <v>0</v>
      </c>
      <c r="BA77" s="72">
        <f>SUMPRODUCT(-('Gastos Gerais'!$B$4:$B$1003=Analítico!$B77),-(Analítico!BA$3&gt;='Gastos Gerais'!$D$4:$D$1003),-(Analítico!BA$3&lt;='Gastos Gerais'!$E$4:$E$1003),-('Gastos Gerais'!$C$4:$C$1003))</f>
        <v>0</v>
      </c>
      <c r="BB77" s="72">
        <f>SUMPRODUCT(-('Gastos Gerais'!$B$4:$B$1003=Analítico!$B77),-(Analítico!BB$3&gt;='Gastos Gerais'!$D$4:$D$1003),-(Analítico!BB$3&lt;='Gastos Gerais'!$E$4:$E$1003),-('Gastos Gerais'!$C$4:$C$1003))</f>
        <v>0</v>
      </c>
      <c r="BC77" s="72">
        <f>SUMPRODUCT(-('Gastos Gerais'!$B$4:$B$1003=Analítico!$B77),-(Analítico!BC$3&gt;='Gastos Gerais'!$D$4:$D$1003),-(Analítico!BC$3&lt;='Gastos Gerais'!$E$4:$E$1003),-('Gastos Gerais'!$C$4:$C$1003))</f>
        <v>0</v>
      </c>
      <c r="BD77" s="72">
        <f>SUMPRODUCT(-('Gastos Gerais'!$B$4:$B$1003=Analítico!$B77),-(Analítico!BD$3&gt;='Gastos Gerais'!$D$4:$D$1003),-(Analítico!BD$3&lt;='Gastos Gerais'!$E$4:$E$1003),-('Gastos Gerais'!$C$4:$C$1003))</f>
        <v>0</v>
      </c>
      <c r="BE77" s="72">
        <f>SUMPRODUCT(-('Gastos Gerais'!$B$4:$B$1003=Analítico!$B77),-(Analítico!BE$3&gt;='Gastos Gerais'!$D$4:$D$1003),-(Analítico!BE$3&lt;='Gastos Gerais'!$E$4:$E$1003),-('Gastos Gerais'!$C$4:$C$1003))</f>
        <v>0</v>
      </c>
      <c r="BF77" s="72">
        <f>SUMPRODUCT(-('Gastos Gerais'!$B$4:$B$1003=Analítico!$B77),-(Analítico!BF$3&gt;='Gastos Gerais'!$D$4:$D$1003),-(Analítico!BF$3&lt;='Gastos Gerais'!$E$4:$E$1003),-('Gastos Gerais'!$C$4:$C$1003))</f>
        <v>0</v>
      </c>
      <c r="BG77" s="72">
        <f>SUMPRODUCT(-('Gastos Gerais'!$B$4:$B$1003=Analítico!$B77),-(Analítico!BG$3&gt;='Gastos Gerais'!$D$4:$D$1003),-(Analítico!BG$3&lt;='Gastos Gerais'!$E$4:$E$1003),-('Gastos Gerais'!$C$4:$C$1003))</f>
        <v>0</v>
      </c>
      <c r="BH77" s="72">
        <f>SUMPRODUCT(-('Gastos Gerais'!$B$4:$B$1003=Analítico!$B77),-(Analítico!BH$3&gt;='Gastos Gerais'!$D$4:$D$1003),-(Analítico!BH$3&lt;='Gastos Gerais'!$E$4:$E$1003),-('Gastos Gerais'!$C$4:$C$1003))</f>
        <v>0</v>
      </c>
      <c r="BI77" s="72">
        <f>SUMPRODUCT(-('Gastos Gerais'!$B$4:$B$1003=Analítico!$B77),-(Analítico!BI$3&gt;='Gastos Gerais'!$D$4:$D$1003),-(Analítico!BI$3&lt;='Gastos Gerais'!$E$4:$E$1003),-('Gastos Gerais'!$C$4:$C$1003))</f>
        <v>0</v>
      </c>
      <c r="BJ77" s="72">
        <f>SUMPRODUCT(-('Gastos Gerais'!$B$4:$B$1003=Analítico!$B77),-(Analítico!BJ$3&gt;='Gastos Gerais'!$D$4:$D$1003),-(Analítico!BJ$3&lt;='Gastos Gerais'!$E$4:$E$1003),-('Gastos Gerais'!$C$4:$C$1003))</f>
        <v>0</v>
      </c>
      <c r="BK77" s="70">
        <f t="shared" si="31"/>
        <v>5400</v>
      </c>
      <c r="BL77" s="75">
        <f t="shared" ca="1" si="32"/>
        <v>1.6375634825231576E-3</v>
      </c>
    </row>
    <row r="78" spans="1:64" s="48" customFormat="1" ht="23.25" customHeight="1" x14ac:dyDescent="0.2">
      <c r="A78" s="19" t="s">
        <v>221</v>
      </c>
      <c r="B78" s="352" t="s">
        <v>222</v>
      </c>
      <c r="C78" s="72">
        <f>SUMPRODUCT(-('Gastos Gerais'!$B$4:$B$1003=Analítico!$B78),-(Analítico!C$3&gt;='Gastos Gerais'!$D$4:$D$1003),-(Analítico!C$3&lt;='Gastos Gerais'!$E$4:$E$1003),-('Gastos Gerais'!$C$4:$C$1003))</f>
        <v>0</v>
      </c>
      <c r="D78" s="72">
        <f>SUMPRODUCT(-('Gastos Gerais'!$B$4:$B$1003=Analítico!$B78),-(Analítico!D$3&gt;='Gastos Gerais'!$D$4:$D$1003),-(Analítico!D$3&lt;='Gastos Gerais'!$E$4:$E$1003),-('Gastos Gerais'!$C$4:$C$1003))</f>
        <v>0</v>
      </c>
      <c r="E78" s="72">
        <f>SUMPRODUCT(-('Gastos Gerais'!$B$4:$B$1003=Analítico!$B78),-(Analítico!E$3&gt;='Gastos Gerais'!$D$4:$D$1003),-(Analítico!E$3&lt;='Gastos Gerais'!$E$4:$E$1003),-('Gastos Gerais'!$C$4:$C$1003))</f>
        <v>0</v>
      </c>
      <c r="F78" s="72">
        <f>SUMPRODUCT(-('Gastos Gerais'!$B$4:$B$1003=Analítico!$B78),-(Analítico!F$3&gt;='Gastos Gerais'!$D$4:$D$1003),-(Analítico!F$3&lt;='Gastos Gerais'!$E$4:$E$1003),-('Gastos Gerais'!$C$4:$C$1003))</f>
        <v>0</v>
      </c>
      <c r="G78" s="72">
        <f>SUMPRODUCT(-('Gastos Gerais'!$B$4:$B$1003=Analítico!$B78),-(Analítico!G$3&gt;='Gastos Gerais'!$D$4:$D$1003),-(Analítico!G$3&lt;='Gastos Gerais'!$E$4:$E$1003),-('Gastos Gerais'!$C$4:$C$1003))</f>
        <v>0</v>
      </c>
      <c r="H78" s="72">
        <f>SUMPRODUCT(-('Gastos Gerais'!$B$4:$B$1003=Analítico!$B78),-(Analítico!H$3&gt;='Gastos Gerais'!$D$4:$D$1003),-(Analítico!H$3&lt;='Gastos Gerais'!$E$4:$E$1003),-('Gastos Gerais'!$C$4:$C$1003))</f>
        <v>0</v>
      </c>
      <c r="I78" s="72">
        <f>SUMPRODUCT(-('Gastos Gerais'!$B$4:$B$1003=Analítico!$B78),-(Analítico!I$3&gt;='Gastos Gerais'!$D$4:$D$1003),-(Analítico!I$3&lt;='Gastos Gerais'!$E$4:$E$1003),-('Gastos Gerais'!$C$4:$C$1003))</f>
        <v>0</v>
      </c>
      <c r="J78" s="72">
        <f>SUMPRODUCT(-('Gastos Gerais'!$B$4:$B$1003=Analítico!$B78),-(Analítico!J$3&gt;='Gastos Gerais'!$D$4:$D$1003),-(Analítico!J$3&lt;='Gastos Gerais'!$E$4:$E$1003),-('Gastos Gerais'!$C$4:$C$1003))</f>
        <v>0</v>
      </c>
      <c r="K78" s="72">
        <f>SUMPRODUCT(-('Gastos Gerais'!$B$4:$B$1003=Analítico!$B78),-(Analítico!K$3&gt;='Gastos Gerais'!$D$4:$D$1003),-(Analítico!K$3&lt;='Gastos Gerais'!$E$4:$E$1003),-('Gastos Gerais'!$C$4:$C$1003))</f>
        <v>0</v>
      </c>
      <c r="L78" s="72">
        <f>SUMPRODUCT(-('Gastos Gerais'!$B$4:$B$1003=Analítico!$B78),-(Analítico!L$3&gt;='Gastos Gerais'!$D$4:$D$1003),-(Analítico!L$3&lt;='Gastos Gerais'!$E$4:$E$1003),-('Gastos Gerais'!$C$4:$C$1003))</f>
        <v>0</v>
      </c>
      <c r="M78" s="72">
        <f>SUMPRODUCT(-('Gastos Gerais'!$B$4:$B$1003=Analítico!$B78),-(Analítico!M$3&gt;='Gastos Gerais'!$D$4:$D$1003),-(Analítico!M$3&lt;='Gastos Gerais'!$E$4:$E$1003),-('Gastos Gerais'!$C$4:$C$1003))</f>
        <v>0</v>
      </c>
      <c r="N78" s="72">
        <f>SUMPRODUCT(-('Gastos Gerais'!$B$4:$B$1003=Analítico!$B78),-(Analítico!N$3&gt;='Gastos Gerais'!$D$4:$D$1003),-(Analítico!N$3&lt;='Gastos Gerais'!$E$4:$E$1003),-('Gastos Gerais'!$C$4:$C$1003))</f>
        <v>0</v>
      </c>
      <c r="O78" s="72">
        <f>SUMPRODUCT(-('Gastos Gerais'!$B$4:$B$1003=Analítico!$B78),-(Analítico!O$3&gt;='Gastos Gerais'!$D$4:$D$1003),-(Analítico!O$3&lt;='Gastos Gerais'!$E$4:$E$1003),-('Gastos Gerais'!$C$4:$C$1003))</f>
        <v>0</v>
      </c>
      <c r="P78" s="72">
        <f>SUMPRODUCT(-('Gastos Gerais'!$B$4:$B$1003=Analítico!$B78),-(Analítico!P$3&gt;='Gastos Gerais'!$D$4:$D$1003),-(Analítico!P$3&lt;='Gastos Gerais'!$E$4:$E$1003),-('Gastos Gerais'!$C$4:$C$1003))</f>
        <v>0</v>
      </c>
      <c r="Q78" s="72">
        <f>SUMPRODUCT(-('Gastos Gerais'!$B$4:$B$1003=Analítico!$B78),-(Analítico!Q$3&gt;='Gastos Gerais'!$D$4:$D$1003),-(Analítico!Q$3&lt;='Gastos Gerais'!$E$4:$E$1003),-('Gastos Gerais'!$C$4:$C$1003))</f>
        <v>0</v>
      </c>
      <c r="R78" s="72">
        <f>SUMPRODUCT(-('Gastos Gerais'!$B$4:$B$1003=Analítico!$B78),-(Analítico!R$3&gt;='Gastos Gerais'!$D$4:$D$1003),-(Analítico!R$3&lt;='Gastos Gerais'!$E$4:$E$1003),-('Gastos Gerais'!$C$4:$C$1003))</f>
        <v>0</v>
      </c>
      <c r="S78" s="72">
        <f>SUMPRODUCT(-('Gastos Gerais'!$B$4:$B$1003=Analítico!$B78),-(Analítico!S$3&gt;='Gastos Gerais'!$D$4:$D$1003),-(Analítico!S$3&lt;='Gastos Gerais'!$E$4:$E$1003),-('Gastos Gerais'!$C$4:$C$1003))</f>
        <v>0</v>
      </c>
      <c r="T78" s="72">
        <f>SUMPRODUCT(-('Gastos Gerais'!$B$4:$B$1003=Analítico!$B78),-(Analítico!T$3&gt;='Gastos Gerais'!$D$4:$D$1003),-(Analítico!T$3&lt;='Gastos Gerais'!$E$4:$E$1003),-('Gastos Gerais'!$C$4:$C$1003))</f>
        <v>0</v>
      </c>
      <c r="U78" s="72">
        <f>SUMPRODUCT(-('Gastos Gerais'!$B$4:$B$1003=Analítico!$B78),-(Analítico!U$3&gt;='Gastos Gerais'!$D$4:$D$1003),-(Analítico!U$3&lt;='Gastos Gerais'!$E$4:$E$1003),-('Gastos Gerais'!$C$4:$C$1003))</f>
        <v>0</v>
      </c>
      <c r="V78" s="72">
        <f>SUMPRODUCT(-('Gastos Gerais'!$B$4:$B$1003=Analítico!$B78),-(Analítico!V$3&gt;='Gastos Gerais'!$D$4:$D$1003),-(Analítico!V$3&lt;='Gastos Gerais'!$E$4:$E$1003),-('Gastos Gerais'!$C$4:$C$1003))</f>
        <v>0</v>
      </c>
      <c r="W78" s="72">
        <f>SUMPRODUCT(-('Gastos Gerais'!$B$4:$B$1003=Analítico!$B78),-(Analítico!W$3&gt;='Gastos Gerais'!$D$4:$D$1003),-(Analítico!W$3&lt;='Gastos Gerais'!$E$4:$E$1003),-('Gastos Gerais'!$C$4:$C$1003))</f>
        <v>0</v>
      </c>
      <c r="X78" s="72">
        <f>SUMPRODUCT(-('Gastos Gerais'!$B$4:$B$1003=Analítico!$B78),-(Analítico!X$3&gt;='Gastos Gerais'!$D$4:$D$1003),-(Analítico!X$3&lt;='Gastos Gerais'!$E$4:$E$1003),-('Gastos Gerais'!$C$4:$C$1003))</f>
        <v>0</v>
      </c>
      <c r="Y78" s="72">
        <f>SUMPRODUCT(-('Gastos Gerais'!$B$4:$B$1003=Analítico!$B78),-(Analítico!Y$3&gt;='Gastos Gerais'!$D$4:$D$1003),-(Analítico!Y$3&lt;='Gastos Gerais'!$E$4:$E$1003),-('Gastos Gerais'!$C$4:$C$1003))</f>
        <v>0</v>
      </c>
      <c r="Z78" s="72">
        <f>SUMPRODUCT(-('Gastos Gerais'!$B$4:$B$1003=Analítico!$B78),-(Analítico!Z$3&gt;='Gastos Gerais'!$D$4:$D$1003),-(Analítico!Z$3&lt;='Gastos Gerais'!$E$4:$E$1003),-('Gastos Gerais'!$C$4:$C$1003))</f>
        <v>0</v>
      </c>
      <c r="AA78" s="72">
        <f>SUMPRODUCT(-('Gastos Gerais'!$B$4:$B$1003=Analítico!$B78),-(Analítico!AA$3&gt;='Gastos Gerais'!$D$4:$D$1003),-(Analítico!AA$3&lt;='Gastos Gerais'!$E$4:$E$1003),-('Gastos Gerais'!$C$4:$C$1003))</f>
        <v>0</v>
      </c>
      <c r="AB78" s="72">
        <f>SUMPRODUCT(-('Gastos Gerais'!$B$4:$B$1003=Analítico!$B78),-(Analítico!AB$3&gt;='Gastos Gerais'!$D$4:$D$1003),-(Analítico!AB$3&lt;='Gastos Gerais'!$E$4:$E$1003),-('Gastos Gerais'!$C$4:$C$1003))</f>
        <v>0</v>
      </c>
      <c r="AC78" s="72">
        <f>SUMPRODUCT(-('Gastos Gerais'!$B$4:$B$1003=Analítico!$B78),-(Analítico!AC$3&gt;='Gastos Gerais'!$D$4:$D$1003),-(Analítico!AC$3&lt;='Gastos Gerais'!$E$4:$E$1003),-('Gastos Gerais'!$C$4:$C$1003))</f>
        <v>0</v>
      </c>
      <c r="AD78" s="72">
        <f>SUMPRODUCT(-('Gastos Gerais'!$B$4:$B$1003=Analítico!$B78),-(Analítico!AD$3&gt;='Gastos Gerais'!$D$4:$D$1003),-(Analítico!AD$3&lt;='Gastos Gerais'!$E$4:$E$1003),-('Gastos Gerais'!$C$4:$C$1003))</f>
        <v>0</v>
      </c>
      <c r="AE78" s="72">
        <f>SUMPRODUCT(-('Gastos Gerais'!$B$4:$B$1003=Analítico!$B78),-(Analítico!AE$3&gt;='Gastos Gerais'!$D$4:$D$1003),-(Analítico!AE$3&lt;='Gastos Gerais'!$E$4:$E$1003),-('Gastos Gerais'!$C$4:$C$1003))</f>
        <v>0</v>
      </c>
      <c r="AF78" s="72">
        <f>SUMPRODUCT(-('Gastos Gerais'!$B$4:$B$1003=Analítico!$B78),-(Analítico!AF$3&gt;='Gastos Gerais'!$D$4:$D$1003),-(Analítico!AF$3&lt;='Gastos Gerais'!$E$4:$E$1003),-('Gastos Gerais'!$C$4:$C$1003))</f>
        <v>0</v>
      </c>
      <c r="AG78" s="72">
        <f>SUMPRODUCT(-('Gastos Gerais'!$B$4:$B$1003=Analítico!$B78),-(Analítico!AG$3&gt;='Gastos Gerais'!$D$4:$D$1003),-(Analítico!AG$3&lt;='Gastos Gerais'!$E$4:$E$1003),-('Gastos Gerais'!$C$4:$C$1003))</f>
        <v>0</v>
      </c>
      <c r="AH78" s="72">
        <f>SUMPRODUCT(-('Gastos Gerais'!$B$4:$B$1003=Analítico!$B78),-(Analítico!AH$3&gt;='Gastos Gerais'!$D$4:$D$1003),-(Analítico!AH$3&lt;='Gastos Gerais'!$E$4:$E$1003),-('Gastos Gerais'!$C$4:$C$1003))</f>
        <v>0</v>
      </c>
      <c r="AI78" s="72">
        <f>SUMPRODUCT(-('Gastos Gerais'!$B$4:$B$1003=Analítico!$B78),-(Analítico!AI$3&gt;='Gastos Gerais'!$D$4:$D$1003),-(Analítico!AI$3&lt;='Gastos Gerais'!$E$4:$E$1003),-('Gastos Gerais'!$C$4:$C$1003))</f>
        <v>0</v>
      </c>
      <c r="AJ78" s="72">
        <f>SUMPRODUCT(-('Gastos Gerais'!$B$4:$B$1003=Analítico!$B78),-(Analítico!AJ$3&gt;='Gastos Gerais'!$D$4:$D$1003),-(Analítico!AJ$3&lt;='Gastos Gerais'!$E$4:$E$1003),-('Gastos Gerais'!$C$4:$C$1003))</f>
        <v>0</v>
      </c>
      <c r="AK78" s="72">
        <f>SUMPRODUCT(-('Gastos Gerais'!$B$4:$B$1003=Analítico!$B78),-(Analítico!AK$3&gt;='Gastos Gerais'!$D$4:$D$1003),-(Analítico!AK$3&lt;='Gastos Gerais'!$E$4:$E$1003),-('Gastos Gerais'!$C$4:$C$1003))</f>
        <v>0</v>
      </c>
      <c r="AL78" s="72">
        <f>SUMPRODUCT(-('Gastos Gerais'!$B$4:$B$1003=Analítico!$B78),-(Analítico!AL$3&gt;='Gastos Gerais'!$D$4:$D$1003),-(Analítico!AL$3&lt;='Gastos Gerais'!$E$4:$E$1003),-('Gastos Gerais'!$C$4:$C$1003))</f>
        <v>0</v>
      </c>
      <c r="AM78" s="72">
        <f>SUMPRODUCT(-('Gastos Gerais'!$B$4:$B$1003=Analítico!$B78),-(Analítico!AM$3&gt;='Gastos Gerais'!$D$4:$D$1003),-(Analítico!AM$3&lt;='Gastos Gerais'!$E$4:$E$1003),-('Gastos Gerais'!$C$4:$C$1003))</f>
        <v>0</v>
      </c>
      <c r="AN78" s="72">
        <f>SUMPRODUCT(-('Gastos Gerais'!$B$4:$B$1003=Analítico!$B78),-(Analítico!AN$3&gt;='Gastos Gerais'!$D$4:$D$1003),-(Analítico!AN$3&lt;='Gastos Gerais'!$E$4:$E$1003),-('Gastos Gerais'!$C$4:$C$1003))</f>
        <v>0</v>
      </c>
      <c r="AO78" s="72">
        <f>SUMPRODUCT(-('Gastos Gerais'!$B$4:$B$1003=Analítico!$B78),-(Analítico!AO$3&gt;='Gastos Gerais'!$D$4:$D$1003),-(Analítico!AO$3&lt;='Gastos Gerais'!$E$4:$E$1003),-('Gastos Gerais'!$C$4:$C$1003))</f>
        <v>0</v>
      </c>
      <c r="AP78" s="72">
        <f>SUMPRODUCT(-('Gastos Gerais'!$B$4:$B$1003=Analítico!$B78),-(Analítico!AP$3&gt;='Gastos Gerais'!$D$4:$D$1003),-(Analítico!AP$3&lt;='Gastos Gerais'!$E$4:$E$1003),-('Gastos Gerais'!$C$4:$C$1003))</f>
        <v>0</v>
      </c>
      <c r="AQ78" s="72">
        <f>SUMPRODUCT(-('Gastos Gerais'!$B$4:$B$1003=Analítico!$B78),-(Analítico!AQ$3&gt;='Gastos Gerais'!$D$4:$D$1003),-(Analítico!AQ$3&lt;='Gastos Gerais'!$E$4:$E$1003),-('Gastos Gerais'!$C$4:$C$1003))</f>
        <v>0</v>
      </c>
      <c r="AR78" s="72">
        <f>SUMPRODUCT(-('Gastos Gerais'!$B$4:$B$1003=Analítico!$B78),-(Analítico!AR$3&gt;='Gastos Gerais'!$D$4:$D$1003),-(Analítico!AR$3&lt;='Gastos Gerais'!$E$4:$E$1003),-('Gastos Gerais'!$C$4:$C$1003))</f>
        <v>0</v>
      </c>
      <c r="AS78" s="72">
        <f>SUMPRODUCT(-('Gastos Gerais'!$B$4:$B$1003=Analítico!$B78),-(Analítico!AS$3&gt;='Gastos Gerais'!$D$4:$D$1003),-(Analítico!AS$3&lt;='Gastos Gerais'!$E$4:$E$1003),-('Gastos Gerais'!$C$4:$C$1003))</f>
        <v>0</v>
      </c>
      <c r="AT78" s="72">
        <f>SUMPRODUCT(-('Gastos Gerais'!$B$4:$B$1003=Analítico!$B78),-(Analítico!AT$3&gt;='Gastos Gerais'!$D$4:$D$1003),-(Analítico!AT$3&lt;='Gastos Gerais'!$E$4:$E$1003),-('Gastos Gerais'!$C$4:$C$1003))</f>
        <v>0</v>
      </c>
      <c r="AU78" s="72">
        <f>SUMPRODUCT(-('Gastos Gerais'!$B$4:$B$1003=Analítico!$B78),-(Analítico!AU$3&gt;='Gastos Gerais'!$D$4:$D$1003),-(Analítico!AU$3&lt;='Gastos Gerais'!$E$4:$E$1003),-('Gastos Gerais'!$C$4:$C$1003))</f>
        <v>0</v>
      </c>
      <c r="AV78" s="72">
        <f>SUMPRODUCT(-('Gastos Gerais'!$B$4:$B$1003=Analítico!$B78),-(Analítico!AV$3&gt;='Gastos Gerais'!$D$4:$D$1003),-(Analítico!AV$3&lt;='Gastos Gerais'!$E$4:$E$1003),-('Gastos Gerais'!$C$4:$C$1003))</f>
        <v>0</v>
      </c>
      <c r="AW78" s="72">
        <f>SUMPRODUCT(-('Gastos Gerais'!$B$4:$B$1003=Analítico!$B78),-(Analítico!AW$3&gt;='Gastos Gerais'!$D$4:$D$1003),-(Analítico!AW$3&lt;='Gastos Gerais'!$E$4:$E$1003),-('Gastos Gerais'!$C$4:$C$1003))</f>
        <v>0</v>
      </c>
      <c r="AX78" s="72">
        <f>SUMPRODUCT(-('Gastos Gerais'!$B$4:$B$1003=Analítico!$B78),-(Analítico!AX$3&gt;='Gastos Gerais'!$D$4:$D$1003),-(Analítico!AX$3&lt;='Gastos Gerais'!$E$4:$E$1003),-('Gastos Gerais'!$C$4:$C$1003))</f>
        <v>0</v>
      </c>
      <c r="AY78" s="72">
        <f>SUMPRODUCT(-('Gastos Gerais'!$B$4:$B$1003=Analítico!$B78),-(Analítico!AY$3&gt;='Gastos Gerais'!$D$4:$D$1003),-(Analítico!AY$3&lt;='Gastos Gerais'!$E$4:$E$1003),-('Gastos Gerais'!$C$4:$C$1003))</f>
        <v>0</v>
      </c>
      <c r="AZ78" s="72">
        <f>SUMPRODUCT(-('Gastos Gerais'!$B$4:$B$1003=Analítico!$B78),-(Analítico!AZ$3&gt;='Gastos Gerais'!$D$4:$D$1003),-(Analítico!AZ$3&lt;='Gastos Gerais'!$E$4:$E$1003),-('Gastos Gerais'!$C$4:$C$1003))</f>
        <v>0</v>
      </c>
      <c r="BA78" s="72">
        <f>SUMPRODUCT(-('Gastos Gerais'!$B$4:$B$1003=Analítico!$B78),-(Analítico!BA$3&gt;='Gastos Gerais'!$D$4:$D$1003),-(Analítico!BA$3&lt;='Gastos Gerais'!$E$4:$E$1003),-('Gastos Gerais'!$C$4:$C$1003))</f>
        <v>0</v>
      </c>
      <c r="BB78" s="72">
        <f>SUMPRODUCT(-('Gastos Gerais'!$B$4:$B$1003=Analítico!$B78),-(Analítico!BB$3&gt;='Gastos Gerais'!$D$4:$D$1003),-(Analítico!BB$3&lt;='Gastos Gerais'!$E$4:$E$1003),-('Gastos Gerais'!$C$4:$C$1003))</f>
        <v>0</v>
      </c>
      <c r="BC78" s="72">
        <f>SUMPRODUCT(-('Gastos Gerais'!$B$4:$B$1003=Analítico!$B78),-(Analítico!BC$3&gt;='Gastos Gerais'!$D$4:$D$1003),-(Analítico!BC$3&lt;='Gastos Gerais'!$E$4:$E$1003),-('Gastos Gerais'!$C$4:$C$1003))</f>
        <v>0</v>
      </c>
      <c r="BD78" s="72">
        <f>SUMPRODUCT(-('Gastos Gerais'!$B$4:$B$1003=Analítico!$B78),-(Analítico!BD$3&gt;='Gastos Gerais'!$D$4:$D$1003),-(Analítico!BD$3&lt;='Gastos Gerais'!$E$4:$E$1003),-('Gastos Gerais'!$C$4:$C$1003))</f>
        <v>0</v>
      </c>
      <c r="BE78" s="72">
        <f>SUMPRODUCT(-('Gastos Gerais'!$B$4:$B$1003=Analítico!$B78),-(Analítico!BE$3&gt;='Gastos Gerais'!$D$4:$D$1003),-(Analítico!BE$3&lt;='Gastos Gerais'!$E$4:$E$1003),-('Gastos Gerais'!$C$4:$C$1003))</f>
        <v>0</v>
      </c>
      <c r="BF78" s="72">
        <f>SUMPRODUCT(-('Gastos Gerais'!$B$4:$B$1003=Analítico!$B78),-(Analítico!BF$3&gt;='Gastos Gerais'!$D$4:$D$1003),-(Analítico!BF$3&lt;='Gastos Gerais'!$E$4:$E$1003),-('Gastos Gerais'!$C$4:$C$1003))</f>
        <v>0</v>
      </c>
      <c r="BG78" s="72">
        <f>SUMPRODUCT(-('Gastos Gerais'!$B$4:$B$1003=Analítico!$B78),-(Analítico!BG$3&gt;='Gastos Gerais'!$D$4:$D$1003),-(Analítico!BG$3&lt;='Gastos Gerais'!$E$4:$E$1003),-('Gastos Gerais'!$C$4:$C$1003))</f>
        <v>0</v>
      </c>
      <c r="BH78" s="72">
        <f>SUMPRODUCT(-('Gastos Gerais'!$B$4:$B$1003=Analítico!$B78),-(Analítico!BH$3&gt;='Gastos Gerais'!$D$4:$D$1003),-(Analítico!BH$3&lt;='Gastos Gerais'!$E$4:$E$1003),-('Gastos Gerais'!$C$4:$C$1003))</f>
        <v>0</v>
      </c>
      <c r="BI78" s="72">
        <f>SUMPRODUCT(-('Gastos Gerais'!$B$4:$B$1003=Analítico!$B78),-(Analítico!BI$3&gt;='Gastos Gerais'!$D$4:$D$1003),-(Analítico!BI$3&lt;='Gastos Gerais'!$E$4:$E$1003),-('Gastos Gerais'!$C$4:$C$1003))</f>
        <v>0</v>
      </c>
      <c r="BJ78" s="72">
        <f>SUMPRODUCT(-('Gastos Gerais'!$B$4:$B$1003=Analítico!$B78),-(Analítico!BJ$3&gt;='Gastos Gerais'!$D$4:$D$1003),-(Analítico!BJ$3&lt;='Gastos Gerais'!$E$4:$E$1003),-('Gastos Gerais'!$C$4:$C$1003))</f>
        <v>0</v>
      </c>
      <c r="BK78" s="70">
        <f t="shared" si="31"/>
        <v>0</v>
      </c>
      <c r="BL78" s="75">
        <f t="shared" ca="1" si="32"/>
        <v>0</v>
      </c>
    </row>
    <row r="79" spans="1:64" s="48" customFormat="1" ht="23.25" customHeight="1" x14ac:dyDescent="0.2">
      <c r="A79" s="19" t="s">
        <v>223</v>
      </c>
      <c r="B79" s="352" t="s">
        <v>224</v>
      </c>
      <c r="C79" s="72">
        <f>SUMPRODUCT(-('Gastos Gerais'!$B$4:$B$1003=Analítico!$B79),-(Analítico!C$3&gt;='Gastos Gerais'!$D$4:$D$1003),-(Analítico!C$3&lt;='Gastos Gerais'!$E$4:$E$1003),-('Gastos Gerais'!$C$4:$C$1003))</f>
        <v>0</v>
      </c>
      <c r="D79" s="72">
        <f>SUMPRODUCT(-('Gastos Gerais'!$B$4:$B$1003=Analítico!$B79),-(Analítico!D$3&gt;='Gastos Gerais'!$D$4:$D$1003),-(Analítico!D$3&lt;='Gastos Gerais'!$E$4:$E$1003),-('Gastos Gerais'!$C$4:$C$1003))</f>
        <v>0</v>
      </c>
      <c r="E79" s="72">
        <f>SUMPRODUCT(-('Gastos Gerais'!$B$4:$B$1003=Analítico!$B79),-(Analítico!E$3&gt;='Gastos Gerais'!$D$4:$D$1003),-(Analítico!E$3&lt;='Gastos Gerais'!$E$4:$E$1003),-('Gastos Gerais'!$C$4:$C$1003))</f>
        <v>0</v>
      </c>
      <c r="F79" s="72">
        <f>SUMPRODUCT(-('Gastos Gerais'!$B$4:$B$1003=Analítico!$B79),-(Analítico!F$3&gt;='Gastos Gerais'!$D$4:$D$1003),-(Analítico!F$3&lt;='Gastos Gerais'!$E$4:$E$1003),-('Gastos Gerais'!$C$4:$C$1003))</f>
        <v>0</v>
      </c>
      <c r="G79" s="72">
        <f>SUMPRODUCT(-('Gastos Gerais'!$B$4:$B$1003=Analítico!$B79),-(Analítico!G$3&gt;='Gastos Gerais'!$D$4:$D$1003),-(Analítico!G$3&lt;='Gastos Gerais'!$E$4:$E$1003),-('Gastos Gerais'!$C$4:$C$1003))</f>
        <v>0</v>
      </c>
      <c r="H79" s="72">
        <f>SUMPRODUCT(-('Gastos Gerais'!$B$4:$B$1003=Analítico!$B79),-(Analítico!H$3&gt;='Gastos Gerais'!$D$4:$D$1003),-(Analítico!H$3&lt;='Gastos Gerais'!$E$4:$E$1003),-('Gastos Gerais'!$C$4:$C$1003))</f>
        <v>0</v>
      </c>
      <c r="I79" s="72">
        <f>SUMPRODUCT(-('Gastos Gerais'!$B$4:$B$1003=Analítico!$B79),-(Analítico!I$3&gt;='Gastos Gerais'!$D$4:$D$1003),-(Analítico!I$3&lt;='Gastos Gerais'!$E$4:$E$1003),-('Gastos Gerais'!$C$4:$C$1003))</f>
        <v>0</v>
      </c>
      <c r="J79" s="72">
        <f>SUMPRODUCT(-('Gastos Gerais'!$B$4:$B$1003=Analítico!$B79),-(Analítico!J$3&gt;='Gastos Gerais'!$D$4:$D$1003),-(Analítico!J$3&lt;='Gastos Gerais'!$E$4:$E$1003),-('Gastos Gerais'!$C$4:$C$1003))</f>
        <v>0</v>
      </c>
      <c r="K79" s="72">
        <f>SUMPRODUCT(-('Gastos Gerais'!$B$4:$B$1003=Analítico!$B79),-(Analítico!K$3&gt;='Gastos Gerais'!$D$4:$D$1003),-(Analítico!K$3&lt;='Gastos Gerais'!$E$4:$E$1003),-('Gastos Gerais'!$C$4:$C$1003))</f>
        <v>0</v>
      </c>
      <c r="L79" s="72">
        <f>SUMPRODUCT(-('Gastos Gerais'!$B$4:$B$1003=Analítico!$B79),-(Analítico!L$3&gt;='Gastos Gerais'!$D$4:$D$1003),-(Analítico!L$3&lt;='Gastos Gerais'!$E$4:$E$1003),-('Gastos Gerais'!$C$4:$C$1003))</f>
        <v>0</v>
      </c>
      <c r="M79" s="72">
        <f>SUMPRODUCT(-('Gastos Gerais'!$B$4:$B$1003=Analítico!$B79),-(Analítico!M$3&gt;='Gastos Gerais'!$D$4:$D$1003),-(Analítico!M$3&lt;='Gastos Gerais'!$E$4:$E$1003),-('Gastos Gerais'!$C$4:$C$1003))</f>
        <v>0</v>
      </c>
      <c r="N79" s="72">
        <f>SUMPRODUCT(-('Gastos Gerais'!$B$4:$B$1003=Analítico!$B79),-(Analítico!N$3&gt;='Gastos Gerais'!$D$4:$D$1003),-(Analítico!N$3&lt;='Gastos Gerais'!$E$4:$E$1003),-('Gastos Gerais'!$C$4:$C$1003))</f>
        <v>0</v>
      </c>
      <c r="O79" s="72">
        <f>SUMPRODUCT(-('Gastos Gerais'!$B$4:$B$1003=Analítico!$B79),-(Analítico!O$3&gt;='Gastos Gerais'!$D$4:$D$1003),-(Analítico!O$3&lt;='Gastos Gerais'!$E$4:$E$1003),-('Gastos Gerais'!$C$4:$C$1003))</f>
        <v>0</v>
      </c>
      <c r="P79" s="72">
        <f>SUMPRODUCT(-('Gastos Gerais'!$B$4:$B$1003=Analítico!$B79),-(Analítico!P$3&gt;='Gastos Gerais'!$D$4:$D$1003),-(Analítico!P$3&lt;='Gastos Gerais'!$E$4:$E$1003),-('Gastos Gerais'!$C$4:$C$1003))</f>
        <v>0</v>
      </c>
      <c r="Q79" s="72">
        <f>SUMPRODUCT(-('Gastos Gerais'!$B$4:$B$1003=Analítico!$B79),-(Analítico!Q$3&gt;='Gastos Gerais'!$D$4:$D$1003),-(Analítico!Q$3&lt;='Gastos Gerais'!$E$4:$E$1003),-('Gastos Gerais'!$C$4:$C$1003))</f>
        <v>0</v>
      </c>
      <c r="R79" s="72">
        <f>SUMPRODUCT(-('Gastos Gerais'!$B$4:$B$1003=Analítico!$B79),-(Analítico!R$3&gt;='Gastos Gerais'!$D$4:$D$1003),-(Analítico!R$3&lt;='Gastos Gerais'!$E$4:$E$1003),-('Gastos Gerais'!$C$4:$C$1003))</f>
        <v>0</v>
      </c>
      <c r="S79" s="72">
        <f>SUMPRODUCT(-('Gastos Gerais'!$B$4:$B$1003=Analítico!$B79),-(Analítico!S$3&gt;='Gastos Gerais'!$D$4:$D$1003),-(Analítico!S$3&lt;='Gastos Gerais'!$E$4:$E$1003),-('Gastos Gerais'!$C$4:$C$1003))</f>
        <v>0</v>
      </c>
      <c r="T79" s="72">
        <f>SUMPRODUCT(-('Gastos Gerais'!$B$4:$B$1003=Analítico!$B79),-(Analítico!T$3&gt;='Gastos Gerais'!$D$4:$D$1003),-(Analítico!T$3&lt;='Gastos Gerais'!$E$4:$E$1003),-('Gastos Gerais'!$C$4:$C$1003))</f>
        <v>0</v>
      </c>
      <c r="U79" s="72">
        <f>SUMPRODUCT(-('Gastos Gerais'!$B$4:$B$1003=Analítico!$B79),-(Analítico!U$3&gt;='Gastos Gerais'!$D$4:$D$1003),-(Analítico!U$3&lt;='Gastos Gerais'!$E$4:$E$1003),-('Gastos Gerais'!$C$4:$C$1003))</f>
        <v>0</v>
      </c>
      <c r="V79" s="72">
        <f>SUMPRODUCT(-('Gastos Gerais'!$B$4:$B$1003=Analítico!$B79),-(Analítico!V$3&gt;='Gastos Gerais'!$D$4:$D$1003),-(Analítico!V$3&lt;='Gastos Gerais'!$E$4:$E$1003),-('Gastos Gerais'!$C$4:$C$1003))</f>
        <v>0</v>
      </c>
      <c r="W79" s="72">
        <f>SUMPRODUCT(-('Gastos Gerais'!$B$4:$B$1003=Analítico!$B79),-(Analítico!W$3&gt;='Gastos Gerais'!$D$4:$D$1003),-(Analítico!W$3&lt;='Gastos Gerais'!$E$4:$E$1003),-('Gastos Gerais'!$C$4:$C$1003))</f>
        <v>0</v>
      </c>
      <c r="X79" s="72">
        <f>SUMPRODUCT(-('Gastos Gerais'!$B$4:$B$1003=Analítico!$B79),-(Analítico!X$3&gt;='Gastos Gerais'!$D$4:$D$1003),-(Analítico!X$3&lt;='Gastos Gerais'!$E$4:$E$1003),-('Gastos Gerais'!$C$4:$C$1003))</f>
        <v>0</v>
      </c>
      <c r="Y79" s="72">
        <f>SUMPRODUCT(-('Gastos Gerais'!$B$4:$B$1003=Analítico!$B79),-(Analítico!Y$3&gt;='Gastos Gerais'!$D$4:$D$1003),-(Analítico!Y$3&lt;='Gastos Gerais'!$E$4:$E$1003),-('Gastos Gerais'!$C$4:$C$1003))</f>
        <v>0</v>
      </c>
      <c r="Z79" s="72">
        <f>SUMPRODUCT(-('Gastos Gerais'!$B$4:$B$1003=Analítico!$B79),-(Analítico!Z$3&gt;='Gastos Gerais'!$D$4:$D$1003),-(Analítico!Z$3&lt;='Gastos Gerais'!$E$4:$E$1003),-('Gastos Gerais'!$C$4:$C$1003))</f>
        <v>0</v>
      </c>
      <c r="AA79" s="72">
        <f>SUMPRODUCT(-('Gastos Gerais'!$B$4:$B$1003=Analítico!$B79),-(Analítico!AA$3&gt;='Gastos Gerais'!$D$4:$D$1003),-(Analítico!AA$3&lt;='Gastos Gerais'!$E$4:$E$1003),-('Gastos Gerais'!$C$4:$C$1003))</f>
        <v>0</v>
      </c>
      <c r="AB79" s="72">
        <f>SUMPRODUCT(-('Gastos Gerais'!$B$4:$B$1003=Analítico!$B79),-(Analítico!AB$3&gt;='Gastos Gerais'!$D$4:$D$1003),-(Analítico!AB$3&lt;='Gastos Gerais'!$E$4:$E$1003),-('Gastos Gerais'!$C$4:$C$1003))</f>
        <v>0</v>
      </c>
      <c r="AC79" s="72">
        <f>SUMPRODUCT(-('Gastos Gerais'!$B$4:$B$1003=Analítico!$B79),-(Analítico!AC$3&gt;='Gastos Gerais'!$D$4:$D$1003),-(Analítico!AC$3&lt;='Gastos Gerais'!$E$4:$E$1003),-('Gastos Gerais'!$C$4:$C$1003))</f>
        <v>0</v>
      </c>
      <c r="AD79" s="72">
        <f>SUMPRODUCT(-('Gastos Gerais'!$B$4:$B$1003=Analítico!$B79),-(Analítico!AD$3&gt;='Gastos Gerais'!$D$4:$D$1003),-(Analítico!AD$3&lt;='Gastos Gerais'!$E$4:$E$1003),-('Gastos Gerais'!$C$4:$C$1003))</f>
        <v>0</v>
      </c>
      <c r="AE79" s="72">
        <f>SUMPRODUCT(-('Gastos Gerais'!$B$4:$B$1003=Analítico!$B79),-(Analítico!AE$3&gt;='Gastos Gerais'!$D$4:$D$1003),-(Analítico!AE$3&lt;='Gastos Gerais'!$E$4:$E$1003),-('Gastos Gerais'!$C$4:$C$1003))</f>
        <v>0</v>
      </c>
      <c r="AF79" s="72">
        <f>SUMPRODUCT(-('Gastos Gerais'!$B$4:$B$1003=Analítico!$B79),-(Analítico!AF$3&gt;='Gastos Gerais'!$D$4:$D$1003),-(Analítico!AF$3&lt;='Gastos Gerais'!$E$4:$E$1003),-('Gastos Gerais'!$C$4:$C$1003))</f>
        <v>0</v>
      </c>
      <c r="AG79" s="72">
        <f>SUMPRODUCT(-('Gastos Gerais'!$B$4:$B$1003=Analítico!$B79),-(Analítico!AG$3&gt;='Gastos Gerais'!$D$4:$D$1003),-(Analítico!AG$3&lt;='Gastos Gerais'!$E$4:$E$1003),-('Gastos Gerais'!$C$4:$C$1003))</f>
        <v>0</v>
      </c>
      <c r="AH79" s="72">
        <f>SUMPRODUCT(-('Gastos Gerais'!$B$4:$B$1003=Analítico!$B79),-(Analítico!AH$3&gt;='Gastos Gerais'!$D$4:$D$1003),-(Analítico!AH$3&lt;='Gastos Gerais'!$E$4:$E$1003),-('Gastos Gerais'!$C$4:$C$1003))</f>
        <v>0</v>
      </c>
      <c r="AI79" s="72">
        <f>SUMPRODUCT(-('Gastos Gerais'!$B$4:$B$1003=Analítico!$B79),-(Analítico!AI$3&gt;='Gastos Gerais'!$D$4:$D$1003),-(Analítico!AI$3&lt;='Gastos Gerais'!$E$4:$E$1003),-('Gastos Gerais'!$C$4:$C$1003))</f>
        <v>0</v>
      </c>
      <c r="AJ79" s="72">
        <f>SUMPRODUCT(-('Gastos Gerais'!$B$4:$B$1003=Analítico!$B79),-(Analítico!AJ$3&gt;='Gastos Gerais'!$D$4:$D$1003),-(Analítico!AJ$3&lt;='Gastos Gerais'!$E$4:$E$1003),-('Gastos Gerais'!$C$4:$C$1003))</f>
        <v>0</v>
      </c>
      <c r="AK79" s="72">
        <f>SUMPRODUCT(-('Gastos Gerais'!$B$4:$B$1003=Analítico!$B79),-(Analítico!AK$3&gt;='Gastos Gerais'!$D$4:$D$1003),-(Analítico!AK$3&lt;='Gastos Gerais'!$E$4:$E$1003),-('Gastos Gerais'!$C$4:$C$1003))</f>
        <v>0</v>
      </c>
      <c r="AL79" s="72">
        <f>SUMPRODUCT(-('Gastos Gerais'!$B$4:$B$1003=Analítico!$B79),-(Analítico!AL$3&gt;='Gastos Gerais'!$D$4:$D$1003),-(Analítico!AL$3&lt;='Gastos Gerais'!$E$4:$E$1003),-('Gastos Gerais'!$C$4:$C$1003))</f>
        <v>0</v>
      </c>
      <c r="AM79" s="72">
        <f>SUMPRODUCT(-('Gastos Gerais'!$B$4:$B$1003=Analítico!$B79),-(Analítico!AM$3&gt;='Gastos Gerais'!$D$4:$D$1003),-(Analítico!AM$3&lt;='Gastos Gerais'!$E$4:$E$1003),-('Gastos Gerais'!$C$4:$C$1003))</f>
        <v>0</v>
      </c>
      <c r="AN79" s="72">
        <f>SUMPRODUCT(-('Gastos Gerais'!$B$4:$B$1003=Analítico!$B79),-(Analítico!AN$3&gt;='Gastos Gerais'!$D$4:$D$1003),-(Analítico!AN$3&lt;='Gastos Gerais'!$E$4:$E$1003),-('Gastos Gerais'!$C$4:$C$1003))</f>
        <v>0</v>
      </c>
      <c r="AO79" s="72">
        <f>SUMPRODUCT(-('Gastos Gerais'!$B$4:$B$1003=Analítico!$B79),-(Analítico!AO$3&gt;='Gastos Gerais'!$D$4:$D$1003),-(Analítico!AO$3&lt;='Gastos Gerais'!$E$4:$E$1003),-('Gastos Gerais'!$C$4:$C$1003))</f>
        <v>0</v>
      </c>
      <c r="AP79" s="72">
        <f>SUMPRODUCT(-('Gastos Gerais'!$B$4:$B$1003=Analítico!$B79),-(Analítico!AP$3&gt;='Gastos Gerais'!$D$4:$D$1003),-(Analítico!AP$3&lt;='Gastos Gerais'!$E$4:$E$1003),-('Gastos Gerais'!$C$4:$C$1003))</f>
        <v>0</v>
      </c>
      <c r="AQ79" s="72">
        <f>SUMPRODUCT(-('Gastos Gerais'!$B$4:$B$1003=Analítico!$B79),-(Analítico!AQ$3&gt;='Gastos Gerais'!$D$4:$D$1003),-(Analítico!AQ$3&lt;='Gastos Gerais'!$E$4:$E$1003),-('Gastos Gerais'!$C$4:$C$1003))</f>
        <v>0</v>
      </c>
      <c r="AR79" s="72">
        <f>SUMPRODUCT(-('Gastos Gerais'!$B$4:$B$1003=Analítico!$B79),-(Analítico!AR$3&gt;='Gastos Gerais'!$D$4:$D$1003),-(Analítico!AR$3&lt;='Gastos Gerais'!$E$4:$E$1003),-('Gastos Gerais'!$C$4:$C$1003))</f>
        <v>0</v>
      </c>
      <c r="AS79" s="72">
        <f>SUMPRODUCT(-('Gastos Gerais'!$B$4:$B$1003=Analítico!$B79),-(Analítico!AS$3&gt;='Gastos Gerais'!$D$4:$D$1003),-(Analítico!AS$3&lt;='Gastos Gerais'!$E$4:$E$1003),-('Gastos Gerais'!$C$4:$C$1003))</f>
        <v>0</v>
      </c>
      <c r="AT79" s="72">
        <f>SUMPRODUCT(-('Gastos Gerais'!$B$4:$B$1003=Analítico!$B79),-(Analítico!AT$3&gt;='Gastos Gerais'!$D$4:$D$1003),-(Analítico!AT$3&lt;='Gastos Gerais'!$E$4:$E$1003),-('Gastos Gerais'!$C$4:$C$1003))</f>
        <v>0</v>
      </c>
      <c r="AU79" s="72">
        <f>SUMPRODUCT(-('Gastos Gerais'!$B$4:$B$1003=Analítico!$B79),-(Analítico!AU$3&gt;='Gastos Gerais'!$D$4:$D$1003),-(Analítico!AU$3&lt;='Gastos Gerais'!$E$4:$E$1003),-('Gastos Gerais'!$C$4:$C$1003))</f>
        <v>0</v>
      </c>
      <c r="AV79" s="72">
        <f>SUMPRODUCT(-('Gastos Gerais'!$B$4:$B$1003=Analítico!$B79),-(Analítico!AV$3&gt;='Gastos Gerais'!$D$4:$D$1003),-(Analítico!AV$3&lt;='Gastos Gerais'!$E$4:$E$1003),-('Gastos Gerais'!$C$4:$C$1003))</f>
        <v>0</v>
      </c>
      <c r="AW79" s="72">
        <f>SUMPRODUCT(-('Gastos Gerais'!$B$4:$B$1003=Analítico!$B79),-(Analítico!AW$3&gt;='Gastos Gerais'!$D$4:$D$1003),-(Analítico!AW$3&lt;='Gastos Gerais'!$E$4:$E$1003),-('Gastos Gerais'!$C$4:$C$1003))</f>
        <v>0</v>
      </c>
      <c r="AX79" s="72">
        <f>SUMPRODUCT(-('Gastos Gerais'!$B$4:$B$1003=Analítico!$B79),-(Analítico!AX$3&gt;='Gastos Gerais'!$D$4:$D$1003),-(Analítico!AX$3&lt;='Gastos Gerais'!$E$4:$E$1003),-('Gastos Gerais'!$C$4:$C$1003))</f>
        <v>0</v>
      </c>
      <c r="AY79" s="72">
        <f>SUMPRODUCT(-('Gastos Gerais'!$B$4:$B$1003=Analítico!$B79),-(Analítico!AY$3&gt;='Gastos Gerais'!$D$4:$D$1003),-(Analítico!AY$3&lt;='Gastos Gerais'!$E$4:$E$1003),-('Gastos Gerais'!$C$4:$C$1003))</f>
        <v>0</v>
      </c>
      <c r="AZ79" s="72">
        <f>SUMPRODUCT(-('Gastos Gerais'!$B$4:$B$1003=Analítico!$B79),-(Analítico!AZ$3&gt;='Gastos Gerais'!$D$4:$D$1003),-(Analítico!AZ$3&lt;='Gastos Gerais'!$E$4:$E$1003),-('Gastos Gerais'!$C$4:$C$1003))</f>
        <v>0</v>
      </c>
      <c r="BA79" s="72">
        <f>SUMPRODUCT(-('Gastos Gerais'!$B$4:$B$1003=Analítico!$B79),-(Analítico!BA$3&gt;='Gastos Gerais'!$D$4:$D$1003),-(Analítico!BA$3&lt;='Gastos Gerais'!$E$4:$E$1003),-('Gastos Gerais'!$C$4:$C$1003))</f>
        <v>0</v>
      </c>
      <c r="BB79" s="72">
        <f>SUMPRODUCT(-('Gastos Gerais'!$B$4:$B$1003=Analítico!$B79),-(Analítico!BB$3&gt;='Gastos Gerais'!$D$4:$D$1003),-(Analítico!BB$3&lt;='Gastos Gerais'!$E$4:$E$1003),-('Gastos Gerais'!$C$4:$C$1003))</f>
        <v>0</v>
      </c>
      <c r="BC79" s="72">
        <f>SUMPRODUCT(-('Gastos Gerais'!$B$4:$B$1003=Analítico!$B79),-(Analítico!BC$3&gt;='Gastos Gerais'!$D$4:$D$1003),-(Analítico!BC$3&lt;='Gastos Gerais'!$E$4:$E$1003),-('Gastos Gerais'!$C$4:$C$1003))</f>
        <v>0</v>
      </c>
      <c r="BD79" s="72">
        <f>SUMPRODUCT(-('Gastos Gerais'!$B$4:$B$1003=Analítico!$B79),-(Analítico!BD$3&gt;='Gastos Gerais'!$D$4:$D$1003),-(Analítico!BD$3&lt;='Gastos Gerais'!$E$4:$E$1003),-('Gastos Gerais'!$C$4:$C$1003))</f>
        <v>0</v>
      </c>
      <c r="BE79" s="72">
        <f>SUMPRODUCT(-('Gastos Gerais'!$B$4:$B$1003=Analítico!$B79),-(Analítico!BE$3&gt;='Gastos Gerais'!$D$4:$D$1003),-(Analítico!BE$3&lt;='Gastos Gerais'!$E$4:$E$1003),-('Gastos Gerais'!$C$4:$C$1003))</f>
        <v>0</v>
      </c>
      <c r="BF79" s="72">
        <f>SUMPRODUCT(-('Gastos Gerais'!$B$4:$B$1003=Analítico!$B79),-(Analítico!BF$3&gt;='Gastos Gerais'!$D$4:$D$1003),-(Analítico!BF$3&lt;='Gastos Gerais'!$E$4:$E$1003),-('Gastos Gerais'!$C$4:$C$1003))</f>
        <v>0</v>
      </c>
      <c r="BG79" s="72">
        <f>SUMPRODUCT(-('Gastos Gerais'!$B$4:$B$1003=Analítico!$B79),-(Analítico!BG$3&gt;='Gastos Gerais'!$D$4:$D$1003),-(Analítico!BG$3&lt;='Gastos Gerais'!$E$4:$E$1003),-('Gastos Gerais'!$C$4:$C$1003))</f>
        <v>0</v>
      </c>
      <c r="BH79" s="72">
        <f>SUMPRODUCT(-('Gastos Gerais'!$B$4:$B$1003=Analítico!$B79),-(Analítico!BH$3&gt;='Gastos Gerais'!$D$4:$D$1003),-(Analítico!BH$3&lt;='Gastos Gerais'!$E$4:$E$1003),-('Gastos Gerais'!$C$4:$C$1003))</f>
        <v>0</v>
      </c>
      <c r="BI79" s="72">
        <f>SUMPRODUCT(-('Gastos Gerais'!$B$4:$B$1003=Analítico!$B79),-(Analítico!BI$3&gt;='Gastos Gerais'!$D$4:$D$1003),-(Analítico!BI$3&lt;='Gastos Gerais'!$E$4:$E$1003),-('Gastos Gerais'!$C$4:$C$1003))</f>
        <v>0</v>
      </c>
      <c r="BJ79" s="72">
        <f>SUMPRODUCT(-('Gastos Gerais'!$B$4:$B$1003=Analítico!$B79),-(Analítico!BJ$3&gt;='Gastos Gerais'!$D$4:$D$1003),-(Analítico!BJ$3&lt;='Gastos Gerais'!$E$4:$E$1003),-('Gastos Gerais'!$C$4:$C$1003))</f>
        <v>0</v>
      </c>
      <c r="BK79" s="70">
        <f t="shared" si="31"/>
        <v>0</v>
      </c>
      <c r="BL79" s="75">
        <f t="shared" ca="1" si="32"/>
        <v>0</v>
      </c>
    </row>
    <row r="80" spans="1:64" s="48" customFormat="1" ht="22.5" x14ac:dyDescent="0.2">
      <c r="A80" s="19" t="s">
        <v>225</v>
      </c>
      <c r="B80" s="352" t="s">
        <v>226</v>
      </c>
      <c r="C80" s="72">
        <f>SUMPRODUCT(-('Gastos Gerais'!$B$4:$B$1003=Analítico!$B80),-(Analítico!C$3&gt;='Gastos Gerais'!$D$4:$D$1003),-(Analítico!C$3&lt;='Gastos Gerais'!$E$4:$E$1003),-('Gastos Gerais'!$C$4:$C$1003))</f>
        <v>0</v>
      </c>
      <c r="D80" s="72">
        <f>SUMPRODUCT(-('Gastos Gerais'!$B$4:$B$1003=Analítico!$B80),-(Analítico!D$3&gt;='Gastos Gerais'!$D$4:$D$1003),-(Analítico!D$3&lt;='Gastos Gerais'!$E$4:$E$1003),-('Gastos Gerais'!$C$4:$C$1003))</f>
        <v>0</v>
      </c>
      <c r="E80" s="72">
        <f>SUMPRODUCT(-('Gastos Gerais'!$B$4:$B$1003=Analítico!$B80),-(Analítico!E$3&gt;='Gastos Gerais'!$D$4:$D$1003),-(Analítico!E$3&lt;='Gastos Gerais'!$E$4:$E$1003),-('Gastos Gerais'!$C$4:$C$1003))</f>
        <v>0</v>
      </c>
      <c r="F80" s="72">
        <f>SUMPRODUCT(-('Gastos Gerais'!$B$4:$B$1003=Analítico!$B80),-(Analítico!F$3&gt;='Gastos Gerais'!$D$4:$D$1003),-(Analítico!F$3&lt;='Gastos Gerais'!$E$4:$E$1003),-('Gastos Gerais'!$C$4:$C$1003))</f>
        <v>0</v>
      </c>
      <c r="G80" s="72">
        <f>SUMPRODUCT(-('Gastos Gerais'!$B$4:$B$1003=Analítico!$B80),-(Analítico!G$3&gt;='Gastos Gerais'!$D$4:$D$1003),-(Analítico!G$3&lt;='Gastos Gerais'!$E$4:$E$1003),-('Gastos Gerais'!$C$4:$C$1003))</f>
        <v>0</v>
      </c>
      <c r="H80" s="72">
        <f>SUMPRODUCT(-('Gastos Gerais'!$B$4:$B$1003=Analítico!$B80),-(Analítico!H$3&gt;='Gastos Gerais'!$D$4:$D$1003),-(Analítico!H$3&lt;='Gastos Gerais'!$E$4:$E$1003),-('Gastos Gerais'!$C$4:$C$1003))</f>
        <v>0</v>
      </c>
      <c r="I80" s="72">
        <f>SUMPRODUCT(-('Gastos Gerais'!$B$4:$B$1003=Analítico!$B80),-(Analítico!I$3&gt;='Gastos Gerais'!$D$4:$D$1003),-(Analítico!I$3&lt;='Gastos Gerais'!$E$4:$E$1003),-('Gastos Gerais'!$C$4:$C$1003))</f>
        <v>0</v>
      </c>
      <c r="J80" s="72">
        <f>SUMPRODUCT(-('Gastos Gerais'!$B$4:$B$1003=Analítico!$B80),-(Analítico!J$3&gt;='Gastos Gerais'!$D$4:$D$1003),-(Analítico!J$3&lt;='Gastos Gerais'!$E$4:$E$1003),-('Gastos Gerais'!$C$4:$C$1003))</f>
        <v>0</v>
      </c>
      <c r="K80" s="72">
        <f>SUMPRODUCT(-('Gastos Gerais'!$B$4:$B$1003=Analítico!$B80),-(Analítico!K$3&gt;='Gastos Gerais'!$D$4:$D$1003),-(Analítico!K$3&lt;='Gastos Gerais'!$E$4:$E$1003),-('Gastos Gerais'!$C$4:$C$1003))</f>
        <v>0</v>
      </c>
      <c r="L80" s="72">
        <f>SUMPRODUCT(-('Gastos Gerais'!$B$4:$B$1003=Analítico!$B80),-(Analítico!L$3&gt;='Gastos Gerais'!$D$4:$D$1003),-(Analítico!L$3&lt;='Gastos Gerais'!$E$4:$E$1003),-('Gastos Gerais'!$C$4:$C$1003))</f>
        <v>0</v>
      </c>
      <c r="M80" s="72">
        <f>SUMPRODUCT(-('Gastos Gerais'!$B$4:$B$1003=Analítico!$B80),-(Analítico!M$3&gt;='Gastos Gerais'!$D$4:$D$1003),-(Analítico!M$3&lt;='Gastos Gerais'!$E$4:$E$1003),-('Gastos Gerais'!$C$4:$C$1003))</f>
        <v>0</v>
      </c>
      <c r="N80" s="72">
        <f>SUMPRODUCT(-('Gastos Gerais'!$B$4:$B$1003=Analítico!$B80),-(Analítico!N$3&gt;='Gastos Gerais'!$D$4:$D$1003),-(Analítico!N$3&lt;='Gastos Gerais'!$E$4:$E$1003),-('Gastos Gerais'!$C$4:$C$1003))</f>
        <v>0</v>
      </c>
      <c r="O80" s="72">
        <f>SUMPRODUCT(-('Gastos Gerais'!$B$4:$B$1003=Analítico!$B80),-(Analítico!O$3&gt;='Gastos Gerais'!$D$4:$D$1003),-(Analítico!O$3&lt;='Gastos Gerais'!$E$4:$E$1003),-('Gastos Gerais'!$C$4:$C$1003))</f>
        <v>0</v>
      </c>
      <c r="P80" s="72">
        <f>SUMPRODUCT(-('Gastos Gerais'!$B$4:$B$1003=Analítico!$B80),-(Analítico!P$3&gt;='Gastos Gerais'!$D$4:$D$1003),-(Analítico!P$3&lt;='Gastos Gerais'!$E$4:$E$1003),-('Gastos Gerais'!$C$4:$C$1003))</f>
        <v>0</v>
      </c>
      <c r="Q80" s="72">
        <f>SUMPRODUCT(-('Gastos Gerais'!$B$4:$B$1003=Analítico!$B80),-(Analítico!Q$3&gt;='Gastos Gerais'!$D$4:$D$1003),-(Analítico!Q$3&lt;='Gastos Gerais'!$E$4:$E$1003),-('Gastos Gerais'!$C$4:$C$1003))</f>
        <v>0</v>
      </c>
      <c r="R80" s="72">
        <f>SUMPRODUCT(-('Gastos Gerais'!$B$4:$B$1003=Analítico!$B80),-(Analítico!R$3&gt;='Gastos Gerais'!$D$4:$D$1003),-(Analítico!R$3&lt;='Gastos Gerais'!$E$4:$E$1003),-('Gastos Gerais'!$C$4:$C$1003))</f>
        <v>0</v>
      </c>
      <c r="S80" s="72">
        <f>SUMPRODUCT(-('Gastos Gerais'!$B$4:$B$1003=Analítico!$B80),-(Analítico!S$3&gt;='Gastos Gerais'!$D$4:$D$1003),-(Analítico!S$3&lt;='Gastos Gerais'!$E$4:$E$1003),-('Gastos Gerais'!$C$4:$C$1003))</f>
        <v>0</v>
      </c>
      <c r="T80" s="72">
        <f>SUMPRODUCT(-('Gastos Gerais'!$B$4:$B$1003=Analítico!$B80),-(Analítico!T$3&gt;='Gastos Gerais'!$D$4:$D$1003),-(Analítico!T$3&lt;='Gastos Gerais'!$E$4:$E$1003),-('Gastos Gerais'!$C$4:$C$1003))</f>
        <v>0</v>
      </c>
      <c r="U80" s="72">
        <f>SUMPRODUCT(-('Gastos Gerais'!$B$4:$B$1003=Analítico!$B80),-(Analítico!U$3&gt;='Gastos Gerais'!$D$4:$D$1003),-(Analítico!U$3&lt;='Gastos Gerais'!$E$4:$E$1003),-('Gastos Gerais'!$C$4:$C$1003))</f>
        <v>0</v>
      </c>
      <c r="V80" s="72">
        <f>SUMPRODUCT(-('Gastos Gerais'!$B$4:$B$1003=Analítico!$B80),-(Analítico!V$3&gt;='Gastos Gerais'!$D$4:$D$1003),-(Analítico!V$3&lt;='Gastos Gerais'!$E$4:$E$1003),-('Gastos Gerais'!$C$4:$C$1003))</f>
        <v>0</v>
      </c>
      <c r="W80" s="72">
        <f>SUMPRODUCT(-('Gastos Gerais'!$B$4:$B$1003=Analítico!$B80),-(Analítico!W$3&gt;='Gastos Gerais'!$D$4:$D$1003),-(Analítico!W$3&lt;='Gastos Gerais'!$E$4:$E$1003),-('Gastos Gerais'!$C$4:$C$1003))</f>
        <v>0</v>
      </c>
      <c r="X80" s="72">
        <f>SUMPRODUCT(-('Gastos Gerais'!$B$4:$B$1003=Analítico!$B80),-(Analítico!X$3&gt;='Gastos Gerais'!$D$4:$D$1003),-(Analítico!X$3&lt;='Gastos Gerais'!$E$4:$E$1003),-('Gastos Gerais'!$C$4:$C$1003))</f>
        <v>0</v>
      </c>
      <c r="Y80" s="72">
        <f>SUMPRODUCT(-('Gastos Gerais'!$B$4:$B$1003=Analítico!$B80),-(Analítico!Y$3&gt;='Gastos Gerais'!$D$4:$D$1003),-(Analítico!Y$3&lt;='Gastos Gerais'!$E$4:$E$1003),-('Gastos Gerais'!$C$4:$C$1003))</f>
        <v>0</v>
      </c>
      <c r="Z80" s="72">
        <f>SUMPRODUCT(-('Gastos Gerais'!$B$4:$B$1003=Analítico!$B80),-(Analítico!Z$3&gt;='Gastos Gerais'!$D$4:$D$1003),-(Analítico!Z$3&lt;='Gastos Gerais'!$E$4:$E$1003),-('Gastos Gerais'!$C$4:$C$1003))</f>
        <v>0</v>
      </c>
      <c r="AA80" s="72">
        <f>SUMPRODUCT(-('Gastos Gerais'!$B$4:$B$1003=Analítico!$B80),-(Analítico!AA$3&gt;='Gastos Gerais'!$D$4:$D$1003),-(Analítico!AA$3&lt;='Gastos Gerais'!$E$4:$E$1003),-('Gastos Gerais'!$C$4:$C$1003))</f>
        <v>0</v>
      </c>
      <c r="AB80" s="72">
        <f>SUMPRODUCT(-('Gastos Gerais'!$B$4:$B$1003=Analítico!$B80),-(Analítico!AB$3&gt;='Gastos Gerais'!$D$4:$D$1003),-(Analítico!AB$3&lt;='Gastos Gerais'!$E$4:$E$1003),-('Gastos Gerais'!$C$4:$C$1003))</f>
        <v>0</v>
      </c>
      <c r="AC80" s="72">
        <f>SUMPRODUCT(-('Gastos Gerais'!$B$4:$B$1003=Analítico!$B80),-(Analítico!AC$3&gt;='Gastos Gerais'!$D$4:$D$1003),-(Analítico!AC$3&lt;='Gastos Gerais'!$E$4:$E$1003),-('Gastos Gerais'!$C$4:$C$1003))</f>
        <v>0</v>
      </c>
      <c r="AD80" s="72">
        <f>SUMPRODUCT(-('Gastos Gerais'!$B$4:$B$1003=Analítico!$B80),-(Analítico!AD$3&gt;='Gastos Gerais'!$D$4:$D$1003),-(Analítico!AD$3&lt;='Gastos Gerais'!$E$4:$E$1003),-('Gastos Gerais'!$C$4:$C$1003))</f>
        <v>0</v>
      </c>
      <c r="AE80" s="72">
        <f>SUMPRODUCT(-('Gastos Gerais'!$B$4:$B$1003=Analítico!$B80),-(Analítico!AE$3&gt;='Gastos Gerais'!$D$4:$D$1003),-(Analítico!AE$3&lt;='Gastos Gerais'!$E$4:$E$1003),-('Gastos Gerais'!$C$4:$C$1003))</f>
        <v>0</v>
      </c>
      <c r="AF80" s="72">
        <f>SUMPRODUCT(-('Gastos Gerais'!$B$4:$B$1003=Analítico!$B80),-(Analítico!AF$3&gt;='Gastos Gerais'!$D$4:$D$1003),-(Analítico!AF$3&lt;='Gastos Gerais'!$E$4:$E$1003),-('Gastos Gerais'!$C$4:$C$1003))</f>
        <v>0</v>
      </c>
      <c r="AG80" s="72">
        <f>SUMPRODUCT(-('Gastos Gerais'!$B$4:$B$1003=Analítico!$B80),-(Analítico!AG$3&gt;='Gastos Gerais'!$D$4:$D$1003),-(Analítico!AG$3&lt;='Gastos Gerais'!$E$4:$E$1003),-('Gastos Gerais'!$C$4:$C$1003))</f>
        <v>0</v>
      </c>
      <c r="AH80" s="72">
        <f>SUMPRODUCT(-('Gastos Gerais'!$B$4:$B$1003=Analítico!$B80),-(Analítico!AH$3&gt;='Gastos Gerais'!$D$4:$D$1003),-(Analítico!AH$3&lt;='Gastos Gerais'!$E$4:$E$1003),-('Gastos Gerais'!$C$4:$C$1003))</f>
        <v>0</v>
      </c>
      <c r="AI80" s="72">
        <f>SUMPRODUCT(-('Gastos Gerais'!$B$4:$B$1003=Analítico!$B80),-(Analítico!AI$3&gt;='Gastos Gerais'!$D$4:$D$1003),-(Analítico!AI$3&lt;='Gastos Gerais'!$E$4:$E$1003),-('Gastos Gerais'!$C$4:$C$1003))</f>
        <v>0</v>
      </c>
      <c r="AJ80" s="72">
        <f>SUMPRODUCT(-('Gastos Gerais'!$B$4:$B$1003=Analítico!$B80),-(Analítico!AJ$3&gt;='Gastos Gerais'!$D$4:$D$1003),-(Analítico!AJ$3&lt;='Gastos Gerais'!$E$4:$E$1003),-('Gastos Gerais'!$C$4:$C$1003))</f>
        <v>0</v>
      </c>
      <c r="AK80" s="72">
        <f>SUMPRODUCT(-('Gastos Gerais'!$B$4:$B$1003=Analítico!$B80),-(Analítico!AK$3&gt;='Gastos Gerais'!$D$4:$D$1003),-(Analítico!AK$3&lt;='Gastos Gerais'!$E$4:$E$1003),-('Gastos Gerais'!$C$4:$C$1003))</f>
        <v>0</v>
      </c>
      <c r="AL80" s="72">
        <f>SUMPRODUCT(-('Gastos Gerais'!$B$4:$B$1003=Analítico!$B80),-(Analítico!AL$3&gt;='Gastos Gerais'!$D$4:$D$1003),-(Analítico!AL$3&lt;='Gastos Gerais'!$E$4:$E$1003),-('Gastos Gerais'!$C$4:$C$1003))</f>
        <v>0</v>
      </c>
      <c r="AM80" s="72">
        <f>SUMPRODUCT(-('Gastos Gerais'!$B$4:$B$1003=Analítico!$B80),-(Analítico!AM$3&gt;='Gastos Gerais'!$D$4:$D$1003),-(Analítico!AM$3&lt;='Gastos Gerais'!$E$4:$E$1003),-('Gastos Gerais'!$C$4:$C$1003))</f>
        <v>0</v>
      </c>
      <c r="AN80" s="72">
        <f>SUMPRODUCT(-('Gastos Gerais'!$B$4:$B$1003=Analítico!$B80),-(Analítico!AN$3&gt;='Gastos Gerais'!$D$4:$D$1003),-(Analítico!AN$3&lt;='Gastos Gerais'!$E$4:$E$1003),-('Gastos Gerais'!$C$4:$C$1003))</f>
        <v>0</v>
      </c>
      <c r="AO80" s="72">
        <f>SUMPRODUCT(-('Gastos Gerais'!$B$4:$B$1003=Analítico!$B80),-(Analítico!AO$3&gt;='Gastos Gerais'!$D$4:$D$1003),-(Analítico!AO$3&lt;='Gastos Gerais'!$E$4:$E$1003),-('Gastos Gerais'!$C$4:$C$1003))</f>
        <v>0</v>
      </c>
      <c r="AP80" s="72">
        <f>SUMPRODUCT(-('Gastos Gerais'!$B$4:$B$1003=Analítico!$B80),-(Analítico!AP$3&gt;='Gastos Gerais'!$D$4:$D$1003),-(Analítico!AP$3&lt;='Gastos Gerais'!$E$4:$E$1003),-('Gastos Gerais'!$C$4:$C$1003))</f>
        <v>0</v>
      </c>
      <c r="AQ80" s="72">
        <f>SUMPRODUCT(-('Gastos Gerais'!$B$4:$B$1003=Analítico!$B80),-(Analítico!AQ$3&gt;='Gastos Gerais'!$D$4:$D$1003),-(Analítico!AQ$3&lt;='Gastos Gerais'!$E$4:$E$1003),-('Gastos Gerais'!$C$4:$C$1003))</f>
        <v>0</v>
      </c>
      <c r="AR80" s="72">
        <f>SUMPRODUCT(-('Gastos Gerais'!$B$4:$B$1003=Analítico!$B80),-(Analítico!AR$3&gt;='Gastos Gerais'!$D$4:$D$1003),-(Analítico!AR$3&lt;='Gastos Gerais'!$E$4:$E$1003),-('Gastos Gerais'!$C$4:$C$1003))</f>
        <v>0</v>
      </c>
      <c r="AS80" s="72">
        <f>SUMPRODUCT(-('Gastos Gerais'!$B$4:$B$1003=Analítico!$B80),-(Analítico!AS$3&gt;='Gastos Gerais'!$D$4:$D$1003),-(Analítico!AS$3&lt;='Gastos Gerais'!$E$4:$E$1003),-('Gastos Gerais'!$C$4:$C$1003))</f>
        <v>0</v>
      </c>
      <c r="AT80" s="72">
        <f>SUMPRODUCT(-('Gastos Gerais'!$B$4:$B$1003=Analítico!$B80),-(Analítico!AT$3&gt;='Gastos Gerais'!$D$4:$D$1003),-(Analítico!AT$3&lt;='Gastos Gerais'!$E$4:$E$1003),-('Gastos Gerais'!$C$4:$C$1003))</f>
        <v>0</v>
      </c>
      <c r="AU80" s="72">
        <f>SUMPRODUCT(-('Gastos Gerais'!$B$4:$B$1003=Analítico!$B80),-(Analítico!AU$3&gt;='Gastos Gerais'!$D$4:$D$1003),-(Analítico!AU$3&lt;='Gastos Gerais'!$E$4:$E$1003),-('Gastos Gerais'!$C$4:$C$1003))</f>
        <v>0</v>
      </c>
      <c r="AV80" s="72">
        <f>SUMPRODUCT(-('Gastos Gerais'!$B$4:$B$1003=Analítico!$B80),-(Analítico!AV$3&gt;='Gastos Gerais'!$D$4:$D$1003),-(Analítico!AV$3&lt;='Gastos Gerais'!$E$4:$E$1003),-('Gastos Gerais'!$C$4:$C$1003))</f>
        <v>0</v>
      </c>
      <c r="AW80" s="72">
        <f>SUMPRODUCT(-('Gastos Gerais'!$B$4:$B$1003=Analítico!$B80),-(Analítico!AW$3&gt;='Gastos Gerais'!$D$4:$D$1003),-(Analítico!AW$3&lt;='Gastos Gerais'!$E$4:$E$1003),-('Gastos Gerais'!$C$4:$C$1003))</f>
        <v>0</v>
      </c>
      <c r="AX80" s="72">
        <f>SUMPRODUCT(-('Gastos Gerais'!$B$4:$B$1003=Analítico!$B80),-(Analítico!AX$3&gt;='Gastos Gerais'!$D$4:$D$1003),-(Analítico!AX$3&lt;='Gastos Gerais'!$E$4:$E$1003),-('Gastos Gerais'!$C$4:$C$1003))</f>
        <v>0</v>
      </c>
      <c r="AY80" s="72">
        <f>SUMPRODUCT(-('Gastos Gerais'!$B$4:$B$1003=Analítico!$B80),-(Analítico!AY$3&gt;='Gastos Gerais'!$D$4:$D$1003),-(Analítico!AY$3&lt;='Gastos Gerais'!$E$4:$E$1003),-('Gastos Gerais'!$C$4:$C$1003))</f>
        <v>0</v>
      </c>
      <c r="AZ80" s="72">
        <f>SUMPRODUCT(-('Gastos Gerais'!$B$4:$B$1003=Analítico!$B80),-(Analítico!AZ$3&gt;='Gastos Gerais'!$D$4:$D$1003),-(Analítico!AZ$3&lt;='Gastos Gerais'!$E$4:$E$1003),-('Gastos Gerais'!$C$4:$C$1003))</f>
        <v>0</v>
      </c>
      <c r="BA80" s="72">
        <f>SUMPRODUCT(-('Gastos Gerais'!$B$4:$B$1003=Analítico!$B80),-(Analítico!BA$3&gt;='Gastos Gerais'!$D$4:$D$1003),-(Analítico!BA$3&lt;='Gastos Gerais'!$E$4:$E$1003),-('Gastos Gerais'!$C$4:$C$1003))</f>
        <v>0</v>
      </c>
      <c r="BB80" s="72">
        <f>SUMPRODUCT(-('Gastos Gerais'!$B$4:$B$1003=Analítico!$B80),-(Analítico!BB$3&gt;='Gastos Gerais'!$D$4:$D$1003),-(Analítico!BB$3&lt;='Gastos Gerais'!$E$4:$E$1003),-('Gastos Gerais'!$C$4:$C$1003))</f>
        <v>0</v>
      </c>
      <c r="BC80" s="72">
        <f>SUMPRODUCT(-('Gastos Gerais'!$B$4:$B$1003=Analítico!$B80),-(Analítico!BC$3&gt;='Gastos Gerais'!$D$4:$D$1003),-(Analítico!BC$3&lt;='Gastos Gerais'!$E$4:$E$1003),-('Gastos Gerais'!$C$4:$C$1003))</f>
        <v>0</v>
      </c>
      <c r="BD80" s="72">
        <f>SUMPRODUCT(-('Gastos Gerais'!$B$4:$B$1003=Analítico!$B80),-(Analítico!BD$3&gt;='Gastos Gerais'!$D$4:$D$1003),-(Analítico!BD$3&lt;='Gastos Gerais'!$E$4:$E$1003),-('Gastos Gerais'!$C$4:$C$1003))</f>
        <v>0</v>
      </c>
      <c r="BE80" s="72">
        <f>SUMPRODUCT(-('Gastos Gerais'!$B$4:$B$1003=Analítico!$B80),-(Analítico!BE$3&gt;='Gastos Gerais'!$D$4:$D$1003),-(Analítico!BE$3&lt;='Gastos Gerais'!$E$4:$E$1003),-('Gastos Gerais'!$C$4:$C$1003))</f>
        <v>0</v>
      </c>
      <c r="BF80" s="72">
        <f>SUMPRODUCT(-('Gastos Gerais'!$B$4:$B$1003=Analítico!$B80),-(Analítico!BF$3&gt;='Gastos Gerais'!$D$4:$D$1003),-(Analítico!BF$3&lt;='Gastos Gerais'!$E$4:$E$1003),-('Gastos Gerais'!$C$4:$C$1003))</f>
        <v>0</v>
      </c>
      <c r="BG80" s="72">
        <f>SUMPRODUCT(-('Gastos Gerais'!$B$4:$B$1003=Analítico!$B80),-(Analítico!BG$3&gt;='Gastos Gerais'!$D$4:$D$1003),-(Analítico!BG$3&lt;='Gastos Gerais'!$E$4:$E$1003),-('Gastos Gerais'!$C$4:$C$1003))</f>
        <v>0</v>
      </c>
      <c r="BH80" s="72">
        <f>SUMPRODUCT(-('Gastos Gerais'!$B$4:$B$1003=Analítico!$B80),-(Analítico!BH$3&gt;='Gastos Gerais'!$D$4:$D$1003),-(Analítico!BH$3&lt;='Gastos Gerais'!$E$4:$E$1003),-('Gastos Gerais'!$C$4:$C$1003))</f>
        <v>0</v>
      </c>
      <c r="BI80" s="72">
        <f>SUMPRODUCT(-('Gastos Gerais'!$B$4:$B$1003=Analítico!$B80),-(Analítico!BI$3&gt;='Gastos Gerais'!$D$4:$D$1003),-(Analítico!BI$3&lt;='Gastos Gerais'!$E$4:$E$1003),-('Gastos Gerais'!$C$4:$C$1003))</f>
        <v>0</v>
      </c>
      <c r="BJ80" s="72">
        <f>SUMPRODUCT(-('Gastos Gerais'!$B$4:$B$1003=Analítico!$B80),-(Analítico!BJ$3&gt;='Gastos Gerais'!$D$4:$D$1003),-(Analítico!BJ$3&lt;='Gastos Gerais'!$E$4:$E$1003),-('Gastos Gerais'!$C$4:$C$1003))</f>
        <v>0</v>
      </c>
      <c r="BK80" s="70">
        <f t="shared" si="31"/>
        <v>0</v>
      </c>
      <c r="BL80" s="75">
        <f t="shared" ca="1" si="32"/>
        <v>0</v>
      </c>
    </row>
    <row r="81" spans="1:64" s="48" customFormat="1" ht="23.25" customHeight="1" x14ac:dyDescent="0.2">
      <c r="A81" s="19" t="s">
        <v>227</v>
      </c>
      <c r="B81" s="352" t="s">
        <v>228</v>
      </c>
      <c r="C81" s="72">
        <f>SUMPRODUCT(-('Gastos Gerais'!$B$4:$B$1003=Analítico!$B81),-(Analítico!C$3&gt;='Gastos Gerais'!$D$4:$D$1003),-(Analítico!C$3&lt;='Gastos Gerais'!$E$4:$E$1003),-('Gastos Gerais'!$C$4:$C$1003))</f>
        <v>0</v>
      </c>
      <c r="D81" s="72">
        <f>SUMPRODUCT(-('Gastos Gerais'!$B$4:$B$1003=Analítico!$B81),-(Analítico!D$3&gt;='Gastos Gerais'!$D$4:$D$1003),-(Analítico!D$3&lt;='Gastos Gerais'!$E$4:$E$1003),-('Gastos Gerais'!$C$4:$C$1003))</f>
        <v>0</v>
      </c>
      <c r="E81" s="72">
        <f>SUMPRODUCT(-('Gastos Gerais'!$B$4:$B$1003=Analítico!$B81),-(Analítico!E$3&gt;='Gastos Gerais'!$D$4:$D$1003),-(Analítico!E$3&lt;='Gastos Gerais'!$E$4:$E$1003),-('Gastos Gerais'!$C$4:$C$1003))</f>
        <v>0</v>
      </c>
      <c r="F81" s="72">
        <f>SUMPRODUCT(-('Gastos Gerais'!$B$4:$B$1003=Analítico!$B81),-(Analítico!F$3&gt;='Gastos Gerais'!$D$4:$D$1003),-(Analítico!F$3&lt;='Gastos Gerais'!$E$4:$E$1003),-('Gastos Gerais'!$C$4:$C$1003))</f>
        <v>0</v>
      </c>
      <c r="G81" s="72">
        <f>SUMPRODUCT(-('Gastos Gerais'!$B$4:$B$1003=Analítico!$B81),-(Analítico!G$3&gt;='Gastos Gerais'!$D$4:$D$1003),-(Analítico!G$3&lt;='Gastos Gerais'!$E$4:$E$1003),-('Gastos Gerais'!$C$4:$C$1003))</f>
        <v>0</v>
      </c>
      <c r="H81" s="72">
        <f>SUMPRODUCT(-('Gastos Gerais'!$B$4:$B$1003=Analítico!$B81),-(Analítico!H$3&gt;='Gastos Gerais'!$D$4:$D$1003),-(Analítico!H$3&lt;='Gastos Gerais'!$E$4:$E$1003),-('Gastos Gerais'!$C$4:$C$1003))</f>
        <v>0</v>
      </c>
      <c r="I81" s="72">
        <f>SUMPRODUCT(-('Gastos Gerais'!$B$4:$B$1003=Analítico!$B81),-(Analítico!I$3&gt;='Gastos Gerais'!$D$4:$D$1003),-(Analítico!I$3&lt;='Gastos Gerais'!$E$4:$E$1003),-('Gastos Gerais'!$C$4:$C$1003))</f>
        <v>0</v>
      </c>
      <c r="J81" s="72">
        <f>SUMPRODUCT(-('Gastos Gerais'!$B$4:$B$1003=Analítico!$B81),-(Analítico!J$3&gt;='Gastos Gerais'!$D$4:$D$1003),-(Analítico!J$3&lt;='Gastos Gerais'!$E$4:$E$1003),-('Gastos Gerais'!$C$4:$C$1003))</f>
        <v>0</v>
      </c>
      <c r="K81" s="72">
        <f>SUMPRODUCT(-('Gastos Gerais'!$B$4:$B$1003=Analítico!$B81),-(Analítico!K$3&gt;='Gastos Gerais'!$D$4:$D$1003),-(Analítico!K$3&lt;='Gastos Gerais'!$E$4:$E$1003),-('Gastos Gerais'!$C$4:$C$1003))</f>
        <v>0</v>
      </c>
      <c r="L81" s="72">
        <f>SUMPRODUCT(-('Gastos Gerais'!$B$4:$B$1003=Analítico!$B81),-(Analítico!L$3&gt;='Gastos Gerais'!$D$4:$D$1003),-(Analítico!L$3&lt;='Gastos Gerais'!$E$4:$E$1003),-('Gastos Gerais'!$C$4:$C$1003))</f>
        <v>0</v>
      </c>
      <c r="M81" s="72">
        <f>SUMPRODUCT(-('Gastos Gerais'!$B$4:$B$1003=Analítico!$B81),-(Analítico!M$3&gt;='Gastos Gerais'!$D$4:$D$1003),-(Analítico!M$3&lt;='Gastos Gerais'!$E$4:$E$1003),-('Gastos Gerais'!$C$4:$C$1003))</f>
        <v>0</v>
      </c>
      <c r="N81" s="72">
        <f>SUMPRODUCT(-('Gastos Gerais'!$B$4:$B$1003=Analítico!$B81),-(Analítico!N$3&gt;='Gastos Gerais'!$D$4:$D$1003),-(Analítico!N$3&lt;='Gastos Gerais'!$E$4:$E$1003),-('Gastos Gerais'!$C$4:$C$1003))</f>
        <v>0</v>
      </c>
      <c r="O81" s="72">
        <f>SUMPRODUCT(-('Gastos Gerais'!$B$4:$B$1003=Analítico!$B81),-(Analítico!O$3&gt;='Gastos Gerais'!$D$4:$D$1003),-(Analítico!O$3&lt;='Gastos Gerais'!$E$4:$E$1003),-('Gastos Gerais'!$C$4:$C$1003))</f>
        <v>0</v>
      </c>
      <c r="P81" s="72">
        <f>SUMPRODUCT(-('Gastos Gerais'!$B$4:$B$1003=Analítico!$B81),-(Analítico!P$3&gt;='Gastos Gerais'!$D$4:$D$1003),-(Analítico!P$3&lt;='Gastos Gerais'!$E$4:$E$1003),-('Gastos Gerais'!$C$4:$C$1003))</f>
        <v>0</v>
      </c>
      <c r="Q81" s="72">
        <f>SUMPRODUCT(-('Gastos Gerais'!$B$4:$B$1003=Analítico!$B81),-(Analítico!Q$3&gt;='Gastos Gerais'!$D$4:$D$1003),-(Analítico!Q$3&lt;='Gastos Gerais'!$E$4:$E$1003),-('Gastos Gerais'!$C$4:$C$1003))</f>
        <v>0</v>
      </c>
      <c r="R81" s="72">
        <f>SUMPRODUCT(-('Gastos Gerais'!$B$4:$B$1003=Analítico!$B81),-(Analítico!R$3&gt;='Gastos Gerais'!$D$4:$D$1003),-(Analítico!R$3&lt;='Gastos Gerais'!$E$4:$E$1003),-('Gastos Gerais'!$C$4:$C$1003))</f>
        <v>0</v>
      </c>
      <c r="S81" s="72">
        <f>SUMPRODUCT(-('Gastos Gerais'!$B$4:$B$1003=Analítico!$B81),-(Analítico!S$3&gt;='Gastos Gerais'!$D$4:$D$1003),-(Analítico!S$3&lt;='Gastos Gerais'!$E$4:$E$1003),-('Gastos Gerais'!$C$4:$C$1003))</f>
        <v>0</v>
      </c>
      <c r="T81" s="72">
        <f>SUMPRODUCT(-('Gastos Gerais'!$B$4:$B$1003=Analítico!$B81),-(Analítico!T$3&gt;='Gastos Gerais'!$D$4:$D$1003),-(Analítico!T$3&lt;='Gastos Gerais'!$E$4:$E$1003),-('Gastos Gerais'!$C$4:$C$1003))</f>
        <v>0</v>
      </c>
      <c r="U81" s="72">
        <f>SUMPRODUCT(-('Gastos Gerais'!$B$4:$B$1003=Analítico!$B81),-(Analítico!U$3&gt;='Gastos Gerais'!$D$4:$D$1003),-(Analítico!U$3&lt;='Gastos Gerais'!$E$4:$E$1003),-('Gastos Gerais'!$C$4:$C$1003))</f>
        <v>0</v>
      </c>
      <c r="V81" s="72">
        <f>SUMPRODUCT(-('Gastos Gerais'!$B$4:$B$1003=Analítico!$B81),-(Analítico!V$3&gt;='Gastos Gerais'!$D$4:$D$1003),-(Analítico!V$3&lt;='Gastos Gerais'!$E$4:$E$1003),-('Gastos Gerais'!$C$4:$C$1003))</f>
        <v>0</v>
      </c>
      <c r="W81" s="72">
        <f>SUMPRODUCT(-('Gastos Gerais'!$B$4:$B$1003=Analítico!$B81),-(Analítico!W$3&gt;='Gastos Gerais'!$D$4:$D$1003),-(Analítico!W$3&lt;='Gastos Gerais'!$E$4:$E$1003),-('Gastos Gerais'!$C$4:$C$1003))</f>
        <v>0</v>
      </c>
      <c r="X81" s="72">
        <f>SUMPRODUCT(-('Gastos Gerais'!$B$4:$B$1003=Analítico!$B81),-(Analítico!X$3&gt;='Gastos Gerais'!$D$4:$D$1003),-(Analítico!X$3&lt;='Gastos Gerais'!$E$4:$E$1003),-('Gastos Gerais'!$C$4:$C$1003))</f>
        <v>0</v>
      </c>
      <c r="Y81" s="72">
        <f>SUMPRODUCT(-('Gastos Gerais'!$B$4:$B$1003=Analítico!$B81),-(Analítico!Y$3&gt;='Gastos Gerais'!$D$4:$D$1003),-(Analítico!Y$3&lt;='Gastos Gerais'!$E$4:$E$1003),-('Gastos Gerais'!$C$4:$C$1003))</f>
        <v>0</v>
      </c>
      <c r="Z81" s="72">
        <f>SUMPRODUCT(-('Gastos Gerais'!$B$4:$B$1003=Analítico!$B81),-(Analítico!Z$3&gt;='Gastos Gerais'!$D$4:$D$1003),-(Analítico!Z$3&lt;='Gastos Gerais'!$E$4:$E$1003),-('Gastos Gerais'!$C$4:$C$1003))</f>
        <v>0</v>
      </c>
      <c r="AA81" s="72">
        <f>SUMPRODUCT(-('Gastos Gerais'!$B$4:$B$1003=Analítico!$B81),-(Analítico!AA$3&gt;='Gastos Gerais'!$D$4:$D$1003),-(Analítico!AA$3&lt;='Gastos Gerais'!$E$4:$E$1003),-('Gastos Gerais'!$C$4:$C$1003))</f>
        <v>0</v>
      </c>
      <c r="AB81" s="72">
        <f>SUMPRODUCT(-('Gastos Gerais'!$B$4:$B$1003=Analítico!$B81),-(Analítico!AB$3&gt;='Gastos Gerais'!$D$4:$D$1003),-(Analítico!AB$3&lt;='Gastos Gerais'!$E$4:$E$1003),-('Gastos Gerais'!$C$4:$C$1003))</f>
        <v>0</v>
      </c>
      <c r="AC81" s="72">
        <f>SUMPRODUCT(-('Gastos Gerais'!$B$4:$B$1003=Analítico!$B81),-(Analítico!AC$3&gt;='Gastos Gerais'!$D$4:$D$1003),-(Analítico!AC$3&lt;='Gastos Gerais'!$E$4:$E$1003),-('Gastos Gerais'!$C$4:$C$1003))</f>
        <v>0</v>
      </c>
      <c r="AD81" s="72">
        <f>SUMPRODUCT(-('Gastos Gerais'!$B$4:$B$1003=Analítico!$B81),-(Analítico!AD$3&gt;='Gastos Gerais'!$D$4:$D$1003),-(Analítico!AD$3&lt;='Gastos Gerais'!$E$4:$E$1003),-('Gastos Gerais'!$C$4:$C$1003))</f>
        <v>0</v>
      </c>
      <c r="AE81" s="72">
        <f>SUMPRODUCT(-('Gastos Gerais'!$B$4:$B$1003=Analítico!$B81),-(Analítico!AE$3&gt;='Gastos Gerais'!$D$4:$D$1003),-(Analítico!AE$3&lt;='Gastos Gerais'!$E$4:$E$1003),-('Gastos Gerais'!$C$4:$C$1003))</f>
        <v>0</v>
      </c>
      <c r="AF81" s="72">
        <f>SUMPRODUCT(-('Gastos Gerais'!$B$4:$B$1003=Analítico!$B81),-(Analítico!AF$3&gt;='Gastos Gerais'!$D$4:$D$1003),-(Analítico!AF$3&lt;='Gastos Gerais'!$E$4:$E$1003),-('Gastos Gerais'!$C$4:$C$1003))</f>
        <v>0</v>
      </c>
      <c r="AG81" s="72">
        <f>SUMPRODUCT(-('Gastos Gerais'!$B$4:$B$1003=Analítico!$B81),-(Analítico!AG$3&gt;='Gastos Gerais'!$D$4:$D$1003),-(Analítico!AG$3&lt;='Gastos Gerais'!$E$4:$E$1003),-('Gastos Gerais'!$C$4:$C$1003))</f>
        <v>0</v>
      </c>
      <c r="AH81" s="72">
        <f>SUMPRODUCT(-('Gastos Gerais'!$B$4:$B$1003=Analítico!$B81),-(Analítico!AH$3&gt;='Gastos Gerais'!$D$4:$D$1003),-(Analítico!AH$3&lt;='Gastos Gerais'!$E$4:$E$1003),-('Gastos Gerais'!$C$4:$C$1003))</f>
        <v>0</v>
      </c>
      <c r="AI81" s="72">
        <f>SUMPRODUCT(-('Gastos Gerais'!$B$4:$B$1003=Analítico!$B81),-(Analítico!AI$3&gt;='Gastos Gerais'!$D$4:$D$1003),-(Analítico!AI$3&lt;='Gastos Gerais'!$E$4:$E$1003),-('Gastos Gerais'!$C$4:$C$1003))</f>
        <v>0</v>
      </c>
      <c r="AJ81" s="72">
        <f>SUMPRODUCT(-('Gastos Gerais'!$B$4:$B$1003=Analítico!$B81),-(Analítico!AJ$3&gt;='Gastos Gerais'!$D$4:$D$1003),-(Analítico!AJ$3&lt;='Gastos Gerais'!$E$4:$E$1003),-('Gastos Gerais'!$C$4:$C$1003))</f>
        <v>0</v>
      </c>
      <c r="AK81" s="72">
        <f>SUMPRODUCT(-('Gastos Gerais'!$B$4:$B$1003=Analítico!$B81),-(Analítico!AK$3&gt;='Gastos Gerais'!$D$4:$D$1003),-(Analítico!AK$3&lt;='Gastos Gerais'!$E$4:$E$1003),-('Gastos Gerais'!$C$4:$C$1003))</f>
        <v>0</v>
      </c>
      <c r="AL81" s="72">
        <f>SUMPRODUCT(-('Gastos Gerais'!$B$4:$B$1003=Analítico!$B81),-(Analítico!AL$3&gt;='Gastos Gerais'!$D$4:$D$1003),-(Analítico!AL$3&lt;='Gastos Gerais'!$E$4:$E$1003),-('Gastos Gerais'!$C$4:$C$1003))</f>
        <v>0</v>
      </c>
      <c r="AM81" s="72">
        <f>SUMPRODUCT(-('Gastos Gerais'!$B$4:$B$1003=Analítico!$B81),-(Analítico!AM$3&gt;='Gastos Gerais'!$D$4:$D$1003),-(Analítico!AM$3&lt;='Gastos Gerais'!$E$4:$E$1003),-('Gastos Gerais'!$C$4:$C$1003))</f>
        <v>0</v>
      </c>
      <c r="AN81" s="72">
        <f>SUMPRODUCT(-('Gastos Gerais'!$B$4:$B$1003=Analítico!$B81),-(Analítico!AN$3&gt;='Gastos Gerais'!$D$4:$D$1003),-(Analítico!AN$3&lt;='Gastos Gerais'!$E$4:$E$1003),-('Gastos Gerais'!$C$4:$C$1003))</f>
        <v>0</v>
      </c>
      <c r="AO81" s="72">
        <f>SUMPRODUCT(-('Gastos Gerais'!$B$4:$B$1003=Analítico!$B81),-(Analítico!AO$3&gt;='Gastos Gerais'!$D$4:$D$1003),-(Analítico!AO$3&lt;='Gastos Gerais'!$E$4:$E$1003),-('Gastos Gerais'!$C$4:$C$1003))</f>
        <v>0</v>
      </c>
      <c r="AP81" s="72">
        <f>SUMPRODUCT(-('Gastos Gerais'!$B$4:$B$1003=Analítico!$B81),-(Analítico!AP$3&gt;='Gastos Gerais'!$D$4:$D$1003),-(Analítico!AP$3&lt;='Gastos Gerais'!$E$4:$E$1003),-('Gastos Gerais'!$C$4:$C$1003))</f>
        <v>0</v>
      </c>
      <c r="AQ81" s="72">
        <f>SUMPRODUCT(-('Gastos Gerais'!$B$4:$B$1003=Analítico!$B81),-(Analítico!AQ$3&gt;='Gastos Gerais'!$D$4:$D$1003),-(Analítico!AQ$3&lt;='Gastos Gerais'!$E$4:$E$1003),-('Gastos Gerais'!$C$4:$C$1003))</f>
        <v>0</v>
      </c>
      <c r="AR81" s="72">
        <f>SUMPRODUCT(-('Gastos Gerais'!$B$4:$B$1003=Analítico!$B81),-(Analítico!AR$3&gt;='Gastos Gerais'!$D$4:$D$1003),-(Analítico!AR$3&lt;='Gastos Gerais'!$E$4:$E$1003),-('Gastos Gerais'!$C$4:$C$1003))</f>
        <v>0</v>
      </c>
      <c r="AS81" s="72">
        <f>SUMPRODUCT(-('Gastos Gerais'!$B$4:$B$1003=Analítico!$B81),-(Analítico!AS$3&gt;='Gastos Gerais'!$D$4:$D$1003),-(Analítico!AS$3&lt;='Gastos Gerais'!$E$4:$E$1003),-('Gastos Gerais'!$C$4:$C$1003))</f>
        <v>0</v>
      </c>
      <c r="AT81" s="72">
        <f>SUMPRODUCT(-('Gastos Gerais'!$B$4:$B$1003=Analítico!$B81),-(Analítico!AT$3&gt;='Gastos Gerais'!$D$4:$D$1003),-(Analítico!AT$3&lt;='Gastos Gerais'!$E$4:$E$1003),-('Gastos Gerais'!$C$4:$C$1003))</f>
        <v>0</v>
      </c>
      <c r="AU81" s="72">
        <f>SUMPRODUCT(-('Gastos Gerais'!$B$4:$B$1003=Analítico!$B81),-(Analítico!AU$3&gt;='Gastos Gerais'!$D$4:$D$1003),-(Analítico!AU$3&lt;='Gastos Gerais'!$E$4:$E$1003),-('Gastos Gerais'!$C$4:$C$1003))</f>
        <v>0</v>
      </c>
      <c r="AV81" s="72">
        <f>SUMPRODUCT(-('Gastos Gerais'!$B$4:$B$1003=Analítico!$B81),-(Analítico!AV$3&gt;='Gastos Gerais'!$D$4:$D$1003),-(Analítico!AV$3&lt;='Gastos Gerais'!$E$4:$E$1003),-('Gastos Gerais'!$C$4:$C$1003))</f>
        <v>0</v>
      </c>
      <c r="AW81" s="72">
        <f>SUMPRODUCT(-('Gastos Gerais'!$B$4:$B$1003=Analítico!$B81),-(Analítico!AW$3&gt;='Gastos Gerais'!$D$4:$D$1003),-(Analítico!AW$3&lt;='Gastos Gerais'!$E$4:$E$1003),-('Gastos Gerais'!$C$4:$C$1003))</f>
        <v>0</v>
      </c>
      <c r="AX81" s="72">
        <f>SUMPRODUCT(-('Gastos Gerais'!$B$4:$B$1003=Analítico!$B81),-(Analítico!AX$3&gt;='Gastos Gerais'!$D$4:$D$1003),-(Analítico!AX$3&lt;='Gastos Gerais'!$E$4:$E$1003),-('Gastos Gerais'!$C$4:$C$1003))</f>
        <v>0</v>
      </c>
      <c r="AY81" s="72">
        <f>SUMPRODUCT(-('Gastos Gerais'!$B$4:$B$1003=Analítico!$B81),-(Analítico!AY$3&gt;='Gastos Gerais'!$D$4:$D$1003),-(Analítico!AY$3&lt;='Gastos Gerais'!$E$4:$E$1003),-('Gastos Gerais'!$C$4:$C$1003))</f>
        <v>0</v>
      </c>
      <c r="AZ81" s="72">
        <f>SUMPRODUCT(-('Gastos Gerais'!$B$4:$B$1003=Analítico!$B81),-(Analítico!AZ$3&gt;='Gastos Gerais'!$D$4:$D$1003),-(Analítico!AZ$3&lt;='Gastos Gerais'!$E$4:$E$1003),-('Gastos Gerais'!$C$4:$C$1003))</f>
        <v>0</v>
      </c>
      <c r="BA81" s="72">
        <f>SUMPRODUCT(-('Gastos Gerais'!$B$4:$B$1003=Analítico!$B81),-(Analítico!BA$3&gt;='Gastos Gerais'!$D$4:$D$1003),-(Analítico!BA$3&lt;='Gastos Gerais'!$E$4:$E$1003),-('Gastos Gerais'!$C$4:$C$1003))</f>
        <v>0</v>
      </c>
      <c r="BB81" s="72">
        <f>SUMPRODUCT(-('Gastos Gerais'!$B$4:$B$1003=Analítico!$B81),-(Analítico!BB$3&gt;='Gastos Gerais'!$D$4:$D$1003),-(Analítico!BB$3&lt;='Gastos Gerais'!$E$4:$E$1003),-('Gastos Gerais'!$C$4:$C$1003))</f>
        <v>0</v>
      </c>
      <c r="BC81" s="72">
        <f>SUMPRODUCT(-('Gastos Gerais'!$B$4:$B$1003=Analítico!$B81),-(Analítico!BC$3&gt;='Gastos Gerais'!$D$4:$D$1003),-(Analítico!BC$3&lt;='Gastos Gerais'!$E$4:$E$1003),-('Gastos Gerais'!$C$4:$C$1003))</f>
        <v>0</v>
      </c>
      <c r="BD81" s="72">
        <f>SUMPRODUCT(-('Gastos Gerais'!$B$4:$B$1003=Analítico!$B81),-(Analítico!BD$3&gt;='Gastos Gerais'!$D$4:$D$1003),-(Analítico!BD$3&lt;='Gastos Gerais'!$E$4:$E$1003),-('Gastos Gerais'!$C$4:$C$1003))</f>
        <v>0</v>
      </c>
      <c r="BE81" s="72">
        <f>SUMPRODUCT(-('Gastos Gerais'!$B$4:$B$1003=Analítico!$B81),-(Analítico!BE$3&gt;='Gastos Gerais'!$D$4:$D$1003),-(Analítico!BE$3&lt;='Gastos Gerais'!$E$4:$E$1003),-('Gastos Gerais'!$C$4:$C$1003))</f>
        <v>0</v>
      </c>
      <c r="BF81" s="72">
        <f>SUMPRODUCT(-('Gastos Gerais'!$B$4:$B$1003=Analítico!$B81),-(Analítico!BF$3&gt;='Gastos Gerais'!$D$4:$D$1003),-(Analítico!BF$3&lt;='Gastos Gerais'!$E$4:$E$1003),-('Gastos Gerais'!$C$4:$C$1003))</f>
        <v>0</v>
      </c>
      <c r="BG81" s="72">
        <f>SUMPRODUCT(-('Gastos Gerais'!$B$4:$B$1003=Analítico!$B81),-(Analítico!BG$3&gt;='Gastos Gerais'!$D$4:$D$1003),-(Analítico!BG$3&lt;='Gastos Gerais'!$E$4:$E$1003),-('Gastos Gerais'!$C$4:$C$1003))</f>
        <v>0</v>
      </c>
      <c r="BH81" s="72">
        <f>SUMPRODUCT(-('Gastos Gerais'!$B$4:$B$1003=Analítico!$B81),-(Analítico!BH$3&gt;='Gastos Gerais'!$D$4:$D$1003),-(Analítico!BH$3&lt;='Gastos Gerais'!$E$4:$E$1003),-('Gastos Gerais'!$C$4:$C$1003))</f>
        <v>0</v>
      </c>
      <c r="BI81" s="72">
        <f>SUMPRODUCT(-('Gastos Gerais'!$B$4:$B$1003=Analítico!$B81),-(Analítico!BI$3&gt;='Gastos Gerais'!$D$4:$D$1003),-(Analítico!BI$3&lt;='Gastos Gerais'!$E$4:$E$1003),-('Gastos Gerais'!$C$4:$C$1003))</f>
        <v>0</v>
      </c>
      <c r="BJ81" s="72">
        <f>SUMPRODUCT(-('Gastos Gerais'!$B$4:$B$1003=Analítico!$B81),-(Analítico!BJ$3&gt;='Gastos Gerais'!$D$4:$D$1003),-(Analítico!BJ$3&lt;='Gastos Gerais'!$E$4:$E$1003),-('Gastos Gerais'!$C$4:$C$1003))</f>
        <v>0</v>
      </c>
      <c r="BK81" s="70">
        <f t="shared" si="31"/>
        <v>0</v>
      </c>
      <c r="BL81" s="75">
        <f t="shared" ca="1" si="32"/>
        <v>0</v>
      </c>
    </row>
    <row r="82" spans="1:64" s="48" customFormat="1" ht="23.25" customHeight="1" x14ac:dyDescent="0.2">
      <c r="A82" s="19" t="s">
        <v>229</v>
      </c>
      <c r="B82" s="352" t="s">
        <v>230</v>
      </c>
      <c r="C82" s="72">
        <f>SUMPRODUCT(-('Gastos Gerais'!$B$4:$B$1003=Analítico!$B82),-(Analítico!C$3&gt;='Gastos Gerais'!$D$4:$D$1003),-(Analítico!C$3&lt;='Gastos Gerais'!$E$4:$E$1003),-('Gastos Gerais'!$C$4:$C$1003))</f>
        <v>0</v>
      </c>
      <c r="D82" s="72">
        <f>SUMPRODUCT(-('Gastos Gerais'!$B$4:$B$1003=Analítico!$B82),-(Analítico!D$3&gt;='Gastos Gerais'!$D$4:$D$1003),-(Analítico!D$3&lt;='Gastos Gerais'!$E$4:$E$1003),-('Gastos Gerais'!$C$4:$C$1003))</f>
        <v>0</v>
      </c>
      <c r="E82" s="72">
        <f>SUMPRODUCT(-('Gastos Gerais'!$B$4:$B$1003=Analítico!$B82),-(Analítico!E$3&gt;='Gastos Gerais'!$D$4:$D$1003),-(Analítico!E$3&lt;='Gastos Gerais'!$E$4:$E$1003),-('Gastos Gerais'!$C$4:$C$1003))</f>
        <v>0</v>
      </c>
      <c r="F82" s="72">
        <f>SUMPRODUCT(-('Gastos Gerais'!$B$4:$B$1003=Analítico!$B82),-(Analítico!F$3&gt;='Gastos Gerais'!$D$4:$D$1003),-(Analítico!F$3&lt;='Gastos Gerais'!$E$4:$E$1003),-('Gastos Gerais'!$C$4:$C$1003))</f>
        <v>0</v>
      </c>
      <c r="G82" s="72">
        <f>SUMPRODUCT(-('Gastos Gerais'!$B$4:$B$1003=Analítico!$B82),-(Analítico!G$3&gt;='Gastos Gerais'!$D$4:$D$1003),-(Analítico!G$3&lt;='Gastos Gerais'!$E$4:$E$1003),-('Gastos Gerais'!$C$4:$C$1003))</f>
        <v>0</v>
      </c>
      <c r="H82" s="72">
        <f>SUMPRODUCT(-('Gastos Gerais'!$B$4:$B$1003=Analítico!$B82),-(Analítico!H$3&gt;='Gastos Gerais'!$D$4:$D$1003),-(Analítico!H$3&lt;='Gastos Gerais'!$E$4:$E$1003),-('Gastos Gerais'!$C$4:$C$1003))</f>
        <v>0</v>
      </c>
      <c r="I82" s="72">
        <f>SUMPRODUCT(-('Gastos Gerais'!$B$4:$B$1003=Analítico!$B82),-(Analítico!I$3&gt;='Gastos Gerais'!$D$4:$D$1003),-(Analítico!I$3&lt;='Gastos Gerais'!$E$4:$E$1003),-('Gastos Gerais'!$C$4:$C$1003))</f>
        <v>0</v>
      </c>
      <c r="J82" s="72">
        <f>SUMPRODUCT(-('Gastos Gerais'!$B$4:$B$1003=Analítico!$B82),-(Analítico!J$3&gt;='Gastos Gerais'!$D$4:$D$1003),-(Analítico!J$3&lt;='Gastos Gerais'!$E$4:$E$1003),-('Gastos Gerais'!$C$4:$C$1003))</f>
        <v>0</v>
      </c>
      <c r="K82" s="72">
        <f>SUMPRODUCT(-('Gastos Gerais'!$B$4:$B$1003=Analítico!$B82),-(Analítico!K$3&gt;='Gastos Gerais'!$D$4:$D$1003),-(Analítico!K$3&lt;='Gastos Gerais'!$E$4:$E$1003),-('Gastos Gerais'!$C$4:$C$1003))</f>
        <v>0</v>
      </c>
      <c r="L82" s="72">
        <f>SUMPRODUCT(-('Gastos Gerais'!$B$4:$B$1003=Analítico!$B82),-(Analítico!L$3&gt;='Gastos Gerais'!$D$4:$D$1003),-(Analítico!L$3&lt;='Gastos Gerais'!$E$4:$E$1003),-('Gastos Gerais'!$C$4:$C$1003))</f>
        <v>0</v>
      </c>
      <c r="M82" s="72">
        <f>SUMPRODUCT(-('Gastos Gerais'!$B$4:$B$1003=Analítico!$B82),-(Analítico!M$3&gt;='Gastos Gerais'!$D$4:$D$1003),-(Analítico!M$3&lt;='Gastos Gerais'!$E$4:$E$1003),-('Gastos Gerais'!$C$4:$C$1003))</f>
        <v>0</v>
      </c>
      <c r="N82" s="72">
        <f>SUMPRODUCT(-('Gastos Gerais'!$B$4:$B$1003=Analítico!$B82),-(Analítico!N$3&gt;='Gastos Gerais'!$D$4:$D$1003),-(Analítico!N$3&lt;='Gastos Gerais'!$E$4:$E$1003),-('Gastos Gerais'!$C$4:$C$1003))</f>
        <v>0</v>
      </c>
      <c r="O82" s="72">
        <f>SUMPRODUCT(-('Gastos Gerais'!$B$4:$B$1003=Analítico!$B82),-(Analítico!O$3&gt;='Gastos Gerais'!$D$4:$D$1003),-(Analítico!O$3&lt;='Gastos Gerais'!$E$4:$E$1003),-('Gastos Gerais'!$C$4:$C$1003))</f>
        <v>0</v>
      </c>
      <c r="P82" s="72">
        <f>SUMPRODUCT(-('Gastos Gerais'!$B$4:$B$1003=Analítico!$B82),-(Analítico!P$3&gt;='Gastos Gerais'!$D$4:$D$1003),-(Analítico!P$3&lt;='Gastos Gerais'!$E$4:$E$1003),-('Gastos Gerais'!$C$4:$C$1003))</f>
        <v>0</v>
      </c>
      <c r="Q82" s="72">
        <f>SUMPRODUCT(-('Gastos Gerais'!$B$4:$B$1003=Analítico!$B82),-(Analítico!Q$3&gt;='Gastos Gerais'!$D$4:$D$1003),-(Analítico!Q$3&lt;='Gastos Gerais'!$E$4:$E$1003),-('Gastos Gerais'!$C$4:$C$1003))</f>
        <v>0</v>
      </c>
      <c r="R82" s="72">
        <f>SUMPRODUCT(-('Gastos Gerais'!$B$4:$B$1003=Analítico!$B82),-(Analítico!R$3&gt;='Gastos Gerais'!$D$4:$D$1003),-(Analítico!R$3&lt;='Gastos Gerais'!$E$4:$E$1003),-('Gastos Gerais'!$C$4:$C$1003))</f>
        <v>0</v>
      </c>
      <c r="S82" s="72">
        <f>SUMPRODUCT(-('Gastos Gerais'!$B$4:$B$1003=Analítico!$B82),-(Analítico!S$3&gt;='Gastos Gerais'!$D$4:$D$1003),-(Analítico!S$3&lt;='Gastos Gerais'!$E$4:$E$1003),-('Gastos Gerais'!$C$4:$C$1003))</f>
        <v>0</v>
      </c>
      <c r="T82" s="72">
        <f>SUMPRODUCT(-('Gastos Gerais'!$B$4:$B$1003=Analítico!$B82),-(Analítico!T$3&gt;='Gastos Gerais'!$D$4:$D$1003),-(Analítico!T$3&lt;='Gastos Gerais'!$E$4:$E$1003),-('Gastos Gerais'!$C$4:$C$1003))</f>
        <v>0</v>
      </c>
      <c r="U82" s="72">
        <f>SUMPRODUCT(-('Gastos Gerais'!$B$4:$B$1003=Analítico!$B82),-(Analítico!U$3&gt;='Gastos Gerais'!$D$4:$D$1003),-(Analítico!U$3&lt;='Gastos Gerais'!$E$4:$E$1003),-('Gastos Gerais'!$C$4:$C$1003))</f>
        <v>0</v>
      </c>
      <c r="V82" s="72">
        <f>SUMPRODUCT(-('Gastos Gerais'!$B$4:$B$1003=Analítico!$B82),-(Analítico!V$3&gt;='Gastos Gerais'!$D$4:$D$1003),-(Analítico!V$3&lt;='Gastos Gerais'!$E$4:$E$1003),-('Gastos Gerais'!$C$4:$C$1003))</f>
        <v>0</v>
      </c>
      <c r="W82" s="72">
        <f>SUMPRODUCT(-('Gastos Gerais'!$B$4:$B$1003=Analítico!$B82),-(Analítico!W$3&gt;='Gastos Gerais'!$D$4:$D$1003),-(Analítico!W$3&lt;='Gastos Gerais'!$E$4:$E$1003),-('Gastos Gerais'!$C$4:$C$1003))</f>
        <v>0</v>
      </c>
      <c r="X82" s="72">
        <f>SUMPRODUCT(-('Gastos Gerais'!$B$4:$B$1003=Analítico!$B82),-(Analítico!X$3&gt;='Gastos Gerais'!$D$4:$D$1003),-(Analítico!X$3&lt;='Gastos Gerais'!$E$4:$E$1003),-('Gastos Gerais'!$C$4:$C$1003))</f>
        <v>0</v>
      </c>
      <c r="Y82" s="72">
        <f>SUMPRODUCT(-('Gastos Gerais'!$B$4:$B$1003=Analítico!$B82),-(Analítico!Y$3&gt;='Gastos Gerais'!$D$4:$D$1003),-(Analítico!Y$3&lt;='Gastos Gerais'!$E$4:$E$1003),-('Gastos Gerais'!$C$4:$C$1003))</f>
        <v>0</v>
      </c>
      <c r="Z82" s="72">
        <f>SUMPRODUCT(-('Gastos Gerais'!$B$4:$B$1003=Analítico!$B82),-(Analítico!Z$3&gt;='Gastos Gerais'!$D$4:$D$1003),-(Analítico!Z$3&lt;='Gastos Gerais'!$E$4:$E$1003),-('Gastos Gerais'!$C$4:$C$1003))</f>
        <v>0</v>
      </c>
      <c r="AA82" s="72">
        <f>SUMPRODUCT(-('Gastos Gerais'!$B$4:$B$1003=Analítico!$B82),-(Analítico!AA$3&gt;='Gastos Gerais'!$D$4:$D$1003),-(Analítico!AA$3&lt;='Gastos Gerais'!$E$4:$E$1003),-('Gastos Gerais'!$C$4:$C$1003))</f>
        <v>0</v>
      </c>
      <c r="AB82" s="72">
        <f>SUMPRODUCT(-('Gastos Gerais'!$B$4:$B$1003=Analítico!$B82),-(Analítico!AB$3&gt;='Gastos Gerais'!$D$4:$D$1003),-(Analítico!AB$3&lt;='Gastos Gerais'!$E$4:$E$1003),-('Gastos Gerais'!$C$4:$C$1003))</f>
        <v>0</v>
      </c>
      <c r="AC82" s="72">
        <f>SUMPRODUCT(-('Gastos Gerais'!$B$4:$B$1003=Analítico!$B82),-(Analítico!AC$3&gt;='Gastos Gerais'!$D$4:$D$1003),-(Analítico!AC$3&lt;='Gastos Gerais'!$E$4:$E$1003),-('Gastos Gerais'!$C$4:$C$1003))</f>
        <v>0</v>
      </c>
      <c r="AD82" s="72">
        <f>SUMPRODUCT(-('Gastos Gerais'!$B$4:$B$1003=Analítico!$B82),-(Analítico!AD$3&gt;='Gastos Gerais'!$D$4:$D$1003),-(Analítico!AD$3&lt;='Gastos Gerais'!$E$4:$E$1003),-('Gastos Gerais'!$C$4:$C$1003))</f>
        <v>0</v>
      </c>
      <c r="AE82" s="72">
        <f>SUMPRODUCT(-('Gastos Gerais'!$B$4:$B$1003=Analítico!$B82),-(Analítico!AE$3&gt;='Gastos Gerais'!$D$4:$D$1003),-(Analítico!AE$3&lt;='Gastos Gerais'!$E$4:$E$1003),-('Gastos Gerais'!$C$4:$C$1003))</f>
        <v>0</v>
      </c>
      <c r="AF82" s="72">
        <f>SUMPRODUCT(-('Gastos Gerais'!$B$4:$B$1003=Analítico!$B82),-(Analítico!AF$3&gt;='Gastos Gerais'!$D$4:$D$1003),-(Analítico!AF$3&lt;='Gastos Gerais'!$E$4:$E$1003),-('Gastos Gerais'!$C$4:$C$1003))</f>
        <v>0</v>
      </c>
      <c r="AG82" s="72">
        <f>SUMPRODUCT(-('Gastos Gerais'!$B$4:$B$1003=Analítico!$B82),-(Analítico!AG$3&gt;='Gastos Gerais'!$D$4:$D$1003),-(Analítico!AG$3&lt;='Gastos Gerais'!$E$4:$E$1003),-('Gastos Gerais'!$C$4:$C$1003))</f>
        <v>0</v>
      </c>
      <c r="AH82" s="72">
        <f>SUMPRODUCT(-('Gastos Gerais'!$B$4:$B$1003=Analítico!$B82),-(Analítico!AH$3&gt;='Gastos Gerais'!$D$4:$D$1003),-(Analítico!AH$3&lt;='Gastos Gerais'!$E$4:$E$1003),-('Gastos Gerais'!$C$4:$C$1003))</f>
        <v>0</v>
      </c>
      <c r="AI82" s="72">
        <f>SUMPRODUCT(-('Gastos Gerais'!$B$4:$B$1003=Analítico!$B82),-(Analítico!AI$3&gt;='Gastos Gerais'!$D$4:$D$1003),-(Analítico!AI$3&lt;='Gastos Gerais'!$E$4:$E$1003),-('Gastos Gerais'!$C$4:$C$1003))</f>
        <v>0</v>
      </c>
      <c r="AJ82" s="72">
        <f>SUMPRODUCT(-('Gastos Gerais'!$B$4:$B$1003=Analítico!$B82),-(Analítico!AJ$3&gt;='Gastos Gerais'!$D$4:$D$1003),-(Analítico!AJ$3&lt;='Gastos Gerais'!$E$4:$E$1003),-('Gastos Gerais'!$C$4:$C$1003))</f>
        <v>0</v>
      </c>
      <c r="AK82" s="72">
        <f>SUMPRODUCT(-('Gastos Gerais'!$B$4:$B$1003=Analítico!$B82),-(Analítico!AK$3&gt;='Gastos Gerais'!$D$4:$D$1003),-(Analítico!AK$3&lt;='Gastos Gerais'!$E$4:$E$1003),-('Gastos Gerais'!$C$4:$C$1003))</f>
        <v>0</v>
      </c>
      <c r="AL82" s="72">
        <f>SUMPRODUCT(-('Gastos Gerais'!$B$4:$B$1003=Analítico!$B82),-(Analítico!AL$3&gt;='Gastos Gerais'!$D$4:$D$1003),-(Analítico!AL$3&lt;='Gastos Gerais'!$E$4:$E$1003),-('Gastos Gerais'!$C$4:$C$1003))</f>
        <v>0</v>
      </c>
      <c r="AM82" s="72">
        <f>SUMPRODUCT(-('Gastos Gerais'!$B$4:$B$1003=Analítico!$B82),-(Analítico!AM$3&gt;='Gastos Gerais'!$D$4:$D$1003),-(Analítico!AM$3&lt;='Gastos Gerais'!$E$4:$E$1003),-('Gastos Gerais'!$C$4:$C$1003))</f>
        <v>0</v>
      </c>
      <c r="AN82" s="72">
        <f>SUMPRODUCT(-('Gastos Gerais'!$B$4:$B$1003=Analítico!$B82),-(Analítico!AN$3&gt;='Gastos Gerais'!$D$4:$D$1003),-(Analítico!AN$3&lt;='Gastos Gerais'!$E$4:$E$1003),-('Gastos Gerais'!$C$4:$C$1003))</f>
        <v>0</v>
      </c>
      <c r="AO82" s="72">
        <f>SUMPRODUCT(-('Gastos Gerais'!$B$4:$B$1003=Analítico!$B82),-(Analítico!AO$3&gt;='Gastos Gerais'!$D$4:$D$1003),-(Analítico!AO$3&lt;='Gastos Gerais'!$E$4:$E$1003),-('Gastos Gerais'!$C$4:$C$1003))</f>
        <v>0</v>
      </c>
      <c r="AP82" s="72">
        <f>SUMPRODUCT(-('Gastos Gerais'!$B$4:$B$1003=Analítico!$B82),-(Analítico!AP$3&gt;='Gastos Gerais'!$D$4:$D$1003),-(Analítico!AP$3&lt;='Gastos Gerais'!$E$4:$E$1003),-('Gastos Gerais'!$C$4:$C$1003))</f>
        <v>0</v>
      </c>
      <c r="AQ82" s="72">
        <f>SUMPRODUCT(-('Gastos Gerais'!$B$4:$B$1003=Analítico!$B82),-(Analítico!AQ$3&gt;='Gastos Gerais'!$D$4:$D$1003),-(Analítico!AQ$3&lt;='Gastos Gerais'!$E$4:$E$1003),-('Gastos Gerais'!$C$4:$C$1003))</f>
        <v>0</v>
      </c>
      <c r="AR82" s="72">
        <f>SUMPRODUCT(-('Gastos Gerais'!$B$4:$B$1003=Analítico!$B82),-(Analítico!AR$3&gt;='Gastos Gerais'!$D$4:$D$1003),-(Analítico!AR$3&lt;='Gastos Gerais'!$E$4:$E$1003),-('Gastos Gerais'!$C$4:$C$1003))</f>
        <v>0</v>
      </c>
      <c r="AS82" s="72">
        <f>SUMPRODUCT(-('Gastos Gerais'!$B$4:$B$1003=Analítico!$B82),-(Analítico!AS$3&gt;='Gastos Gerais'!$D$4:$D$1003),-(Analítico!AS$3&lt;='Gastos Gerais'!$E$4:$E$1003),-('Gastos Gerais'!$C$4:$C$1003))</f>
        <v>0</v>
      </c>
      <c r="AT82" s="72">
        <f>SUMPRODUCT(-('Gastos Gerais'!$B$4:$B$1003=Analítico!$B82),-(Analítico!AT$3&gt;='Gastos Gerais'!$D$4:$D$1003),-(Analítico!AT$3&lt;='Gastos Gerais'!$E$4:$E$1003),-('Gastos Gerais'!$C$4:$C$1003))</f>
        <v>0</v>
      </c>
      <c r="AU82" s="72">
        <f>SUMPRODUCT(-('Gastos Gerais'!$B$4:$B$1003=Analítico!$B82),-(Analítico!AU$3&gt;='Gastos Gerais'!$D$4:$D$1003),-(Analítico!AU$3&lt;='Gastos Gerais'!$E$4:$E$1003),-('Gastos Gerais'!$C$4:$C$1003))</f>
        <v>0</v>
      </c>
      <c r="AV82" s="72">
        <f>SUMPRODUCT(-('Gastos Gerais'!$B$4:$B$1003=Analítico!$B82),-(Analítico!AV$3&gt;='Gastos Gerais'!$D$4:$D$1003),-(Analítico!AV$3&lt;='Gastos Gerais'!$E$4:$E$1003),-('Gastos Gerais'!$C$4:$C$1003))</f>
        <v>0</v>
      </c>
      <c r="AW82" s="72">
        <f>SUMPRODUCT(-('Gastos Gerais'!$B$4:$B$1003=Analítico!$B82),-(Analítico!AW$3&gt;='Gastos Gerais'!$D$4:$D$1003),-(Analítico!AW$3&lt;='Gastos Gerais'!$E$4:$E$1003),-('Gastos Gerais'!$C$4:$C$1003))</f>
        <v>0</v>
      </c>
      <c r="AX82" s="72">
        <f>SUMPRODUCT(-('Gastos Gerais'!$B$4:$B$1003=Analítico!$B82),-(Analítico!AX$3&gt;='Gastos Gerais'!$D$4:$D$1003),-(Analítico!AX$3&lt;='Gastos Gerais'!$E$4:$E$1003),-('Gastos Gerais'!$C$4:$C$1003))</f>
        <v>0</v>
      </c>
      <c r="AY82" s="72">
        <f>SUMPRODUCT(-('Gastos Gerais'!$B$4:$B$1003=Analítico!$B82),-(Analítico!AY$3&gt;='Gastos Gerais'!$D$4:$D$1003),-(Analítico!AY$3&lt;='Gastos Gerais'!$E$4:$E$1003),-('Gastos Gerais'!$C$4:$C$1003))</f>
        <v>0</v>
      </c>
      <c r="AZ82" s="72">
        <f>SUMPRODUCT(-('Gastos Gerais'!$B$4:$B$1003=Analítico!$B82),-(Analítico!AZ$3&gt;='Gastos Gerais'!$D$4:$D$1003),-(Analítico!AZ$3&lt;='Gastos Gerais'!$E$4:$E$1003),-('Gastos Gerais'!$C$4:$C$1003))</f>
        <v>0</v>
      </c>
      <c r="BA82" s="72">
        <f>SUMPRODUCT(-('Gastos Gerais'!$B$4:$B$1003=Analítico!$B82),-(Analítico!BA$3&gt;='Gastos Gerais'!$D$4:$D$1003),-(Analítico!BA$3&lt;='Gastos Gerais'!$E$4:$E$1003),-('Gastos Gerais'!$C$4:$C$1003))</f>
        <v>0</v>
      </c>
      <c r="BB82" s="72">
        <f>SUMPRODUCT(-('Gastos Gerais'!$B$4:$B$1003=Analítico!$B82),-(Analítico!BB$3&gt;='Gastos Gerais'!$D$4:$D$1003),-(Analítico!BB$3&lt;='Gastos Gerais'!$E$4:$E$1003),-('Gastos Gerais'!$C$4:$C$1003))</f>
        <v>0</v>
      </c>
      <c r="BC82" s="72">
        <f>SUMPRODUCT(-('Gastos Gerais'!$B$4:$B$1003=Analítico!$B82),-(Analítico!BC$3&gt;='Gastos Gerais'!$D$4:$D$1003),-(Analítico!BC$3&lt;='Gastos Gerais'!$E$4:$E$1003),-('Gastos Gerais'!$C$4:$C$1003))</f>
        <v>0</v>
      </c>
      <c r="BD82" s="72">
        <f>SUMPRODUCT(-('Gastos Gerais'!$B$4:$B$1003=Analítico!$B82),-(Analítico!BD$3&gt;='Gastos Gerais'!$D$4:$D$1003),-(Analítico!BD$3&lt;='Gastos Gerais'!$E$4:$E$1003),-('Gastos Gerais'!$C$4:$C$1003))</f>
        <v>0</v>
      </c>
      <c r="BE82" s="72">
        <f>SUMPRODUCT(-('Gastos Gerais'!$B$4:$B$1003=Analítico!$B82),-(Analítico!BE$3&gt;='Gastos Gerais'!$D$4:$D$1003),-(Analítico!BE$3&lt;='Gastos Gerais'!$E$4:$E$1003),-('Gastos Gerais'!$C$4:$C$1003))</f>
        <v>0</v>
      </c>
      <c r="BF82" s="72">
        <f>SUMPRODUCT(-('Gastos Gerais'!$B$4:$B$1003=Analítico!$B82),-(Analítico!BF$3&gt;='Gastos Gerais'!$D$4:$D$1003),-(Analítico!BF$3&lt;='Gastos Gerais'!$E$4:$E$1003),-('Gastos Gerais'!$C$4:$C$1003))</f>
        <v>0</v>
      </c>
      <c r="BG82" s="72">
        <f>SUMPRODUCT(-('Gastos Gerais'!$B$4:$B$1003=Analítico!$B82),-(Analítico!BG$3&gt;='Gastos Gerais'!$D$4:$D$1003),-(Analítico!BG$3&lt;='Gastos Gerais'!$E$4:$E$1003),-('Gastos Gerais'!$C$4:$C$1003))</f>
        <v>0</v>
      </c>
      <c r="BH82" s="72">
        <f>SUMPRODUCT(-('Gastos Gerais'!$B$4:$B$1003=Analítico!$B82),-(Analítico!BH$3&gt;='Gastos Gerais'!$D$4:$D$1003),-(Analítico!BH$3&lt;='Gastos Gerais'!$E$4:$E$1003),-('Gastos Gerais'!$C$4:$C$1003))</f>
        <v>0</v>
      </c>
      <c r="BI82" s="72">
        <f>SUMPRODUCT(-('Gastos Gerais'!$B$4:$B$1003=Analítico!$B82),-(Analítico!BI$3&gt;='Gastos Gerais'!$D$4:$D$1003),-(Analítico!BI$3&lt;='Gastos Gerais'!$E$4:$E$1003),-('Gastos Gerais'!$C$4:$C$1003))</f>
        <v>0</v>
      </c>
      <c r="BJ82" s="72">
        <f>SUMPRODUCT(-('Gastos Gerais'!$B$4:$B$1003=Analítico!$B82),-(Analítico!BJ$3&gt;='Gastos Gerais'!$D$4:$D$1003),-(Analítico!BJ$3&lt;='Gastos Gerais'!$E$4:$E$1003),-('Gastos Gerais'!$C$4:$C$1003))</f>
        <v>0</v>
      </c>
      <c r="BK82" s="70">
        <f t="shared" si="31"/>
        <v>0</v>
      </c>
      <c r="BL82" s="75">
        <f t="shared" ca="1" si="32"/>
        <v>0</v>
      </c>
    </row>
    <row r="83" spans="1:64" s="48" customFormat="1" ht="23.25" customHeight="1" x14ac:dyDescent="0.2">
      <c r="A83" s="19" t="s">
        <v>231</v>
      </c>
      <c r="B83" s="352" t="s">
        <v>232</v>
      </c>
      <c r="C83" s="72">
        <f>SUMPRODUCT(-('Gastos Gerais'!$B$4:$B$1003=Analítico!$B83),-(Analítico!C$3&gt;='Gastos Gerais'!$D$4:$D$1003),-(Analítico!C$3&lt;='Gastos Gerais'!$E$4:$E$1003),-('Gastos Gerais'!$C$4:$C$1003))</f>
        <v>0</v>
      </c>
      <c r="D83" s="72">
        <f>SUMPRODUCT(-('Gastos Gerais'!$B$4:$B$1003=Analítico!$B83),-(Analítico!D$3&gt;='Gastos Gerais'!$D$4:$D$1003),-(Analítico!D$3&lt;='Gastos Gerais'!$E$4:$E$1003),-('Gastos Gerais'!$C$4:$C$1003))</f>
        <v>0</v>
      </c>
      <c r="E83" s="72">
        <f>SUMPRODUCT(-('Gastos Gerais'!$B$4:$B$1003=Analítico!$B83),-(Analítico!E$3&gt;='Gastos Gerais'!$D$4:$D$1003),-(Analítico!E$3&lt;='Gastos Gerais'!$E$4:$E$1003),-('Gastos Gerais'!$C$4:$C$1003))</f>
        <v>0</v>
      </c>
      <c r="F83" s="72">
        <f>SUMPRODUCT(-('Gastos Gerais'!$B$4:$B$1003=Analítico!$B83),-(Analítico!F$3&gt;='Gastos Gerais'!$D$4:$D$1003),-(Analítico!F$3&lt;='Gastos Gerais'!$E$4:$E$1003),-('Gastos Gerais'!$C$4:$C$1003))</f>
        <v>0</v>
      </c>
      <c r="G83" s="72">
        <f>SUMPRODUCT(-('Gastos Gerais'!$B$4:$B$1003=Analítico!$B83),-(Analítico!G$3&gt;='Gastos Gerais'!$D$4:$D$1003),-(Analítico!G$3&lt;='Gastos Gerais'!$E$4:$E$1003),-('Gastos Gerais'!$C$4:$C$1003))</f>
        <v>0</v>
      </c>
      <c r="H83" s="72">
        <f>SUMPRODUCT(-('Gastos Gerais'!$B$4:$B$1003=Analítico!$B83),-(Analítico!H$3&gt;='Gastos Gerais'!$D$4:$D$1003),-(Analítico!H$3&lt;='Gastos Gerais'!$E$4:$E$1003),-('Gastos Gerais'!$C$4:$C$1003))</f>
        <v>0</v>
      </c>
      <c r="I83" s="72">
        <f>SUMPRODUCT(-('Gastos Gerais'!$B$4:$B$1003=Analítico!$B83),-(Analítico!I$3&gt;='Gastos Gerais'!$D$4:$D$1003),-(Analítico!I$3&lt;='Gastos Gerais'!$E$4:$E$1003),-('Gastos Gerais'!$C$4:$C$1003))</f>
        <v>0</v>
      </c>
      <c r="J83" s="72">
        <f>SUMPRODUCT(-('Gastos Gerais'!$B$4:$B$1003=Analítico!$B83),-(Analítico!J$3&gt;='Gastos Gerais'!$D$4:$D$1003),-(Analítico!J$3&lt;='Gastos Gerais'!$E$4:$E$1003),-('Gastos Gerais'!$C$4:$C$1003))</f>
        <v>0</v>
      </c>
      <c r="K83" s="72">
        <f>SUMPRODUCT(-('Gastos Gerais'!$B$4:$B$1003=Analítico!$B83),-(Analítico!K$3&gt;='Gastos Gerais'!$D$4:$D$1003),-(Analítico!K$3&lt;='Gastos Gerais'!$E$4:$E$1003),-('Gastos Gerais'!$C$4:$C$1003))</f>
        <v>0</v>
      </c>
      <c r="L83" s="72">
        <f>SUMPRODUCT(-('Gastos Gerais'!$B$4:$B$1003=Analítico!$B83),-(Analítico!L$3&gt;='Gastos Gerais'!$D$4:$D$1003),-(Analítico!L$3&lt;='Gastos Gerais'!$E$4:$E$1003),-('Gastos Gerais'!$C$4:$C$1003))</f>
        <v>0</v>
      </c>
      <c r="M83" s="72">
        <f>SUMPRODUCT(-('Gastos Gerais'!$B$4:$B$1003=Analítico!$B83),-(Analítico!M$3&gt;='Gastos Gerais'!$D$4:$D$1003),-(Analítico!M$3&lt;='Gastos Gerais'!$E$4:$E$1003),-('Gastos Gerais'!$C$4:$C$1003))</f>
        <v>0</v>
      </c>
      <c r="N83" s="72">
        <f>SUMPRODUCT(-('Gastos Gerais'!$B$4:$B$1003=Analítico!$B83),-(Analítico!N$3&gt;='Gastos Gerais'!$D$4:$D$1003),-(Analítico!N$3&lt;='Gastos Gerais'!$E$4:$E$1003),-('Gastos Gerais'!$C$4:$C$1003))</f>
        <v>0</v>
      </c>
      <c r="O83" s="72">
        <f>SUMPRODUCT(-('Gastos Gerais'!$B$4:$B$1003=Analítico!$B83),-(Analítico!O$3&gt;='Gastos Gerais'!$D$4:$D$1003),-(Analítico!O$3&lt;='Gastos Gerais'!$E$4:$E$1003),-('Gastos Gerais'!$C$4:$C$1003))</f>
        <v>0</v>
      </c>
      <c r="P83" s="72">
        <f>SUMPRODUCT(-('Gastos Gerais'!$B$4:$B$1003=Analítico!$B83),-(Analítico!P$3&gt;='Gastos Gerais'!$D$4:$D$1003),-(Analítico!P$3&lt;='Gastos Gerais'!$E$4:$E$1003),-('Gastos Gerais'!$C$4:$C$1003))</f>
        <v>0</v>
      </c>
      <c r="Q83" s="72">
        <f>SUMPRODUCT(-('Gastos Gerais'!$B$4:$B$1003=Analítico!$B83),-(Analítico!Q$3&gt;='Gastos Gerais'!$D$4:$D$1003),-(Analítico!Q$3&lt;='Gastos Gerais'!$E$4:$E$1003),-('Gastos Gerais'!$C$4:$C$1003))</f>
        <v>0</v>
      </c>
      <c r="R83" s="72">
        <f>SUMPRODUCT(-('Gastos Gerais'!$B$4:$B$1003=Analítico!$B83),-(Analítico!R$3&gt;='Gastos Gerais'!$D$4:$D$1003),-(Analítico!R$3&lt;='Gastos Gerais'!$E$4:$E$1003),-('Gastos Gerais'!$C$4:$C$1003))</f>
        <v>0</v>
      </c>
      <c r="S83" s="72">
        <f>SUMPRODUCT(-('Gastos Gerais'!$B$4:$B$1003=Analítico!$B83),-(Analítico!S$3&gt;='Gastos Gerais'!$D$4:$D$1003),-(Analítico!S$3&lt;='Gastos Gerais'!$E$4:$E$1003),-('Gastos Gerais'!$C$4:$C$1003))</f>
        <v>0</v>
      </c>
      <c r="T83" s="72">
        <f>SUMPRODUCT(-('Gastos Gerais'!$B$4:$B$1003=Analítico!$B83),-(Analítico!T$3&gt;='Gastos Gerais'!$D$4:$D$1003),-(Analítico!T$3&lt;='Gastos Gerais'!$E$4:$E$1003),-('Gastos Gerais'!$C$4:$C$1003))</f>
        <v>0</v>
      </c>
      <c r="U83" s="72">
        <f>SUMPRODUCT(-('Gastos Gerais'!$B$4:$B$1003=Analítico!$B83),-(Analítico!U$3&gt;='Gastos Gerais'!$D$4:$D$1003),-(Analítico!U$3&lt;='Gastos Gerais'!$E$4:$E$1003),-('Gastos Gerais'!$C$4:$C$1003))</f>
        <v>0</v>
      </c>
      <c r="V83" s="72">
        <f>SUMPRODUCT(-('Gastos Gerais'!$B$4:$B$1003=Analítico!$B83),-(Analítico!V$3&gt;='Gastos Gerais'!$D$4:$D$1003),-(Analítico!V$3&lt;='Gastos Gerais'!$E$4:$E$1003),-('Gastos Gerais'!$C$4:$C$1003))</f>
        <v>0</v>
      </c>
      <c r="W83" s="72">
        <f>SUMPRODUCT(-('Gastos Gerais'!$B$4:$B$1003=Analítico!$B83),-(Analítico!W$3&gt;='Gastos Gerais'!$D$4:$D$1003),-(Analítico!W$3&lt;='Gastos Gerais'!$E$4:$E$1003),-('Gastos Gerais'!$C$4:$C$1003))</f>
        <v>0</v>
      </c>
      <c r="X83" s="72">
        <f>SUMPRODUCT(-('Gastos Gerais'!$B$4:$B$1003=Analítico!$B83),-(Analítico!X$3&gt;='Gastos Gerais'!$D$4:$D$1003),-(Analítico!X$3&lt;='Gastos Gerais'!$E$4:$E$1003),-('Gastos Gerais'!$C$4:$C$1003))</f>
        <v>0</v>
      </c>
      <c r="Y83" s="72">
        <f>SUMPRODUCT(-('Gastos Gerais'!$B$4:$B$1003=Analítico!$B83),-(Analítico!Y$3&gt;='Gastos Gerais'!$D$4:$D$1003),-(Analítico!Y$3&lt;='Gastos Gerais'!$E$4:$E$1003),-('Gastos Gerais'!$C$4:$C$1003))</f>
        <v>0</v>
      </c>
      <c r="Z83" s="72">
        <f>SUMPRODUCT(-('Gastos Gerais'!$B$4:$B$1003=Analítico!$B83),-(Analítico!Z$3&gt;='Gastos Gerais'!$D$4:$D$1003),-(Analítico!Z$3&lt;='Gastos Gerais'!$E$4:$E$1003),-('Gastos Gerais'!$C$4:$C$1003))</f>
        <v>0</v>
      </c>
      <c r="AA83" s="72">
        <f>SUMPRODUCT(-('Gastos Gerais'!$B$4:$B$1003=Analítico!$B83),-(Analítico!AA$3&gt;='Gastos Gerais'!$D$4:$D$1003),-(Analítico!AA$3&lt;='Gastos Gerais'!$E$4:$E$1003),-('Gastos Gerais'!$C$4:$C$1003))</f>
        <v>0</v>
      </c>
      <c r="AB83" s="72">
        <f>SUMPRODUCT(-('Gastos Gerais'!$B$4:$B$1003=Analítico!$B83),-(Analítico!AB$3&gt;='Gastos Gerais'!$D$4:$D$1003),-(Analítico!AB$3&lt;='Gastos Gerais'!$E$4:$E$1003),-('Gastos Gerais'!$C$4:$C$1003))</f>
        <v>0</v>
      </c>
      <c r="AC83" s="72">
        <f>SUMPRODUCT(-('Gastos Gerais'!$B$4:$B$1003=Analítico!$B83),-(Analítico!AC$3&gt;='Gastos Gerais'!$D$4:$D$1003),-(Analítico!AC$3&lt;='Gastos Gerais'!$E$4:$E$1003),-('Gastos Gerais'!$C$4:$C$1003))</f>
        <v>0</v>
      </c>
      <c r="AD83" s="72">
        <f>SUMPRODUCT(-('Gastos Gerais'!$B$4:$B$1003=Analítico!$B83),-(Analítico!AD$3&gt;='Gastos Gerais'!$D$4:$D$1003),-(Analítico!AD$3&lt;='Gastos Gerais'!$E$4:$E$1003),-('Gastos Gerais'!$C$4:$C$1003))</f>
        <v>0</v>
      </c>
      <c r="AE83" s="72">
        <f>SUMPRODUCT(-('Gastos Gerais'!$B$4:$B$1003=Analítico!$B83),-(Analítico!AE$3&gt;='Gastos Gerais'!$D$4:$D$1003),-(Analítico!AE$3&lt;='Gastos Gerais'!$E$4:$E$1003),-('Gastos Gerais'!$C$4:$C$1003))</f>
        <v>0</v>
      </c>
      <c r="AF83" s="72">
        <f>SUMPRODUCT(-('Gastos Gerais'!$B$4:$B$1003=Analítico!$B83),-(Analítico!AF$3&gt;='Gastos Gerais'!$D$4:$D$1003),-(Analítico!AF$3&lt;='Gastos Gerais'!$E$4:$E$1003),-('Gastos Gerais'!$C$4:$C$1003))</f>
        <v>0</v>
      </c>
      <c r="AG83" s="72">
        <f>SUMPRODUCT(-('Gastos Gerais'!$B$4:$B$1003=Analítico!$B83),-(Analítico!AG$3&gt;='Gastos Gerais'!$D$4:$D$1003),-(Analítico!AG$3&lt;='Gastos Gerais'!$E$4:$E$1003),-('Gastos Gerais'!$C$4:$C$1003))</f>
        <v>0</v>
      </c>
      <c r="AH83" s="72">
        <f>SUMPRODUCT(-('Gastos Gerais'!$B$4:$B$1003=Analítico!$B83),-(Analítico!AH$3&gt;='Gastos Gerais'!$D$4:$D$1003),-(Analítico!AH$3&lt;='Gastos Gerais'!$E$4:$E$1003),-('Gastos Gerais'!$C$4:$C$1003))</f>
        <v>0</v>
      </c>
      <c r="AI83" s="72">
        <f>SUMPRODUCT(-('Gastos Gerais'!$B$4:$B$1003=Analítico!$B83),-(Analítico!AI$3&gt;='Gastos Gerais'!$D$4:$D$1003),-(Analítico!AI$3&lt;='Gastos Gerais'!$E$4:$E$1003),-('Gastos Gerais'!$C$4:$C$1003))</f>
        <v>0</v>
      </c>
      <c r="AJ83" s="72">
        <f>SUMPRODUCT(-('Gastos Gerais'!$B$4:$B$1003=Analítico!$B83),-(Analítico!AJ$3&gt;='Gastos Gerais'!$D$4:$D$1003),-(Analítico!AJ$3&lt;='Gastos Gerais'!$E$4:$E$1003),-('Gastos Gerais'!$C$4:$C$1003))</f>
        <v>0</v>
      </c>
      <c r="AK83" s="72">
        <f>SUMPRODUCT(-('Gastos Gerais'!$B$4:$B$1003=Analítico!$B83),-(Analítico!AK$3&gt;='Gastos Gerais'!$D$4:$D$1003),-(Analítico!AK$3&lt;='Gastos Gerais'!$E$4:$E$1003),-('Gastos Gerais'!$C$4:$C$1003))</f>
        <v>0</v>
      </c>
      <c r="AL83" s="72">
        <f>SUMPRODUCT(-('Gastos Gerais'!$B$4:$B$1003=Analítico!$B83),-(Analítico!AL$3&gt;='Gastos Gerais'!$D$4:$D$1003),-(Analítico!AL$3&lt;='Gastos Gerais'!$E$4:$E$1003),-('Gastos Gerais'!$C$4:$C$1003))</f>
        <v>0</v>
      </c>
      <c r="AM83" s="72">
        <f>SUMPRODUCT(-('Gastos Gerais'!$B$4:$B$1003=Analítico!$B83),-(Analítico!AM$3&gt;='Gastos Gerais'!$D$4:$D$1003),-(Analítico!AM$3&lt;='Gastos Gerais'!$E$4:$E$1003),-('Gastos Gerais'!$C$4:$C$1003))</f>
        <v>0</v>
      </c>
      <c r="AN83" s="72">
        <f>SUMPRODUCT(-('Gastos Gerais'!$B$4:$B$1003=Analítico!$B83),-(Analítico!AN$3&gt;='Gastos Gerais'!$D$4:$D$1003),-(Analítico!AN$3&lt;='Gastos Gerais'!$E$4:$E$1003),-('Gastos Gerais'!$C$4:$C$1003))</f>
        <v>0</v>
      </c>
      <c r="AO83" s="72">
        <f>SUMPRODUCT(-('Gastos Gerais'!$B$4:$B$1003=Analítico!$B83),-(Analítico!AO$3&gt;='Gastos Gerais'!$D$4:$D$1003),-(Analítico!AO$3&lt;='Gastos Gerais'!$E$4:$E$1003),-('Gastos Gerais'!$C$4:$C$1003))</f>
        <v>0</v>
      </c>
      <c r="AP83" s="72">
        <f>SUMPRODUCT(-('Gastos Gerais'!$B$4:$B$1003=Analítico!$B83),-(Analítico!AP$3&gt;='Gastos Gerais'!$D$4:$D$1003),-(Analítico!AP$3&lt;='Gastos Gerais'!$E$4:$E$1003),-('Gastos Gerais'!$C$4:$C$1003))</f>
        <v>0</v>
      </c>
      <c r="AQ83" s="72">
        <f>SUMPRODUCT(-('Gastos Gerais'!$B$4:$B$1003=Analítico!$B83),-(Analítico!AQ$3&gt;='Gastos Gerais'!$D$4:$D$1003),-(Analítico!AQ$3&lt;='Gastos Gerais'!$E$4:$E$1003),-('Gastos Gerais'!$C$4:$C$1003))</f>
        <v>0</v>
      </c>
      <c r="AR83" s="72">
        <f>SUMPRODUCT(-('Gastos Gerais'!$B$4:$B$1003=Analítico!$B83),-(Analítico!AR$3&gt;='Gastos Gerais'!$D$4:$D$1003),-(Analítico!AR$3&lt;='Gastos Gerais'!$E$4:$E$1003),-('Gastos Gerais'!$C$4:$C$1003))</f>
        <v>0</v>
      </c>
      <c r="AS83" s="72">
        <f>SUMPRODUCT(-('Gastos Gerais'!$B$4:$B$1003=Analítico!$B83),-(Analítico!AS$3&gt;='Gastos Gerais'!$D$4:$D$1003),-(Analítico!AS$3&lt;='Gastos Gerais'!$E$4:$E$1003),-('Gastos Gerais'!$C$4:$C$1003))</f>
        <v>0</v>
      </c>
      <c r="AT83" s="72">
        <f>SUMPRODUCT(-('Gastos Gerais'!$B$4:$B$1003=Analítico!$B83),-(Analítico!AT$3&gt;='Gastos Gerais'!$D$4:$D$1003),-(Analítico!AT$3&lt;='Gastos Gerais'!$E$4:$E$1003),-('Gastos Gerais'!$C$4:$C$1003))</f>
        <v>0</v>
      </c>
      <c r="AU83" s="72">
        <f>SUMPRODUCT(-('Gastos Gerais'!$B$4:$B$1003=Analítico!$B83),-(Analítico!AU$3&gt;='Gastos Gerais'!$D$4:$D$1003),-(Analítico!AU$3&lt;='Gastos Gerais'!$E$4:$E$1003),-('Gastos Gerais'!$C$4:$C$1003))</f>
        <v>0</v>
      </c>
      <c r="AV83" s="72">
        <f>SUMPRODUCT(-('Gastos Gerais'!$B$4:$B$1003=Analítico!$B83),-(Analítico!AV$3&gt;='Gastos Gerais'!$D$4:$D$1003),-(Analítico!AV$3&lt;='Gastos Gerais'!$E$4:$E$1003),-('Gastos Gerais'!$C$4:$C$1003))</f>
        <v>0</v>
      </c>
      <c r="AW83" s="72">
        <f>SUMPRODUCT(-('Gastos Gerais'!$B$4:$B$1003=Analítico!$B83),-(Analítico!AW$3&gt;='Gastos Gerais'!$D$4:$D$1003),-(Analítico!AW$3&lt;='Gastos Gerais'!$E$4:$E$1003),-('Gastos Gerais'!$C$4:$C$1003))</f>
        <v>0</v>
      </c>
      <c r="AX83" s="72">
        <f>SUMPRODUCT(-('Gastos Gerais'!$B$4:$B$1003=Analítico!$B83),-(Analítico!AX$3&gt;='Gastos Gerais'!$D$4:$D$1003),-(Analítico!AX$3&lt;='Gastos Gerais'!$E$4:$E$1003),-('Gastos Gerais'!$C$4:$C$1003))</f>
        <v>0</v>
      </c>
      <c r="AY83" s="72">
        <f>SUMPRODUCT(-('Gastos Gerais'!$B$4:$B$1003=Analítico!$B83),-(Analítico!AY$3&gt;='Gastos Gerais'!$D$4:$D$1003),-(Analítico!AY$3&lt;='Gastos Gerais'!$E$4:$E$1003),-('Gastos Gerais'!$C$4:$C$1003))</f>
        <v>0</v>
      </c>
      <c r="AZ83" s="72">
        <f>SUMPRODUCT(-('Gastos Gerais'!$B$4:$B$1003=Analítico!$B83),-(Analítico!AZ$3&gt;='Gastos Gerais'!$D$4:$D$1003),-(Analítico!AZ$3&lt;='Gastos Gerais'!$E$4:$E$1003),-('Gastos Gerais'!$C$4:$C$1003))</f>
        <v>0</v>
      </c>
      <c r="BA83" s="72">
        <f>SUMPRODUCT(-('Gastos Gerais'!$B$4:$B$1003=Analítico!$B83),-(Analítico!BA$3&gt;='Gastos Gerais'!$D$4:$D$1003),-(Analítico!BA$3&lt;='Gastos Gerais'!$E$4:$E$1003),-('Gastos Gerais'!$C$4:$C$1003))</f>
        <v>0</v>
      </c>
      <c r="BB83" s="72">
        <f>SUMPRODUCT(-('Gastos Gerais'!$B$4:$B$1003=Analítico!$B83),-(Analítico!BB$3&gt;='Gastos Gerais'!$D$4:$D$1003),-(Analítico!BB$3&lt;='Gastos Gerais'!$E$4:$E$1003),-('Gastos Gerais'!$C$4:$C$1003))</f>
        <v>0</v>
      </c>
      <c r="BC83" s="72">
        <f>SUMPRODUCT(-('Gastos Gerais'!$B$4:$B$1003=Analítico!$B83),-(Analítico!BC$3&gt;='Gastos Gerais'!$D$4:$D$1003),-(Analítico!BC$3&lt;='Gastos Gerais'!$E$4:$E$1003),-('Gastos Gerais'!$C$4:$C$1003))</f>
        <v>0</v>
      </c>
      <c r="BD83" s="72">
        <f>SUMPRODUCT(-('Gastos Gerais'!$B$4:$B$1003=Analítico!$B83),-(Analítico!BD$3&gt;='Gastos Gerais'!$D$4:$D$1003),-(Analítico!BD$3&lt;='Gastos Gerais'!$E$4:$E$1003),-('Gastos Gerais'!$C$4:$C$1003))</f>
        <v>0</v>
      </c>
      <c r="BE83" s="72">
        <f>SUMPRODUCT(-('Gastos Gerais'!$B$4:$B$1003=Analítico!$B83),-(Analítico!BE$3&gt;='Gastos Gerais'!$D$4:$D$1003),-(Analítico!BE$3&lt;='Gastos Gerais'!$E$4:$E$1003),-('Gastos Gerais'!$C$4:$C$1003))</f>
        <v>0</v>
      </c>
      <c r="BF83" s="72">
        <f>SUMPRODUCT(-('Gastos Gerais'!$B$4:$B$1003=Analítico!$B83),-(Analítico!BF$3&gt;='Gastos Gerais'!$D$4:$D$1003),-(Analítico!BF$3&lt;='Gastos Gerais'!$E$4:$E$1003),-('Gastos Gerais'!$C$4:$C$1003))</f>
        <v>0</v>
      </c>
      <c r="BG83" s="72">
        <f>SUMPRODUCT(-('Gastos Gerais'!$B$4:$B$1003=Analítico!$B83),-(Analítico!BG$3&gt;='Gastos Gerais'!$D$4:$D$1003),-(Analítico!BG$3&lt;='Gastos Gerais'!$E$4:$E$1003),-('Gastos Gerais'!$C$4:$C$1003))</f>
        <v>0</v>
      </c>
      <c r="BH83" s="72">
        <f>SUMPRODUCT(-('Gastos Gerais'!$B$4:$B$1003=Analítico!$B83),-(Analítico!BH$3&gt;='Gastos Gerais'!$D$4:$D$1003),-(Analítico!BH$3&lt;='Gastos Gerais'!$E$4:$E$1003),-('Gastos Gerais'!$C$4:$C$1003))</f>
        <v>0</v>
      </c>
      <c r="BI83" s="72">
        <f>SUMPRODUCT(-('Gastos Gerais'!$B$4:$B$1003=Analítico!$B83),-(Analítico!BI$3&gt;='Gastos Gerais'!$D$4:$D$1003),-(Analítico!BI$3&lt;='Gastos Gerais'!$E$4:$E$1003),-('Gastos Gerais'!$C$4:$C$1003))</f>
        <v>0</v>
      </c>
      <c r="BJ83" s="72">
        <f>SUMPRODUCT(-('Gastos Gerais'!$B$4:$B$1003=Analítico!$B83),-(Analítico!BJ$3&gt;='Gastos Gerais'!$D$4:$D$1003),-(Analítico!BJ$3&lt;='Gastos Gerais'!$E$4:$E$1003),-('Gastos Gerais'!$C$4:$C$1003))</f>
        <v>0</v>
      </c>
      <c r="BK83" s="70">
        <f t="shared" si="31"/>
        <v>0</v>
      </c>
      <c r="BL83" s="75">
        <f t="shared" ca="1" si="32"/>
        <v>0</v>
      </c>
    </row>
    <row r="84" spans="1:64" s="48" customFormat="1" ht="23.25" customHeight="1" x14ac:dyDescent="0.2">
      <c r="A84" s="19" t="s">
        <v>233</v>
      </c>
      <c r="B84" s="352" t="s">
        <v>234</v>
      </c>
      <c r="C84" s="72">
        <f>SUMPRODUCT(-('Gastos Gerais'!$B$4:$B$1003=Analítico!$B84),-(Analítico!C$3&gt;='Gastos Gerais'!$D$4:$D$1003),-(Analítico!C$3&lt;='Gastos Gerais'!$E$4:$E$1003),-('Gastos Gerais'!$C$4:$C$1003))</f>
        <v>0</v>
      </c>
      <c r="D84" s="72">
        <f>SUMPRODUCT(-('Gastos Gerais'!$B$4:$B$1003=Analítico!$B84),-(Analítico!D$3&gt;='Gastos Gerais'!$D$4:$D$1003),-(Analítico!D$3&lt;='Gastos Gerais'!$E$4:$E$1003),-('Gastos Gerais'!$C$4:$C$1003))</f>
        <v>0</v>
      </c>
      <c r="E84" s="72">
        <f>SUMPRODUCT(-('Gastos Gerais'!$B$4:$B$1003=Analítico!$B84),-(Analítico!E$3&gt;='Gastos Gerais'!$D$4:$D$1003),-(Analítico!E$3&lt;='Gastos Gerais'!$E$4:$E$1003),-('Gastos Gerais'!$C$4:$C$1003))</f>
        <v>0</v>
      </c>
      <c r="F84" s="72">
        <f>SUMPRODUCT(-('Gastos Gerais'!$B$4:$B$1003=Analítico!$B84),-(Analítico!F$3&gt;='Gastos Gerais'!$D$4:$D$1003),-(Analítico!F$3&lt;='Gastos Gerais'!$E$4:$E$1003),-('Gastos Gerais'!$C$4:$C$1003))</f>
        <v>0</v>
      </c>
      <c r="G84" s="72">
        <f>SUMPRODUCT(-('Gastos Gerais'!$B$4:$B$1003=Analítico!$B84),-(Analítico!G$3&gt;='Gastos Gerais'!$D$4:$D$1003),-(Analítico!G$3&lt;='Gastos Gerais'!$E$4:$E$1003),-('Gastos Gerais'!$C$4:$C$1003))</f>
        <v>0</v>
      </c>
      <c r="H84" s="72">
        <f>SUMPRODUCT(-('Gastos Gerais'!$B$4:$B$1003=Analítico!$B84),-(Analítico!H$3&gt;='Gastos Gerais'!$D$4:$D$1003),-(Analítico!H$3&lt;='Gastos Gerais'!$E$4:$E$1003),-('Gastos Gerais'!$C$4:$C$1003))</f>
        <v>0</v>
      </c>
      <c r="I84" s="72">
        <f>SUMPRODUCT(-('Gastos Gerais'!$B$4:$B$1003=Analítico!$B84),-(Analítico!I$3&gt;='Gastos Gerais'!$D$4:$D$1003),-(Analítico!I$3&lt;='Gastos Gerais'!$E$4:$E$1003),-('Gastos Gerais'!$C$4:$C$1003))</f>
        <v>0</v>
      </c>
      <c r="J84" s="72">
        <f>SUMPRODUCT(-('Gastos Gerais'!$B$4:$B$1003=Analítico!$B84),-(Analítico!J$3&gt;='Gastos Gerais'!$D$4:$D$1003),-(Analítico!J$3&lt;='Gastos Gerais'!$E$4:$E$1003),-('Gastos Gerais'!$C$4:$C$1003))</f>
        <v>0</v>
      </c>
      <c r="K84" s="72">
        <f>SUMPRODUCT(-('Gastos Gerais'!$B$4:$B$1003=Analítico!$B84),-(Analítico!K$3&gt;='Gastos Gerais'!$D$4:$D$1003),-(Analítico!K$3&lt;='Gastos Gerais'!$E$4:$E$1003),-('Gastos Gerais'!$C$4:$C$1003))</f>
        <v>0</v>
      </c>
      <c r="L84" s="72">
        <f>SUMPRODUCT(-('Gastos Gerais'!$B$4:$B$1003=Analítico!$B84),-(Analítico!L$3&gt;='Gastos Gerais'!$D$4:$D$1003),-(Analítico!L$3&lt;='Gastos Gerais'!$E$4:$E$1003),-('Gastos Gerais'!$C$4:$C$1003))</f>
        <v>0</v>
      </c>
      <c r="M84" s="72">
        <f>SUMPRODUCT(-('Gastos Gerais'!$B$4:$B$1003=Analítico!$B84),-(Analítico!M$3&gt;='Gastos Gerais'!$D$4:$D$1003),-(Analítico!M$3&lt;='Gastos Gerais'!$E$4:$E$1003),-('Gastos Gerais'!$C$4:$C$1003))</f>
        <v>0</v>
      </c>
      <c r="N84" s="72">
        <f>SUMPRODUCT(-('Gastos Gerais'!$B$4:$B$1003=Analítico!$B84),-(Analítico!N$3&gt;='Gastos Gerais'!$D$4:$D$1003),-(Analítico!N$3&lt;='Gastos Gerais'!$E$4:$E$1003),-('Gastos Gerais'!$C$4:$C$1003))</f>
        <v>0</v>
      </c>
      <c r="O84" s="72">
        <f>SUMPRODUCT(-('Gastos Gerais'!$B$4:$B$1003=Analítico!$B84),-(Analítico!O$3&gt;='Gastos Gerais'!$D$4:$D$1003),-(Analítico!O$3&lt;='Gastos Gerais'!$E$4:$E$1003),-('Gastos Gerais'!$C$4:$C$1003))</f>
        <v>0</v>
      </c>
      <c r="P84" s="72">
        <f>SUMPRODUCT(-('Gastos Gerais'!$B$4:$B$1003=Analítico!$B84),-(Analítico!P$3&gt;='Gastos Gerais'!$D$4:$D$1003),-(Analítico!P$3&lt;='Gastos Gerais'!$E$4:$E$1003),-('Gastos Gerais'!$C$4:$C$1003))</f>
        <v>0</v>
      </c>
      <c r="Q84" s="72">
        <f>SUMPRODUCT(-('Gastos Gerais'!$B$4:$B$1003=Analítico!$B84),-(Analítico!Q$3&gt;='Gastos Gerais'!$D$4:$D$1003),-(Analítico!Q$3&lt;='Gastos Gerais'!$E$4:$E$1003),-('Gastos Gerais'!$C$4:$C$1003))</f>
        <v>0</v>
      </c>
      <c r="R84" s="72">
        <f>SUMPRODUCT(-('Gastos Gerais'!$B$4:$B$1003=Analítico!$B84),-(Analítico!R$3&gt;='Gastos Gerais'!$D$4:$D$1003),-(Analítico!R$3&lt;='Gastos Gerais'!$E$4:$E$1003),-('Gastos Gerais'!$C$4:$C$1003))</f>
        <v>0</v>
      </c>
      <c r="S84" s="72">
        <f>SUMPRODUCT(-('Gastos Gerais'!$B$4:$B$1003=Analítico!$B84),-(Analítico!S$3&gt;='Gastos Gerais'!$D$4:$D$1003),-(Analítico!S$3&lt;='Gastos Gerais'!$E$4:$E$1003),-('Gastos Gerais'!$C$4:$C$1003))</f>
        <v>0</v>
      </c>
      <c r="T84" s="72">
        <f>SUMPRODUCT(-('Gastos Gerais'!$B$4:$B$1003=Analítico!$B84),-(Analítico!T$3&gt;='Gastos Gerais'!$D$4:$D$1003),-(Analítico!T$3&lt;='Gastos Gerais'!$E$4:$E$1003),-('Gastos Gerais'!$C$4:$C$1003))</f>
        <v>0</v>
      </c>
      <c r="U84" s="72">
        <f>SUMPRODUCT(-('Gastos Gerais'!$B$4:$B$1003=Analítico!$B84),-(Analítico!U$3&gt;='Gastos Gerais'!$D$4:$D$1003),-(Analítico!U$3&lt;='Gastos Gerais'!$E$4:$E$1003),-('Gastos Gerais'!$C$4:$C$1003))</f>
        <v>0</v>
      </c>
      <c r="V84" s="72">
        <f>SUMPRODUCT(-('Gastos Gerais'!$B$4:$B$1003=Analítico!$B84),-(Analítico!V$3&gt;='Gastos Gerais'!$D$4:$D$1003),-(Analítico!V$3&lt;='Gastos Gerais'!$E$4:$E$1003),-('Gastos Gerais'!$C$4:$C$1003))</f>
        <v>0</v>
      </c>
      <c r="W84" s="72">
        <f>SUMPRODUCT(-('Gastos Gerais'!$B$4:$B$1003=Analítico!$B84),-(Analítico!W$3&gt;='Gastos Gerais'!$D$4:$D$1003),-(Analítico!W$3&lt;='Gastos Gerais'!$E$4:$E$1003),-('Gastos Gerais'!$C$4:$C$1003))</f>
        <v>0</v>
      </c>
      <c r="X84" s="72">
        <f>SUMPRODUCT(-('Gastos Gerais'!$B$4:$B$1003=Analítico!$B84),-(Analítico!X$3&gt;='Gastos Gerais'!$D$4:$D$1003),-(Analítico!X$3&lt;='Gastos Gerais'!$E$4:$E$1003),-('Gastos Gerais'!$C$4:$C$1003))</f>
        <v>0</v>
      </c>
      <c r="Y84" s="72">
        <f>SUMPRODUCT(-('Gastos Gerais'!$B$4:$B$1003=Analítico!$B84),-(Analítico!Y$3&gt;='Gastos Gerais'!$D$4:$D$1003),-(Analítico!Y$3&lt;='Gastos Gerais'!$E$4:$E$1003),-('Gastos Gerais'!$C$4:$C$1003))</f>
        <v>0</v>
      </c>
      <c r="Z84" s="72">
        <f>SUMPRODUCT(-('Gastos Gerais'!$B$4:$B$1003=Analítico!$B84),-(Analítico!Z$3&gt;='Gastos Gerais'!$D$4:$D$1003),-(Analítico!Z$3&lt;='Gastos Gerais'!$E$4:$E$1003),-('Gastos Gerais'!$C$4:$C$1003))</f>
        <v>0</v>
      </c>
      <c r="AA84" s="72">
        <f>SUMPRODUCT(-('Gastos Gerais'!$B$4:$B$1003=Analítico!$B84),-(Analítico!AA$3&gt;='Gastos Gerais'!$D$4:$D$1003),-(Analítico!AA$3&lt;='Gastos Gerais'!$E$4:$E$1003),-('Gastos Gerais'!$C$4:$C$1003))</f>
        <v>0</v>
      </c>
      <c r="AB84" s="72">
        <f>SUMPRODUCT(-('Gastos Gerais'!$B$4:$B$1003=Analítico!$B84),-(Analítico!AB$3&gt;='Gastos Gerais'!$D$4:$D$1003),-(Analítico!AB$3&lt;='Gastos Gerais'!$E$4:$E$1003),-('Gastos Gerais'!$C$4:$C$1003))</f>
        <v>0</v>
      </c>
      <c r="AC84" s="72">
        <f>SUMPRODUCT(-('Gastos Gerais'!$B$4:$B$1003=Analítico!$B84),-(Analítico!AC$3&gt;='Gastos Gerais'!$D$4:$D$1003),-(Analítico!AC$3&lt;='Gastos Gerais'!$E$4:$E$1003),-('Gastos Gerais'!$C$4:$C$1003))</f>
        <v>0</v>
      </c>
      <c r="AD84" s="72">
        <f>SUMPRODUCT(-('Gastos Gerais'!$B$4:$B$1003=Analítico!$B84),-(Analítico!AD$3&gt;='Gastos Gerais'!$D$4:$D$1003),-(Analítico!AD$3&lt;='Gastos Gerais'!$E$4:$E$1003),-('Gastos Gerais'!$C$4:$C$1003))</f>
        <v>0</v>
      </c>
      <c r="AE84" s="72">
        <f>SUMPRODUCT(-('Gastos Gerais'!$B$4:$B$1003=Analítico!$B84),-(Analítico!AE$3&gt;='Gastos Gerais'!$D$4:$D$1003),-(Analítico!AE$3&lt;='Gastos Gerais'!$E$4:$E$1003),-('Gastos Gerais'!$C$4:$C$1003))</f>
        <v>0</v>
      </c>
      <c r="AF84" s="72">
        <f>SUMPRODUCT(-('Gastos Gerais'!$B$4:$B$1003=Analítico!$B84),-(Analítico!AF$3&gt;='Gastos Gerais'!$D$4:$D$1003),-(Analítico!AF$3&lt;='Gastos Gerais'!$E$4:$E$1003),-('Gastos Gerais'!$C$4:$C$1003))</f>
        <v>0</v>
      </c>
      <c r="AG84" s="72">
        <f>SUMPRODUCT(-('Gastos Gerais'!$B$4:$B$1003=Analítico!$B84),-(Analítico!AG$3&gt;='Gastos Gerais'!$D$4:$D$1003),-(Analítico!AG$3&lt;='Gastos Gerais'!$E$4:$E$1003),-('Gastos Gerais'!$C$4:$C$1003))</f>
        <v>0</v>
      </c>
      <c r="AH84" s="72">
        <f>SUMPRODUCT(-('Gastos Gerais'!$B$4:$B$1003=Analítico!$B84),-(Analítico!AH$3&gt;='Gastos Gerais'!$D$4:$D$1003),-(Analítico!AH$3&lt;='Gastos Gerais'!$E$4:$E$1003),-('Gastos Gerais'!$C$4:$C$1003))</f>
        <v>0</v>
      </c>
      <c r="AI84" s="72">
        <f>SUMPRODUCT(-('Gastos Gerais'!$B$4:$B$1003=Analítico!$B84),-(Analítico!AI$3&gt;='Gastos Gerais'!$D$4:$D$1003),-(Analítico!AI$3&lt;='Gastos Gerais'!$E$4:$E$1003),-('Gastos Gerais'!$C$4:$C$1003))</f>
        <v>0</v>
      </c>
      <c r="AJ84" s="72">
        <f>SUMPRODUCT(-('Gastos Gerais'!$B$4:$B$1003=Analítico!$B84),-(Analítico!AJ$3&gt;='Gastos Gerais'!$D$4:$D$1003),-(Analítico!AJ$3&lt;='Gastos Gerais'!$E$4:$E$1003),-('Gastos Gerais'!$C$4:$C$1003))</f>
        <v>0</v>
      </c>
      <c r="AK84" s="72">
        <f>SUMPRODUCT(-('Gastos Gerais'!$B$4:$B$1003=Analítico!$B84),-(Analítico!AK$3&gt;='Gastos Gerais'!$D$4:$D$1003),-(Analítico!AK$3&lt;='Gastos Gerais'!$E$4:$E$1003),-('Gastos Gerais'!$C$4:$C$1003))</f>
        <v>0</v>
      </c>
      <c r="AL84" s="72">
        <f>SUMPRODUCT(-('Gastos Gerais'!$B$4:$B$1003=Analítico!$B84),-(Analítico!AL$3&gt;='Gastos Gerais'!$D$4:$D$1003),-(Analítico!AL$3&lt;='Gastos Gerais'!$E$4:$E$1003),-('Gastos Gerais'!$C$4:$C$1003))</f>
        <v>0</v>
      </c>
      <c r="AM84" s="72">
        <f>SUMPRODUCT(-('Gastos Gerais'!$B$4:$B$1003=Analítico!$B84),-(Analítico!AM$3&gt;='Gastos Gerais'!$D$4:$D$1003),-(Analítico!AM$3&lt;='Gastos Gerais'!$E$4:$E$1003),-('Gastos Gerais'!$C$4:$C$1003))</f>
        <v>0</v>
      </c>
      <c r="AN84" s="72">
        <f>SUMPRODUCT(-('Gastos Gerais'!$B$4:$B$1003=Analítico!$B84),-(Analítico!AN$3&gt;='Gastos Gerais'!$D$4:$D$1003),-(Analítico!AN$3&lt;='Gastos Gerais'!$E$4:$E$1003),-('Gastos Gerais'!$C$4:$C$1003))</f>
        <v>0</v>
      </c>
      <c r="AO84" s="72">
        <f>SUMPRODUCT(-('Gastos Gerais'!$B$4:$B$1003=Analítico!$B84),-(Analítico!AO$3&gt;='Gastos Gerais'!$D$4:$D$1003),-(Analítico!AO$3&lt;='Gastos Gerais'!$E$4:$E$1003),-('Gastos Gerais'!$C$4:$C$1003))</f>
        <v>0</v>
      </c>
      <c r="AP84" s="72">
        <f>SUMPRODUCT(-('Gastos Gerais'!$B$4:$B$1003=Analítico!$B84),-(Analítico!AP$3&gt;='Gastos Gerais'!$D$4:$D$1003),-(Analítico!AP$3&lt;='Gastos Gerais'!$E$4:$E$1003),-('Gastos Gerais'!$C$4:$C$1003))</f>
        <v>0</v>
      </c>
      <c r="AQ84" s="72">
        <f>SUMPRODUCT(-('Gastos Gerais'!$B$4:$B$1003=Analítico!$B84),-(Analítico!AQ$3&gt;='Gastos Gerais'!$D$4:$D$1003),-(Analítico!AQ$3&lt;='Gastos Gerais'!$E$4:$E$1003),-('Gastos Gerais'!$C$4:$C$1003))</f>
        <v>0</v>
      </c>
      <c r="AR84" s="72">
        <f>SUMPRODUCT(-('Gastos Gerais'!$B$4:$B$1003=Analítico!$B84),-(Analítico!AR$3&gt;='Gastos Gerais'!$D$4:$D$1003),-(Analítico!AR$3&lt;='Gastos Gerais'!$E$4:$E$1003),-('Gastos Gerais'!$C$4:$C$1003))</f>
        <v>0</v>
      </c>
      <c r="AS84" s="72">
        <f>SUMPRODUCT(-('Gastos Gerais'!$B$4:$B$1003=Analítico!$B84),-(Analítico!AS$3&gt;='Gastos Gerais'!$D$4:$D$1003),-(Analítico!AS$3&lt;='Gastos Gerais'!$E$4:$E$1003),-('Gastos Gerais'!$C$4:$C$1003))</f>
        <v>0</v>
      </c>
      <c r="AT84" s="72">
        <f>SUMPRODUCT(-('Gastos Gerais'!$B$4:$B$1003=Analítico!$B84),-(Analítico!AT$3&gt;='Gastos Gerais'!$D$4:$D$1003),-(Analítico!AT$3&lt;='Gastos Gerais'!$E$4:$E$1003),-('Gastos Gerais'!$C$4:$C$1003))</f>
        <v>0</v>
      </c>
      <c r="AU84" s="72">
        <f>SUMPRODUCT(-('Gastos Gerais'!$B$4:$B$1003=Analítico!$B84),-(Analítico!AU$3&gt;='Gastos Gerais'!$D$4:$D$1003),-(Analítico!AU$3&lt;='Gastos Gerais'!$E$4:$E$1003),-('Gastos Gerais'!$C$4:$C$1003))</f>
        <v>0</v>
      </c>
      <c r="AV84" s="72">
        <f>SUMPRODUCT(-('Gastos Gerais'!$B$4:$B$1003=Analítico!$B84),-(Analítico!AV$3&gt;='Gastos Gerais'!$D$4:$D$1003),-(Analítico!AV$3&lt;='Gastos Gerais'!$E$4:$E$1003),-('Gastos Gerais'!$C$4:$C$1003))</f>
        <v>0</v>
      </c>
      <c r="AW84" s="72">
        <f>SUMPRODUCT(-('Gastos Gerais'!$B$4:$B$1003=Analítico!$B84),-(Analítico!AW$3&gt;='Gastos Gerais'!$D$4:$D$1003),-(Analítico!AW$3&lt;='Gastos Gerais'!$E$4:$E$1003),-('Gastos Gerais'!$C$4:$C$1003))</f>
        <v>0</v>
      </c>
      <c r="AX84" s="72">
        <f>SUMPRODUCT(-('Gastos Gerais'!$B$4:$B$1003=Analítico!$B84),-(Analítico!AX$3&gt;='Gastos Gerais'!$D$4:$D$1003),-(Analítico!AX$3&lt;='Gastos Gerais'!$E$4:$E$1003),-('Gastos Gerais'!$C$4:$C$1003))</f>
        <v>0</v>
      </c>
      <c r="AY84" s="72">
        <f>SUMPRODUCT(-('Gastos Gerais'!$B$4:$B$1003=Analítico!$B84),-(Analítico!AY$3&gt;='Gastos Gerais'!$D$4:$D$1003),-(Analítico!AY$3&lt;='Gastos Gerais'!$E$4:$E$1003),-('Gastos Gerais'!$C$4:$C$1003))</f>
        <v>0</v>
      </c>
      <c r="AZ84" s="72">
        <f>SUMPRODUCT(-('Gastos Gerais'!$B$4:$B$1003=Analítico!$B84),-(Analítico!AZ$3&gt;='Gastos Gerais'!$D$4:$D$1003),-(Analítico!AZ$3&lt;='Gastos Gerais'!$E$4:$E$1003),-('Gastos Gerais'!$C$4:$C$1003))</f>
        <v>0</v>
      </c>
      <c r="BA84" s="72">
        <f>SUMPRODUCT(-('Gastos Gerais'!$B$4:$B$1003=Analítico!$B84),-(Analítico!BA$3&gt;='Gastos Gerais'!$D$4:$D$1003),-(Analítico!BA$3&lt;='Gastos Gerais'!$E$4:$E$1003),-('Gastos Gerais'!$C$4:$C$1003))</f>
        <v>0</v>
      </c>
      <c r="BB84" s="72">
        <f>SUMPRODUCT(-('Gastos Gerais'!$B$4:$B$1003=Analítico!$B84),-(Analítico!BB$3&gt;='Gastos Gerais'!$D$4:$D$1003),-(Analítico!BB$3&lt;='Gastos Gerais'!$E$4:$E$1003),-('Gastos Gerais'!$C$4:$C$1003))</f>
        <v>0</v>
      </c>
      <c r="BC84" s="72">
        <f>SUMPRODUCT(-('Gastos Gerais'!$B$4:$B$1003=Analítico!$B84),-(Analítico!BC$3&gt;='Gastos Gerais'!$D$4:$D$1003),-(Analítico!BC$3&lt;='Gastos Gerais'!$E$4:$E$1003),-('Gastos Gerais'!$C$4:$C$1003))</f>
        <v>0</v>
      </c>
      <c r="BD84" s="72">
        <f>SUMPRODUCT(-('Gastos Gerais'!$B$4:$B$1003=Analítico!$B84),-(Analítico!BD$3&gt;='Gastos Gerais'!$D$4:$D$1003),-(Analítico!BD$3&lt;='Gastos Gerais'!$E$4:$E$1003),-('Gastos Gerais'!$C$4:$C$1003))</f>
        <v>0</v>
      </c>
      <c r="BE84" s="72">
        <f>SUMPRODUCT(-('Gastos Gerais'!$B$4:$B$1003=Analítico!$B84),-(Analítico!BE$3&gt;='Gastos Gerais'!$D$4:$D$1003),-(Analítico!BE$3&lt;='Gastos Gerais'!$E$4:$E$1003),-('Gastos Gerais'!$C$4:$C$1003))</f>
        <v>0</v>
      </c>
      <c r="BF84" s="72">
        <f>SUMPRODUCT(-('Gastos Gerais'!$B$4:$B$1003=Analítico!$B84),-(Analítico!BF$3&gt;='Gastos Gerais'!$D$4:$D$1003),-(Analítico!BF$3&lt;='Gastos Gerais'!$E$4:$E$1003),-('Gastos Gerais'!$C$4:$C$1003))</f>
        <v>0</v>
      </c>
      <c r="BG84" s="72">
        <f>SUMPRODUCT(-('Gastos Gerais'!$B$4:$B$1003=Analítico!$B84),-(Analítico!BG$3&gt;='Gastos Gerais'!$D$4:$D$1003),-(Analítico!BG$3&lt;='Gastos Gerais'!$E$4:$E$1003),-('Gastos Gerais'!$C$4:$C$1003))</f>
        <v>0</v>
      </c>
      <c r="BH84" s="72">
        <f>SUMPRODUCT(-('Gastos Gerais'!$B$4:$B$1003=Analítico!$B84),-(Analítico!BH$3&gt;='Gastos Gerais'!$D$4:$D$1003),-(Analítico!BH$3&lt;='Gastos Gerais'!$E$4:$E$1003),-('Gastos Gerais'!$C$4:$C$1003))</f>
        <v>0</v>
      </c>
      <c r="BI84" s="72">
        <f>SUMPRODUCT(-('Gastos Gerais'!$B$4:$B$1003=Analítico!$B84),-(Analítico!BI$3&gt;='Gastos Gerais'!$D$4:$D$1003),-(Analítico!BI$3&lt;='Gastos Gerais'!$E$4:$E$1003),-('Gastos Gerais'!$C$4:$C$1003))</f>
        <v>0</v>
      </c>
      <c r="BJ84" s="72">
        <f>SUMPRODUCT(-('Gastos Gerais'!$B$4:$B$1003=Analítico!$B84),-(Analítico!BJ$3&gt;='Gastos Gerais'!$D$4:$D$1003),-(Analítico!BJ$3&lt;='Gastos Gerais'!$E$4:$E$1003),-('Gastos Gerais'!$C$4:$C$1003))</f>
        <v>0</v>
      </c>
      <c r="BK84" s="70">
        <f t="shared" si="31"/>
        <v>0</v>
      </c>
      <c r="BL84" s="75">
        <f t="shared" ca="1" si="32"/>
        <v>0</v>
      </c>
    </row>
    <row r="85" spans="1:64" s="48" customFormat="1" ht="23.25" customHeight="1" x14ac:dyDescent="0.2">
      <c r="A85" s="19" t="s">
        <v>235</v>
      </c>
      <c r="B85" s="352" t="s">
        <v>236</v>
      </c>
      <c r="C85" s="72">
        <f>SUMPRODUCT(-('Gastos Gerais'!$B$4:$B$1003=Analítico!$B85),-(Analítico!C$3&gt;='Gastos Gerais'!$D$4:$D$1003),-(Analítico!C$3&lt;='Gastos Gerais'!$E$4:$E$1003),-('Gastos Gerais'!$C$4:$C$1003))</f>
        <v>0</v>
      </c>
      <c r="D85" s="72">
        <f>SUMPRODUCT(-('Gastos Gerais'!$B$4:$B$1003=Analítico!$B85),-(Analítico!D$3&gt;='Gastos Gerais'!$D$4:$D$1003),-(Analítico!D$3&lt;='Gastos Gerais'!$E$4:$E$1003),-('Gastos Gerais'!$C$4:$C$1003))</f>
        <v>0</v>
      </c>
      <c r="E85" s="72">
        <f>SUMPRODUCT(-('Gastos Gerais'!$B$4:$B$1003=Analítico!$B85),-(Analítico!E$3&gt;='Gastos Gerais'!$D$4:$D$1003),-(Analítico!E$3&lt;='Gastos Gerais'!$E$4:$E$1003),-('Gastos Gerais'!$C$4:$C$1003))</f>
        <v>0</v>
      </c>
      <c r="F85" s="72">
        <f>SUMPRODUCT(-('Gastos Gerais'!$B$4:$B$1003=Analítico!$B85),-(Analítico!F$3&gt;='Gastos Gerais'!$D$4:$D$1003),-(Analítico!F$3&lt;='Gastos Gerais'!$E$4:$E$1003),-('Gastos Gerais'!$C$4:$C$1003))</f>
        <v>0</v>
      </c>
      <c r="G85" s="72">
        <f>SUMPRODUCT(-('Gastos Gerais'!$B$4:$B$1003=Analítico!$B85),-(Analítico!G$3&gt;='Gastos Gerais'!$D$4:$D$1003),-(Analítico!G$3&lt;='Gastos Gerais'!$E$4:$E$1003),-('Gastos Gerais'!$C$4:$C$1003))</f>
        <v>0</v>
      </c>
      <c r="H85" s="72">
        <f>SUMPRODUCT(-('Gastos Gerais'!$B$4:$B$1003=Analítico!$B85),-(Analítico!H$3&gt;='Gastos Gerais'!$D$4:$D$1003),-(Analítico!H$3&lt;='Gastos Gerais'!$E$4:$E$1003),-('Gastos Gerais'!$C$4:$C$1003))</f>
        <v>0</v>
      </c>
      <c r="I85" s="72">
        <f>SUMPRODUCT(-('Gastos Gerais'!$B$4:$B$1003=Analítico!$B85),-(Analítico!I$3&gt;='Gastos Gerais'!$D$4:$D$1003),-(Analítico!I$3&lt;='Gastos Gerais'!$E$4:$E$1003),-('Gastos Gerais'!$C$4:$C$1003))</f>
        <v>0</v>
      </c>
      <c r="J85" s="72">
        <f>SUMPRODUCT(-('Gastos Gerais'!$B$4:$B$1003=Analítico!$B85),-(Analítico!J$3&gt;='Gastos Gerais'!$D$4:$D$1003),-(Analítico!J$3&lt;='Gastos Gerais'!$E$4:$E$1003),-('Gastos Gerais'!$C$4:$C$1003))</f>
        <v>0</v>
      </c>
      <c r="K85" s="72">
        <f>SUMPRODUCT(-('Gastos Gerais'!$B$4:$B$1003=Analítico!$B85),-(Analítico!K$3&gt;='Gastos Gerais'!$D$4:$D$1003),-(Analítico!K$3&lt;='Gastos Gerais'!$E$4:$E$1003),-('Gastos Gerais'!$C$4:$C$1003))</f>
        <v>0</v>
      </c>
      <c r="L85" s="72">
        <f>SUMPRODUCT(-('Gastos Gerais'!$B$4:$B$1003=Analítico!$B85),-(Analítico!L$3&gt;='Gastos Gerais'!$D$4:$D$1003),-(Analítico!L$3&lt;='Gastos Gerais'!$E$4:$E$1003),-('Gastos Gerais'!$C$4:$C$1003))</f>
        <v>0</v>
      </c>
      <c r="M85" s="72">
        <f>SUMPRODUCT(-('Gastos Gerais'!$B$4:$B$1003=Analítico!$B85),-(Analítico!M$3&gt;='Gastos Gerais'!$D$4:$D$1003),-(Analítico!M$3&lt;='Gastos Gerais'!$E$4:$E$1003),-('Gastos Gerais'!$C$4:$C$1003))</f>
        <v>0</v>
      </c>
      <c r="N85" s="72">
        <f>SUMPRODUCT(-('Gastos Gerais'!$B$4:$B$1003=Analítico!$B85),-(Analítico!N$3&gt;='Gastos Gerais'!$D$4:$D$1003),-(Analítico!N$3&lt;='Gastos Gerais'!$E$4:$E$1003),-('Gastos Gerais'!$C$4:$C$1003))</f>
        <v>0</v>
      </c>
      <c r="O85" s="72">
        <f>SUMPRODUCT(-('Gastos Gerais'!$B$4:$B$1003=Analítico!$B85),-(Analítico!O$3&gt;='Gastos Gerais'!$D$4:$D$1003),-(Analítico!O$3&lt;='Gastos Gerais'!$E$4:$E$1003),-('Gastos Gerais'!$C$4:$C$1003))</f>
        <v>0</v>
      </c>
      <c r="P85" s="72">
        <f>SUMPRODUCT(-('Gastos Gerais'!$B$4:$B$1003=Analítico!$B85),-(Analítico!P$3&gt;='Gastos Gerais'!$D$4:$D$1003),-(Analítico!P$3&lt;='Gastos Gerais'!$E$4:$E$1003),-('Gastos Gerais'!$C$4:$C$1003))</f>
        <v>0</v>
      </c>
      <c r="Q85" s="72">
        <f>SUMPRODUCT(-('Gastos Gerais'!$B$4:$B$1003=Analítico!$B85),-(Analítico!Q$3&gt;='Gastos Gerais'!$D$4:$D$1003),-(Analítico!Q$3&lt;='Gastos Gerais'!$E$4:$E$1003),-('Gastos Gerais'!$C$4:$C$1003))</f>
        <v>0</v>
      </c>
      <c r="R85" s="72">
        <f>SUMPRODUCT(-('Gastos Gerais'!$B$4:$B$1003=Analítico!$B85),-(Analítico!R$3&gt;='Gastos Gerais'!$D$4:$D$1003),-(Analítico!R$3&lt;='Gastos Gerais'!$E$4:$E$1003),-('Gastos Gerais'!$C$4:$C$1003))</f>
        <v>0</v>
      </c>
      <c r="S85" s="72">
        <f>SUMPRODUCT(-('Gastos Gerais'!$B$4:$B$1003=Analítico!$B85),-(Analítico!S$3&gt;='Gastos Gerais'!$D$4:$D$1003),-(Analítico!S$3&lt;='Gastos Gerais'!$E$4:$E$1003),-('Gastos Gerais'!$C$4:$C$1003))</f>
        <v>0</v>
      </c>
      <c r="T85" s="72">
        <f>SUMPRODUCT(-('Gastos Gerais'!$B$4:$B$1003=Analítico!$B85),-(Analítico!T$3&gt;='Gastos Gerais'!$D$4:$D$1003),-(Analítico!T$3&lt;='Gastos Gerais'!$E$4:$E$1003),-('Gastos Gerais'!$C$4:$C$1003))</f>
        <v>0</v>
      </c>
      <c r="U85" s="72">
        <f>SUMPRODUCT(-('Gastos Gerais'!$B$4:$B$1003=Analítico!$B85),-(Analítico!U$3&gt;='Gastos Gerais'!$D$4:$D$1003),-(Analítico!U$3&lt;='Gastos Gerais'!$E$4:$E$1003),-('Gastos Gerais'!$C$4:$C$1003))</f>
        <v>0</v>
      </c>
      <c r="V85" s="72">
        <f>SUMPRODUCT(-('Gastos Gerais'!$B$4:$B$1003=Analítico!$B85),-(Analítico!V$3&gt;='Gastos Gerais'!$D$4:$D$1003),-(Analítico!V$3&lt;='Gastos Gerais'!$E$4:$E$1003),-('Gastos Gerais'!$C$4:$C$1003))</f>
        <v>0</v>
      </c>
      <c r="W85" s="72">
        <f>SUMPRODUCT(-('Gastos Gerais'!$B$4:$B$1003=Analítico!$B85),-(Analítico!W$3&gt;='Gastos Gerais'!$D$4:$D$1003),-(Analítico!W$3&lt;='Gastos Gerais'!$E$4:$E$1003),-('Gastos Gerais'!$C$4:$C$1003))</f>
        <v>0</v>
      </c>
      <c r="X85" s="72">
        <f>SUMPRODUCT(-('Gastos Gerais'!$B$4:$B$1003=Analítico!$B85),-(Analítico!X$3&gt;='Gastos Gerais'!$D$4:$D$1003),-(Analítico!X$3&lt;='Gastos Gerais'!$E$4:$E$1003),-('Gastos Gerais'!$C$4:$C$1003))</f>
        <v>0</v>
      </c>
      <c r="Y85" s="72">
        <f>SUMPRODUCT(-('Gastos Gerais'!$B$4:$B$1003=Analítico!$B85),-(Analítico!Y$3&gt;='Gastos Gerais'!$D$4:$D$1003),-(Analítico!Y$3&lt;='Gastos Gerais'!$E$4:$E$1003),-('Gastos Gerais'!$C$4:$C$1003))</f>
        <v>0</v>
      </c>
      <c r="Z85" s="72">
        <f>SUMPRODUCT(-('Gastos Gerais'!$B$4:$B$1003=Analítico!$B85),-(Analítico!Z$3&gt;='Gastos Gerais'!$D$4:$D$1003),-(Analítico!Z$3&lt;='Gastos Gerais'!$E$4:$E$1003),-('Gastos Gerais'!$C$4:$C$1003))</f>
        <v>0</v>
      </c>
      <c r="AA85" s="72">
        <f>SUMPRODUCT(-('Gastos Gerais'!$B$4:$B$1003=Analítico!$B85),-(Analítico!AA$3&gt;='Gastos Gerais'!$D$4:$D$1003),-(Analítico!AA$3&lt;='Gastos Gerais'!$E$4:$E$1003),-('Gastos Gerais'!$C$4:$C$1003))</f>
        <v>0</v>
      </c>
      <c r="AB85" s="72">
        <f>SUMPRODUCT(-('Gastos Gerais'!$B$4:$B$1003=Analítico!$B85),-(Analítico!AB$3&gt;='Gastos Gerais'!$D$4:$D$1003),-(Analítico!AB$3&lt;='Gastos Gerais'!$E$4:$E$1003),-('Gastos Gerais'!$C$4:$C$1003))</f>
        <v>0</v>
      </c>
      <c r="AC85" s="72">
        <f>SUMPRODUCT(-('Gastos Gerais'!$B$4:$B$1003=Analítico!$B85),-(Analítico!AC$3&gt;='Gastos Gerais'!$D$4:$D$1003),-(Analítico!AC$3&lt;='Gastos Gerais'!$E$4:$E$1003),-('Gastos Gerais'!$C$4:$C$1003))</f>
        <v>0</v>
      </c>
      <c r="AD85" s="72">
        <f>SUMPRODUCT(-('Gastos Gerais'!$B$4:$B$1003=Analítico!$B85),-(Analítico!AD$3&gt;='Gastos Gerais'!$D$4:$D$1003),-(Analítico!AD$3&lt;='Gastos Gerais'!$E$4:$E$1003),-('Gastos Gerais'!$C$4:$C$1003))</f>
        <v>0</v>
      </c>
      <c r="AE85" s="72">
        <f>SUMPRODUCT(-('Gastos Gerais'!$B$4:$B$1003=Analítico!$B85),-(Analítico!AE$3&gt;='Gastos Gerais'!$D$4:$D$1003),-(Analítico!AE$3&lt;='Gastos Gerais'!$E$4:$E$1003),-('Gastos Gerais'!$C$4:$C$1003))</f>
        <v>0</v>
      </c>
      <c r="AF85" s="72">
        <f>SUMPRODUCT(-('Gastos Gerais'!$B$4:$B$1003=Analítico!$B85),-(Analítico!AF$3&gt;='Gastos Gerais'!$D$4:$D$1003),-(Analítico!AF$3&lt;='Gastos Gerais'!$E$4:$E$1003),-('Gastos Gerais'!$C$4:$C$1003))</f>
        <v>0</v>
      </c>
      <c r="AG85" s="72">
        <f>SUMPRODUCT(-('Gastos Gerais'!$B$4:$B$1003=Analítico!$B85),-(Analítico!AG$3&gt;='Gastos Gerais'!$D$4:$D$1003),-(Analítico!AG$3&lt;='Gastos Gerais'!$E$4:$E$1003),-('Gastos Gerais'!$C$4:$C$1003))</f>
        <v>0</v>
      </c>
      <c r="AH85" s="72">
        <f>SUMPRODUCT(-('Gastos Gerais'!$B$4:$B$1003=Analítico!$B85),-(Analítico!AH$3&gt;='Gastos Gerais'!$D$4:$D$1003),-(Analítico!AH$3&lt;='Gastos Gerais'!$E$4:$E$1003),-('Gastos Gerais'!$C$4:$C$1003))</f>
        <v>0</v>
      </c>
      <c r="AI85" s="72">
        <f>SUMPRODUCT(-('Gastos Gerais'!$B$4:$B$1003=Analítico!$B85),-(Analítico!AI$3&gt;='Gastos Gerais'!$D$4:$D$1003),-(Analítico!AI$3&lt;='Gastos Gerais'!$E$4:$E$1003),-('Gastos Gerais'!$C$4:$C$1003))</f>
        <v>0</v>
      </c>
      <c r="AJ85" s="72">
        <f>SUMPRODUCT(-('Gastos Gerais'!$B$4:$B$1003=Analítico!$B85),-(Analítico!AJ$3&gt;='Gastos Gerais'!$D$4:$D$1003),-(Analítico!AJ$3&lt;='Gastos Gerais'!$E$4:$E$1003),-('Gastos Gerais'!$C$4:$C$1003))</f>
        <v>0</v>
      </c>
      <c r="AK85" s="72">
        <f>SUMPRODUCT(-('Gastos Gerais'!$B$4:$B$1003=Analítico!$B85),-(Analítico!AK$3&gt;='Gastos Gerais'!$D$4:$D$1003),-(Analítico!AK$3&lt;='Gastos Gerais'!$E$4:$E$1003),-('Gastos Gerais'!$C$4:$C$1003))</f>
        <v>0</v>
      </c>
      <c r="AL85" s="72">
        <f>SUMPRODUCT(-('Gastos Gerais'!$B$4:$B$1003=Analítico!$B85),-(Analítico!AL$3&gt;='Gastos Gerais'!$D$4:$D$1003),-(Analítico!AL$3&lt;='Gastos Gerais'!$E$4:$E$1003),-('Gastos Gerais'!$C$4:$C$1003))</f>
        <v>0</v>
      </c>
      <c r="AM85" s="72">
        <f>SUMPRODUCT(-('Gastos Gerais'!$B$4:$B$1003=Analítico!$B85),-(Analítico!AM$3&gt;='Gastos Gerais'!$D$4:$D$1003),-(Analítico!AM$3&lt;='Gastos Gerais'!$E$4:$E$1003),-('Gastos Gerais'!$C$4:$C$1003))</f>
        <v>0</v>
      </c>
      <c r="AN85" s="72">
        <f>SUMPRODUCT(-('Gastos Gerais'!$B$4:$B$1003=Analítico!$B85),-(Analítico!AN$3&gt;='Gastos Gerais'!$D$4:$D$1003),-(Analítico!AN$3&lt;='Gastos Gerais'!$E$4:$E$1003),-('Gastos Gerais'!$C$4:$C$1003))</f>
        <v>0</v>
      </c>
      <c r="AO85" s="72">
        <f>SUMPRODUCT(-('Gastos Gerais'!$B$4:$B$1003=Analítico!$B85),-(Analítico!AO$3&gt;='Gastos Gerais'!$D$4:$D$1003),-(Analítico!AO$3&lt;='Gastos Gerais'!$E$4:$E$1003),-('Gastos Gerais'!$C$4:$C$1003))</f>
        <v>0</v>
      </c>
      <c r="AP85" s="72">
        <f>SUMPRODUCT(-('Gastos Gerais'!$B$4:$B$1003=Analítico!$B85),-(Analítico!AP$3&gt;='Gastos Gerais'!$D$4:$D$1003),-(Analítico!AP$3&lt;='Gastos Gerais'!$E$4:$E$1003),-('Gastos Gerais'!$C$4:$C$1003))</f>
        <v>0</v>
      </c>
      <c r="AQ85" s="72">
        <f>SUMPRODUCT(-('Gastos Gerais'!$B$4:$B$1003=Analítico!$B85),-(Analítico!AQ$3&gt;='Gastos Gerais'!$D$4:$D$1003),-(Analítico!AQ$3&lt;='Gastos Gerais'!$E$4:$E$1003),-('Gastos Gerais'!$C$4:$C$1003))</f>
        <v>0</v>
      </c>
      <c r="AR85" s="72">
        <f>SUMPRODUCT(-('Gastos Gerais'!$B$4:$B$1003=Analítico!$B85),-(Analítico!AR$3&gt;='Gastos Gerais'!$D$4:$D$1003),-(Analítico!AR$3&lt;='Gastos Gerais'!$E$4:$E$1003),-('Gastos Gerais'!$C$4:$C$1003))</f>
        <v>0</v>
      </c>
      <c r="AS85" s="72">
        <f>SUMPRODUCT(-('Gastos Gerais'!$B$4:$B$1003=Analítico!$B85),-(Analítico!AS$3&gt;='Gastos Gerais'!$D$4:$D$1003),-(Analítico!AS$3&lt;='Gastos Gerais'!$E$4:$E$1003),-('Gastos Gerais'!$C$4:$C$1003))</f>
        <v>0</v>
      </c>
      <c r="AT85" s="72">
        <f>SUMPRODUCT(-('Gastos Gerais'!$B$4:$B$1003=Analítico!$B85),-(Analítico!AT$3&gt;='Gastos Gerais'!$D$4:$D$1003),-(Analítico!AT$3&lt;='Gastos Gerais'!$E$4:$E$1003),-('Gastos Gerais'!$C$4:$C$1003))</f>
        <v>0</v>
      </c>
      <c r="AU85" s="72">
        <f>SUMPRODUCT(-('Gastos Gerais'!$B$4:$B$1003=Analítico!$B85),-(Analítico!AU$3&gt;='Gastos Gerais'!$D$4:$D$1003),-(Analítico!AU$3&lt;='Gastos Gerais'!$E$4:$E$1003),-('Gastos Gerais'!$C$4:$C$1003))</f>
        <v>0</v>
      </c>
      <c r="AV85" s="72">
        <f>SUMPRODUCT(-('Gastos Gerais'!$B$4:$B$1003=Analítico!$B85),-(Analítico!AV$3&gt;='Gastos Gerais'!$D$4:$D$1003),-(Analítico!AV$3&lt;='Gastos Gerais'!$E$4:$E$1003),-('Gastos Gerais'!$C$4:$C$1003))</f>
        <v>0</v>
      </c>
      <c r="AW85" s="72">
        <f>SUMPRODUCT(-('Gastos Gerais'!$B$4:$B$1003=Analítico!$B85),-(Analítico!AW$3&gt;='Gastos Gerais'!$D$4:$D$1003),-(Analítico!AW$3&lt;='Gastos Gerais'!$E$4:$E$1003),-('Gastos Gerais'!$C$4:$C$1003))</f>
        <v>0</v>
      </c>
      <c r="AX85" s="72">
        <f>SUMPRODUCT(-('Gastos Gerais'!$B$4:$B$1003=Analítico!$B85),-(Analítico!AX$3&gt;='Gastos Gerais'!$D$4:$D$1003),-(Analítico!AX$3&lt;='Gastos Gerais'!$E$4:$E$1003),-('Gastos Gerais'!$C$4:$C$1003))</f>
        <v>0</v>
      </c>
      <c r="AY85" s="72">
        <f>SUMPRODUCT(-('Gastos Gerais'!$B$4:$B$1003=Analítico!$B85),-(Analítico!AY$3&gt;='Gastos Gerais'!$D$4:$D$1003),-(Analítico!AY$3&lt;='Gastos Gerais'!$E$4:$E$1003),-('Gastos Gerais'!$C$4:$C$1003))</f>
        <v>0</v>
      </c>
      <c r="AZ85" s="72">
        <f>SUMPRODUCT(-('Gastos Gerais'!$B$4:$B$1003=Analítico!$B85),-(Analítico!AZ$3&gt;='Gastos Gerais'!$D$4:$D$1003),-(Analítico!AZ$3&lt;='Gastos Gerais'!$E$4:$E$1003),-('Gastos Gerais'!$C$4:$C$1003))</f>
        <v>0</v>
      </c>
      <c r="BA85" s="72">
        <f>SUMPRODUCT(-('Gastos Gerais'!$B$4:$B$1003=Analítico!$B85),-(Analítico!BA$3&gt;='Gastos Gerais'!$D$4:$D$1003),-(Analítico!BA$3&lt;='Gastos Gerais'!$E$4:$E$1003),-('Gastos Gerais'!$C$4:$C$1003))</f>
        <v>0</v>
      </c>
      <c r="BB85" s="72">
        <f>SUMPRODUCT(-('Gastos Gerais'!$B$4:$B$1003=Analítico!$B85),-(Analítico!BB$3&gt;='Gastos Gerais'!$D$4:$D$1003),-(Analítico!BB$3&lt;='Gastos Gerais'!$E$4:$E$1003),-('Gastos Gerais'!$C$4:$C$1003))</f>
        <v>0</v>
      </c>
      <c r="BC85" s="72">
        <f>SUMPRODUCT(-('Gastos Gerais'!$B$4:$B$1003=Analítico!$B85),-(Analítico!BC$3&gt;='Gastos Gerais'!$D$4:$D$1003),-(Analítico!BC$3&lt;='Gastos Gerais'!$E$4:$E$1003),-('Gastos Gerais'!$C$4:$C$1003))</f>
        <v>0</v>
      </c>
      <c r="BD85" s="72">
        <f>SUMPRODUCT(-('Gastos Gerais'!$B$4:$B$1003=Analítico!$B85),-(Analítico!BD$3&gt;='Gastos Gerais'!$D$4:$D$1003),-(Analítico!BD$3&lt;='Gastos Gerais'!$E$4:$E$1003),-('Gastos Gerais'!$C$4:$C$1003))</f>
        <v>0</v>
      </c>
      <c r="BE85" s="72">
        <f>SUMPRODUCT(-('Gastos Gerais'!$B$4:$B$1003=Analítico!$B85),-(Analítico!BE$3&gt;='Gastos Gerais'!$D$4:$D$1003),-(Analítico!BE$3&lt;='Gastos Gerais'!$E$4:$E$1003),-('Gastos Gerais'!$C$4:$C$1003))</f>
        <v>0</v>
      </c>
      <c r="BF85" s="72">
        <f>SUMPRODUCT(-('Gastos Gerais'!$B$4:$B$1003=Analítico!$B85),-(Analítico!BF$3&gt;='Gastos Gerais'!$D$4:$D$1003),-(Analítico!BF$3&lt;='Gastos Gerais'!$E$4:$E$1003),-('Gastos Gerais'!$C$4:$C$1003))</f>
        <v>0</v>
      </c>
      <c r="BG85" s="72">
        <f>SUMPRODUCT(-('Gastos Gerais'!$B$4:$B$1003=Analítico!$B85),-(Analítico!BG$3&gt;='Gastos Gerais'!$D$4:$D$1003),-(Analítico!BG$3&lt;='Gastos Gerais'!$E$4:$E$1003),-('Gastos Gerais'!$C$4:$C$1003))</f>
        <v>0</v>
      </c>
      <c r="BH85" s="72">
        <f>SUMPRODUCT(-('Gastos Gerais'!$B$4:$B$1003=Analítico!$B85),-(Analítico!BH$3&gt;='Gastos Gerais'!$D$4:$D$1003),-(Analítico!BH$3&lt;='Gastos Gerais'!$E$4:$E$1003),-('Gastos Gerais'!$C$4:$C$1003))</f>
        <v>0</v>
      </c>
      <c r="BI85" s="72">
        <f>SUMPRODUCT(-('Gastos Gerais'!$B$4:$B$1003=Analítico!$B85),-(Analítico!BI$3&gt;='Gastos Gerais'!$D$4:$D$1003),-(Analítico!BI$3&lt;='Gastos Gerais'!$E$4:$E$1003),-('Gastos Gerais'!$C$4:$C$1003))</f>
        <v>0</v>
      </c>
      <c r="BJ85" s="72">
        <f>SUMPRODUCT(-('Gastos Gerais'!$B$4:$B$1003=Analítico!$B85),-(Analítico!BJ$3&gt;='Gastos Gerais'!$D$4:$D$1003),-(Analítico!BJ$3&lt;='Gastos Gerais'!$E$4:$E$1003),-('Gastos Gerais'!$C$4:$C$1003))</f>
        <v>0</v>
      </c>
      <c r="BK85" s="70">
        <f t="shared" si="31"/>
        <v>0</v>
      </c>
      <c r="BL85" s="75">
        <f t="shared" ca="1" si="32"/>
        <v>0</v>
      </c>
    </row>
    <row r="86" spans="1:64" s="48" customFormat="1" ht="23.25" customHeight="1" x14ac:dyDescent="0.2">
      <c r="A86" s="19" t="s">
        <v>237</v>
      </c>
      <c r="B86" s="352" t="s">
        <v>238</v>
      </c>
      <c r="C86" s="72">
        <f>SUMPRODUCT(-('Gastos Gerais'!$B$4:$B$1003=Analítico!$B86),-(Analítico!C$3&gt;='Gastos Gerais'!$D$4:$D$1003),-(Analítico!C$3&lt;='Gastos Gerais'!$E$4:$E$1003),-('Gastos Gerais'!$C$4:$C$1003))</f>
        <v>171800</v>
      </c>
      <c r="D86" s="72">
        <f>SUMPRODUCT(-('Gastos Gerais'!$B$4:$B$1003=Analítico!$B86),-(Analítico!D$3&gt;='Gastos Gerais'!$D$4:$D$1003),-(Analítico!D$3&lt;='Gastos Gerais'!$E$4:$E$1003),-('Gastos Gerais'!$C$4:$C$1003))</f>
        <v>1800</v>
      </c>
      <c r="E86" s="72">
        <f>SUMPRODUCT(-('Gastos Gerais'!$B$4:$B$1003=Analítico!$B86),-(Analítico!E$3&gt;='Gastos Gerais'!$D$4:$D$1003),-(Analítico!E$3&lt;='Gastos Gerais'!$E$4:$E$1003),-('Gastos Gerais'!$C$4:$C$1003))</f>
        <v>1800</v>
      </c>
      <c r="F86" s="72">
        <f>SUMPRODUCT(-('Gastos Gerais'!$B$4:$B$1003=Analítico!$B86),-(Analítico!F$3&gt;='Gastos Gerais'!$D$4:$D$1003),-(Analítico!F$3&lt;='Gastos Gerais'!$E$4:$E$1003),-('Gastos Gerais'!$C$4:$C$1003))</f>
        <v>1800</v>
      </c>
      <c r="G86" s="72">
        <f>SUMPRODUCT(-('Gastos Gerais'!$B$4:$B$1003=Analítico!$B86),-(Analítico!G$3&gt;='Gastos Gerais'!$D$4:$D$1003),-(Analítico!G$3&lt;='Gastos Gerais'!$E$4:$E$1003),-('Gastos Gerais'!$C$4:$C$1003))</f>
        <v>1800</v>
      </c>
      <c r="H86" s="72">
        <f>SUMPRODUCT(-('Gastos Gerais'!$B$4:$B$1003=Analítico!$B86),-(Analítico!H$3&gt;='Gastos Gerais'!$D$4:$D$1003),-(Analítico!H$3&lt;='Gastos Gerais'!$E$4:$E$1003),-('Gastos Gerais'!$C$4:$C$1003))</f>
        <v>1800</v>
      </c>
      <c r="I86" s="72">
        <f>SUMPRODUCT(-('Gastos Gerais'!$B$4:$B$1003=Analítico!$B86),-(Analítico!I$3&gt;='Gastos Gerais'!$D$4:$D$1003),-(Analítico!I$3&lt;='Gastos Gerais'!$E$4:$E$1003),-('Gastos Gerais'!$C$4:$C$1003))</f>
        <v>0</v>
      </c>
      <c r="J86" s="72">
        <f>SUMPRODUCT(-('Gastos Gerais'!$B$4:$B$1003=Analítico!$B86),-(Analítico!J$3&gt;='Gastos Gerais'!$D$4:$D$1003),-(Analítico!J$3&lt;='Gastos Gerais'!$E$4:$E$1003),-('Gastos Gerais'!$C$4:$C$1003))</f>
        <v>0</v>
      </c>
      <c r="K86" s="72">
        <f>SUMPRODUCT(-('Gastos Gerais'!$B$4:$B$1003=Analítico!$B86),-(Analítico!K$3&gt;='Gastos Gerais'!$D$4:$D$1003),-(Analítico!K$3&lt;='Gastos Gerais'!$E$4:$E$1003),-('Gastos Gerais'!$C$4:$C$1003))</f>
        <v>0</v>
      </c>
      <c r="L86" s="72">
        <f>SUMPRODUCT(-('Gastos Gerais'!$B$4:$B$1003=Analítico!$B86),-(Analítico!L$3&gt;='Gastos Gerais'!$D$4:$D$1003),-(Analítico!L$3&lt;='Gastos Gerais'!$E$4:$E$1003),-('Gastos Gerais'!$C$4:$C$1003))</f>
        <v>0</v>
      </c>
      <c r="M86" s="72">
        <f>SUMPRODUCT(-('Gastos Gerais'!$B$4:$B$1003=Analítico!$B86),-(Analítico!M$3&gt;='Gastos Gerais'!$D$4:$D$1003),-(Analítico!M$3&lt;='Gastos Gerais'!$E$4:$E$1003),-('Gastos Gerais'!$C$4:$C$1003))</f>
        <v>0</v>
      </c>
      <c r="N86" s="72">
        <f>SUMPRODUCT(-('Gastos Gerais'!$B$4:$B$1003=Analítico!$B86),-(Analítico!N$3&gt;='Gastos Gerais'!$D$4:$D$1003),-(Analítico!N$3&lt;='Gastos Gerais'!$E$4:$E$1003),-('Gastos Gerais'!$C$4:$C$1003))</f>
        <v>0</v>
      </c>
      <c r="O86" s="72">
        <f>SUMPRODUCT(-('Gastos Gerais'!$B$4:$B$1003=Analítico!$B86),-(Analítico!O$3&gt;='Gastos Gerais'!$D$4:$D$1003),-(Analítico!O$3&lt;='Gastos Gerais'!$E$4:$E$1003),-('Gastos Gerais'!$C$4:$C$1003))</f>
        <v>0</v>
      </c>
      <c r="P86" s="72">
        <f>SUMPRODUCT(-('Gastos Gerais'!$B$4:$B$1003=Analítico!$B86),-(Analítico!P$3&gt;='Gastos Gerais'!$D$4:$D$1003),-(Analítico!P$3&lt;='Gastos Gerais'!$E$4:$E$1003),-('Gastos Gerais'!$C$4:$C$1003))</f>
        <v>0</v>
      </c>
      <c r="Q86" s="72">
        <f>SUMPRODUCT(-('Gastos Gerais'!$B$4:$B$1003=Analítico!$B86),-(Analítico!Q$3&gt;='Gastos Gerais'!$D$4:$D$1003),-(Analítico!Q$3&lt;='Gastos Gerais'!$E$4:$E$1003),-('Gastos Gerais'!$C$4:$C$1003))</f>
        <v>0</v>
      </c>
      <c r="R86" s="72">
        <f>SUMPRODUCT(-('Gastos Gerais'!$B$4:$B$1003=Analítico!$B86),-(Analítico!R$3&gt;='Gastos Gerais'!$D$4:$D$1003),-(Analítico!R$3&lt;='Gastos Gerais'!$E$4:$E$1003),-('Gastos Gerais'!$C$4:$C$1003))</f>
        <v>0</v>
      </c>
      <c r="S86" s="72">
        <f>SUMPRODUCT(-('Gastos Gerais'!$B$4:$B$1003=Analítico!$B86),-(Analítico!S$3&gt;='Gastos Gerais'!$D$4:$D$1003),-(Analítico!S$3&lt;='Gastos Gerais'!$E$4:$E$1003),-('Gastos Gerais'!$C$4:$C$1003))</f>
        <v>0</v>
      </c>
      <c r="T86" s="72">
        <f>SUMPRODUCT(-('Gastos Gerais'!$B$4:$B$1003=Analítico!$B86),-(Analítico!T$3&gt;='Gastos Gerais'!$D$4:$D$1003),-(Analítico!T$3&lt;='Gastos Gerais'!$E$4:$E$1003),-('Gastos Gerais'!$C$4:$C$1003))</f>
        <v>0</v>
      </c>
      <c r="U86" s="72">
        <f>SUMPRODUCT(-('Gastos Gerais'!$B$4:$B$1003=Analítico!$B86),-(Analítico!U$3&gt;='Gastos Gerais'!$D$4:$D$1003),-(Analítico!U$3&lt;='Gastos Gerais'!$E$4:$E$1003),-('Gastos Gerais'!$C$4:$C$1003))</f>
        <v>0</v>
      </c>
      <c r="V86" s="72">
        <f>SUMPRODUCT(-('Gastos Gerais'!$B$4:$B$1003=Analítico!$B86),-(Analítico!V$3&gt;='Gastos Gerais'!$D$4:$D$1003),-(Analítico!V$3&lt;='Gastos Gerais'!$E$4:$E$1003),-('Gastos Gerais'!$C$4:$C$1003))</f>
        <v>0</v>
      </c>
      <c r="W86" s="72">
        <f>SUMPRODUCT(-('Gastos Gerais'!$B$4:$B$1003=Analítico!$B86),-(Analítico!W$3&gt;='Gastos Gerais'!$D$4:$D$1003),-(Analítico!W$3&lt;='Gastos Gerais'!$E$4:$E$1003),-('Gastos Gerais'!$C$4:$C$1003))</f>
        <v>0</v>
      </c>
      <c r="X86" s="72">
        <f>SUMPRODUCT(-('Gastos Gerais'!$B$4:$B$1003=Analítico!$B86),-(Analítico!X$3&gt;='Gastos Gerais'!$D$4:$D$1003),-(Analítico!X$3&lt;='Gastos Gerais'!$E$4:$E$1003),-('Gastos Gerais'!$C$4:$C$1003))</f>
        <v>0</v>
      </c>
      <c r="Y86" s="72">
        <f>SUMPRODUCT(-('Gastos Gerais'!$B$4:$B$1003=Analítico!$B86),-(Analítico!Y$3&gt;='Gastos Gerais'!$D$4:$D$1003),-(Analítico!Y$3&lt;='Gastos Gerais'!$E$4:$E$1003),-('Gastos Gerais'!$C$4:$C$1003))</f>
        <v>0</v>
      </c>
      <c r="Z86" s="72">
        <f>SUMPRODUCT(-('Gastos Gerais'!$B$4:$B$1003=Analítico!$B86),-(Analítico!Z$3&gt;='Gastos Gerais'!$D$4:$D$1003),-(Analítico!Z$3&lt;='Gastos Gerais'!$E$4:$E$1003),-('Gastos Gerais'!$C$4:$C$1003))</f>
        <v>0</v>
      </c>
      <c r="AA86" s="72">
        <f>SUMPRODUCT(-('Gastos Gerais'!$B$4:$B$1003=Analítico!$B86),-(Analítico!AA$3&gt;='Gastos Gerais'!$D$4:$D$1003),-(Analítico!AA$3&lt;='Gastos Gerais'!$E$4:$E$1003),-('Gastos Gerais'!$C$4:$C$1003))</f>
        <v>0</v>
      </c>
      <c r="AB86" s="72">
        <f>SUMPRODUCT(-('Gastos Gerais'!$B$4:$B$1003=Analítico!$B86),-(Analítico!AB$3&gt;='Gastos Gerais'!$D$4:$D$1003),-(Analítico!AB$3&lt;='Gastos Gerais'!$E$4:$E$1003),-('Gastos Gerais'!$C$4:$C$1003))</f>
        <v>0</v>
      </c>
      <c r="AC86" s="72">
        <f>SUMPRODUCT(-('Gastos Gerais'!$B$4:$B$1003=Analítico!$B86),-(Analítico!AC$3&gt;='Gastos Gerais'!$D$4:$D$1003),-(Analítico!AC$3&lt;='Gastos Gerais'!$E$4:$E$1003),-('Gastos Gerais'!$C$4:$C$1003))</f>
        <v>0</v>
      </c>
      <c r="AD86" s="72">
        <f>SUMPRODUCT(-('Gastos Gerais'!$B$4:$B$1003=Analítico!$B86),-(Analítico!AD$3&gt;='Gastos Gerais'!$D$4:$D$1003),-(Analítico!AD$3&lt;='Gastos Gerais'!$E$4:$E$1003),-('Gastos Gerais'!$C$4:$C$1003))</f>
        <v>0</v>
      </c>
      <c r="AE86" s="72">
        <f>SUMPRODUCT(-('Gastos Gerais'!$B$4:$B$1003=Analítico!$B86),-(Analítico!AE$3&gt;='Gastos Gerais'!$D$4:$D$1003),-(Analítico!AE$3&lt;='Gastos Gerais'!$E$4:$E$1003),-('Gastos Gerais'!$C$4:$C$1003))</f>
        <v>0</v>
      </c>
      <c r="AF86" s="72">
        <f>SUMPRODUCT(-('Gastos Gerais'!$B$4:$B$1003=Analítico!$B86),-(Analítico!AF$3&gt;='Gastos Gerais'!$D$4:$D$1003),-(Analítico!AF$3&lt;='Gastos Gerais'!$E$4:$E$1003),-('Gastos Gerais'!$C$4:$C$1003))</f>
        <v>0</v>
      </c>
      <c r="AG86" s="72">
        <f>SUMPRODUCT(-('Gastos Gerais'!$B$4:$B$1003=Analítico!$B86),-(Analítico!AG$3&gt;='Gastos Gerais'!$D$4:$D$1003),-(Analítico!AG$3&lt;='Gastos Gerais'!$E$4:$E$1003),-('Gastos Gerais'!$C$4:$C$1003))</f>
        <v>0</v>
      </c>
      <c r="AH86" s="72">
        <f>SUMPRODUCT(-('Gastos Gerais'!$B$4:$B$1003=Analítico!$B86),-(Analítico!AH$3&gt;='Gastos Gerais'!$D$4:$D$1003),-(Analítico!AH$3&lt;='Gastos Gerais'!$E$4:$E$1003),-('Gastos Gerais'!$C$4:$C$1003))</f>
        <v>0</v>
      </c>
      <c r="AI86" s="72">
        <f>SUMPRODUCT(-('Gastos Gerais'!$B$4:$B$1003=Analítico!$B86),-(Analítico!AI$3&gt;='Gastos Gerais'!$D$4:$D$1003),-(Analítico!AI$3&lt;='Gastos Gerais'!$E$4:$E$1003),-('Gastos Gerais'!$C$4:$C$1003))</f>
        <v>0</v>
      </c>
      <c r="AJ86" s="72">
        <f>SUMPRODUCT(-('Gastos Gerais'!$B$4:$B$1003=Analítico!$B86),-(Analítico!AJ$3&gt;='Gastos Gerais'!$D$4:$D$1003),-(Analítico!AJ$3&lt;='Gastos Gerais'!$E$4:$E$1003),-('Gastos Gerais'!$C$4:$C$1003))</f>
        <v>0</v>
      </c>
      <c r="AK86" s="72">
        <f>SUMPRODUCT(-('Gastos Gerais'!$B$4:$B$1003=Analítico!$B86),-(Analítico!AK$3&gt;='Gastos Gerais'!$D$4:$D$1003),-(Analítico!AK$3&lt;='Gastos Gerais'!$E$4:$E$1003),-('Gastos Gerais'!$C$4:$C$1003))</f>
        <v>0</v>
      </c>
      <c r="AL86" s="72">
        <f>SUMPRODUCT(-('Gastos Gerais'!$B$4:$B$1003=Analítico!$B86),-(Analítico!AL$3&gt;='Gastos Gerais'!$D$4:$D$1003),-(Analítico!AL$3&lt;='Gastos Gerais'!$E$4:$E$1003),-('Gastos Gerais'!$C$4:$C$1003))</f>
        <v>0</v>
      </c>
      <c r="AM86" s="72">
        <f>SUMPRODUCT(-('Gastos Gerais'!$B$4:$B$1003=Analítico!$B86),-(Analítico!AM$3&gt;='Gastos Gerais'!$D$4:$D$1003),-(Analítico!AM$3&lt;='Gastos Gerais'!$E$4:$E$1003),-('Gastos Gerais'!$C$4:$C$1003))</f>
        <v>0</v>
      </c>
      <c r="AN86" s="72">
        <f>SUMPRODUCT(-('Gastos Gerais'!$B$4:$B$1003=Analítico!$B86),-(Analítico!AN$3&gt;='Gastos Gerais'!$D$4:$D$1003),-(Analítico!AN$3&lt;='Gastos Gerais'!$E$4:$E$1003),-('Gastos Gerais'!$C$4:$C$1003))</f>
        <v>0</v>
      </c>
      <c r="AO86" s="72">
        <f>SUMPRODUCT(-('Gastos Gerais'!$B$4:$B$1003=Analítico!$B86),-(Analítico!AO$3&gt;='Gastos Gerais'!$D$4:$D$1003),-(Analítico!AO$3&lt;='Gastos Gerais'!$E$4:$E$1003),-('Gastos Gerais'!$C$4:$C$1003))</f>
        <v>0</v>
      </c>
      <c r="AP86" s="72">
        <f>SUMPRODUCT(-('Gastos Gerais'!$B$4:$B$1003=Analítico!$B86),-(Analítico!AP$3&gt;='Gastos Gerais'!$D$4:$D$1003),-(Analítico!AP$3&lt;='Gastos Gerais'!$E$4:$E$1003),-('Gastos Gerais'!$C$4:$C$1003))</f>
        <v>0</v>
      </c>
      <c r="AQ86" s="72">
        <f>SUMPRODUCT(-('Gastos Gerais'!$B$4:$B$1003=Analítico!$B86),-(Analítico!AQ$3&gt;='Gastos Gerais'!$D$4:$D$1003),-(Analítico!AQ$3&lt;='Gastos Gerais'!$E$4:$E$1003),-('Gastos Gerais'!$C$4:$C$1003))</f>
        <v>0</v>
      </c>
      <c r="AR86" s="72">
        <f>SUMPRODUCT(-('Gastos Gerais'!$B$4:$B$1003=Analítico!$B86),-(Analítico!AR$3&gt;='Gastos Gerais'!$D$4:$D$1003),-(Analítico!AR$3&lt;='Gastos Gerais'!$E$4:$E$1003),-('Gastos Gerais'!$C$4:$C$1003))</f>
        <v>0</v>
      </c>
      <c r="AS86" s="72">
        <f>SUMPRODUCT(-('Gastos Gerais'!$B$4:$B$1003=Analítico!$B86),-(Analítico!AS$3&gt;='Gastos Gerais'!$D$4:$D$1003),-(Analítico!AS$3&lt;='Gastos Gerais'!$E$4:$E$1003),-('Gastos Gerais'!$C$4:$C$1003))</f>
        <v>0</v>
      </c>
      <c r="AT86" s="72">
        <f>SUMPRODUCT(-('Gastos Gerais'!$B$4:$B$1003=Analítico!$B86),-(Analítico!AT$3&gt;='Gastos Gerais'!$D$4:$D$1003),-(Analítico!AT$3&lt;='Gastos Gerais'!$E$4:$E$1003),-('Gastos Gerais'!$C$4:$C$1003))</f>
        <v>0</v>
      </c>
      <c r="AU86" s="72">
        <f>SUMPRODUCT(-('Gastos Gerais'!$B$4:$B$1003=Analítico!$B86),-(Analítico!AU$3&gt;='Gastos Gerais'!$D$4:$D$1003),-(Analítico!AU$3&lt;='Gastos Gerais'!$E$4:$E$1003),-('Gastos Gerais'!$C$4:$C$1003))</f>
        <v>0</v>
      </c>
      <c r="AV86" s="72">
        <f>SUMPRODUCT(-('Gastos Gerais'!$B$4:$B$1003=Analítico!$B86),-(Analítico!AV$3&gt;='Gastos Gerais'!$D$4:$D$1003),-(Analítico!AV$3&lt;='Gastos Gerais'!$E$4:$E$1003),-('Gastos Gerais'!$C$4:$C$1003))</f>
        <v>0</v>
      </c>
      <c r="AW86" s="72">
        <f>SUMPRODUCT(-('Gastos Gerais'!$B$4:$B$1003=Analítico!$B86),-(Analítico!AW$3&gt;='Gastos Gerais'!$D$4:$D$1003),-(Analítico!AW$3&lt;='Gastos Gerais'!$E$4:$E$1003),-('Gastos Gerais'!$C$4:$C$1003))</f>
        <v>0</v>
      </c>
      <c r="AX86" s="72">
        <f>SUMPRODUCT(-('Gastos Gerais'!$B$4:$B$1003=Analítico!$B86),-(Analítico!AX$3&gt;='Gastos Gerais'!$D$4:$D$1003),-(Analítico!AX$3&lt;='Gastos Gerais'!$E$4:$E$1003),-('Gastos Gerais'!$C$4:$C$1003))</f>
        <v>0</v>
      </c>
      <c r="AY86" s="72">
        <f>SUMPRODUCT(-('Gastos Gerais'!$B$4:$B$1003=Analítico!$B86),-(Analítico!AY$3&gt;='Gastos Gerais'!$D$4:$D$1003),-(Analítico!AY$3&lt;='Gastos Gerais'!$E$4:$E$1003),-('Gastos Gerais'!$C$4:$C$1003))</f>
        <v>0</v>
      </c>
      <c r="AZ86" s="72">
        <f>SUMPRODUCT(-('Gastos Gerais'!$B$4:$B$1003=Analítico!$B86),-(Analítico!AZ$3&gt;='Gastos Gerais'!$D$4:$D$1003),-(Analítico!AZ$3&lt;='Gastos Gerais'!$E$4:$E$1003),-('Gastos Gerais'!$C$4:$C$1003))</f>
        <v>0</v>
      </c>
      <c r="BA86" s="72">
        <f>SUMPRODUCT(-('Gastos Gerais'!$B$4:$B$1003=Analítico!$B86),-(Analítico!BA$3&gt;='Gastos Gerais'!$D$4:$D$1003),-(Analítico!BA$3&lt;='Gastos Gerais'!$E$4:$E$1003),-('Gastos Gerais'!$C$4:$C$1003))</f>
        <v>0</v>
      </c>
      <c r="BB86" s="72">
        <f>SUMPRODUCT(-('Gastos Gerais'!$B$4:$B$1003=Analítico!$B86),-(Analítico!BB$3&gt;='Gastos Gerais'!$D$4:$D$1003),-(Analítico!BB$3&lt;='Gastos Gerais'!$E$4:$E$1003),-('Gastos Gerais'!$C$4:$C$1003))</f>
        <v>0</v>
      </c>
      <c r="BC86" s="72">
        <f>SUMPRODUCT(-('Gastos Gerais'!$B$4:$B$1003=Analítico!$B86),-(Analítico!BC$3&gt;='Gastos Gerais'!$D$4:$D$1003),-(Analítico!BC$3&lt;='Gastos Gerais'!$E$4:$E$1003),-('Gastos Gerais'!$C$4:$C$1003))</f>
        <v>0</v>
      </c>
      <c r="BD86" s="72">
        <f>SUMPRODUCT(-('Gastos Gerais'!$B$4:$B$1003=Analítico!$B86),-(Analítico!BD$3&gt;='Gastos Gerais'!$D$4:$D$1003),-(Analítico!BD$3&lt;='Gastos Gerais'!$E$4:$E$1003),-('Gastos Gerais'!$C$4:$C$1003))</f>
        <v>0</v>
      </c>
      <c r="BE86" s="72">
        <f>SUMPRODUCT(-('Gastos Gerais'!$B$4:$B$1003=Analítico!$B86),-(Analítico!BE$3&gt;='Gastos Gerais'!$D$4:$D$1003),-(Analítico!BE$3&lt;='Gastos Gerais'!$E$4:$E$1003),-('Gastos Gerais'!$C$4:$C$1003))</f>
        <v>0</v>
      </c>
      <c r="BF86" s="72">
        <f>SUMPRODUCT(-('Gastos Gerais'!$B$4:$B$1003=Analítico!$B86),-(Analítico!BF$3&gt;='Gastos Gerais'!$D$4:$D$1003),-(Analítico!BF$3&lt;='Gastos Gerais'!$E$4:$E$1003),-('Gastos Gerais'!$C$4:$C$1003))</f>
        <v>0</v>
      </c>
      <c r="BG86" s="72">
        <f>SUMPRODUCT(-('Gastos Gerais'!$B$4:$B$1003=Analítico!$B86),-(Analítico!BG$3&gt;='Gastos Gerais'!$D$4:$D$1003),-(Analítico!BG$3&lt;='Gastos Gerais'!$E$4:$E$1003),-('Gastos Gerais'!$C$4:$C$1003))</f>
        <v>0</v>
      </c>
      <c r="BH86" s="72">
        <f>SUMPRODUCT(-('Gastos Gerais'!$B$4:$B$1003=Analítico!$B86),-(Analítico!BH$3&gt;='Gastos Gerais'!$D$4:$D$1003),-(Analítico!BH$3&lt;='Gastos Gerais'!$E$4:$E$1003),-('Gastos Gerais'!$C$4:$C$1003))</f>
        <v>0</v>
      </c>
      <c r="BI86" s="72">
        <f>SUMPRODUCT(-('Gastos Gerais'!$B$4:$B$1003=Analítico!$B86),-(Analítico!BI$3&gt;='Gastos Gerais'!$D$4:$D$1003),-(Analítico!BI$3&lt;='Gastos Gerais'!$E$4:$E$1003),-('Gastos Gerais'!$C$4:$C$1003))</f>
        <v>0</v>
      </c>
      <c r="BJ86" s="72">
        <f>SUMPRODUCT(-('Gastos Gerais'!$B$4:$B$1003=Analítico!$B86),-(Analítico!BJ$3&gt;='Gastos Gerais'!$D$4:$D$1003),-(Analítico!BJ$3&lt;='Gastos Gerais'!$E$4:$E$1003),-('Gastos Gerais'!$C$4:$C$1003))</f>
        <v>0</v>
      </c>
      <c r="BK86" s="70">
        <f t="shared" si="31"/>
        <v>180800</v>
      </c>
      <c r="BL86" s="75">
        <f t="shared" ca="1" si="32"/>
        <v>5.4828051414849428E-2</v>
      </c>
    </row>
    <row r="87" spans="1:64" s="48" customFormat="1" ht="23.25" customHeight="1" x14ac:dyDescent="0.2">
      <c r="A87" s="19" t="s">
        <v>239</v>
      </c>
      <c r="B87" s="352" t="s">
        <v>240</v>
      </c>
      <c r="C87" s="72">
        <f>SUMPRODUCT(-('Gastos Gerais'!$B$4:$B$1003=Analítico!$B87),-(Analítico!C$3&gt;='Gastos Gerais'!$D$4:$D$1003),-(Analítico!C$3&lt;='Gastos Gerais'!$E$4:$E$1003),-('Gastos Gerais'!$C$4:$C$1003))</f>
        <v>0</v>
      </c>
      <c r="D87" s="72">
        <f>SUMPRODUCT(-('Gastos Gerais'!$B$4:$B$1003=Analítico!$B87),-(Analítico!D$3&gt;='Gastos Gerais'!$D$4:$D$1003),-(Analítico!D$3&lt;='Gastos Gerais'!$E$4:$E$1003),-('Gastos Gerais'!$C$4:$C$1003))</f>
        <v>0</v>
      </c>
      <c r="E87" s="72">
        <f>SUMPRODUCT(-('Gastos Gerais'!$B$4:$B$1003=Analítico!$B87),-(Analítico!E$3&gt;='Gastos Gerais'!$D$4:$D$1003),-(Analítico!E$3&lt;='Gastos Gerais'!$E$4:$E$1003),-('Gastos Gerais'!$C$4:$C$1003))</f>
        <v>0</v>
      </c>
      <c r="F87" s="72">
        <f>SUMPRODUCT(-('Gastos Gerais'!$B$4:$B$1003=Analítico!$B87),-(Analítico!F$3&gt;='Gastos Gerais'!$D$4:$D$1003),-(Analítico!F$3&lt;='Gastos Gerais'!$E$4:$E$1003),-('Gastos Gerais'!$C$4:$C$1003))</f>
        <v>0</v>
      </c>
      <c r="G87" s="72">
        <f>SUMPRODUCT(-('Gastos Gerais'!$B$4:$B$1003=Analítico!$B87),-(Analítico!G$3&gt;='Gastos Gerais'!$D$4:$D$1003),-(Analítico!G$3&lt;='Gastos Gerais'!$E$4:$E$1003),-('Gastos Gerais'!$C$4:$C$1003))</f>
        <v>0</v>
      </c>
      <c r="H87" s="72">
        <f>SUMPRODUCT(-('Gastos Gerais'!$B$4:$B$1003=Analítico!$B87),-(Analítico!H$3&gt;='Gastos Gerais'!$D$4:$D$1003),-(Analítico!H$3&lt;='Gastos Gerais'!$E$4:$E$1003),-('Gastos Gerais'!$C$4:$C$1003))</f>
        <v>0</v>
      </c>
      <c r="I87" s="72">
        <f>SUMPRODUCT(-('Gastos Gerais'!$B$4:$B$1003=Analítico!$B87),-(Analítico!I$3&gt;='Gastos Gerais'!$D$4:$D$1003),-(Analítico!I$3&lt;='Gastos Gerais'!$E$4:$E$1003),-('Gastos Gerais'!$C$4:$C$1003))</f>
        <v>0</v>
      </c>
      <c r="J87" s="72">
        <f>SUMPRODUCT(-('Gastos Gerais'!$B$4:$B$1003=Analítico!$B87),-(Analítico!J$3&gt;='Gastos Gerais'!$D$4:$D$1003),-(Analítico!J$3&lt;='Gastos Gerais'!$E$4:$E$1003),-('Gastos Gerais'!$C$4:$C$1003))</f>
        <v>0</v>
      </c>
      <c r="K87" s="72">
        <f>SUMPRODUCT(-('Gastos Gerais'!$B$4:$B$1003=Analítico!$B87),-(Analítico!K$3&gt;='Gastos Gerais'!$D$4:$D$1003),-(Analítico!K$3&lt;='Gastos Gerais'!$E$4:$E$1003),-('Gastos Gerais'!$C$4:$C$1003))</f>
        <v>0</v>
      </c>
      <c r="L87" s="72">
        <f>SUMPRODUCT(-('Gastos Gerais'!$B$4:$B$1003=Analítico!$B87),-(Analítico!L$3&gt;='Gastos Gerais'!$D$4:$D$1003),-(Analítico!L$3&lt;='Gastos Gerais'!$E$4:$E$1003),-('Gastos Gerais'!$C$4:$C$1003))</f>
        <v>0</v>
      </c>
      <c r="M87" s="72">
        <f>SUMPRODUCT(-('Gastos Gerais'!$B$4:$B$1003=Analítico!$B87),-(Analítico!M$3&gt;='Gastos Gerais'!$D$4:$D$1003),-(Analítico!M$3&lt;='Gastos Gerais'!$E$4:$E$1003),-('Gastos Gerais'!$C$4:$C$1003))</f>
        <v>0</v>
      </c>
      <c r="N87" s="72">
        <f>SUMPRODUCT(-('Gastos Gerais'!$B$4:$B$1003=Analítico!$B87),-(Analítico!N$3&gt;='Gastos Gerais'!$D$4:$D$1003),-(Analítico!N$3&lt;='Gastos Gerais'!$E$4:$E$1003),-('Gastos Gerais'!$C$4:$C$1003))</f>
        <v>0</v>
      </c>
      <c r="O87" s="72">
        <f>SUMPRODUCT(-('Gastos Gerais'!$B$4:$B$1003=Analítico!$B87),-(Analítico!O$3&gt;='Gastos Gerais'!$D$4:$D$1003),-(Analítico!O$3&lt;='Gastos Gerais'!$E$4:$E$1003),-('Gastos Gerais'!$C$4:$C$1003))</f>
        <v>0</v>
      </c>
      <c r="P87" s="72">
        <f>SUMPRODUCT(-('Gastos Gerais'!$B$4:$B$1003=Analítico!$B87),-(Analítico!P$3&gt;='Gastos Gerais'!$D$4:$D$1003),-(Analítico!P$3&lt;='Gastos Gerais'!$E$4:$E$1003),-('Gastos Gerais'!$C$4:$C$1003))</f>
        <v>0</v>
      </c>
      <c r="Q87" s="72">
        <f>SUMPRODUCT(-('Gastos Gerais'!$B$4:$B$1003=Analítico!$B87),-(Analítico!Q$3&gt;='Gastos Gerais'!$D$4:$D$1003),-(Analítico!Q$3&lt;='Gastos Gerais'!$E$4:$E$1003),-('Gastos Gerais'!$C$4:$C$1003))</f>
        <v>0</v>
      </c>
      <c r="R87" s="72">
        <f>SUMPRODUCT(-('Gastos Gerais'!$B$4:$B$1003=Analítico!$B87),-(Analítico!R$3&gt;='Gastos Gerais'!$D$4:$D$1003),-(Analítico!R$3&lt;='Gastos Gerais'!$E$4:$E$1003),-('Gastos Gerais'!$C$4:$C$1003))</f>
        <v>0</v>
      </c>
      <c r="S87" s="72">
        <f>SUMPRODUCT(-('Gastos Gerais'!$B$4:$B$1003=Analítico!$B87),-(Analítico!S$3&gt;='Gastos Gerais'!$D$4:$D$1003),-(Analítico!S$3&lt;='Gastos Gerais'!$E$4:$E$1003),-('Gastos Gerais'!$C$4:$C$1003))</f>
        <v>0</v>
      </c>
      <c r="T87" s="72">
        <f>SUMPRODUCT(-('Gastos Gerais'!$B$4:$B$1003=Analítico!$B87),-(Analítico!T$3&gt;='Gastos Gerais'!$D$4:$D$1003),-(Analítico!T$3&lt;='Gastos Gerais'!$E$4:$E$1003),-('Gastos Gerais'!$C$4:$C$1003))</f>
        <v>0</v>
      </c>
      <c r="U87" s="72">
        <f>SUMPRODUCT(-('Gastos Gerais'!$B$4:$B$1003=Analítico!$B87),-(Analítico!U$3&gt;='Gastos Gerais'!$D$4:$D$1003),-(Analítico!U$3&lt;='Gastos Gerais'!$E$4:$E$1003),-('Gastos Gerais'!$C$4:$C$1003))</f>
        <v>0</v>
      </c>
      <c r="V87" s="72">
        <f>SUMPRODUCT(-('Gastos Gerais'!$B$4:$B$1003=Analítico!$B87),-(Analítico!V$3&gt;='Gastos Gerais'!$D$4:$D$1003),-(Analítico!V$3&lt;='Gastos Gerais'!$E$4:$E$1003),-('Gastos Gerais'!$C$4:$C$1003))</f>
        <v>0</v>
      </c>
      <c r="W87" s="72">
        <f>SUMPRODUCT(-('Gastos Gerais'!$B$4:$B$1003=Analítico!$B87),-(Analítico!W$3&gt;='Gastos Gerais'!$D$4:$D$1003),-(Analítico!W$3&lt;='Gastos Gerais'!$E$4:$E$1003),-('Gastos Gerais'!$C$4:$C$1003))</f>
        <v>0</v>
      </c>
      <c r="X87" s="72">
        <f>SUMPRODUCT(-('Gastos Gerais'!$B$4:$B$1003=Analítico!$B87),-(Analítico!X$3&gt;='Gastos Gerais'!$D$4:$D$1003),-(Analítico!X$3&lt;='Gastos Gerais'!$E$4:$E$1003),-('Gastos Gerais'!$C$4:$C$1003))</f>
        <v>0</v>
      </c>
      <c r="Y87" s="72">
        <f>SUMPRODUCT(-('Gastos Gerais'!$B$4:$B$1003=Analítico!$B87),-(Analítico!Y$3&gt;='Gastos Gerais'!$D$4:$D$1003),-(Analítico!Y$3&lt;='Gastos Gerais'!$E$4:$E$1003),-('Gastos Gerais'!$C$4:$C$1003))</f>
        <v>0</v>
      </c>
      <c r="Z87" s="72">
        <f>SUMPRODUCT(-('Gastos Gerais'!$B$4:$B$1003=Analítico!$B87),-(Analítico!Z$3&gt;='Gastos Gerais'!$D$4:$D$1003),-(Analítico!Z$3&lt;='Gastos Gerais'!$E$4:$E$1003),-('Gastos Gerais'!$C$4:$C$1003))</f>
        <v>0</v>
      </c>
      <c r="AA87" s="72">
        <f>SUMPRODUCT(-('Gastos Gerais'!$B$4:$B$1003=Analítico!$B87),-(Analítico!AA$3&gt;='Gastos Gerais'!$D$4:$D$1003),-(Analítico!AA$3&lt;='Gastos Gerais'!$E$4:$E$1003),-('Gastos Gerais'!$C$4:$C$1003))</f>
        <v>0</v>
      </c>
      <c r="AB87" s="72">
        <f>SUMPRODUCT(-('Gastos Gerais'!$B$4:$B$1003=Analítico!$B87),-(Analítico!AB$3&gt;='Gastos Gerais'!$D$4:$D$1003),-(Analítico!AB$3&lt;='Gastos Gerais'!$E$4:$E$1003),-('Gastos Gerais'!$C$4:$C$1003))</f>
        <v>0</v>
      </c>
      <c r="AC87" s="72">
        <f>SUMPRODUCT(-('Gastos Gerais'!$B$4:$B$1003=Analítico!$B87),-(Analítico!AC$3&gt;='Gastos Gerais'!$D$4:$D$1003),-(Analítico!AC$3&lt;='Gastos Gerais'!$E$4:$E$1003),-('Gastos Gerais'!$C$4:$C$1003))</f>
        <v>0</v>
      </c>
      <c r="AD87" s="72">
        <f>SUMPRODUCT(-('Gastos Gerais'!$B$4:$B$1003=Analítico!$B87),-(Analítico!AD$3&gt;='Gastos Gerais'!$D$4:$D$1003),-(Analítico!AD$3&lt;='Gastos Gerais'!$E$4:$E$1003),-('Gastos Gerais'!$C$4:$C$1003))</f>
        <v>0</v>
      </c>
      <c r="AE87" s="72">
        <f>SUMPRODUCT(-('Gastos Gerais'!$B$4:$B$1003=Analítico!$B87),-(Analítico!AE$3&gt;='Gastos Gerais'!$D$4:$D$1003),-(Analítico!AE$3&lt;='Gastos Gerais'!$E$4:$E$1003),-('Gastos Gerais'!$C$4:$C$1003))</f>
        <v>0</v>
      </c>
      <c r="AF87" s="72">
        <f>SUMPRODUCT(-('Gastos Gerais'!$B$4:$B$1003=Analítico!$B87),-(Analítico!AF$3&gt;='Gastos Gerais'!$D$4:$D$1003),-(Analítico!AF$3&lt;='Gastos Gerais'!$E$4:$E$1003),-('Gastos Gerais'!$C$4:$C$1003))</f>
        <v>0</v>
      </c>
      <c r="AG87" s="72">
        <f>SUMPRODUCT(-('Gastos Gerais'!$B$4:$B$1003=Analítico!$B87),-(Analítico!AG$3&gt;='Gastos Gerais'!$D$4:$D$1003),-(Analítico!AG$3&lt;='Gastos Gerais'!$E$4:$E$1003),-('Gastos Gerais'!$C$4:$C$1003))</f>
        <v>0</v>
      </c>
      <c r="AH87" s="72">
        <f>SUMPRODUCT(-('Gastos Gerais'!$B$4:$B$1003=Analítico!$B87),-(Analítico!AH$3&gt;='Gastos Gerais'!$D$4:$D$1003),-(Analítico!AH$3&lt;='Gastos Gerais'!$E$4:$E$1003),-('Gastos Gerais'!$C$4:$C$1003))</f>
        <v>0</v>
      </c>
      <c r="AI87" s="72">
        <f>SUMPRODUCT(-('Gastos Gerais'!$B$4:$B$1003=Analítico!$B87),-(Analítico!AI$3&gt;='Gastos Gerais'!$D$4:$D$1003),-(Analítico!AI$3&lt;='Gastos Gerais'!$E$4:$E$1003),-('Gastos Gerais'!$C$4:$C$1003))</f>
        <v>0</v>
      </c>
      <c r="AJ87" s="72">
        <f>SUMPRODUCT(-('Gastos Gerais'!$B$4:$B$1003=Analítico!$B87),-(Analítico!AJ$3&gt;='Gastos Gerais'!$D$4:$D$1003),-(Analítico!AJ$3&lt;='Gastos Gerais'!$E$4:$E$1003),-('Gastos Gerais'!$C$4:$C$1003))</f>
        <v>0</v>
      </c>
      <c r="AK87" s="72">
        <f>SUMPRODUCT(-('Gastos Gerais'!$B$4:$B$1003=Analítico!$B87),-(Analítico!AK$3&gt;='Gastos Gerais'!$D$4:$D$1003),-(Analítico!AK$3&lt;='Gastos Gerais'!$E$4:$E$1003),-('Gastos Gerais'!$C$4:$C$1003))</f>
        <v>0</v>
      </c>
      <c r="AL87" s="72">
        <f>SUMPRODUCT(-('Gastos Gerais'!$B$4:$B$1003=Analítico!$B87),-(Analítico!AL$3&gt;='Gastos Gerais'!$D$4:$D$1003),-(Analítico!AL$3&lt;='Gastos Gerais'!$E$4:$E$1003),-('Gastos Gerais'!$C$4:$C$1003))</f>
        <v>0</v>
      </c>
      <c r="AM87" s="72">
        <f>SUMPRODUCT(-('Gastos Gerais'!$B$4:$B$1003=Analítico!$B87),-(Analítico!AM$3&gt;='Gastos Gerais'!$D$4:$D$1003),-(Analítico!AM$3&lt;='Gastos Gerais'!$E$4:$E$1003),-('Gastos Gerais'!$C$4:$C$1003))</f>
        <v>0</v>
      </c>
      <c r="AN87" s="72">
        <f>SUMPRODUCT(-('Gastos Gerais'!$B$4:$B$1003=Analítico!$B87),-(Analítico!AN$3&gt;='Gastos Gerais'!$D$4:$D$1003),-(Analítico!AN$3&lt;='Gastos Gerais'!$E$4:$E$1003),-('Gastos Gerais'!$C$4:$C$1003))</f>
        <v>0</v>
      </c>
      <c r="AO87" s="72">
        <f>SUMPRODUCT(-('Gastos Gerais'!$B$4:$B$1003=Analítico!$B87),-(Analítico!AO$3&gt;='Gastos Gerais'!$D$4:$D$1003),-(Analítico!AO$3&lt;='Gastos Gerais'!$E$4:$E$1003),-('Gastos Gerais'!$C$4:$C$1003))</f>
        <v>0</v>
      </c>
      <c r="AP87" s="72">
        <f>SUMPRODUCT(-('Gastos Gerais'!$B$4:$B$1003=Analítico!$B87),-(Analítico!AP$3&gt;='Gastos Gerais'!$D$4:$D$1003),-(Analítico!AP$3&lt;='Gastos Gerais'!$E$4:$E$1003),-('Gastos Gerais'!$C$4:$C$1003))</f>
        <v>0</v>
      </c>
      <c r="AQ87" s="72">
        <f>SUMPRODUCT(-('Gastos Gerais'!$B$4:$B$1003=Analítico!$B87),-(Analítico!AQ$3&gt;='Gastos Gerais'!$D$4:$D$1003),-(Analítico!AQ$3&lt;='Gastos Gerais'!$E$4:$E$1003),-('Gastos Gerais'!$C$4:$C$1003))</f>
        <v>0</v>
      </c>
      <c r="AR87" s="72">
        <f>SUMPRODUCT(-('Gastos Gerais'!$B$4:$B$1003=Analítico!$B87),-(Analítico!AR$3&gt;='Gastos Gerais'!$D$4:$D$1003),-(Analítico!AR$3&lt;='Gastos Gerais'!$E$4:$E$1003),-('Gastos Gerais'!$C$4:$C$1003))</f>
        <v>0</v>
      </c>
      <c r="AS87" s="72">
        <f>SUMPRODUCT(-('Gastos Gerais'!$B$4:$B$1003=Analítico!$B87),-(Analítico!AS$3&gt;='Gastos Gerais'!$D$4:$D$1003),-(Analítico!AS$3&lt;='Gastos Gerais'!$E$4:$E$1003),-('Gastos Gerais'!$C$4:$C$1003))</f>
        <v>0</v>
      </c>
      <c r="AT87" s="72">
        <f>SUMPRODUCT(-('Gastos Gerais'!$B$4:$B$1003=Analítico!$B87),-(Analítico!AT$3&gt;='Gastos Gerais'!$D$4:$D$1003),-(Analítico!AT$3&lt;='Gastos Gerais'!$E$4:$E$1003),-('Gastos Gerais'!$C$4:$C$1003))</f>
        <v>0</v>
      </c>
      <c r="AU87" s="72">
        <f>SUMPRODUCT(-('Gastos Gerais'!$B$4:$B$1003=Analítico!$B87),-(Analítico!AU$3&gt;='Gastos Gerais'!$D$4:$D$1003),-(Analítico!AU$3&lt;='Gastos Gerais'!$E$4:$E$1003),-('Gastos Gerais'!$C$4:$C$1003))</f>
        <v>0</v>
      </c>
      <c r="AV87" s="72">
        <f>SUMPRODUCT(-('Gastos Gerais'!$B$4:$B$1003=Analítico!$B87),-(Analítico!AV$3&gt;='Gastos Gerais'!$D$4:$D$1003),-(Analítico!AV$3&lt;='Gastos Gerais'!$E$4:$E$1003),-('Gastos Gerais'!$C$4:$C$1003))</f>
        <v>0</v>
      </c>
      <c r="AW87" s="72">
        <f>SUMPRODUCT(-('Gastos Gerais'!$B$4:$B$1003=Analítico!$B87),-(Analítico!AW$3&gt;='Gastos Gerais'!$D$4:$D$1003),-(Analítico!AW$3&lt;='Gastos Gerais'!$E$4:$E$1003),-('Gastos Gerais'!$C$4:$C$1003))</f>
        <v>0</v>
      </c>
      <c r="AX87" s="72">
        <f>SUMPRODUCT(-('Gastos Gerais'!$B$4:$B$1003=Analítico!$B87),-(Analítico!AX$3&gt;='Gastos Gerais'!$D$4:$D$1003),-(Analítico!AX$3&lt;='Gastos Gerais'!$E$4:$E$1003),-('Gastos Gerais'!$C$4:$C$1003))</f>
        <v>0</v>
      </c>
      <c r="AY87" s="72">
        <f>SUMPRODUCT(-('Gastos Gerais'!$B$4:$B$1003=Analítico!$B87),-(Analítico!AY$3&gt;='Gastos Gerais'!$D$4:$D$1003),-(Analítico!AY$3&lt;='Gastos Gerais'!$E$4:$E$1003),-('Gastos Gerais'!$C$4:$C$1003))</f>
        <v>0</v>
      </c>
      <c r="AZ87" s="72">
        <f>SUMPRODUCT(-('Gastos Gerais'!$B$4:$B$1003=Analítico!$B87),-(Analítico!AZ$3&gt;='Gastos Gerais'!$D$4:$D$1003),-(Analítico!AZ$3&lt;='Gastos Gerais'!$E$4:$E$1003),-('Gastos Gerais'!$C$4:$C$1003))</f>
        <v>0</v>
      </c>
      <c r="BA87" s="72">
        <f>SUMPRODUCT(-('Gastos Gerais'!$B$4:$B$1003=Analítico!$B87),-(Analítico!BA$3&gt;='Gastos Gerais'!$D$4:$D$1003),-(Analítico!BA$3&lt;='Gastos Gerais'!$E$4:$E$1003),-('Gastos Gerais'!$C$4:$C$1003))</f>
        <v>0</v>
      </c>
      <c r="BB87" s="72">
        <f>SUMPRODUCT(-('Gastos Gerais'!$B$4:$B$1003=Analítico!$B87),-(Analítico!BB$3&gt;='Gastos Gerais'!$D$4:$D$1003),-(Analítico!BB$3&lt;='Gastos Gerais'!$E$4:$E$1003),-('Gastos Gerais'!$C$4:$C$1003))</f>
        <v>0</v>
      </c>
      <c r="BC87" s="72">
        <f>SUMPRODUCT(-('Gastos Gerais'!$B$4:$B$1003=Analítico!$B87),-(Analítico!BC$3&gt;='Gastos Gerais'!$D$4:$D$1003),-(Analítico!BC$3&lt;='Gastos Gerais'!$E$4:$E$1003),-('Gastos Gerais'!$C$4:$C$1003))</f>
        <v>0</v>
      </c>
      <c r="BD87" s="72">
        <f>SUMPRODUCT(-('Gastos Gerais'!$B$4:$B$1003=Analítico!$B87),-(Analítico!BD$3&gt;='Gastos Gerais'!$D$4:$D$1003),-(Analítico!BD$3&lt;='Gastos Gerais'!$E$4:$E$1003),-('Gastos Gerais'!$C$4:$C$1003))</f>
        <v>0</v>
      </c>
      <c r="BE87" s="72">
        <f>SUMPRODUCT(-('Gastos Gerais'!$B$4:$B$1003=Analítico!$B87),-(Analítico!BE$3&gt;='Gastos Gerais'!$D$4:$D$1003),-(Analítico!BE$3&lt;='Gastos Gerais'!$E$4:$E$1003),-('Gastos Gerais'!$C$4:$C$1003))</f>
        <v>0</v>
      </c>
      <c r="BF87" s="72">
        <f>SUMPRODUCT(-('Gastos Gerais'!$B$4:$B$1003=Analítico!$B87),-(Analítico!BF$3&gt;='Gastos Gerais'!$D$4:$D$1003),-(Analítico!BF$3&lt;='Gastos Gerais'!$E$4:$E$1003),-('Gastos Gerais'!$C$4:$C$1003))</f>
        <v>0</v>
      </c>
      <c r="BG87" s="72">
        <f>SUMPRODUCT(-('Gastos Gerais'!$B$4:$B$1003=Analítico!$B87),-(Analítico!BG$3&gt;='Gastos Gerais'!$D$4:$D$1003),-(Analítico!BG$3&lt;='Gastos Gerais'!$E$4:$E$1003),-('Gastos Gerais'!$C$4:$C$1003))</f>
        <v>0</v>
      </c>
      <c r="BH87" s="72">
        <f>SUMPRODUCT(-('Gastos Gerais'!$B$4:$B$1003=Analítico!$B87),-(Analítico!BH$3&gt;='Gastos Gerais'!$D$4:$D$1003),-(Analítico!BH$3&lt;='Gastos Gerais'!$E$4:$E$1003),-('Gastos Gerais'!$C$4:$C$1003))</f>
        <v>0</v>
      </c>
      <c r="BI87" s="72">
        <f>SUMPRODUCT(-('Gastos Gerais'!$B$4:$B$1003=Analítico!$B87),-(Analítico!BI$3&gt;='Gastos Gerais'!$D$4:$D$1003),-(Analítico!BI$3&lt;='Gastos Gerais'!$E$4:$E$1003),-('Gastos Gerais'!$C$4:$C$1003))</f>
        <v>0</v>
      </c>
      <c r="BJ87" s="72">
        <f>SUMPRODUCT(-('Gastos Gerais'!$B$4:$B$1003=Analítico!$B87),-(Analítico!BJ$3&gt;='Gastos Gerais'!$D$4:$D$1003),-(Analítico!BJ$3&lt;='Gastos Gerais'!$E$4:$E$1003),-('Gastos Gerais'!$C$4:$C$1003))</f>
        <v>0</v>
      </c>
      <c r="BK87" s="70">
        <f t="shared" si="31"/>
        <v>0</v>
      </c>
      <c r="BL87" s="75">
        <f t="shared" ca="1" si="32"/>
        <v>0</v>
      </c>
    </row>
    <row r="88" spans="1:64" s="48" customFormat="1" ht="23.25" customHeight="1" x14ac:dyDescent="0.2">
      <c r="A88" s="19" t="s">
        <v>241</v>
      </c>
      <c r="B88" s="352" t="s">
        <v>242</v>
      </c>
      <c r="C88" s="72">
        <f>SUMPRODUCT(-('Gastos Gerais'!$B$4:$B$1003=Analítico!$B88),-(Analítico!C$3&gt;='Gastos Gerais'!$D$4:$D$1003),-(Analítico!C$3&lt;='Gastos Gerais'!$E$4:$E$1003),-('Gastos Gerais'!$C$4:$C$1003))</f>
        <v>0</v>
      </c>
      <c r="D88" s="72">
        <f>SUMPRODUCT(-('Gastos Gerais'!$B$4:$B$1003=Analítico!$B88),-(Analítico!D$3&gt;='Gastos Gerais'!$D$4:$D$1003),-(Analítico!D$3&lt;='Gastos Gerais'!$E$4:$E$1003),-('Gastos Gerais'!$C$4:$C$1003))</f>
        <v>0</v>
      </c>
      <c r="E88" s="72">
        <f>SUMPRODUCT(-('Gastos Gerais'!$B$4:$B$1003=Analítico!$B88),-(Analítico!E$3&gt;='Gastos Gerais'!$D$4:$D$1003),-(Analítico!E$3&lt;='Gastos Gerais'!$E$4:$E$1003),-('Gastos Gerais'!$C$4:$C$1003))</f>
        <v>0</v>
      </c>
      <c r="F88" s="72">
        <f>SUMPRODUCT(-('Gastos Gerais'!$B$4:$B$1003=Analítico!$B88),-(Analítico!F$3&gt;='Gastos Gerais'!$D$4:$D$1003),-(Analítico!F$3&lt;='Gastos Gerais'!$E$4:$E$1003),-('Gastos Gerais'!$C$4:$C$1003))</f>
        <v>0</v>
      </c>
      <c r="G88" s="72">
        <f>SUMPRODUCT(-('Gastos Gerais'!$B$4:$B$1003=Analítico!$B88),-(Analítico!G$3&gt;='Gastos Gerais'!$D$4:$D$1003),-(Analítico!G$3&lt;='Gastos Gerais'!$E$4:$E$1003),-('Gastos Gerais'!$C$4:$C$1003))</f>
        <v>0</v>
      </c>
      <c r="H88" s="72">
        <f>SUMPRODUCT(-('Gastos Gerais'!$B$4:$B$1003=Analítico!$B88),-(Analítico!H$3&gt;='Gastos Gerais'!$D$4:$D$1003),-(Analítico!H$3&lt;='Gastos Gerais'!$E$4:$E$1003),-('Gastos Gerais'!$C$4:$C$1003))</f>
        <v>0</v>
      </c>
      <c r="I88" s="72">
        <f>SUMPRODUCT(-('Gastos Gerais'!$B$4:$B$1003=Analítico!$B88),-(Analítico!I$3&gt;='Gastos Gerais'!$D$4:$D$1003),-(Analítico!I$3&lt;='Gastos Gerais'!$E$4:$E$1003),-('Gastos Gerais'!$C$4:$C$1003))</f>
        <v>0</v>
      </c>
      <c r="J88" s="72">
        <f>SUMPRODUCT(-('Gastos Gerais'!$B$4:$B$1003=Analítico!$B88),-(Analítico!J$3&gt;='Gastos Gerais'!$D$4:$D$1003),-(Analítico!J$3&lt;='Gastos Gerais'!$E$4:$E$1003),-('Gastos Gerais'!$C$4:$C$1003))</f>
        <v>0</v>
      </c>
      <c r="K88" s="72">
        <f>SUMPRODUCT(-('Gastos Gerais'!$B$4:$B$1003=Analítico!$B88),-(Analítico!K$3&gt;='Gastos Gerais'!$D$4:$D$1003),-(Analítico!K$3&lt;='Gastos Gerais'!$E$4:$E$1003),-('Gastos Gerais'!$C$4:$C$1003))</f>
        <v>0</v>
      </c>
      <c r="L88" s="72">
        <f>SUMPRODUCT(-('Gastos Gerais'!$B$4:$B$1003=Analítico!$B88),-(Analítico!L$3&gt;='Gastos Gerais'!$D$4:$D$1003),-(Analítico!L$3&lt;='Gastos Gerais'!$E$4:$E$1003),-('Gastos Gerais'!$C$4:$C$1003))</f>
        <v>0</v>
      </c>
      <c r="M88" s="72">
        <f>SUMPRODUCT(-('Gastos Gerais'!$B$4:$B$1003=Analítico!$B88),-(Analítico!M$3&gt;='Gastos Gerais'!$D$4:$D$1003),-(Analítico!M$3&lt;='Gastos Gerais'!$E$4:$E$1003),-('Gastos Gerais'!$C$4:$C$1003))</f>
        <v>0</v>
      </c>
      <c r="N88" s="72">
        <f>SUMPRODUCT(-('Gastos Gerais'!$B$4:$B$1003=Analítico!$B88),-(Analítico!N$3&gt;='Gastos Gerais'!$D$4:$D$1003),-(Analítico!N$3&lt;='Gastos Gerais'!$E$4:$E$1003),-('Gastos Gerais'!$C$4:$C$1003))</f>
        <v>0</v>
      </c>
      <c r="O88" s="72">
        <f>SUMPRODUCT(-('Gastos Gerais'!$B$4:$B$1003=Analítico!$B88),-(Analítico!O$3&gt;='Gastos Gerais'!$D$4:$D$1003),-(Analítico!O$3&lt;='Gastos Gerais'!$E$4:$E$1003),-('Gastos Gerais'!$C$4:$C$1003))</f>
        <v>0</v>
      </c>
      <c r="P88" s="72">
        <f>SUMPRODUCT(-('Gastos Gerais'!$B$4:$B$1003=Analítico!$B88),-(Analítico!P$3&gt;='Gastos Gerais'!$D$4:$D$1003),-(Analítico!P$3&lt;='Gastos Gerais'!$E$4:$E$1003),-('Gastos Gerais'!$C$4:$C$1003))</f>
        <v>0</v>
      </c>
      <c r="Q88" s="72">
        <f>SUMPRODUCT(-('Gastos Gerais'!$B$4:$B$1003=Analítico!$B88),-(Analítico!Q$3&gt;='Gastos Gerais'!$D$4:$D$1003),-(Analítico!Q$3&lt;='Gastos Gerais'!$E$4:$E$1003),-('Gastos Gerais'!$C$4:$C$1003))</f>
        <v>0</v>
      </c>
      <c r="R88" s="72">
        <f>SUMPRODUCT(-('Gastos Gerais'!$B$4:$B$1003=Analítico!$B88),-(Analítico!R$3&gt;='Gastos Gerais'!$D$4:$D$1003),-(Analítico!R$3&lt;='Gastos Gerais'!$E$4:$E$1003),-('Gastos Gerais'!$C$4:$C$1003))</f>
        <v>0</v>
      </c>
      <c r="S88" s="72">
        <f>SUMPRODUCT(-('Gastos Gerais'!$B$4:$B$1003=Analítico!$B88),-(Analítico!S$3&gt;='Gastos Gerais'!$D$4:$D$1003),-(Analítico!S$3&lt;='Gastos Gerais'!$E$4:$E$1003),-('Gastos Gerais'!$C$4:$C$1003))</f>
        <v>0</v>
      </c>
      <c r="T88" s="72">
        <f>SUMPRODUCT(-('Gastos Gerais'!$B$4:$B$1003=Analítico!$B88),-(Analítico!T$3&gt;='Gastos Gerais'!$D$4:$D$1003),-(Analítico!T$3&lt;='Gastos Gerais'!$E$4:$E$1003),-('Gastos Gerais'!$C$4:$C$1003))</f>
        <v>0</v>
      </c>
      <c r="U88" s="72">
        <f>SUMPRODUCT(-('Gastos Gerais'!$B$4:$B$1003=Analítico!$B88),-(Analítico!U$3&gt;='Gastos Gerais'!$D$4:$D$1003),-(Analítico!U$3&lt;='Gastos Gerais'!$E$4:$E$1003),-('Gastos Gerais'!$C$4:$C$1003))</f>
        <v>0</v>
      </c>
      <c r="V88" s="72">
        <f>SUMPRODUCT(-('Gastos Gerais'!$B$4:$B$1003=Analítico!$B88),-(Analítico!V$3&gt;='Gastos Gerais'!$D$4:$D$1003),-(Analítico!V$3&lt;='Gastos Gerais'!$E$4:$E$1003),-('Gastos Gerais'!$C$4:$C$1003))</f>
        <v>0</v>
      </c>
      <c r="W88" s="72">
        <f>SUMPRODUCT(-('Gastos Gerais'!$B$4:$B$1003=Analítico!$B88),-(Analítico!W$3&gt;='Gastos Gerais'!$D$4:$D$1003),-(Analítico!W$3&lt;='Gastos Gerais'!$E$4:$E$1003),-('Gastos Gerais'!$C$4:$C$1003))</f>
        <v>0</v>
      </c>
      <c r="X88" s="72">
        <f>SUMPRODUCT(-('Gastos Gerais'!$B$4:$B$1003=Analítico!$B88),-(Analítico!X$3&gt;='Gastos Gerais'!$D$4:$D$1003),-(Analítico!X$3&lt;='Gastos Gerais'!$E$4:$E$1003),-('Gastos Gerais'!$C$4:$C$1003))</f>
        <v>0</v>
      </c>
      <c r="Y88" s="72">
        <f>SUMPRODUCT(-('Gastos Gerais'!$B$4:$B$1003=Analítico!$B88),-(Analítico!Y$3&gt;='Gastos Gerais'!$D$4:$D$1003),-(Analítico!Y$3&lt;='Gastos Gerais'!$E$4:$E$1003),-('Gastos Gerais'!$C$4:$C$1003))</f>
        <v>0</v>
      </c>
      <c r="Z88" s="72">
        <f>SUMPRODUCT(-('Gastos Gerais'!$B$4:$B$1003=Analítico!$B88),-(Analítico!Z$3&gt;='Gastos Gerais'!$D$4:$D$1003),-(Analítico!Z$3&lt;='Gastos Gerais'!$E$4:$E$1003),-('Gastos Gerais'!$C$4:$C$1003))</f>
        <v>0</v>
      </c>
      <c r="AA88" s="72">
        <f>SUMPRODUCT(-('Gastos Gerais'!$B$4:$B$1003=Analítico!$B88),-(Analítico!AA$3&gt;='Gastos Gerais'!$D$4:$D$1003),-(Analítico!AA$3&lt;='Gastos Gerais'!$E$4:$E$1003),-('Gastos Gerais'!$C$4:$C$1003))</f>
        <v>0</v>
      </c>
      <c r="AB88" s="72">
        <f>SUMPRODUCT(-('Gastos Gerais'!$B$4:$B$1003=Analítico!$B88),-(Analítico!AB$3&gt;='Gastos Gerais'!$D$4:$D$1003),-(Analítico!AB$3&lt;='Gastos Gerais'!$E$4:$E$1003),-('Gastos Gerais'!$C$4:$C$1003))</f>
        <v>0</v>
      </c>
      <c r="AC88" s="72">
        <f>SUMPRODUCT(-('Gastos Gerais'!$B$4:$B$1003=Analítico!$B88),-(Analítico!AC$3&gt;='Gastos Gerais'!$D$4:$D$1003),-(Analítico!AC$3&lt;='Gastos Gerais'!$E$4:$E$1003),-('Gastos Gerais'!$C$4:$C$1003))</f>
        <v>0</v>
      </c>
      <c r="AD88" s="72">
        <f>SUMPRODUCT(-('Gastos Gerais'!$B$4:$B$1003=Analítico!$B88),-(Analítico!AD$3&gt;='Gastos Gerais'!$D$4:$D$1003),-(Analítico!AD$3&lt;='Gastos Gerais'!$E$4:$E$1003),-('Gastos Gerais'!$C$4:$C$1003))</f>
        <v>0</v>
      </c>
      <c r="AE88" s="72">
        <f>SUMPRODUCT(-('Gastos Gerais'!$B$4:$B$1003=Analítico!$B88),-(Analítico!AE$3&gt;='Gastos Gerais'!$D$4:$D$1003),-(Analítico!AE$3&lt;='Gastos Gerais'!$E$4:$E$1003),-('Gastos Gerais'!$C$4:$C$1003))</f>
        <v>0</v>
      </c>
      <c r="AF88" s="72">
        <f>SUMPRODUCT(-('Gastos Gerais'!$B$4:$B$1003=Analítico!$B88),-(Analítico!AF$3&gt;='Gastos Gerais'!$D$4:$D$1003),-(Analítico!AF$3&lt;='Gastos Gerais'!$E$4:$E$1003),-('Gastos Gerais'!$C$4:$C$1003))</f>
        <v>0</v>
      </c>
      <c r="AG88" s="72">
        <f>SUMPRODUCT(-('Gastos Gerais'!$B$4:$B$1003=Analítico!$B88),-(Analítico!AG$3&gt;='Gastos Gerais'!$D$4:$D$1003),-(Analítico!AG$3&lt;='Gastos Gerais'!$E$4:$E$1003),-('Gastos Gerais'!$C$4:$C$1003))</f>
        <v>0</v>
      </c>
      <c r="AH88" s="72">
        <f>SUMPRODUCT(-('Gastos Gerais'!$B$4:$B$1003=Analítico!$B88),-(Analítico!AH$3&gt;='Gastos Gerais'!$D$4:$D$1003),-(Analítico!AH$3&lt;='Gastos Gerais'!$E$4:$E$1003),-('Gastos Gerais'!$C$4:$C$1003))</f>
        <v>0</v>
      </c>
      <c r="AI88" s="72">
        <f>SUMPRODUCT(-('Gastos Gerais'!$B$4:$B$1003=Analítico!$B88),-(Analítico!AI$3&gt;='Gastos Gerais'!$D$4:$D$1003),-(Analítico!AI$3&lt;='Gastos Gerais'!$E$4:$E$1003),-('Gastos Gerais'!$C$4:$C$1003))</f>
        <v>0</v>
      </c>
      <c r="AJ88" s="72">
        <f>SUMPRODUCT(-('Gastos Gerais'!$B$4:$B$1003=Analítico!$B88),-(Analítico!AJ$3&gt;='Gastos Gerais'!$D$4:$D$1003),-(Analítico!AJ$3&lt;='Gastos Gerais'!$E$4:$E$1003),-('Gastos Gerais'!$C$4:$C$1003))</f>
        <v>0</v>
      </c>
      <c r="AK88" s="72">
        <f>SUMPRODUCT(-('Gastos Gerais'!$B$4:$B$1003=Analítico!$B88),-(Analítico!AK$3&gt;='Gastos Gerais'!$D$4:$D$1003),-(Analítico!AK$3&lt;='Gastos Gerais'!$E$4:$E$1003),-('Gastos Gerais'!$C$4:$C$1003))</f>
        <v>0</v>
      </c>
      <c r="AL88" s="72">
        <f>SUMPRODUCT(-('Gastos Gerais'!$B$4:$B$1003=Analítico!$B88),-(Analítico!AL$3&gt;='Gastos Gerais'!$D$4:$D$1003),-(Analítico!AL$3&lt;='Gastos Gerais'!$E$4:$E$1003),-('Gastos Gerais'!$C$4:$C$1003))</f>
        <v>0</v>
      </c>
      <c r="AM88" s="72">
        <f>SUMPRODUCT(-('Gastos Gerais'!$B$4:$B$1003=Analítico!$B88),-(Analítico!AM$3&gt;='Gastos Gerais'!$D$4:$D$1003),-(Analítico!AM$3&lt;='Gastos Gerais'!$E$4:$E$1003),-('Gastos Gerais'!$C$4:$C$1003))</f>
        <v>0</v>
      </c>
      <c r="AN88" s="72">
        <f>SUMPRODUCT(-('Gastos Gerais'!$B$4:$B$1003=Analítico!$B88),-(Analítico!AN$3&gt;='Gastos Gerais'!$D$4:$D$1003),-(Analítico!AN$3&lt;='Gastos Gerais'!$E$4:$E$1003),-('Gastos Gerais'!$C$4:$C$1003))</f>
        <v>0</v>
      </c>
      <c r="AO88" s="72">
        <f>SUMPRODUCT(-('Gastos Gerais'!$B$4:$B$1003=Analítico!$B88),-(Analítico!AO$3&gt;='Gastos Gerais'!$D$4:$D$1003),-(Analítico!AO$3&lt;='Gastos Gerais'!$E$4:$E$1003),-('Gastos Gerais'!$C$4:$C$1003))</f>
        <v>0</v>
      </c>
      <c r="AP88" s="72">
        <f>SUMPRODUCT(-('Gastos Gerais'!$B$4:$B$1003=Analítico!$B88),-(Analítico!AP$3&gt;='Gastos Gerais'!$D$4:$D$1003),-(Analítico!AP$3&lt;='Gastos Gerais'!$E$4:$E$1003),-('Gastos Gerais'!$C$4:$C$1003))</f>
        <v>0</v>
      </c>
      <c r="AQ88" s="72">
        <f>SUMPRODUCT(-('Gastos Gerais'!$B$4:$B$1003=Analítico!$B88),-(Analítico!AQ$3&gt;='Gastos Gerais'!$D$4:$D$1003),-(Analítico!AQ$3&lt;='Gastos Gerais'!$E$4:$E$1003),-('Gastos Gerais'!$C$4:$C$1003))</f>
        <v>0</v>
      </c>
      <c r="AR88" s="72">
        <f>SUMPRODUCT(-('Gastos Gerais'!$B$4:$B$1003=Analítico!$B88),-(Analítico!AR$3&gt;='Gastos Gerais'!$D$4:$D$1003),-(Analítico!AR$3&lt;='Gastos Gerais'!$E$4:$E$1003),-('Gastos Gerais'!$C$4:$C$1003))</f>
        <v>0</v>
      </c>
      <c r="AS88" s="72">
        <f>SUMPRODUCT(-('Gastos Gerais'!$B$4:$B$1003=Analítico!$B88),-(Analítico!AS$3&gt;='Gastos Gerais'!$D$4:$D$1003),-(Analítico!AS$3&lt;='Gastos Gerais'!$E$4:$E$1003),-('Gastos Gerais'!$C$4:$C$1003))</f>
        <v>0</v>
      </c>
      <c r="AT88" s="72">
        <f>SUMPRODUCT(-('Gastos Gerais'!$B$4:$B$1003=Analítico!$B88),-(Analítico!AT$3&gt;='Gastos Gerais'!$D$4:$D$1003),-(Analítico!AT$3&lt;='Gastos Gerais'!$E$4:$E$1003),-('Gastos Gerais'!$C$4:$C$1003))</f>
        <v>0</v>
      </c>
      <c r="AU88" s="72">
        <f>SUMPRODUCT(-('Gastos Gerais'!$B$4:$B$1003=Analítico!$B88),-(Analítico!AU$3&gt;='Gastos Gerais'!$D$4:$D$1003),-(Analítico!AU$3&lt;='Gastos Gerais'!$E$4:$E$1003),-('Gastos Gerais'!$C$4:$C$1003))</f>
        <v>0</v>
      </c>
      <c r="AV88" s="72">
        <f>SUMPRODUCT(-('Gastos Gerais'!$B$4:$B$1003=Analítico!$B88),-(Analítico!AV$3&gt;='Gastos Gerais'!$D$4:$D$1003),-(Analítico!AV$3&lt;='Gastos Gerais'!$E$4:$E$1003),-('Gastos Gerais'!$C$4:$C$1003))</f>
        <v>0</v>
      </c>
      <c r="AW88" s="72">
        <f>SUMPRODUCT(-('Gastos Gerais'!$B$4:$B$1003=Analítico!$B88),-(Analítico!AW$3&gt;='Gastos Gerais'!$D$4:$D$1003),-(Analítico!AW$3&lt;='Gastos Gerais'!$E$4:$E$1003),-('Gastos Gerais'!$C$4:$C$1003))</f>
        <v>0</v>
      </c>
      <c r="AX88" s="72">
        <f>SUMPRODUCT(-('Gastos Gerais'!$B$4:$B$1003=Analítico!$B88),-(Analítico!AX$3&gt;='Gastos Gerais'!$D$4:$D$1003),-(Analítico!AX$3&lt;='Gastos Gerais'!$E$4:$E$1003),-('Gastos Gerais'!$C$4:$C$1003))</f>
        <v>0</v>
      </c>
      <c r="AY88" s="72">
        <f>SUMPRODUCT(-('Gastos Gerais'!$B$4:$B$1003=Analítico!$B88),-(Analítico!AY$3&gt;='Gastos Gerais'!$D$4:$D$1003),-(Analítico!AY$3&lt;='Gastos Gerais'!$E$4:$E$1003),-('Gastos Gerais'!$C$4:$C$1003))</f>
        <v>0</v>
      </c>
      <c r="AZ88" s="72">
        <f>SUMPRODUCT(-('Gastos Gerais'!$B$4:$B$1003=Analítico!$B88),-(Analítico!AZ$3&gt;='Gastos Gerais'!$D$4:$D$1003),-(Analítico!AZ$3&lt;='Gastos Gerais'!$E$4:$E$1003),-('Gastos Gerais'!$C$4:$C$1003))</f>
        <v>0</v>
      </c>
      <c r="BA88" s="72">
        <f>SUMPRODUCT(-('Gastos Gerais'!$B$4:$B$1003=Analítico!$B88),-(Analítico!BA$3&gt;='Gastos Gerais'!$D$4:$D$1003),-(Analítico!BA$3&lt;='Gastos Gerais'!$E$4:$E$1003),-('Gastos Gerais'!$C$4:$C$1003))</f>
        <v>0</v>
      </c>
      <c r="BB88" s="72">
        <f>SUMPRODUCT(-('Gastos Gerais'!$B$4:$B$1003=Analítico!$B88),-(Analítico!BB$3&gt;='Gastos Gerais'!$D$4:$D$1003),-(Analítico!BB$3&lt;='Gastos Gerais'!$E$4:$E$1003),-('Gastos Gerais'!$C$4:$C$1003))</f>
        <v>0</v>
      </c>
      <c r="BC88" s="72">
        <f>SUMPRODUCT(-('Gastos Gerais'!$B$4:$B$1003=Analítico!$B88),-(Analítico!BC$3&gt;='Gastos Gerais'!$D$4:$D$1003),-(Analítico!BC$3&lt;='Gastos Gerais'!$E$4:$E$1003),-('Gastos Gerais'!$C$4:$C$1003))</f>
        <v>0</v>
      </c>
      <c r="BD88" s="72">
        <f>SUMPRODUCT(-('Gastos Gerais'!$B$4:$B$1003=Analítico!$B88),-(Analítico!BD$3&gt;='Gastos Gerais'!$D$4:$D$1003),-(Analítico!BD$3&lt;='Gastos Gerais'!$E$4:$E$1003),-('Gastos Gerais'!$C$4:$C$1003))</f>
        <v>0</v>
      </c>
      <c r="BE88" s="72">
        <f>SUMPRODUCT(-('Gastos Gerais'!$B$4:$B$1003=Analítico!$B88),-(Analítico!BE$3&gt;='Gastos Gerais'!$D$4:$D$1003),-(Analítico!BE$3&lt;='Gastos Gerais'!$E$4:$E$1003),-('Gastos Gerais'!$C$4:$C$1003))</f>
        <v>0</v>
      </c>
      <c r="BF88" s="72">
        <f>SUMPRODUCT(-('Gastos Gerais'!$B$4:$B$1003=Analítico!$B88),-(Analítico!BF$3&gt;='Gastos Gerais'!$D$4:$D$1003),-(Analítico!BF$3&lt;='Gastos Gerais'!$E$4:$E$1003),-('Gastos Gerais'!$C$4:$C$1003))</f>
        <v>0</v>
      </c>
      <c r="BG88" s="72">
        <f>SUMPRODUCT(-('Gastos Gerais'!$B$4:$B$1003=Analítico!$B88),-(Analítico!BG$3&gt;='Gastos Gerais'!$D$4:$D$1003),-(Analítico!BG$3&lt;='Gastos Gerais'!$E$4:$E$1003),-('Gastos Gerais'!$C$4:$C$1003))</f>
        <v>0</v>
      </c>
      <c r="BH88" s="72">
        <f>SUMPRODUCT(-('Gastos Gerais'!$B$4:$B$1003=Analítico!$B88),-(Analítico!BH$3&gt;='Gastos Gerais'!$D$4:$D$1003),-(Analítico!BH$3&lt;='Gastos Gerais'!$E$4:$E$1003),-('Gastos Gerais'!$C$4:$C$1003))</f>
        <v>0</v>
      </c>
      <c r="BI88" s="72">
        <f>SUMPRODUCT(-('Gastos Gerais'!$B$4:$B$1003=Analítico!$B88),-(Analítico!BI$3&gt;='Gastos Gerais'!$D$4:$D$1003),-(Analítico!BI$3&lt;='Gastos Gerais'!$E$4:$E$1003),-('Gastos Gerais'!$C$4:$C$1003))</f>
        <v>0</v>
      </c>
      <c r="BJ88" s="72">
        <f>SUMPRODUCT(-('Gastos Gerais'!$B$4:$B$1003=Analítico!$B88),-(Analítico!BJ$3&gt;='Gastos Gerais'!$D$4:$D$1003),-(Analítico!BJ$3&lt;='Gastos Gerais'!$E$4:$E$1003),-('Gastos Gerais'!$C$4:$C$1003))</f>
        <v>0</v>
      </c>
      <c r="BK88" s="70">
        <f t="shared" si="31"/>
        <v>0</v>
      </c>
      <c r="BL88" s="75">
        <f t="shared" ca="1" si="32"/>
        <v>0</v>
      </c>
    </row>
    <row r="89" spans="1:64" s="48" customFormat="1" ht="23.25" customHeight="1" x14ac:dyDescent="0.2">
      <c r="A89" s="19" t="s">
        <v>243</v>
      </c>
      <c r="B89" s="352" t="s">
        <v>244</v>
      </c>
      <c r="C89" s="72">
        <f>SUMPRODUCT(-('Gastos Gerais'!$B$4:$B$1003=Analítico!$B89),-(Analítico!C$3&gt;='Gastos Gerais'!$D$4:$D$1003),-(Analítico!C$3&lt;='Gastos Gerais'!$E$4:$E$1003),-('Gastos Gerais'!$C$4:$C$1003))</f>
        <v>0</v>
      </c>
      <c r="D89" s="72">
        <f>SUMPRODUCT(-('Gastos Gerais'!$B$4:$B$1003=Analítico!$B89),-(Analítico!D$3&gt;='Gastos Gerais'!$D$4:$D$1003),-(Analítico!D$3&lt;='Gastos Gerais'!$E$4:$E$1003),-('Gastos Gerais'!$C$4:$C$1003))</f>
        <v>0</v>
      </c>
      <c r="E89" s="72">
        <f>SUMPRODUCT(-('Gastos Gerais'!$B$4:$B$1003=Analítico!$B89),-(Analítico!E$3&gt;='Gastos Gerais'!$D$4:$D$1003),-(Analítico!E$3&lt;='Gastos Gerais'!$E$4:$E$1003),-('Gastos Gerais'!$C$4:$C$1003))</f>
        <v>0</v>
      </c>
      <c r="F89" s="72">
        <f>SUMPRODUCT(-('Gastos Gerais'!$B$4:$B$1003=Analítico!$B89),-(Analítico!F$3&gt;='Gastos Gerais'!$D$4:$D$1003),-(Analítico!F$3&lt;='Gastos Gerais'!$E$4:$E$1003),-('Gastos Gerais'!$C$4:$C$1003))</f>
        <v>0</v>
      </c>
      <c r="G89" s="72">
        <f>SUMPRODUCT(-('Gastos Gerais'!$B$4:$B$1003=Analítico!$B89),-(Analítico!G$3&gt;='Gastos Gerais'!$D$4:$D$1003),-(Analítico!G$3&lt;='Gastos Gerais'!$E$4:$E$1003),-('Gastos Gerais'!$C$4:$C$1003))</f>
        <v>0</v>
      </c>
      <c r="H89" s="72">
        <f>SUMPRODUCT(-('Gastos Gerais'!$B$4:$B$1003=Analítico!$B89),-(Analítico!H$3&gt;='Gastos Gerais'!$D$4:$D$1003),-(Analítico!H$3&lt;='Gastos Gerais'!$E$4:$E$1003),-('Gastos Gerais'!$C$4:$C$1003))</f>
        <v>0</v>
      </c>
      <c r="I89" s="72">
        <f>SUMPRODUCT(-('Gastos Gerais'!$B$4:$B$1003=Analítico!$B89),-(Analítico!I$3&gt;='Gastos Gerais'!$D$4:$D$1003),-(Analítico!I$3&lt;='Gastos Gerais'!$E$4:$E$1003),-('Gastos Gerais'!$C$4:$C$1003))</f>
        <v>0</v>
      </c>
      <c r="J89" s="72">
        <f>SUMPRODUCT(-('Gastos Gerais'!$B$4:$B$1003=Analítico!$B89),-(Analítico!J$3&gt;='Gastos Gerais'!$D$4:$D$1003),-(Analítico!J$3&lt;='Gastos Gerais'!$E$4:$E$1003),-('Gastos Gerais'!$C$4:$C$1003))</f>
        <v>0</v>
      </c>
      <c r="K89" s="72">
        <f>SUMPRODUCT(-('Gastos Gerais'!$B$4:$B$1003=Analítico!$B89),-(Analítico!K$3&gt;='Gastos Gerais'!$D$4:$D$1003),-(Analítico!K$3&lt;='Gastos Gerais'!$E$4:$E$1003),-('Gastos Gerais'!$C$4:$C$1003))</f>
        <v>0</v>
      </c>
      <c r="L89" s="72">
        <f>SUMPRODUCT(-('Gastos Gerais'!$B$4:$B$1003=Analítico!$B89),-(Analítico!L$3&gt;='Gastos Gerais'!$D$4:$D$1003),-(Analítico!L$3&lt;='Gastos Gerais'!$E$4:$E$1003),-('Gastos Gerais'!$C$4:$C$1003))</f>
        <v>0</v>
      </c>
      <c r="M89" s="72">
        <f>SUMPRODUCT(-('Gastos Gerais'!$B$4:$B$1003=Analítico!$B89),-(Analítico!M$3&gt;='Gastos Gerais'!$D$4:$D$1003),-(Analítico!M$3&lt;='Gastos Gerais'!$E$4:$E$1003),-('Gastos Gerais'!$C$4:$C$1003))</f>
        <v>0</v>
      </c>
      <c r="N89" s="72">
        <f>SUMPRODUCT(-('Gastos Gerais'!$B$4:$B$1003=Analítico!$B89),-(Analítico!N$3&gt;='Gastos Gerais'!$D$4:$D$1003),-(Analítico!N$3&lt;='Gastos Gerais'!$E$4:$E$1003),-('Gastos Gerais'!$C$4:$C$1003))</f>
        <v>0</v>
      </c>
      <c r="O89" s="72">
        <f>SUMPRODUCT(-('Gastos Gerais'!$B$4:$B$1003=Analítico!$B89),-(Analítico!O$3&gt;='Gastos Gerais'!$D$4:$D$1003),-(Analítico!O$3&lt;='Gastos Gerais'!$E$4:$E$1003),-('Gastos Gerais'!$C$4:$C$1003))</f>
        <v>0</v>
      </c>
      <c r="P89" s="72">
        <f>SUMPRODUCT(-('Gastos Gerais'!$B$4:$B$1003=Analítico!$B89),-(Analítico!P$3&gt;='Gastos Gerais'!$D$4:$D$1003),-(Analítico!P$3&lt;='Gastos Gerais'!$E$4:$E$1003),-('Gastos Gerais'!$C$4:$C$1003))</f>
        <v>0</v>
      </c>
      <c r="Q89" s="72">
        <f>SUMPRODUCT(-('Gastos Gerais'!$B$4:$B$1003=Analítico!$B89),-(Analítico!Q$3&gt;='Gastos Gerais'!$D$4:$D$1003),-(Analítico!Q$3&lt;='Gastos Gerais'!$E$4:$E$1003),-('Gastos Gerais'!$C$4:$C$1003))</f>
        <v>0</v>
      </c>
      <c r="R89" s="72">
        <f>SUMPRODUCT(-('Gastos Gerais'!$B$4:$B$1003=Analítico!$B89),-(Analítico!R$3&gt;='Gastos Gerais'!$D$4:$D$1003),-(Analítico!R$3&lt;='Gastos Gerais'!$E$4:$E$1003),-('Gastos Gerais'!$C$4:$C$1003))</f>
        <v>0</v>
      </c>
      <c r="S89" s="72">
        <f>SUMPRODUCT(-('Gastos Gerais'!$B$4:$B$1003=Analítico!$B89),-(Analítico!S$3&gt;='Gastos Gerais'!$D$4:$D$1003),-(Analítico!S$3&lt;='Gastos Gerais'!$E$4:$E$1003),-('Gastos Gerais'!$C$4:$C$1003))</f>
        <v>0</v>
      </c>
      <c r="T89" s="72">
        <f>SUMPRODUCT(-('Gastos Gerais'!$B$4:$B$1003=Analítico!$B89),-(Analítico!T$3&gt;='Gastos Gerais'!$D$4:$D$1003),-(Analítico!T$3&lt;='Gastos Gerais'!$E$4:$E$1003),-('Gastos Gerais'!$C$4:$C$1003))</f>
        <v>0</v>
      </c>
      <c r="U89" s="72">
        <f>SUMPRODUCT(-('Gastos Gerais'!$B$4:$B$1003=Analítico!$B89),-(Analítico!U$3&gt;='Gastos Gerais'!$D$4:$D$1003),-(Analítico!U$3&lt;='Gastos Gerais'!$E$4:$E$1003),-('Gastos Gerais'!$C$4:$C$1003))</f>
        <v>0</v>
      </c>
      <c r="V89" s="72">
        <f>SUMPRODUCT(-('Gastos Gerais'!$B$4:$B$1003=Analítico!$B89),-(Analítico!V$3&gt;='Gastos Gerais'!$D$4:$D$1003),-(Analítico!V$3&lt;='Gastos Gerais'!$E$4:$E$1003),-('Gastos Gerais'!$C$4:$C$1003))</f>
        <v>0</v>
      </c>
      <c r="W89" s="72">
        <f>SUMPRODUCT(-('Gastos Gerais'!$B$4:$B$1003=Analítico!$B89),-(Analítico!W$3&gt;='Gastos Gerais'!$D$4:$D$1003),-(Analítico!W$3&lt;='Gastos Gerais'!$E$4:$E$1003),-('Gastos Gerais'!$C$4:$C$1003))</f>
        <v>0</v>
      </c>
      <c r="X89" s="72">
        <f>SUMPRODUCT(-('Gastos Gerais'!$B$4:$B$1003=Analítico!$B89),-(Analítico!X$3&gt;='Gastos Gerais'!$D$4:$D$1003),-(Analítico!X$3&lt;='Gastos Gerais'!$E$4:$E$1003),-('Gastos Gerais'!$C$4:$C$1003))</f>
        <v>0</v>
      </c>
      <c r="Y89" s="72">
        <f>SUMPRODUCT(-('Gastos Gerais'!$B$4:$B$1003=Analítico!$B89),-(Analítico!Y$3&gt;='Gastos Gerais'!$D$4:$D$1003),-(Analítico!Y$3&lt;='Gastos Gerais'!$E$4:$E$1003),-('Gastos Gerais'!$C$4:$C$1003))</f>
        <v>0</v>
      </c>
      <c r="Z89" s="72">
        <f>SUMPRODUCT(-('Gastos Gerais'!$B$4:$B$1003=Analítico!$B89),-(Analítico!Z$3&gt;='Gastos Gerais'!$D$4:$D$1003),-(Analítico!Z$3&lt;='Gastos Gerais'!$E$4:$E$1003),-('Gastos Gerais'!$C$4:$C$1003))</f>
        <v>0</v>
      </c>
      <c r="AA89" s="72">
        <f>SUMPRODUCT(-('Gastos Gerais'!$B$4:$B$1003=Analítico!$B89),-(Analítico!AA$3&gt;='Gastos Gerais'!$D$4:$D$1003),-(Analítico!AA$3&lt;='Gastos Gerais'!$E$4:$E$1003),-('Gastos Gerais'!$C$4:$C$1003))</f>
        <v>0</v>
      </c>
      <c r="AB89" s="72">
        <f>SUMPRODUCT(-('Gastos Gerais'!$B$4:$B$1003=Analítico!$B89),-(Analítico!AB$3&gt;='Gastos Gerais'!$D$4:$D$1003),-(Analítico!AB$3&lt;='Gastos Gerais'!$E$4:$E$1003),-('Gastos Gerais'!$C$4:$C$1003))</f>
        <v>0</v>
      </c>
      <c r="AC89" s="72">
        <f>SUMPRODUCT(-('Gastos Gerais'!$B$4:$B$1003=Analítico!$B89),-(Analítico!AC$3&gt;='Gastos Gerais'!$D$4:$D$1003),-(Analítico!AC$3&lt;='Gastos Gerais'!$E$4:$E$1003),-('Gastos Gerais'!$C$4:$C$1003))</f>
        <v>0</v>
      </c>
      <c r="AD89" s="72">
        <f>SUMPRODUCT(-('Gastos Gerais'!$B$4:$B$1003=Analítico!$B89),-(Analítico!AD$3&gt;='Gastos Gerais'!$D$4:$D$1003),-(Analítico!AD$3&lt;='Gastos Gerais'!$E$4:$E$1003),-('Gastos Gerais'!$C$4:$C$1003))</f>
        <v>0</v>
      </c>
      <c r="AE89" s="72">
        <f>SUMPRODUCT(-('Gastos Gerais'!$B$4:$B$1003=Analítico!$B89),-(Analítico!AE$3&gt;='Gastos Gerais'!$D$4:$D$1003),-(Analítico!AE$3&lt;='Gastos Gerais'!$E$4:$E$1003),-('Gastos Gerais'!$C$4:$C$1003))</f>
        <v>0</v>
      </c>
      <c r="AF89" s="72">
        <f>SUMPRODUCT(-('Gastos Gerais'!$B$4:$B$1003=Analítico!$B89),-(Analítico!AF$3&gt;='Gastos Gerais'!$D$4:$D$1003),-(Analítico!AF$3&lt;='Gastos Gerais'!$E$4:$E$1003),-('Gastos Gerais'!$C$4:$C$1003))</f>
        <v>0</v>
      </c>
      <c r="AG89" s="72">
        <f>SUMPRODUCT(-('Gastos Gerais'!$B$4:$B$1003=Analítico!$B89),-(Analítico!AG$3&gt;='Gastos Gerais'!$D$4:$D$1003),-(Analítico!AG$3&lt;='Gastos Gerais'!$E$4:$E$1003),-('Gastos Gerais'!$C$4:$C$1003))</f>
        <v>0</v>
      </c>
      <c r="AH89" s="72">
        <f>SUMPRODUCT(-('Gastos Gerais'!$B$4:$B$1003=Analítico!$B89),-(Analítico!AH$3&gt;='Gastos Gerais'!$D$4:$D$1003),-(Analítico!AH$3&lt;='Gastos Gerais'!$E$4:$E$1003),-('Gastos Gerais'!$C$4:$C$1003))</f>
        <v>0</v>
      </c>
      <c r="AI89" s="72">
        <f>SUMPRODUCT(-('Gastos Gerais'!$B$4:$B$1003=Analítico!$B89),-(Analítico!AI$3&gt;='Gastos Gerais'!$D$4:$D$1003),-(Analítico!AI$3&lt;='Gastos Gerais'!$E$4:$E$1003),-('Gastos Gerais'!$C$4:$C$1003))</f>
        <v>0</v>
      </c>
      <c r="AJ89" s="72">
        <f>SUMPRODUCT(-('Gastos Gerais'!$B$4:$B$1003=Analítico!$B89),-(Analítico!AJ$3&gt;='Gastos Gerais'!$D$4:$D$1003),-(Analítico!AJ$3&lt;='Gastos Gerais'!$E$4:$E$1003),-('Gastos Gerais'!$C$4:$C$1003))</f>
        <v>0</v>
      </c>
      <c r="AK89" s="72">
        <f>SUMPRODUCT(-('Gastos Gerais'!$B$4:$B$1003=Analítico!$B89),-(Analítico!AK$3&gt;='Gastos Gerais'!$D$4:$D$1003),-(Analítico!AK$3&lt;='Gastos Gerais'!$E$4:$E$1003),-('Gastos Gerais'!$C$4:$C$1003))</f>
        <v>0</v>
      </c>
      <c r="AL89" s="72">
        <f>SUMPRODUCT(-('Gastos Gerais'!$B$4:$B$1003=Analítico!$B89),-(Analítico!AL$3&gt;='Gastos Gerais'!$D$4:$D$1003),-(Analítico!AL$3&lt;='Gastos Gerais'!$E$4:$E$1003),-('Gastos Gerais'!$C$4:$C$1003))</f>
        <v>0</v>
      </c>
      <c r="AM89" s="72">
        <f>SUMPRODUCT(-('Gastos Gerais'!$B$4:$B$1003=Analítico!$B89),-(Analítico!AM$3&gt;='Gastos Gerais'!$D$4:$D$1003),-(Analítico!AM$3&lt;='Gastos Gerais'!$E$4:$E$1003),-('Gastos Gerais'!$C$4:$C$1003))</f>
        <v>0</v>
      </c>
      <c r="AN89" s="72">
        <f>SUMPRODUCT(-('Gastos Gerais'!$B$4:$B$1003=Analítico!$B89),-(Analítico!AN$3&gt;='Gastos Gerais'!$D$4:$D$1003),-(Analítico!AN$3&lt;='Gastos Gerais'!$E$4:$E$1003),-('Gastos Gerais'!$C$4:$C$1003))</f>
        <v>0</v>
      </c>
      <c r="AO89" s="72">
        <f>SUMPRODUCT(-('Gastos Gerais'!$B$4:$B$1003=Analítico!$B89),-(Analítico!AO$3&gt;='Gastos Gerais'!$D$4:$D$1003),-(Analítico!AO$3&lt;='Gastos Gerais'!$E$4:$E$1003),-('Gastos Gerais'!$C$4:$C$1003))</f>
        <v>0</v>
      </c>
      <c r="AP89" s="72">
        <f>SUMPRODUCT(-('Gastos Gerais'!$B$4:$B$1003=Analítico!$B89),-(Analítico!AP$3&gt;='Gastos Gerais'!$D$4:$D$1003),-(Analítico!AP$3&lt;='Gastos Gerais'!$E$4:$E$1003),-('Gastos Gerais'!$C$4:$C$1003))</f>
        <v>0</v>
      </c>
      <c r="AQ89" s="72">
        <f>SUMPRODUCT(-('Gastos Gerais'!$B$4:$B$1003=Analítico!$B89),-(Analítico!AQ$3&gt;='Gastos Gerais'!$D$4:$D$1003),-(Analítico!AQ$3&lt;='Gastos Gerais'!$E$4:$E$1003),-('Gastos Gerais'!$C$4:$C$1003))</f>
        <v>0</v>
      </c>
      <c r="AR89" s="72">
        <f>SUMPRODUCT(-('Gastos Gerais'!$B$4:$B$1003=Analítico!$B89),-(Analítico!AR$3&gt;='Gastos Gerais'!$D$4:$D$1003),-(Analítico!AR$3&lt;='Gastos Gerais'!$E$4:$E$1003),-('Gastos Gerais'!$C$4:$C$1003))</f>
        <v>0</v>
      </c>
      <c r="AS89" s="72">
        <f>SUMPRODUCT(-('Gastos Gerais'!$B$4:$B$1003=Analítico!$B89),-(Analítico!AS$3&gt;='Gastos Gerais'!$D$4:$D$1003),-(Analítico!AS$3&lt;='Gastos Gerais'!$E$4:$E$1003),-('Gastos Gerais'!$C$4:$C$1003))</f>
        <v>0</v>
      </c>
      <c r="AT89" s="72">
        <f>SUMPRODUCT(-('Gastos Gerais'!$B$4:$B$1003=Analítico!$B89),-(Analítico!AT$3&gt;='Gastos Gerais'!$D$4:$D$1003),-(Analítico!AT$3&lt;='Gastos Gerais'!$E$4:$E$1003),-('Gastos Gerais'!$C$4:$C$1003))</f>
        <v>0</v>
      </c>
      <c r="AU89" s="72">
        <f>SUMPRODUCT(-('Gastos Gerais'!$B$4:$B$1003=Analítico!$B89),-(Analítico!AU$3&gt;='Gastos Gerais'!$D$4:$D$1003),-(Analítico!AU$3&lt;='Gastos Gerais'!$E$4:$E$1003),-('Gastos Gerais'!$C$4:$C$1003))</f>
        <v>0</v>
      </c>
      <c r="AV89" s="72">
        <f>SUMPRODUCT(-('Gastos Gerais'!$B$4:$B$1003=Analítico!$B89),-(Analítico!AV$3&gt;='Gastos Gerais'!$D$4:$D$1003),-(Analítico!AV$3&lt;='Gastos Gerais'!$E$4:$E$1003),-('Gastos Gerais'!$C$4:$C$1003))</f>
        <v>0</v>
      </c>
      <c r="AW89" s="72">
        <f>SUMPRODUCT(-('Gastos Gerais'!$B$4:$B$1003=Analítico!$B89),-(Analítico!AW$3&gt;='Gastos Gerais'!$D$4:$D$1003),-(Analítico!AW$3&lt;='Gastos Gerais'!$E$4:$E$1003),-('Gastos Gerais'!$C$4:$C$1003))</f>
        <v>0</v>
      </c>
      <c r="AX89" s="72">
        <f>SUMPRODUCT(-('Gastos Gerais'!$B$4:$B$1003=Analítico!$B89),-(Analítico!AX$3&gt;='Gastos Gerais'!$D$4:$D$1003),-(Analítico!AX$3&lt;='Gastos Gerais'!$E$4:$E$1003),-('Gastos Gerais'!$C$4:$C$1003))</f>
        <v>0</v>
      </c>
      <c r="AY89" s="72">
        <f>SUMPRODUCT(-('Gastos Gerais'!$B$4:$B$1003=Analítico!$B89),-(Analítico!AY$3&gt;='Gastos Gerais'!$D$4:$D$1003),-(Analítico!AY$3&lt;='Gastos Gerais'!$E$4:$E$1003),-('Gastos Gerais'!$C$4:$C$1003))</f>
        <v>0</v>
      </c>
      <c r="AZ89" s="72">
        <f>SUMPRODUCT(-('Gastos Gerais'!$B$4:$B$1003=Analítico!$B89),-(Analítico!AZ$3&gt;='Gastos Gerais'!$D$4:$D$1003),-(Analítico!AZ$3&lt;='Gastos Gerais'!$E$4:$E$1003),-('Gastos Gerais'!$C$4:$C$1003))</f>
        <v>0</v>
      </c>
      <c r="BA89" s="72">
        <f>SUMPRODUCT(-('Gastos Gerais'!$B$4:$B$1003=Analítico!$B89),-(Analítico!BA$3&gt;='Gastos Gerais'!$D$4:$D$1003),-(Analítico!BA$3&lt;='Gastos Gerais'!$E$4:$E$1003),-('Gastos Gerais'!$C$4:$C$1003))</f>
        <v>0</v>
      </c>
      <c r="BB89" s="72">
        <f>SUMPRODUCT(-('Gastos Gerais'!$B$4:$B$1003=Analítico!$B89),-(Analítico!BB$3&gt;='Gastos Gerais'!$D$4:$D$1003),-(Analítico!BB$3&lt;='Gastos Gerais'!$E$4:$E$1003),-('Gastos Gerais'!$C$4:$C$1003))</f>
        <v>0</v>
      </c>
      <c r="BC89" s="72">
        <f>SUMPRODUCT(-('Gastos Gerais'!$B$4:$B$1003=Analítico!$B89),-(Analítico!BC$3&gt;='Gastos Gerais'!$D$4:$D$1003),-(Analítico!BC$3&lt;='Gastos Gerais'!$E$4:$E$1003),-('Gastos Gerais'!$C$4:$C$1003))</f>
        <v>0</v>
      </c>
      <c r="BD89" s="72">
        <f>SUMPRODUCT(-('Gastos Gerais'!$B$4:$B$1003=Analítico!$B89),-(Analítico!BD$3&gt;='Gastos Gerais'!$D$4:$D$1003),-(Analítico!BD$3&lt;='Gastos Gerais'!$E$4:$E$1003),-('Gastos Gerais'!$C$4:$C$1003))</f>
        <v>0</v>
      </c>
      <c r="BE89" s="72">
        <f>SUMPRODUCT(-('Gastos Gerais'!$B$4:$B$1003=Analítico!$B89),-(Analítico!BE$3&gt;='Gastos Gerais'!$D$4:$D$1003),-(Analítico!BE$3&lt;='Gastos Gerais'!$E$4:$E$1003),-('Gastos Gerais'!$C$4:$C$1003))</f>
        <v>0</v>
      </c>
      <c r="BF89" s="72">
        <f>SUMPRODUCT(-('Gastos Gerais'!$B$4:$B$1003=Analítico!$B89),-(Analítico!BF$3&gt;='Gastos Gerais'!$D$4:$D$1003),-(Analítico!BF$3&lt;='Gastos Gerais'!$E$4:$E$1003),-('Gastos Gerais'!$C$4:$C$1003))</f>
        <v>0</v>
      </c>
      <c r="BG89" s="72">
        <f>SUMPRODUCT(-('Gastos Gerais'!$B$4:$B$1003=Analítico!$B89),-(Analítico!BG$3&gt;='Gastos Gerais'!$D$4:$D$1003),-(Analítico!BG$3&lt;='Gastos Gerais'!$E$4:$E$1003),-('Gastos Gerais'!$C$4:$C$1003))</f>
        <v>0</v>
      </c>
      <c r="BH89" s="72">
        <f>SUMPRODUCT(-('Gastos Gerais'!$B$4:$B$1003=Analítico!$B89),-(Analítico!BH$3&gt;='Gastos Gerais'!$D$4:$D$1003),-(Analítico!BH$3&lt;='Gastos Gerais'!$E$4:$E$1003),-('Gastos Gerais'!$C$4:$C$1003))</f>
        <v>0</v>
      </c>
      <c r="BI89" s="72">
        <f>SUMPRODUCT(-('Gastos Gerais'!$B$4:$B$1003=Analítico!$B89),-(Analítico!BI$3&gt;='Gastos Gerais'!$D$4:$D$1003),-(Analítico!BI$3&lt;='Gastos Gerais'!$E$4:$E$1003),-('Gastos Gerais'!$C$4:$C$1003))</f>
        <v>0</v>
      </c>
      <c r="BJ89" s="72">
        <f>SUMPRODUCT(-('Gastos Gerais'!$B$4:$B$1003=Analítico!$B89),-(Analítico!BJ$3&gt;='Gastos Gerais'!$D$4:$D$1003),-(Analítico!BJ$3&lt;='Gastos Gerais'!$E$4:$E$1003),-('Gastos Gerais'!$C$4:$C$1003))</f>
        <v>0</v>
      </c>
      <c r="BK89" s="70">
        <f t="shared" si="31"/>
        <v>0</v>
      </c>
      <c r="BL89" s="75">
        <f t="shared" ca="1" si="32"/>
        <v>0</v>
      </c>
    </row>
    <row r="90" spans="1:64" s="48" customFormat="1" ht="23.25" customHeight="1" x14ac:dyDescent="0.2">
      <c r="A90" s="19" t="s">
        <v>245</v>
      </c>
      <c r="B90" s="352" t="s">
        <v>246</v>
      </c>
      <c r="C90" s="72">
        <f>SUMPRODUCT(-('Gastos Gerais'!$B$4:$B$1003=Analítico!$B90),-(Analítico!C$3&gt;='Gastos Gerais'!$D$4:$D$1003),-(Analítico!C$3&lt;='Gastos Gerais'!$E$4:$E$1003),-('Gastos Gerais'!$C$4:$C$1003))</f>
        <v>0</v>
      </c>
      <c r="D90" s="72">
        <f>SUMPRODUCT(-('Gastos Gerais'!$B$4:$B$1003=Analítico!$B90),-(Analítico!D$3&gt;='Gastos Gerais'!$D$4:$D$1003),-(Analítico!D$3&lt;='Gastos Gerais'!$E$4:$E$1003),-('Gastos Gerais'!$C$4:$C$1003))</f>
        <v>0</v>
      </c>
      <c r="E90" s="72">
        <f>SUMPRODUCT(-('Gastos Gerais'!$B$4:$B$1003=Analítico!$B90),-(Analítico!E$3&gt;='Gastos Gerais'!$D$4:$D$1003),-(Analítico!E$3&lt;='Gastos Gerais'!$E$4:$E$1003),-('Gastos Gerais'!$C$4:$C$1003))</f>
        <v>0</v>
      </c>
      <c r="F90" s="72">
        <f>SUMPRODUCT(-('Gastos Gerais'!$B$4:$B$1003=Analítico!$B90),-(Analítico!F$3&gt;='Gastos Gerais'!$D$4:$D$1003),-(Analítico!F$3&lt;='Gastos Gerais'!$E$4:$E$1003),-('Gastos Gerais'!$C$4:$C$1003))</f>
        <v>0</v>
      </c>
      <c r="G90" s="72">
        <f>SUMPRODUCT(-('Gastos Gerais'!$B$4:$B$1003=Analítico!$B90),-(Analítico!G$3&gt;='Gastos Gerais'!$D$4:$D$1003),-(Analítico!G$3&lt;='Gastos Gerais'!$E$4:$E$1003),-('Gastos Gerais'!$C$4:$C$1003))</f>
        <v>0</v>
      </c>
      <c r="H90" s="72">
        <f>SUMPRODUCT(-('Gastos Gerais'!$B$4:$B$1003=Analítico!$B90),-(Analítico!H$3&gt;='Gastos Gerais'!$D$4:$D$1003),-(Analítico!H$3&lt;='Gastos Gerais'!$E$4:$E$1003),-('Gastos Gerais'!$C$4:$C$1003))</f>
        <v>0</v>
      </c>
      <c r="I90" s="72">
        <f>SUMPRODUCT(-('Gastos Gerais'!$B$4:$B$1003=Analítico!$B90),-(Analítico!I$3&gt;='Gastos Gerais'!$D$4:$D$1003),-(Analítico!I$3&lt;='Gastos Gerais'!$E$4:$E$1003),-('Gastos Gerais'!$C$4:$C$1003))</f>
        <v>0</v>
      </c>
      <c r="J90" s="72">
        <f>SUMPRODUCT(-('Gastos Gerais'!$B$4:$B$1003=Analítico!$B90),-(Analítico!J$3&gt;='Gastos Gerais'!$D$4:$D$1003),-(Analítico!J$3&lt;='Gastos Gerais'!$E$4:$E$1003),-('Gastos Gerais'!$C$4:$C$1003))</f>
        <v>0</v>
      </c>
      <c r="K90" s="72">
        <f>SUMPRODUCT(-('Gastos Gerais'!$B$4:$B$1003=Analítico!$B90),-(Analítico!K$3&gt;='Gastos Gerais'!$D$4:$D$1003),-(Analítico!K$3&lt;='Gastos Gerais'!$E$4:$E$1003),-('Gastos Gerais'!$C$4:$C$1003))</f>
        <v>0</v>
      </c>
      <c r="L90" s="72">
        <f>SUMPRODUCT(-('Gastos Gerais'!$B$4:$B$1003=Analítico!$B90),-(Analítico!L$3&gt;='Gastos Gerais'!$D$4:$D$1003),-(Analítico!L$3&lt;='Gastos Gerais'!$E$4:$E$1003),-('Gastos Gerais'!$C$4:$C$1003))</f>
        <v>0</v>
      </c>
      <c r="M90" s="72">
        <f>SUMPRODUCT(-('Gastos Gerais'!$B$4:$B$1003=Analítico!$B90),-(Analítico!M$3&gt;='Gastos Gerais'!$D$4:$D$1003),-(Analítico!M$3&lt;='Gastos Gerais'!$E$4:$E$1003),-('Gastos Gerais'!$C$4:$C$1003))</f>
        <v>0</v>
      </c>
      <c r="N90" s="72">
        <f>SUMPRODUCT(-('Gastos Gerais'!$B$4:$B$1003=Analítico!$B90),-(Analítico!N$3&gt;='Gastos Gerais'!$D$4:$D$1003),-(Analítico!N$3&lt;='Gastos Gerais'!$E$4:$E$1003),-('Gastos Gerais'!$C$4:$C$1003))</f>
        <v>0</v>
      </c>
      <c r="O90" s="72">
        <f>SUMPRODUCT(-('Gastos Gerais'!$B$4:$B$1003=Analítico!$B90),-(Analítico!O$3&gt;='Gastos Gerais'!$D$4:$D$1003),-(Analítico!O$3&lt;='Gastos Gerais'!$E$4:$E$1003),-('Gastos Gerais'!$C$4:$C$1003))</f>
        <v>0</v>
      </c>
      <c r="P90" s="72">
        <f>SUMPRODUCT(-('Gastos Gerais'!$B$4:$B$1003=Analítico!$B90),-(Analítico!P$3&gt;='Gastos Gerais'!$D$4:$D$1003),-(Analítico!P$3&lt;='Gastos Gerais'!$E$4:$E$1003),-('Gastos Gerais'!$C$4:$C$1003))</f>
        <v>0</v>
      </c>
      <c r="Q90" s="72">
        <f>SUMPRODUCT(-('Gastos Gerais'!$B$4:$B$1003=Analítico!$B90),-(Analítico!Q$3&gt;='Gastos Gerais'!$D$4:$D$1003),-(Analítico!Q$3&lt;='Gastos Gerais'!$E$4:$E$1003),-('Gastos Gerais'!$C$4:$C$1003))</f>
        <v>0</v>
      </c>
      <c r="R90" s="72">
        <f>SUMPRODUCT(-('Gastos Gerais'!$B$4:$B$1003=Analítico!$B90),-(Analítico!R$3&gt;='Gastos Gerais'!$D$4:$D$1003),-(Analítico!R$3&lt;='Gastos Gerais'!$E$4:$E$1003),-('Gastos Gerais'!$C$4:$C$1003))</f>
        <v>0</v>
      </c>
      <c r="S90" s="72">
        <f>SUMPRODUCT(-('Gastos Gerais'!$B$4:$B$1003=Analítico!$B90),-(Analítico!S$3&gt;='Gastos Gerais'!$D$4:$D$1003),-(Analítico!S$3&lt;='Gastos Gerais'!$E$4:$E$1003),-('Gastos Gerais'!$C$4:$C$1003))</f>
        <v>0</v>
      </c>
      <c r="T90" s="72">
        <f>SUMPRODUCT(-('Gastos Gerais'!$B$4:$B$1003=Analítico!$B90),-(Analítico!T$3&gt;='Gastos Gerais'!$D$4:$D$1003),-(Analítico!T$3&lt;='Gastos Gerais'!$E$4:$E$1003),-('Gastos Gerais'!$C$4:$C$1003))</f>
        <v>0</v>
      </c>
      <c r="U90" s="72">
        <f>SUMPRODUCT(-('Gastos Gerais'!$B$4:$B$1003=Analítico!$B90),-(Analítico!U$3&gt;='Gastos Gerais'!$D$4:$D$1003),-(Analítico!U$3&lt;='Gastos Gerais'!$E$4:$E$1003),-('Gastos Gerais'!$C$4:$C$1003))</f>
        <v>0</v>
      </c>
      <c r="V90" s="72">
        <f>SUMPRODUCT(-('Gastos Gerais'!$B$4:$B$1003=Analítico!$B90),-(Analítico!V$3&gt;='Gastos Gerais'!$D$4:$D$1003),-(Analítico!V$3&lt;='Gastos Gerais'!$E$4:$E$1003),-('Gastos Gerais'!$C$4:$C$1003))</f>
        <v>0</v>
      </c>
      <c r="W90" s="72">
        <f>SUMPRODUCT(-('Gastos Gerais'!$B$4:$B$1003=Analítico!$B90),-(Analítico!W$3&gt;='Gastos Gerais'!$D$4:$D$1003),-(Analítico!W$3&lt;='Gastos Gerais'!$E$4:$E$1003),-('Gastos Gerais'!$C$4:$C$1003))</f>
        <v>0</v>
      </c>
      <c r="X90" s="72">
        <f>SUMPRODUCT(-('Gastos Gerais'!$B$4:$B$1003=Analítico!$B90),-(Analítico!X$3&gt;='Gastos Gerais'!$D$4:$D$1003),-(Analítico!X$3&lt;='Gastos Gerais'!$E$4:$E$1003),-('Gastos Gerais'!$C$4:$C$1003))</f>
        <v>0</v>
      </c>
      <c r="Y90" s="72">
        <f>SUMPRODUCT(-('Gastos Gerais'!$B$4:$B$1003=Analítico!$B90),-(Analítico!Y$3&gt;='Gastos Gerais'!$D$4:$D$1003),-(Analítico!Y$3&lt;='Gastos Gerais'!$E$4:$E$1003),-('Gastos Gerais'!$C$4:$C$1003))</f>
        <v>0</v>
      </c>
      <c r="Z90" s="72">
        <f>SUMPRODUCT(-('Gastos Gerais'!$B$4:$B$1003=Analítico!$B90),-(Analítico!Z$3&gt;='Gastos Gerais'!$D$4:$D$1003),-(Analítico!Z$3&lt;='Gastos Gerais'!$E$4:$E$1003),-('Gastos Gerais'!$C$4:$C$1003))</f>
        <v>0</v>
      </c>
      <c r="AA90" s="72">
        <f>SUMPRODUCT(-('Gastos Gerais'!$B$4:$B$1003=Analítico!$B90),-(Analítico!AA$3&gt;='Gastos Gerais'!$D$4:$D$1003),-(Analítico!AA$3&lt;='Gastos Gerais'!$E$4:$E$1003),-('Gastos Gerais'!$C$4:$C$1003))</f>
        <v>0</v>
      </c>
      <c r="AB90" s="72">
        <f>SUMPRODUCT(-('Gastos Gerais'!$B$4:$B$1003=Analítico!$B90),-(Analítico!AB$3&gt;='Gastos Gerais'!$D$4:$D$1003),-(Analítico!AB$3&lt;='Gastos Gerais'!$E$4:$E$1003),-('Gastos Gerais'!$C$4:$C$1003))</f>
        <v>0</v>
      </c>
      <c r="AC90" s="72">
        <f>SUMPRODUCT(-('Gastos Gerais'!$B$4:$B$1003=Analítico!$B90),-(Analítico!AC$3&gt;='Gastos Gerais'!$D$4:$D$1003),-(Analítico!AC$3&lt;='Gastos Gerais'!$E$4:$E$1003),-('Gastos Gerais'!$C$4:$C$1003))</f>
        <v>0</v>
      </c>
      <c r="AD90" s="72">
        <f>SUMPRODUCT(-('Gastos Gerais'!$B$4:$B$1003=Analítico!$B90),-(Analítico!AD$3&gt;='Gastos Gerais'!$D$4:$D$1003),-(Analítico!AD$3&lt;='Gastos Gerais'!$E$4:$E$1003),-('Gastos Gerais'!$C$4:$C$1003))</f>
        <v>0</v>
      </c>
      <c r="AE90" s="72">
        <f>SUMPRODUCT(-('Gastos Gerais'!$B$4:$B$1003=Analítico!$B90),-(Analítico!AE$3&gt;='Gastos Gerais'!$D$4:$D$1003),-(Analítico!AE$3&lt;='Gastos Gerais'!$E$4:$E$1003),-('Gastos Gerais'!$C$4:$C$1003))</f>
        <v>0</v>
      </c>
      <c r="AF90" s="72">
        <f>SUMPRODUCT(-('Gastos Gerais'!$B$4:$B$1003=Analítico!$B90),-(Analítico!AF$3&gt;='Gastos Gerais'!$D$4:$D$1003),-(Analítico!AF$3&lt;='Gastos Gerais'!$E$4:$E$1003),-('Gastos Gerais'!$C$4:$C$1003))</f>
        <v>0</v>
      </c>
      <c r="AG90" s="72">
        <f>SUMPRODUCT(-('Gastos Gerais'!$B$4:$B$1003=Analítico!$B90),-(Analítico!AG$3&gt;='Gastos Gerais'!$D$4:$D$1003),-(Analítico!AG$3&lt;='Gastos Gerais'!$E$4:$E$1003),-('Gastos Gerais'!$C$4:$C$1003))</f>
        <v>0</v>
      </c>
      <c r="AH90" s="72">
        <f>SUMPRODUCT(-('Gastos Gerais'!$B$4:$B$1003=Analítico!$B90),-(Analítico!AH$3&gt;='Gastos Gerais'!$D$4:$D$1003),-(Analítico!AH$3&lt;='Gastos Gerais'!$E$4:$E$1003),-('Gastos Gerais'!$C$4:$C$1003))</f>
        <v>0</v>
      </c>
      <c r="AI90" s="72">
        <f>SUMPRODUCT(-('Gastos Gerais'!$B$4:$B$1003=Analítico!$B90),-(Analítico!AI$3&gt;='Gastos Gerais'!$D$4:$D$1003),-(Analítico!AI$3&lt;='Gastos Gerais'!$E$4:$E$1003),-('Gastos Gerais'!$C$4:$C$1003))</f>
        <v>0</v>
      </c>
      <c r="AJ90" s="72">
        <f>SUMPRODUCT(-('Gastos Gerais'!$B$4:$B$1003=Analítico!$B90),-(Analítico!AJ$3&gt;='Gastos Gerais'!$D$4:$D$1003),-(Analítico!AJ$3&lt;='Gastos Gerais'!$E$4:$E$1003),-('Gastos Gerais'!$C$4:$C$1003))</f>
        <v>0</v>
      </c>
      <c r="AK90" s="72">
        <f>SUMPRODUCT(-('Gastos Gerais'!$B$4:$B$1003=Analítico!$B90),-(Analítico!AK$3&gt;='Gastos Gerais'!$D$4:$D$1003),-(Analítico!AK$3&lt;='Gastos Gerais'!$E$4:$E$1003),-('Gastos Gerais'!$C$4:$C$1003))</f>
        <v>0</v>
      </c>
      <c r="AL90" s="72">
        <f>SUMPRODUCT(-('Gastos Gerais'!$B$4:$B$1003=Analítico!$B90),-(Analítico!AL$3&gt;='Gastos Gerais'!$D$4:$D$1003),-(Analítico!AL$3&lt;='Gastos Gerais'!$E$4:$E$1003),-('Gastos Gerais'!$C$4:$C$1003))</f>
        <v>0</v>
      </c>
      <c r="AM90" s="72">
        <f>SUMPRODUCT(-('Gastos Gerais'!$B$4:$B$1003=Analítico!$B90),-(Analítico!AM$3&gt;='Gastos Gerais'!$D$4:$D$1003),-(Analítico!AM$3&lt;='Gastos Gerais'!$E$4:$E$1003),-('Gastos Gerais'!$C$4:$C$1003))</f>
        <v>0</v>
      </c>
      <c r="AN90" s="72">
        <f>SUMPRODUCT(-('Gastos Gerais'!$B$4:$B$1003=Analítico!$B90),-(Analítico!AN$3&gt;='Gastos Gerais'!$D$4:$D$1003),-(Analítico!AN$3&lt;='Gastos Gerais'!$E$4:$E$1003),-('Gastos Gerais'!$C$4:$C$1003))</f>
        <v>0</v>
      </c>
      <c r="AO90" s="72">
        <f>SUMPRODUCT(-('Gastos Gerais'!$B$4:$B$1003=Analítico!$B90),-(Analítico!AO$3&gt;='Gastos Gerais'!$D$4:$D$1003),-(Analítico!AO$3&lt;='Gastos Gerais'!$E$4:$E$1003),-('Gastos Gerais'!$C$4:$C$1003))</f>
        <v>0</v>
      </c>
      <c r="AP90" s="72">
        <f>SUMPRODUCT(-('Gastos Gerais'!$B$4:$B$1003=Analítico!$B90),-(Analítico!AP$3&gt;='Gastos Gerais'!$D$4:$D$1003),-(Analítico!AP$3&lt;='Gastos Gerais'!$E$4:$E$1003),-('Gastos Gerais'!$C$4:$C$1003))</f>
        <v>0</v>
      </c>
      <c r="AQ90" s="72">
        <f>SUMPRODUCT(-('Gastos Gerais'!$B$4:$B$1003=Analítico!$B90),-(Analítico!AQ$3&gt;='Gastos Gerais'!$D$4:$D$1003),-(Analítico!AQ$3&lt;='Gastos Gerais'!$E$4:$E$1003),-('Gastos Gerais'!$C$4:$C$1003))</f>
        <v>0</v>
      </c>
      <c r="AR90" s="72">
        <f>SUMPRODUCT(-('Gastos Gerais'!$B$4:$B$1003=Analítico!$B90),-(Analítico!AR$3&gt;='Gastos Gerais'!$D$4:$D$1003),-(Analítico!AR$3&lt;='Gastos Gerais'!$E$4:$E$1003),-('Gastos Gerais'!$C$4:$C$1003))</f>
        <v>0</v>
      </c>
      <c r="AS90" s="72">
        <f>SUMPRODUCT(-('Gastos Gerais'!$B$4:$B$1003=Analítico!$B90),-(Analítico!AS$3&gt;='Gastos Gerais'!$D$4:$D$1003),-(Analítico!AS$3&lt;='Gastos Gerais'!$E$4:$E$1003),-('Gastos Gerais'!$C$4:$C$1003))</f>
        <v>0</v>
      </c>
      <c r="AT90" s="72">
        <f>SUMPRODUCT(-('Gastos Gerais'!$B$4:$B$1003=Analítico!$B90),-(Analítico!AT$3&gt;='Gastos Gerais'!$D$4:$D$1003),-(Analítico!AT$3&lt;='Gastos Gerais'!$E$4:$E$1003),-('Gastos Gerais'!$C$4:$C$1003))</f>
        <v>0</v>
      </c>
      <c r="AU90" s="72">
        <f>SUMPRODUCT(-('Gastos Gerais'!$B$4:$B$1003=Analítico!$B90),-(Analítico!AU$3&gt;='Gastos Gerais'!$D$4:$D$1003),-(Analítico!AU$3&lt;='Gastos Gerais'!$E$4:$E$1003),-('Gastos Gerais'!$C$4:$C$1003))</f>
        <v>0</v>
      </c>
      <c r="AV90" s="72">
        <f>SUMPRODUCT(-('Gastos Gerais'!$B$4:$B$1003=Analítico!$B90),-(Analítico!AV$3&gt;='Gastos Gerais'!$D$4:$D$1003),-(Analítico!AV$3&lt;='Gastos Gerais'!$E$4:$E$1003),-('Gastos Gerais'!$C$4:$C$1003))</f>
        <v>0</v>
      </c>
      <c r="AW90" s="72">
        <f>SUMPRODUCT(-('Gastos Gerais'!$B$4:$B$1003=Analítico!$B90),-(Analítico!AW$3&gt;='Gastos Gerais'!$D$4:$D$1003),-(Analítico!AW$3&lt;='Gastos Gerais'!$E$4:$E$1003),-('Gastos Gerais'!$C$4:$C$1003))</f>
        <v>0</v>
      </c>
      <c r="AX90" s="72">
        <f>SUMPRODUCT(-('Gastos Gerais'!$B$4:$B$1003=Analítico!$B90),-(Analítico!AX$3&gt;='Gastos Gerais'!$D$4:$D$1003),-(Analítico!AX$3&lt;='Gastos Gerais'!$E$4:$E$1003),-('Gastos Gerais'!$C$4:$C$1003))</f>
        <v>0</v>
      </c>
      <c r="AY90" s="72">
        <f>SUMPRODUCT(-('Gastos Gerais'!$B$4:$B$1003=Analítico!$B90),-(Analítico!AY$3&gt;='Gastos Gerais'!$D$4:$D$1003),-(Analítico!AY$3&lt;='Gastos Gerais'!$E$4:$E$1003),-('Gastos Gerais'!$C$4:$C$1003))</f>
        <v>0</v>
      </c>
      <c r="AZ90" s="72">
        <f>SUMPRODUCT(-('Gastos Gerais'!$B$4:$B$1003=Analítico!$B90),-(Analítico!AZ$3&gt;='Gastos Gerais'!$D$4:$D$1003),-(Analítico!AZ$3&lt;='Gastos Gerais'!$E$4:$E$1003),-('Gastos Gerais'!$C$4:$C$1003))</f>
        <v>0</v>
      </c>
      <c r="BA90" s="72">
        <f>SUMPRODUCT(-('Gastos Gerais'!$B$4:$B$1003=Analítico!$B90),-(Analítico!BA$3&gt;='Gastos Gerais'!$D$4:$D$1003),-(Analítico!BA$3&lt;='Gastos Gerais'!$E$4:$E$1003),-('Gastos Gerais'!$C$4:$C$1003))</f>
        <v>0</v>
      </c>
      <c r="BB90" s="72">
        <f>SUMPRODUCT(-('Gastos Gerais'!$B$4:$B$1003=Analítico!$B90),-(Analítico!BB$3&gt;='Gastos Gerais'!$D$4:$D$1003),-(Analítico!BB$3&lt;='Gastos Gerais'!$E$4:$E$1003),-('Gastos Gerais'!$C$4:$C$1003))</f>
        <v>0</v>
      </c>
      <c r="BC90" s="72">
        <f>SUMPRODUCT(-('Gastos Gerais'!$B$4:$B$1003=Analítico!$B90),-(Analítico!BC$3&gt;='Gastos Gerais'!$D$4:$D$1003),-(Analítico!BC$3&lt;='Gastos Gerais'!$E$4:$E$1003),-('Gastos Gerais'!$C$4:$C$1003))</f>
        <v>0</v>
      </c>
      <c r="BD90" s="72">
        <f>SUMPRODUCT(-('Gastos Gerais'!$B$4:$B$1003=Analítico!$B90),-(Analítico!BD$3&gt;='Gastos Gerais'!$D$4:$D$1003),-(Analítico!BD$3&lt;='Gastos Gerais'!$E$4:$E$1003),-('Gastos Gerais'!$C$4:$C$1003))</f>
        <v>0</v>
      </c>
      <c r="BE90" s="72">
        <f>SUMPRODUCT(-('Gastos Gerais'!$B$4:$B$1003=Analítico!$B90),-(Analítico!BE$3&gt;='Gastos Gerais'!$D$4:$D$1003),-(Analítico!BE$3&lt;='Gastos Gerais'!$E$4:$E$1003),-('Gastos Gerais'!$C$4:$C$1003))</f>
        <v>0</v>
      </c>
      <c r="BF90" s="72">
        <f>SUMPRODUCT(-('Gastos Gerais'!$B$4:$B$1003=Analítico!$B90),-(Analítico!BF$3&gt;='Gastos Gerais'!$D$4:$D$1003),-(Analítico!BF$3&lt;='Gastos Gerais'!$E$4:$E$1003),-('Gastos Gerais'!$C$4:$C$1003))</f>
        <v>0</v>
      </c>
      <c r="BG90" s="72">
        <f>SUMPRODUCT(-('Gastos Gerais'!$B$4:$B$1003=Analítico!$B90),-(Analítico!BG$3&gt;='Gastos Gerais'!$D$4:$D$1003),-(Analítico!BG$3&lt;='Gastos Gerais'!$E$4:$E$1003),-('Gastos Gerais'!$C$4:$C$1003))</f>
        <v>0</v>
      </c>
      <c r="BH90" s="72">
        <f>SUMPRODUCT(-('Gastos Gerais'!$B$4:$B$1003=Analítico!$B90),-(Analítico!BH$3&gt;='Gastos Gerais'!$D$4:$D$1003),-(Analítico!BH$3&lt;='Gastos Gerais'!$E$4:$E$1003),-('Gastos Gerais'!$C$4:$C$1003))</f>
        <v>0</v>
      </c>
      <c r="BI90" s="72">
        <f>SUMPRODUCT(-('Gastos Gerais'!$B$4:$B$1003=Analítico!$B90),-(Analítico!BI$3&gt;='Gastos Gerais'!$D$4:$D$1003),-(Analítico!BI$3&lt;='Gastos Gerais'!$E$4:$E$1003),-('Gastos Gerais'!$C$4:$C$1003))</f>
        <v>0</v>
      </c>
      <c r="BJ90" s="72">
        <f>SUMPRODUCT(-('Gastos Gerais'!$B$4:$B$1003=Analítico!$B90),-(Analítico!BJ$3&gt;='Gastos Gerais'!$D$4:$D$1003),-(Analítico!BJ$3&lt;='Gastos Gerais'!$E$4:$E$1003),-('Gastos Gerais'!$C$4:$C$1003))</f>
        <v>0</v>
      </c>
      <c r="BK90" s="70">
        <f t="shared" si="31"/>
        <v>0</v>
      </c>
      <c r="BL90" s="75">
        <f t="shared" ca="1" si="32"/>
        <v>0</v>
      </c>
    </row>
    <row r="91" spans="1:64" s="48" customFormat="1" ht="23.25" customHeight="1" x14ac:dyDescent="0.2">
      <c r="A91" s="19" t="s">
        <v>247</v>
      </c>
      <c r="B91" s="352" t="s">
        <v>248</v>
      </c>
      <c r="C91" s="72">
        <f>SUMPRODUCT(-('Gastos Gerais'!$B$4:$B$1003=Analítico!$B91),-(Analítico!C$3&gt;='Gastos Gerais'!$D$4:$D$1003),-(Analítico!C$3&lt;='Gastos Gerais'!$E$4:$E$1003),-('Gastos Gerais'!$C$4:$C$1003))</f>
        <v>0</v>
      </c>
      <c r="D91" s="72">
        <f>SUMPRODUCT(-('Gastos Gerais'!$B$4:$B$1003=Analítico!$B91),-(Analítico!D$3&gt;='Gastos Gerais'!$D$4:$D$1003),-(Analítico!D$3&lt;='Gastos Gerais'!$E$4:$E$1003),-('Gastos Gerais'!$C$4:$C$1003))</f>
        <v>0</v>
      </c>
      <c r="E91" s="72">
        <f>SUMPRODUCT(-('Gastos Gerais'!$B$4:$B$1003=Analítico!$B91),-(Analítico!E$3&gt;='Gastos Gerais'!$D$4:$D$1003),-(Analítico!E$3&lt;='Gastos Gerais'!$E$4:$E$1003),-('Gastos Gerais'!$C$4:$C$1003))</f>
        <v>0</v>
      </c>
      <c r="F91" s="72">
        <f>SUMPRODUCT(-('Gastos Gerais'!$B$4:$B$1003=Analítico!$B91),-(Analítico!F$3&gt;='Gastos Gerais'!$D$4:$D$1003),-(Analítico!F$3&lt;='Gastos Gerais'!$E$4:$E$1003),-('Gastos Gerais'!$C$4:$C$1003))</f>
        <v>0</v>
      </c>
      <c r="G91" s="72">
        <f>SUMPRODUCT(-('Gastos Gerais'!$B$4:$B$1003=Analítico!$B91),-(Analítico!G$3&gt;='Gastos Gerais'!$D$4:$D$1003),-(Analítico!G$3&lt;='Gastos Gerais'!$E$4:$E$1003),-('Gastos Gerais'!$C$4:$C$1003))</f>
        <v>0</v>
      </c>
      <c r="H91" s="72">
        <f>SUMPRODUCT(-('Gastos Gerais'!$B$4:$B$1003=Analítico!$B91),-(Analítico!H$3&gt;='Gastos Gerais'!$D$4:$D$1003),-(Analítico!H$3&lt;='Gastos Gerais'!$E$4:$E$1003),-('Gastos Gerais'!$C$4:$C$1003))</f>
        <v>0</v>
      </c>
      <c r="I91" s="72">
        <f>SUMPRODUCT(-('Gastos Gerais'!$B$4:$B$1003=Analítico!$B91),-(Analítico!I$3&gt;='Gastos Gerais'!$D$4:$D$1003),-(Analítico!I$3&lt;='Gastos Gerais'!$E$4:$E$1003),-('Gastos Gerais'!$C$4:$C$1003))</f>
        <v>0</v>
      </c>
      <c r="J91" s="72">
        <f>SUMPRODUCT(-('Gastos Gerais'!$B$4:$B$1003=Analítico!$B91),-(Analítico!J$3&gt;='Gastos Gerais'!$D$4:$D$1003),-(Analítico!J$3&lt;='Gastos Gerais'!$E$4:$E$1003),-('Gastos Gerais'!$C$4:$C$1003))</f>
        <v>0</v>
      </c>
      <c r="K91" s="72">
        <f>SUMPRODUCT(-('Gastos Gerais'!$B$4:$B$1003=Analítico!$B91),-(Analítico!K$3&gt;='Gastos Gerais'!$D$4:$D$1003),-(Analítico!K$3&lt;='Gastos Gerais'!$E$4:$E$1003),-('Gastos Gerais'!$C$4:$C$1003))</f>
        <v>0</v>
      </c>
      <c r="L91" s="72">
        <f>SUMPRODUCT(-('Gastos Gerais'!$B$4:$B$1003=Analítico!$B91),-(Analítico!L$3&gt;='Gastos Gerais'!$D$4:$D$1003),-(Analítico!L$3&lt;='Gastos Gerais'!$E$4:$E$1003),-('Gastos Gerais'!$C$4:$C$1003))</f>
        <v>0</v>
      </c>
      <c r="M91" s="72">
        <f>SUMPRODUCT(-('Gastos Gerais'!$B$4:$B$1003=Analítico!$B91),-(Analítico!M$3&gt;='Gastos Gerais'!$D$4:$D$1003),-(Analítico!M$3&lt;='Gastos Gerais'!$E$4:$E$1003),-('Gastos Gerais'!$C$4:$C$1003))</f>
        <v>0</v>
      </c>
      <c r="N91" s="72">
        <f>SUMPRODUCT(-('Gastos Gerais'!$B$4:$B$1003=Analítico!$B91),-(Analítico!N$3&gt;='Gastos Gerais'!$D$4:$D$1003),-(Analítico!N$3&lt;='Gastos Gerais'!$E$4:$E$1003),-('Gastos Gerais'!$C$4:$C$1003))</f>
        <v>0</v>
      </c>
      <c r="O91" s="72">
        <f>SUMPRODUCT(-('Gastos Gerais'!$B$4:$B$1003=Analítico!$B91),-(Analítico!O$3&gt;='Gastos Gerais'!$D$4:$D$1003),-(Analítico!O$3&lt;='Gastos Gerais'!$E$4:$E$1003),-('Gastos Gerais'!$C$4:$C$1003))</f>
        <v>0</v>
      </c>
      <c r="P91" s="72">
        <f>SUMPRODUCT(-('Gastos Gerais'!$B$4:$B$1003=Analítico!$B91),-(Analítico!P$3&gt;='Gastos Gerais'!$D$4:$D$1003),-(Analítico!P$3&lt;='Gastos Gerais'!$E$4:$E$1003),-('Gastos Gerais'!$C$4:$C$1003))</f>
        <v>0</v>
      </c>
      <c r="Q91" s="72">
        <f>SUMPRODUCT(-('Gastos Gerais'!$B$4:$B$1003=Analítico!$B91),-(Analítico!Q$3&gt;='Gastos Gerais'!$D$4:$D$1003),-(Analítico!Q$3&lt;='Gastos Gerais'!$E$4:$E$1003),-('Gastos Gerais'!$C$4:$C$1003))</f>
        <v>0</v>
      </c>
      <c r="R91" s="72">
        <f>SUMPRODUCT(-('Gastos Gerais'!$B$4:$B$1003=Analítico!$B91),-(Analítico!R$3&gt;='Gastos Gerais'!$D$4:$D$1003),-(Analítico!R$3&lt;='Gastos Gerais'!$E$4:$E$1003),-('Gastos Gerais'!$C$4:$C$1003))</f>
        <v>0</v>
      </c>
      <c r="S91" s="72">
        <f>SUMPRODUCT(-('Gastos Gerais'!$B$4:$B$1003=Analítico!$B91),-(Analítico!S$3&gt;='Gastos Gerais'!$D$4:$D$1003),-(Analítico!S$3&lt;='Gastos Gerais'!$E$4:$E$1003),-('Gastos Gerais'!$C$4:$C$1003))</f>
        <v>0</v>
      </c>
      <c r="T91" s="72">
        <f>SUMPRODUCT(-('Gastos Gerais'!$B$4:$B$1003=Analítico!$B91),-(Analítico!T$3&gt;='Gastos Gerais'!$D$4:$D$1003),-(Analítico!T$3&lt;='Gastos Gerais'!$E$4:$E$1003),-('Gastos Gerais'!$C$4:$C$1003))</f>
        <v>0</v>
      </c>
      <c r="U91" s="72">
        <f>SUMPRODUCT(-('Gastos Gerais'!$B$4:$B$1003=Analítico!$B91),-(Analítico!U$3&gt;='Gastos Gerais'!$D$4:$D$1003),-(Analítico!U$3&lt;='Gastos Gerais'!$E$4:$E$1003),-('Gastos Gerais'!$C$4:$C$1003))</f>
        <v>0</v>
      </c>
      <c r="V91" s="72">
        <f>SUMPRODUCT(-('Gastos Gerais'!$B$4:$B$1003=Analítico!$B91),-(Analítico!V$3&gt;='Gastos Gerais'!$D$4:$D$1003),-(Analítico!V$3&lt;='Gastos Gerais'!$E$4:$E$1003),-('Gastos Gerais'!$C$4:$C$1003))</f>
        <v>0</v>
      </c>
      <c r="W91" s="72">
        <f>SUMPRODUCT(-('Gastos Gerais'!$B$4:$B$1003=Analítico!$B91),-(Analítico!W$3&gt;='Gastos Gerais'!$D$4:$D$1003),-(Analítico!W$3&lt;='Gastos Gerais'!$E$4:$E$1003),-('Gastos Gerais'!$C$4:$C$1003))</f>
        <v>0</v>
      </c>
      <c r="X91" s="72">
        <f>SUMPRODUCT(-('Gastos Gerais'!$B$4:$B$1003=Analítico!$B91),-(Analítico!X$3&gt;='Gastos Gerais'!$D$4:$D$1003),-(Analítico!X$3&lt;='Gastos Gerais'!$E$4:$E$1003),-('Gastos Gerais'!$C$4:$C$1003))</f>
        <v>0</v>
      </c>
      <c r="Y91" s="72">
        <f>SUMPRODUCT(-('Gastos Gerais'!$B$4:$B$1003=Analítico!$B91),-(Analítico!Y$3&gt;='Gastos Gerais'!$D$4:$D$1003),-(Analítico!Y$3&lt;='Gastos Gerais'!$E$4:$E$1003),-('Gastos Gerais'!$C$4:$C$1003))</f>
        <v>0</v>
      </c>
      <c r="Z91" s="72">
        <f>SUMPRODUCT(-('Gastos Gerais'!$B$4:$B$1003=Analítico!$B91),-(Analítico!Z$3&gt;='Gastos Gerais'!$D$4:$D$1003),-(Analítico!Z$3&lt;='Gastos Gerais'!$E$4:$E$1003),-('Gastos Gerais'!$C$4:$C$1003))</f>
        <v>0</v>
      </c>
      <c r="AA91" s="72">
        <f>SUMPRODUCT(-('Gastos Gerais'!$B$4:$B$1003=Analítico!$B91),-(Analítico!AA$3&gt;='Gastos Gerais'!$D$4:$D$1003),-(Analítico!AA$3&lt;='Gastos Gerais'!$E$4:$E$1003),-('Gastos Gerais'!$C$4:$C$1003))</f>
        <v>0</v>
      </c>
      <c r="AB91" s="72">
        <f>SUMPRODUCT(-('Gastos Gerais'!$B$4:$B$1003=Analítico!$B91),-(Analítico!AB$3&gt;='Gastos Gerais'!$D$4:$D$1003),-(Analítico!AB$3&lt;='Gastos Gerais'!$E$4:$E$1003),-('Gastos Gerais'!$C$4:$C$1003))</f>
        <v>0</v>
      </c>
      <c r="AC91" s="72">
        <f>SUMPRODUCT(-('Gastos Gerais'!$B$4:$B$1003=Analítico!$B91),-(Analítico!AC$3&gt;='Gastos Gerais'!$D$4:$D$1003),-(Analítico!AC$3&lt;='Gastos Gerais'!$E$4:$E$1003),-('Gastos Gerais'!$C$4:$C$1003))</f>
        <v>0</v>
      </c>
      <c r="AD91" s="72">
        <f>SUMPRODUCT(-('Gastos Gerais'!$B$4:$B$1003=Analítico!$B91),-(Analítico!AD$3&gt;='Gastos Gerais'!$D$4:$D$1003),-(Analítico!AD$3&lt;='Gastos Gerais'!$E$4:$E$1003),-('Gastos Gerais'!$C$4:$C$1003))</f>
        <v>0</v>
      </c>
      <c r="AE91" s="72">
        <f>SUMPRODUCT(-('Gastos Gerais'!$B$4:$B$1003=Analítico!$B91),-(Analítico!AE$3&gt;='Gastos Gerais'!$D$4:$D$1003),-(Analítico!AE$3&lt;='Gastos Gerais'!$E$4:$E$1003),-('Gastos Gerais'!$C$4:$C$1003))</f>
        <v>0</v>
      </c>
      <c r="AF91" s="72">
        <f>SUMPRODUCT(-('Gastos Gerais'!$B$4:$B$1003=Analítico!$B91),-(Analítico!AF$3&gt;='Gastos Gerais'!$D$4:$D$1003),-(Analítico!AF$3&lt;='Gastos Gerais'!$E$4:$E$1003),-('Gastos Gerais'!$C$4:$C$1003))</f>
        <v>0</v>
      </c>
      <c r="AG91" s="72">
        <f>SUMPRODUCT(-('Gastos Gerais'!$B$4:$B$1003=Analítico!$B91),-(Analítico!AG$3&gt;='Gastos Gerais'!$D$4:$D$1003),-(Analítico!AG$3&lt;='Gastos Gerais'!$E$4:$E$1003),-('Gastos Gerais'!$C$4:$C$1003))</f>
        <v>0</v>
      </c>
      <c r="AH91" s="72">
        <f>SUMPRODUCT(-('Gastos Gerais'!$B$4:$B$1003=Analítico!$B91),-(Analítico!AH$3&gt;='Gastos Gerais'!$D$4:$D$1003),-(Analítico!AH$3&lt;='Gastos Gerais'!$E$4:$E$1003),-('Gastos Gerais'!$C$4:$C$1003))</f>
        <v>0</v>
      </c>
      <c r="AI91" s="72">
        <f>SUMPRODUCT(-('Gastos Gerais'!$B$4:$B$1003=Analítico!$B91),-(Analítico!AI$3&gt;='Gastos Gerais'!$D$4:$D$1003),-(Analítico!AI$3&lt;='Gastos Gerais'!$E$4:$E$1003),-('Gastos Gerais'!$C$4:$C$1003))</f>
        <v>0</v>
      </c>
      <c r="AJ91" s="72">
        <f>SUMPRODUCT(-('Gastos Gerais'!$B$4:$B$1003=Analítico!$B91),-(Analítico!AJ$3&gt;='Gastos Gerais'!$D$4:$D$1003),-(Analítico!AJ$3&lt;='Gastos Gerais'!$E$4:$E$1003),-('Gastos Gerais'!$C$4:$C$1003))</f>
        <v>0</v>
      </c>
      <c r="AK91" s="72">
        <f>SUMPRODUCT(-('Gastos Gerais'!$B$4:$B$1003=Analítico!$B91),-(Analítico!AK$3&gt;='Gastos Gerais'!$D$4:$D$1003),-(Analítico!AK$3&lt;='Gastos Gerais'!$E$4:$E$1003),-('Gastos Gerais'!$C$4:$C$1003))</f>
        <v>0</v>
      </c>
      <c r="AL91" s="72">
        <f>SUMPRODUCT(-('Gastos Gerais'!$B$4:$B$1003=Analítico!$B91),-(Analítico!AL$3&gt;='Gastos Gerais'!$D$4:$D$1003),-(Analítico!AL$3&lt;='Gastos Gerais'!$E$4:$E$1003),-('Gastos Gerais'!$C$4:$C$1003))</f>
        <v>0</v>
      </c>
      <c r="AM91" s="72">
        <f>SUMPRODUCT(-('Gastos Gerais'!$B$4:$B$1003=Analítico!$B91),-(Analítico!AM$3&gt;='Gastos Gerais'!$D$4:$D$1003),-(Analítico!AM$3&lt;='Gastos Gerais'!$E$4:$E$1003),-('Gastos Gerais'!$C$4:$C$1003))</f>
        <v>0</v>
      </c>
      <c r="AN91" s="72">
        <f>SUMPRODUCT(-('Gastos Gerais'!$B$4:$B$1003=Analítico!$B91),-(Analítico!AN$3&gt;='Gastos Gerais'!$D$4:$D$1003),-(Analítico!AN$3&lt;='Gastos Gerais'!$E$4:$E$1003),-('Gastos Gerais'!$C$4:$C$1003))</f>
        <v>0</v>
      </c>
      <c r="AO91" s="72">
        <f>SUMPRODUCT(-('Gastos Gerais'!$B$4:$B$1003=Analítico!$B91),-(Analítico!AO$3&gt;='Gastos Gerais'!$D$4:$D$1003),-(Analítico!AO$3&lt;='Gastos Gerais'!$E$4:$E$1003),-('Gastos Gerais'!$C$4:$C$1003))</f>
        <v>0</v>
      </c>
      <c r="AP91" s="72">
        <f>SUMPRODUCT(-('Gastos Gerais'!$B$4:$B$1003=Analítico!$B91),-(Analítico!AP$3&gt;='Gastos Gerais'!$D$4:$D$1003),-(Analítico!AP$3&lt;='Gastos Gerais'!$E$4:$E$1003),-('Gastos Gerais'!$C$4:$C$1003))</f>
        <v>0</v>
      </c>
      <c r="AQ91" s="72">
        <f>SUMPRODUCT(-('Gastos Gerais'!$B$4:$B$1003=Analítico!$B91),-(Analítico!AQ$3&gt;='Gastos Gerais'!$D$4:$D$1003),-(Analítico!AQ$3&lt;='Gastos Gerais'!$E$4:$E$1003),-('Gastos Gerais'!$C$4:$C$1003))</f>
        <v>0</v>
      </c>
      <c r="AR91" s="72">
        <f>SUMPRODUCT(-('Gastos Gerais'!$B$4:$B$1003=Analítico!$B91),-(Analítico!AR$3&gt;='Gastos Gerais'!$D$4:$D$1003),-(Analítico!AR$3&lt;='Gastos Gerais'!$E$4:$E$1003),-('Gastos Gerais'!$C$4:$C$1003))</f>
        <v>0</v>
      </c>
      <c r="AS91" s="72">
        <f>SUMPRODUCT(-('Gastos Gerais'!$B$4:$B$1003=Analítico!$B91),-(Analítico!AS$3&gt;='Gastos Gerais'!$D$4:$D$1003),-(Analítico!AS$3&lt;='Gastos Gerais'!$E$4:$E$1003),-('Gastos Gerais'!$C$4:$C$1003))</f>
        <v>0</v>
      </c>
      <c r="AT91" s="72">
        <f>SUMPRODUCT(-('Gastos Gerais'!$B$4:$B$1003=Analítico!$B91),-(Analítico!AT$3&gt;='Gastos Gerais'!$D$4:$D$1003),-(Analítico!AT$3&lt;='Gastos Gerais'!$E$4:$E$1003),-('Gastos Gerais'!$C$4:$C$1003))</f>
        <v>0</v>
      </c>
      <c r="AU91" s="72">
        <f>SUMPRODUCT(-('Gastos Gerais'!$B$4:$B$1003=Analítico!$B91),-(Analítico!AU$3&gt;='Gastos Gerais'!$D$4:$D$1003),-(Analítico!AU$3&lt;='Gastos Gerais'!$E$4:$E$1003),-('Gastos Gerais'!$C$4:$C$1003))</f>
        <v>0</v>
      </c>
      <c r="AV91" s="72">
        <f>SUMPRODUCT(-('Gastos Gerais'!$B$4:$B$1003=Analítico!$B91),-(Analítico!AV$3&gt;='Gastos Gerais'!$D$4:$D$1003),-(Analítico!AV$3&lt;='Gastos Gerais'!$E$4:$E$1003),-('Gastos Gerais'!$C$4:$C$1003))</f>
        <v>0</v>
      </c>
      <c r="AW91" s="72">
        <f>SUMPRODUCT(-('Gastos Gerais'!$B$4:$B$1003=Analítico!$B91),-(Analítico!AW$3&gt;='Gastos Gerais'!$D$4:$D$1003),-(Analítico!AW$3&lt;='Gastos Gerais'!$E$4:$E$1003),-('Gastos Gerais'!$C$4:$C$1003))</f>
        <v>0</v>
      </c>
      <c r="AX91" s="72">
        <f>SUMPRODUCT(-('Gastos Gerais'!$B$4:$B$1003=Analítico!$B91),-(Analítico!AX$3&gt;='Gastos Gerais'!$D$4:$D$1003),-(Analítico!AX$3&lt;='Gastos Gerais'!$E$4:$E$1003),-('Gastos Gerais'!$C$4:$C$1003))</f>
        <v>0</v>
      </c>
      <c r="AY91" s="72">
        <f>SUMPRODUCT(-('Gastos Gerais'!$B$4:$B$1003=Analítico!$B91),-(Analítico!AY$3&gt;='Gastos Gerais'!$D$4:$D$1003),-(Analítico!AY$3&lt;='Gastos Gerais'!$E$4:$E$1003),-('Gastos Gerais'!$C$4:$C$1003))</f>
        <v>0</v>
      </c>
      <c r="AZ91" s="72">
        <f>SUMPRODUCT(-('Gastos Gerais'!$B$4:$B$1003=Analítico!$B91),-(Analítico!AZ$3&gt;='Gastos Gerais'!$D$4:$D$1003),-(Analítico!AZ$3&lt;='Gastos Gerais'!$E$4:$E$1003),-('Gastos Gerais'!$C$4:$C$1003))</f>
        <v>0</v>
      </c>
      <c r="BA91" s="72">
        <f>SUMPRODUCT(-('Gastos Gerais'!$B$4:$B$1003=Analítico!$B91),-(Analítico!BA$3&gt;='Gastos Gerais'!$D$4:$D$1003),-(Analítico!BA$3&lt;='Gastos Gerais'!$E$4:$E$1003),-('Gastos Gerais'!$C$4:$C$1003))</f>
        <v>0</v>
      </c>
      <c r="BB91" s="72">
        <f>SUMPRODUCT(-('Gastos Gerais'!$B$4:$B$1003=Analítico!$B91),-(Analítico!BB$3&gt;='Gastos Gerais'!$D$4:$D$1003),-(Analítico!BB$3&lt;='Gastos Gerais'!$E$4:$E$1003),-('Gastos Gerais'!$C$4:$C$1003))</f>
        <v>0</v>
      </c>
      <c r="BC91" s="72">
        <f>SUMPRODUCT(-('Gastos Gerais'!$B$4:$B$1003=Analítico!$B91),-(Analítico!BC$3&gt;='Gastos Gerais'!$D$4:$D$1003),-(Analítico!BC$3&lt;='Gastos Gerais'!$E$4:$E$1003),-('Gastos Gerais'!$C$4:$C$1003))</f>
        <v>0</v>
      </c>
      <c r="BD91" s="72">
        <f>SUMPRODUCT(-('Gastos Gerais'!$B$4:$B$1003=Analítico!$B91),-(Analítico!BD$3&gt;='Gastos Gerais'!$D$4:$D$1003),-(Analítico!BD$3&lt;='Gastos Gerais'!$E$4:$E$1003),-('Gastos Gerais'!$C$4:$C$1003))</f>
        <v>0</v>
      </c>
      <c r="BE91" s="72">
        <f>SUMPRODUCT(-('Gastos Gerais'!$B$4:$B$1003=Analítico!$B91),-(Analítico!BE$3&gt;='Gastos Gerais'!$D$4:$D$1003),-(Analítico!BE$3&lt;='Gastos Gerais'!$E$4:$E$1003),-('Gastos Gerais'!$C$4:$C$1003))</f>
        <v>0</v>
      </c>
      <c r="BF91" s="72">
        <f>SUMPRODUCT(-('Gastos Gerais'!$B$4:$B$1003=Analítico!$B91),-(Analítico!BF$3&gt;='Gastos Gerais'!$D$4:$D$1003),-(Analítico!BF$3&lt;='Gastos Gerais'!$E$4:$E$1003),-('Gastos Gerais'!$C$4:$C$1003))</f>
        <v>0</v>
      </c>
      <c r="BG91" s="72">
        <f>SUMPRODUCT(-('Gastos Gerais'!$B$4:$B$1003=Analítico!$B91),-(Analítico!BG$3&gt;='Gastos Gerais'!$D$4:$D$1003),-(Analítico!BG$3&lt;='Gastos Gerais'!$E$4:$E$1003),-('Gastos Gerais'!$C$4:$C$1003))</f>
        <v>0</v>
      </c>
      <c r="BH91" s="72">
        <f>SUMPRODUCT(-('Gastos Gerais'!$B$4:$B$1003=Analítico!$B91),-(Analítico!BH$3&gt;='Gastos Gerais'!$D$4:$D$1003),-(Analítico!BH$3&lt;='Gastos Gerais'!$E$4:$E$1003),-('Gastos Gerais'!$C$4:$C$1003))</f>
        <v>0</v>
      </c>
      <c r="BI91" s="72">
        <f>SUMPRODUCT(-('Gastos Gerais'!$B$4:$B$1003=Analítico!$B91),-(Analítico!BI$3&gt;='Gastos Gerais'!$D$4:$D$1003),-(Analítico!BI$3&lt;='Gastos Gerais'!$E$4:$E$1003),-('Gastos Gerais'!$C$4:$C$1003))</f>
        <v>0</v>
      </c>
      <c r="BJ91" s="72">
        <f>SUMPRODUCT(-('Gastos Gerais'!$B$4:$B$1003=Analítico!$B91),-(Analítico!BJ$3&gt;='Gastos Gerais'!$D$4:$D$1003),-(Analítico!BJ$3&lt;='Gastos Gerais'!$E$4:$E$1003),-('Gastos Gerais'!$C$4:$C$1003))</f>
        <v>0</v>
      </c>
      <c r="BK91" s="70">
        <f t="shared" ref="BK91:BK118" si="33">SUM(C91:BJ91)</f>
        <v>0</v>
      </c>
      <c r="BL91" s="75">
        <f t="shared" ref="BL91:BL119" ca="1" si="34">IF($BK$138=0,0,BK91/$BK$138)</f>
        <v>0</v>
      </c>
    </row>
    <row r="92" spans="1:64" s="48" customFormat="1" ht="23.25" customHeight="1" x14ac:dyDescent="0.2">
      <c r="A92" s="19" t="s">
        <v>249</v>
      </c>
      <c r="B92" s="352" t="s">
        <v>250</v>
      </c>
      <c r="C92" s="72">
        <f>SUMPRODUCT(-('Gastos Gerais'!$B$4:$B$1003=Analítico!$B92),-(Analítico!C$3&gt;='Gastos Gerais'!$D$4:$D$1003),-(Analítico!C$3&lt;='Gastos Gerais'!$E$4:$E$1003),-('Gastos Gerais'!$C$4:$C$1003))</f>
        <v>0</v>
      </c>
      <c r="D92" s="72">
        <f>SUMPRODUCT(-('Gastos Gerais'!$B$4:$B$1003=Analítico!$B92),-(Analítico!D$3&gt;='Gastos Gerais'!$D$4:$D$1003),-(Analítico!D$3&lt;='Gastos Gerais'!$E$4:$E$1003),-('Gastos Gerais'!$C$4:$C$1003))</f>
        <v>0</v>
      </c>
      <c r="E92" s="72">
        <f>SUMPRODUCT(-('Gastos Gerais'!$B$4:$B$1003=Analítico!$B92),-(Analítico!E$3&gt;='Gastos Gerais'!$D$4:$D$1003),-(Analítico!E$3&lt;='Gastos Gerais'!$E$4:$E$1003),-('Gastos Gerais'!$C$4:$C$1003))</f>
        <v>0</v>
      </c>
      <c r="F92" s="72">
        <f>SUMPRODUCT(-('Gastos Gerais'!$B$4:$B$1003=Analítico!$B92),-(Analítico!F$3&gt;='Gastos Gerais'!$D$4:$D$1003),-(Analítico!F$3&lt;='Gastos Gerais'!$E$4:$E$1003),-('Gastos Gerais'!$C$4:$C$1003))</f>
        <v>0</v>
      </c>
      <c r="G92" s="72">
        <f>SUMPRODUCT(-('Gastos Gerais'!$B$4:$B$1003=Analítico!$B92),-(Analítico!G$3&gt;='Gastos Gerais'!$D$4:$D$1003),-(Analítico!G$3&lt;='Gastos Gerais'!$E$4:$E$1003),-('Gastos Gerais'!$C$4:$C$1003))</f>
        <v>0</v>
      </c>
      <c r="H92" s="72">
        <f>SUMPRODUCT(-('Gastos Gerais'!$B$4:$B$1003=Analítico!$B92),-(Analítico!H$3&gt;='Gastos Gerais'!$D$4:$D$1003),-(Analítico!H$3&lt;='Gastos Gerais'!$E$4:$E$1003),-('Gastos Gerais'!$C$4:$C$1003))</f>
        <v>0</v>
      </c>
      <c r="I92" s="72">
        <f>SUMPRODUCT(-('Gastos Gerais'!$B$4:$B$1003=Analítico!$B92),-(Analítico!I$3&gt;='Gastos Gerais'!$D$4:$D$1003),-(Analítico!I$3&lt;='Gastos Gerais'!$E$4:$E$1003),-('Gastos Gerais'!$C$4:$C$1003))</f>
        <v>0</v>
      </c>
      <c r="J92" s="72">
        <f>SUMPRODUCT(-('Gastos Gerais'!$B$4:$B$1003=Analítico!$B92),-(Analítico!J$3&gt;='Gastos Gerais'!$D$4:$D$1003),-(Analítico!J$3&lt;='Gastos Gerais'!$E$4:$E$1003),-('Gastos Gerais'!$C$4:$C$1003))</f>
        <v>0</v>
      </c>
      <c r="K92" s="72">
        <f>SUMPRODUCT(-('Gastos Gerais'!$B$4:$B$1003=Analítico!$B92),-(Analítico!K$3&gt;='Gastos Gerais'!$D$4:$D$1003),-(Analítico!K$3&lt;='Gastos Gerais'!$E$4:$E$1003),-('Gastos Gerais'!$C$4:$C$1003))</f>
        <v>0</v>
      </c>
      <c r="L92" s="72">
        <f>SUMPRODUCT(-('Gastos Gerais'!$B$4:$B$1003=Analítico!$B92),-(Analítico!L$3&gt;='Gastos Gerais'!$D$4:$D$1003),-(Analítico!L$3&lt;='Gastos Gerais'!$E$4:$E$1003),-('Gastos Gerais'!$C$4:$C$1003))</f>
        <v>0</v>
      </c>
      <c r="M92" s="72">
        <f>SUMPRODUCT(-('Gastos Gerais'!$B$4:$B$1003=Analítico!$B92),-(Analítico!M$3&gt;='Gastos Gerais'!$D$4:$D$1003),-(Analítico!M$3&lt;='Gastos Gerais'!$E$4:$E$1003),-('Gastos Gerais'!$C$4:$C$1003))</f>
        <v>0</v>
      </c>
      <c r="N92" s="72">
        <f>SUMPRODUCT(-('Gastos Gerais'!$B$4:$B$1003=Analítico!$B92),-(Analítico!N$3&gt;='Gastos Gerais'!$D$4:$D$1003),-(Analítico!N$3&lt;='Gastos Gerais'!$E$4:$E$1003),-('Gastos Gerais'!$C$4:$C$1003))</f>
        <v>0</v>
      </c>
      <c r="O92" s="72">
        <f>SUMPRODUCT(-('Gastos Gerais'!$B$4:$B$1003=Analítico!$B92),-(Analítico!O$3&gt;='Gastos Gerais'!$D$4:$D$1003),-(Analítico!O$3&lt;='Gastos Gerais'!$E$4:$E$1003),-('Gastos Gerais'!$C$4:$C$1003))</f>
        <v>0</v>
      </c>
      <c r="P92" s="72">
        <f>SUMPRODUCT(-('Gastos Gerais'!$B$4:$B$1003=Analítico!$B92),-(Analítico!P$3&gt;='Gastos Gerais'!$D$4:$D$1003),-(Analítico!P$3&lt;='Gastos Gerais'!$E$4:$E$1003),-('Gastos Gerais'!$C$4:$C$1003))</f>
        <v>0</v>
      </c>
      <c r="Q92" s="72">
        <f>SUMPRODUCT(-('Gastos Gerais'!$B$4:$B$1003=Analítico!$B92),-(Analítico!Q$3&gt;='Gastos Gerais'!$D$4:$D$1003),-(Analítico!Q$3&lt;='Gastos Gerais'!$E$4:$E$1003),-('Gastos Gerais'!$C$4:$C$1003))</f>
        <v>0</v>
      </c>
      <c r="R92" s="72">
        <f>SUMPRODUCT(-('Gastos Gerais'!$B$4:$B$1003=Analítico!$B92),-(Analítico!R$3&gt;='Gastos Gerais'!$D$4:$D$1003),-(Analítico!R$3&lt;='Gastos Gerais'!$E$4:$E$1003),-('Gastos Gerais'!$C$4:$C$1003))</f>
        <v>0</v>
      </c>
      <c r="S92" s="72">
        <f>SUMPRODUCT(-('Gastos Gerais'!$B$4:$B$1003=Analítico!$B92),-(Analítico!S$3&gt;='Gastos Gerais'!$D$4:$D$1003),-(Analítico!S$3&lt;='Gastos Gerais'!$E$4:$E$1003),-('Gastos Gerais'!$C$4:$C$1003))</f>
        <v>0</v>
      </c>
      <c r="T92" s="72">
        <f>SUMPRODUCT(-('Gastos Gerais'!$B$4:$B$1003=Analítico!$B92),-(Analítico!T$3&gt;='Gastos Gerais'!$D$4:$D$1003),-(Analítico!T$3&lt;='Gastos Gerais'!$E$4:$E$1003),-('Gastos Gerais'!$C$4:$C$1003))</f>
        <v>0</v>
      </c>
      <c r="U92" s="72">
        <f>SUMPRODUCT(-('Gastos Gerais'!$B$4:$B$1003=Analítico!$B92),-(Analítico!U$3&gt;='Gastos Gerais'!$D$4:$D$1003),-(Analítico!U$3&lt;='Gastos Gerais'!$E$4:$E$1003),-('Gastos Gerais'!$C$4:$C$1003))</f>
        <v>0</v>
      </c>
      <c r="V92" s="72">
        <f>SUMPRODUCT(-('Gastos Gerais'!$B$4:$B$1003=Analítico!$B92),-(Analítico!V$3&gt;='Gastos Gerais'!$D$4:$D$1003),-(Analítico!V$3&lt;='Gastos Gerais'!$E$4:$E$1003),-('Gastos Gerais'!$C$4:$C$1003))</f>
        <v>0</v>
      </c>
      <c r="W92" s="72">
        <f>SUMPRODUCT(-('Gastos Gerais'!$B$4:$B$1003=Analítico!$B92),-(Analítico!W$3&gt;='Gastos Gerais'!$D$4:$D$1003),-(Analítico!W$3&lt;='Gastos Gerais'!$E$4:$E$1003),-('Gastos Gerais'!$C$4:$C$1003))</f>
        <v>0</v>
      </c>
      <c r="X92" s="72">
        <f>SUMPRODUCT(-('Gastos Gerais'!$B$4:$B$1003=Analítico!$B92),-(Analítico!X$3&gt;='Gastos Gerais'!$D$4:$D$1003),-(Analítico!X$3&lt;='Gastos Gerais'!$E$4:$E$1003),-('Gastos Gerais'!$C$4:$C$1003))</f>
        <v>0</v>
      </c>
      <c r="Y92" s="72">
        <f>SUMPRODUCT(-('Gastos Gerais'!$B$4:$B$1003=Analítico!$B92),-(Analítico!Y$3&gt;='Gastos Gerais'!$D$4:$D$1003),-(Analítico!Y$3&lt;='Gastos Gerais'!$E$4:$E$1003),-('Gastos Gerais'!$C$4:$C$1003))</f>
        <v>0</v>
      </c>
      <c r="Z92" s="72">
        <f>SUMPRODUCT(-('Gastos Gerais'!$B$4:$B$1003=Analítico!$B92),-(Analítico!Z$3&gt;='Gastos Gerais'!$D$4:$D$1003),-(Analítico!Z$3&lt;='Gastos Gerais'!$E$4:$E$1003),-('Gastos Gerais'!$C$4:$C$1003))</f>
        <v>0</v>
      </c>
      <c r="AA92" s="72">
        <f>SUMPRODUCT(-('Gastos Gerais'!$B$4:$B$1003=Analítico!$B92),-(Analítico!AA$3&gt;='Gastos Gerais'!$D$4:$D$1003),-(Analítico!AA$3&lt;='Gastos Gerais'!$E$4:$E$1003),-('Gastos Gerais'!$C$4:$C$1003))</f>
        <v>0</v>
      </c>
      <c r="AB92" s="72">
        <f>SUMPRODUCT(-('Gastos Gerais'!$B$4:$B$1003=Analítico!$B92),-(Analítico!AB$3&gt;='Gastos Gerais'!$D$4:$D$1003),-(Analítico!AB$3&lt;='Gastos Gerais'!$E$4:$E$1003),-('Gastos Gerais'!$C$4:$C$1003))</f>
        <v>0</v>
      </c>
      <c r="AC92" s="72">
        <f>SUMPRODUCT(-('Gastos Gerais'!$B$4:$B$1003=Analítico!$B92),-(Analítico!AC$3&gt;='Gastos Gerais'!$D$4:$D$1003),-(Analítico!AC$3&lt;='Gastos Gerais'!$E$4:$E$1003),-('Gastos Gerais'!$C$4:$C$1003))</f>
        <v>0</v>
      </c>
      <c r="AD92" s="72">
        <f>SUMPRODUCT(-('Gastos Gerais'!$B$4:$B$1003=Analítico!$B92),-(Analítico!AD$3&gt;='Gastos Gerais'!$D$4:$D$1003),-(Analítico!AD$3&lt;='Gastos Gerais'!$E$4:$E$1003),-('Gastos Gerais'!$C$4:$C$1003))</f>
        <v>0</v>
      </c>
      <c r="AE92" s="72">
        <f>SUMPRODUCT(-('Gastos Gerais'!$B$4:$B$1003=Analítico!$B92),-(Analítico!AE$3&gt;='Gastos Gerais'!$D$4:$D$1003),-(Analítico!AE$3&lt;='Gastos Gerais'!$E$4:$E$1003),-('Gastos Gerais'!$C$4:$C$1003))</f>
        <v>0</v>
      </c>
      <c r="AF92" s="72">
        <f>SUMPRODUCT(-('Gastos Gerais'!$B$4:$B$1003=Analítico!$B92),-(Analítico!AF$3&gt;='Gastos Gerais'!$D$4:$D$1003),-(Analítico!AF$3&lt;='Gastos Gerais'!$E$4:$E$1003),-('Gastos Gerais'!$C$4:$C$1003))</f>
        <v>0</v>
      </c>
      <c r="AG92" s="72">
        <f>SUMPRODUCT(-('Gastos Gerais'!$B$4:$B$1003=Analítico!$B92),-(Analítico!AG$3&gt;='Gastos Gerais'!$D$4:$D$1003),-(Analítico!AG$3&lt;='Gastos Gerais'!$E$4:$E$1003),-('Gastos Gerais'!$C$4:$C$1003))</f>
        <v>0</v>
      </c>
      <c r="AH92" s="72">
        <f>SUMPRODUCT(-('Gastos Gerais'!$B$4:$B$1003=Analítico!$B92),-(Analítico!AH$3&gt;='Gastos Gerais'!$D$4:$D$1003),-(Analítico!AH$3&lt;='Gastos Gerais'!$E$4:$E$1003),-('Gastos Gerais'!$C$4:$C$1003))</f>
        <v>0</v>
      </c>
      <c r="AI92" s="72">
        <f>SUMPRODUCT(-('Gastos Gerais'!$B$4:$B$1003=Analítico!$B92),-(Analítico!AI$3&gt;='Gastos Gerais'!$D$4:$D$1003),-(Analítico!AI$3&lt;='Gastos Gerais'!$E$4:$E$1003),-('Gastos Gerais'!$C$4:$C$1003))</f>
        <v>0</v>
      </c>
      <c r="AJ92" s="72">
        <f>SUMPRODUCT(-('Gastos Gerais'!$B$4:$B$1003=Analítico!$B92),-(Analítico!AJ$3&gt;='Gastos Gerais'!$D$4:$D$1003),-(Analítico!AJ$3&lt;='Gastos Gerais'!$E$4:$E$1003),-('Gastos Gerais'!$C$4:$C$1003))</f>
        <v>0</v>
      </c>
      <c r="AK92" s="72">
        <f>SUMPRODUCT(-('Gastos Gerais'!$B$4:$B$1003=Analítico!$B92),-(Analítico!AK$3&gt;='Gastos Gerais'!$D$4:$D$1003),-(Analítico!AK$3&lt;='Gastos Gerais'!$E$4:$E$1003),-('Gastos Gerais'!$C$4:$C$1003))</f>
        <v>0</v>
      </c>
      <c r="AL92" s="72">
        <f>SUMPRODUCT(-('Gastos Gerais'!$B$4:$B$1003=Analítico!$B92),-(Analítico!AL$3&gt;='Gastos Gerais'!$D$4:$D$1003),-(Analítico!AL$3&lt;='Gastos Gerais'!$E$4:$E$1003),-('Gastos Gerais'!$C$4:$C$1003))</f>
        <v>0</v>
      </c>
      <c r="AM92" s="72">
        <f>SUMPRODUCT(-('Gastos Gerais'!$B$4:$B$1003=Analítico!$B92),-(Analítico!AM$3&gt;='Gastos Gerais'!$D$4:$D$1003),-(Analítico!AM$3&lt;='Gastos Gerais'!$E$4:$E$1003),-('Gastos Gerais'!$C$4:$C$1003))</f>
        <v>0</v>
      </c>
      <c r="AN92" s="72">
        <f>SUMPRODUCT(-('Gastos Gerais'!$B$4:$B$1003=Analítico!$B92),-(Analítico!AN$3&gt;='Gastos Gerais'!$D$4:$D$1003),-(Analítico!AN$3&lt;='Gastos Gerais'!$E$4:$E$1003),-('Gastos Gerais'!$C$4:$C$1003))</f>
        <v>0</v>
      </c>
      <c r="AO92" s="72">
        <f>SUMPRODUCT(-('Gastos Gerais'!$B$4:$B$1003=Analítico!$B92),-(Analítico!AO$3&gt;='Gastos Gerais'!$D$4:$D$1003),-(Analítico!AO$3&lt;='Gastos Gerais'!$E$4:$E$1003),-('Gastos Gerais'!$C$4:$C$1003))</f>
        <v>0</v>
      </c>
      <c r="AP92" s="72">
        <f>SUMPRODUCT(-('Gastos Gerais'!$B$4:$B$1003=Analítico!$B92),-(Analítico!AP$3&gt;='Gastos Gerais'!$D$4:$D$1003),-(Analítico!AP$3&lt;='Gastos Gerais'!$E$4:$E$1003),-('Gastos Gerais'!$C$4:$C$1003))</f>
        <v>0</v>
      </c>
      <c r="AQ92" s="72">
        <f>SUMPRODUCT(-('Gastos Gerais'!$B$4:$B$1003=Analítico!$B92),-(Analítico!AQ$3&gt;='Gastos Gerais'!$D$4:$D$1003),-(Analítico!AQ$3&lt;='Gastos Gerais'!$E$4:$E$1003),-('Gastos Gerais'!$C$4:$C$1003))</f>
        <v>0</v>
      </c>
      <c r="AR92" s="72">
        <f>SUMPRODUCT(-('Gastos Gerais'!$B$4:$B$1003=Analítico!$B92),-(Analítico!AR$3&gt;='Gastos Gerais'!$D$4:$D$1003),-(Analítico!AR$3&lt;='Gastos Gerais'!$E$4:$E$1003),-('Gastos Gerais'!$C$4:$C$1003))</f>
        <v>0</v>
      </c>
      <c r="AS92" s="72">
        <f>SUMPRODUCT(-('Gastos Gerais'!$B$4:$B$1003=Analítico!$B92),-(Analítico!AS$3&gt;='Gastos Gerais'!$D$4:$D$1003),-(Analítico!AS$3&lt;='Gastos Gerais'!$E$4:$E$1003),-('Gastos Gerais'!$C$4:$C$1003))</f>
        <v>0</v>
      </c>
      <c r="AT92" s="72">
        <f>SUMPRODUCT(-('Gastos Gerais'!$B$4:$B$1003=Analítico!$B92),-(Analítico!AT$3&gt;='Gastos Gerais'!$D$4:$D$1003),-(Analítico!AT$3&lt;='Gastos Gerais'!$E$4:$E$1003),-('Gastos Gerais'!$C$4:$C$1003))</f>
        <v>0</v>
      </c>
      <c r="AU92" s="72">
        <f>SUMPRODUCT(-('Gastos Gerais'!$B$4:$B$1003=Analítico!$B92),-(Analítico!AU$3&gt;='Gastos Gerais'!$D$4:$D$1003),-(Analítico!AU$3&lt;='Gastos Gerais'!$E$4:$E$1003),-('Gastos Gerais'!$C$4:$C$1003))</f>
        <v>0</v>
      </c>
      <c r="AV92" s="72">
        <f>SUMPRODUCT(-('Gastos Gerais'!$B$4:$B$1003=Analítico!$B92),-(Analítico!AV$3&gt;='Gastos Gerais'!$D$4:$D$1003),-(Analítico!AV$3&lt;='Gastos Gerais'!$E$4:$E$1003),-('Gastos Gerais'!$C$4:$C$1003))</f>
        <v>0</v>
      </c>
      <c r="AW92" s="72">
        <f>SUMPRODUCT(-('Gastos Gerais'!$B$4:$B$1003=Analítico!$B92),-(Analítico!AW$3&gt;='Gastos Gerais'!$D$4:$D$1003),-(Analítico!AW$3&lt;='Gastos Gerais'!$E$4:$E$1003),-('Gastos Gerais'!$C$4:$C$1003))</f>
        <v>0</v>
      </c>
      <c r="AX92" s="72">
        <f>SUMPRODUCT(-('Gastos Gerais'!$B$4:$B$1003=Analítico!$B92),-(Analítico!AX$3&gt;='Gastos Gerais'!$D$4:$D$1003),-(Analítico!AX$3&lt;='Gastos Gerais'!$E$4:$E$1003),-('Gastos Gerais'!$C$4:$C$1003))</f>
        <v>0</v>
      </c>
      <c r="AY92" s="72">
        <f>SUMPRODUCT(-('Gastos Gerais'!$B$4:$B$1003=Analítico!$B92),-(Analítico!AY$3&gt;='Gastos Gerais'!$D$4:$D$1003),-(Analítico!AY$3&lt;='Gastos Gerais'!$E$4:$E$1003),-('Gastos Gerais'!$C$4:$C$1003))</f>
        <v>0</v>
      </c>
      <c r="AZ92" s="72">
        <f>SUMPRODUCT(-('Gastos Gerais'!$B$4:$B$1003=Analítico!$B92),-(Analítico!AZ$3&gt;='Gastos Gerais'!$D$4:$D$1003),-(Analítico!AZ$3&lt;='Gastos Gerais'!$E$4:$E$1003),-('Gastos Gerais'!$C$4:$C$1003))</f>
        <v>0</v>
      </c>
      <c r="BA92" s="72">
        <f>SUMPRODUCT(-('Gastos Gerais'!$B$4:$B$1003=Analítico!$B92),-(Analítico!BA$3&gt;='Gastos Gerais'!$D$4:$D$1003),-(Analítico!BA$3&lt;='Gastos Gerais'!$E$4:$E$1003),-('Gastos Gerais'!$C$4:$C$1003))</f>
        <v>0</v>
      </c>
      <c r="BB92" s="72">
        <f>SUMPRODUCT(-('Gastos Gerais'!$B$4:$B$1003=Analítico!$B92),-(Analítico!BB$3&gt;='Gastos Gerais'!$D$4:$D$1003),-(Analítico!BB$3&lt;='Gastos Gerais'!$E$4:$E$1003),-('Gastos Gerais'!$C$4:$C$1003))</f>
        <v>0</v>
      </c>
      <c r="BC92" s="72">
        <f>SUMPRODUCT(-('Gastos Gerais'!$B$4:$B$1003=Analítico!$B92),-(Analítico!BC$3&gt;='Gastos Gerais'!$D$4:$D$1003),-(Analítico!BC$3&lt;='Gastos Gerais'!$E$4:$E$1003),-('Gastos Gerais'!$C$4:$C$1003))</f>
        <v>0</v>
      </c>
      <c r="BD92" s="72">
        <f>SUMPRODUCT(-('Gastos Gerais'!$B$4:$B$1003=Analítico!$B92),-(Analítico!BD$3&gt;='Gastos Gerais'!$D$4:$D$1003),-(Analítico!BD$3&lt;='Gastos Gerais'!$E$4:$E$1003),-('Gastos Gerais'!$C$4:$C$1003))</f>
        <v>0</v>
      </c>
      <c r="BE92" s="72">
        <f>SUMPRODUCT(-('Gastos Gerais'!$B$4:$B$1003=Analítico!$B92),-(Analítico!BE$3&gt;='Gastos Gerais'!$D$4:$D$1003),-(Analítico!BE$3&lt;='Gastos Gerais'!$E$4:$E$1003),-('Gastos Gerais'!$C$4:$C$1003))</f>
        <v>0</v>
      </c>
      <c r="BF92" s="72">
        <f>SUMPRODUCT(-('Gastos Gerais'!$B$4:$B$1003=Analítico!$B92),-(Analítico!BF$3&gt;='Gastos Gerais'!$D$4:$D$1003),-(Analítico!BF$3&lt;='Gastos Gerais'!$E$4:$E$1003),-('Gastos Gerais'!$C$4:$C$1003))</f>
        <v>0</v>
      </c>
      <c r="BG92" s="72">
        <f>SUMPRODUCT(-('Gastos Gerais'!$B$4:$B$1003=Analítico!$B92),-(Analítico!BG$3&gt;='Gastos Gerais'!$D$4:$D$1003),-(Analítico!BG$3&lt;='Gastos Gerais'!$E$4:$E$1003),-('Gastos Gerais'!$C$4:$C$1003))</f>
        <v>0</v>
      </c>
      <c r="BH92" s="72">
        <f>SUMPRODUCT(-('Gastos Gerais'!$B$4:$B$1003=Analítico!$B92),-(Analítico!BH$3&gt;='Gastos Gerais'!$D$4:$D$1003),-(Analítico!BH$3&lt;='Gastos Gerais'!$E$4:$E$1003),-('Gastos Gerais'!$C$4:$C$1003))</f>
        <v>0</v>
      </c>
      <c r="BI92" s="72">
        <f>SUMPRODUCT(-('Gastos Gerais'!$B$4:$B$1003=Analítico!$B92),-(Analítico!BI$3&gt;='Gastos Gerais'!$D$4:$D$1003),-(Analítico!BI$3&lt;='Gastos Gerais'!$E$4:$E$1003),-('Gastos Gerais'!$C$4:$C$1003))</f>
        <v>0</v>
      </c>
      <c r="BJ92" s="72">
        <f>SUMPRODUCT(-('Gastos Gerais'!$B$4:$B$1003=Analítico!$B92),-(Analítico!BJ$3&gt;='Gastos Gerais'!$D$4:$D$1003),-(Analítico!BJ$3&lt;='Gastos Gerais'!$E$4:$E$1003),-('Gastos Gerais'!$C$4:$C$1003))</f>
        <v>0</v>
      </c>
      <c r="BK92" s="70">
        <f t="shared" si="33"/>
        <v>0</v>
      </c>
      <c r="BL92" s="75">
        <f t="shared" ca="1" si="34"/>
        <v>0</v>
      </c>
    </row>
    <row r="93" spans="1:64" s="48" customFormat="1" ht="23.25" customHeight="1" x14ac:dyDescent="0.2">
      <c r="A93" s="19" t="s">
        <v>251</v>
      </c>
      <c r="B93" s="352" t="s">
        <v>252</v>
      </c>
      <c r="C93" s="72">
        <f>SUMPRODUCT(-('Gastos Gerais'!$B$4:$B$1003=Analítico!$B93),-(Analítico!C$3&gt;='Gastos Gerais'!$D$4:$D$1003),-(Analítico!C$3&lt;='Gastos Gerais'!$E$4:$E$1003),-('Gastos Gerais'!$C$4:$C$1003))</f>
        <v>7600</v>
      </c>
      <c r="D93" s="72">
        <f>SUMPRODUCT(-('Gastos Gerais'!$B$4:$B$1003=Analítico!$B93),-(Analítico!D$3&gt;='Gastos Gerais'!$D$4:$D$1003),-(Analítico!D$3&lt;='Gastos Gerais'!$E$4:$E$1003),-('Gastos Gerais'!$C$4:$C$1003))</f>
        <v>7600</v>
      </c>
      <c r="E93" s="72">
        <f>SUMPRODUCT(-('Gastos Gerais'!$B$4:$B$1003=Analítico!$B93),-(Analítico!E$3&gt;='Gastos Gerais'!$D$4:$D$1003),-(Analítico!E$3&lt;='Gastos Gerais'!$E$4:$E$1003),-('Gastos Gerais'!$C$4:$C$1003))</f>
        <v>7600</v>
      </c>
      <c r="F93" s="72">
        <f>SUMPRODUCT(-('Gastos Gerais'!$B$4:$B$1003=Analítico!$B93),-(Analítico!F$3&gt;='Gastos Gerais'!$D$4:$D$1003),-(Analítico!F$3&lt;='Gastos Gerais'!$E$4:$E$1003),-('Gastos Gerais'!$C$4:$C$1003))</f>
        <v>7600</v>
      </c>
      <c r="G93" s="72">
        <f>SUMPRODUCT(-('Gastos Gerais'!$B$4:$B$1003=Analítico!$B93),-(Analítico!G$3&gt;='Gastos Gerais'!$D$4:$D$1003),-(Analítico!G$3&lt;='Gastos Gerais'!$E$4:$E$1003),-('Gastos Gerais'!$C$4:$C$1003))</f>
        <v>7600</v>
      </c>
      <c r="H93" s="72">
        <f>SUMPRODUCT(-('Gastos Gerais'!$B$4:$B$1003=Analítico!$B93),-(Analítico!H$3&gt;='Gastos Gerais'!$D$4:$D$1003),-(Analítico!H$3&lt;='Gastos Gerais'!$E$4:$E$1003),-('Gastos Gerais'!$C$4:$C$1003))</f>
        <v>7600</v>
      </c>
      <c r="I93" s="72">
        <f>SUMPRODUCT(-('Gastos Gerais'!$B$4:$B$1003=Analítico!$B93),-(Analítico!I$3&gt;='Gastos Gerais'!$D$4:$D$1003),-(Analítico!I$3&lt;='Gastos Gerais'!$E$4:$E$1003),-('Gastos Gerais'!$C$4:$C$1003))</f>
        <v>0</v>
      </c>
      <c r="J93" s="72">
        <f>SUMPRODUCT(-('Gastos Gerais'!$B$4:$B$1003=Analítico!$B93),-(Analítico!J$3&gt;='Gastos Gerais'!$D$4:$D$1003),-(Analítico!J$3&lt;='Gastos Gerais'!$E$4:$E$1003),-('Gastos Gerais'!$C$4:$C$1003))</f>
        <v>0</v>
      </c>
      <c r="K93" s="72">
        <f>SUMPRODUCT(-('Gastos Gerais'!$B$4:$B$1003=Analítico!$B93),-(Analítico!K$3&gt;='Gastos Gerais'!$D$4:$D$1003),-(Analítico!K$3&lt;='Gastos Gerais'!$E$4:$E$1003),-('Gastos Gerais'!$C$4:$C$1003))</f>
        <v>0</v>
      </c>
      <c r="L93" s="72">
        <f>SUMPRODUCT(-('Gastos Gerais'!$B$4:$B$1003=Analítico!$B93),-(Analítico!L$3&gt;='Gastos Gerais'!$D$4:$D$1003),-(Analítico!L$3&lt;='Gastos Gerais'!$E$4:$E$1003),-('Gastos Gerais'!$C$4:$C$1003))</f>
        <v>0</v>
      </c>
      <c r="M93" s="72">
        <f>SUMPRODUCT(-('Gastos Gerais'!$B$4:$B$1003=Analítico!$B93),-(Analítico!M$3&gt;='Gastos Gerais'!$D$4:$D$1003),-(Analítico!M$3&lt;='Gastos Gerais'!$E$4:$E$1003),-('Gastos Gerais'!$C$4:$C$1003))</f>
        <v>0</v>
      </c>
      <c r="N93" s="72">
        <f>SUMPRODUCT(-('Gastos Gerais'!$B$4:$B$1003=Analítico!$B93),-(Analítico!N$3&gt;='Gastos Gerais'!$D$4:$D$1003),-(Analítico!N$3&lt;='Gastos Gerais'!$E$4:$E$1003),-('Gastos Gerais'!$C$4:$C$1003))</f>
        <v>0</v>
      </c>
      <c r="O93" s="72">
        <f>SUMPRODUCT(-('Gastos Gerais'!$B$4:$B$1003=Analítico!$B93),-(Analítico!O$3&gt;='Gastos Gerais'!$D$4:$D$1003),-(Analítico!O$3&lt;='Gastos Gerais'!$E$4:$E$1003),-('Gastos Gerais'!$C$4:$C$1003))</f>
        <v>0</v>
      </c>
      <c r="P93" s="72">
        <f>SUMPRODUCT(-('Gastos Gerais'!$B$4:$B$1003=Analítico!$B93),-(Analítico!P$3&gt;='Gastos Gerais'!$D$4:$D$1003),-(Analítico!P$3&lt;='Gastos Gerais'!$E$4:$E$1003),-('Gastos Gerais'!$C$4:$C$1003))</f>
        <v>0</v>
      </c>
      <c r="Q93" s="72">
        <f>SUMPRODUCT(-('Gastos Gerais'!$B$4:$B$1003=Analítico!$B93),-(Analítico!Q$3&gt;='Gastos Gerais'!$D$4:$D$1003),-(Analítico!Q$3&lt;='Gastos Gerais'!$E$4:$E$1003),-('Gastos Gerais'!$C$4:$C$1003))</f>
        <v>0</v>
      </c>
      <c r="R93" s="72">
        <f>SUMPRODUCT(-('Gastos Gerais'!$B$4:$B$1003=Analítico!$B93),-(Analítico!R$3&gt;='Gastos Gerais'!$D$4:$D$1003),-(Analítico!R$3&lt;='Gastos Gerais'!$E$4:$E$1003),-('Gastos Gerais'!$C$4:$C$1003))</f>
        <v>0</v>
      </c>
      <c r="S93" s="72">
        <f>SUMPRODUCT(-('Gastos Gerais'!$B$4:$B$1003=Analítico!$B93),-(Analítico!S$3&gt;='Gastos Gerais'!$D$4:$D$1003),-(Analítico!S$3&lt;='Gastos Gerais'!$E$4:$E$1003),-('Gastos Gerais'!$C$4:$C$1003))</f>
        <v>0</v>
      </c>
      <c r="T93" s="72">
        <f>SUMPRODUCT(-('Gastos Gerais'!$B$4:$B$1003=Analítico!$B93),-(Analítico!T$3&gt;='Gastos Gerais'!$D$4:$D$1003),-(Analítico!T$3&lt;='Gastos Gerais'!$E$4:$E$1003),-('Gastos Gerais'!$C$4:$C$1003))</f>
        <v>0</v>
      </c>
      <c r="U93" s="72">
        <f>SUMPRODUCT(-('Gastos Gerais'!$B$4:$B$1003=Analítico!$B93),-(Analítico!U$3&gt;='Gastos Gerais'!$D$4:$D$1003),-(Analítico!U$3&lt;='Gastos Gerais'!$E$4:$E$1003),-('Gastos Gerais'!$C$4:$C$1003))</f>
        <v>0</v>
      </c>
      <c r="V93" s="72">
        <f>SUMPRODUCT(-('Gastos Gerais'!$B$4:$B$1003=Analítico!$B93),-(Analítico!V$3&gt;='Gastos Gerais'!$D$4:$D$1003),-(Analítico!V$3&lt;='Gastos Gerais'!$E$4:$E$1003),-('Gastos Gerais'!$C$4:$C$1003))</f>
        <v>0</v>
      </c>
      <c r="W93" s="72">
        <f>SUMPRODUCT(-('Gastos Gerais'!$B$4:$B$1003=Analítico!$B93),-(Analítico!W$3&gt;='Gastos Gerais'!$D$4:$D$1003),-(Analítico!W$3&lt;='Gastos Gerais'!$E$4:$E$1003),-('Gastos Gerais'!$C$4:$C$1003))</f>
        <v>0</v>
      </c>
      <c r="X93" s="72">
        <f>SUMPRODUCT(-('Gastos Gerais'!$B$4:$B$1003=Analítico!$B93),-(Analítico!X$3&gt;='Gastos Gerais'!$D$4:$D$1003),-(Analítico!X$3&lt;='Gastos Gerais'!$E$4:$E$1003),-('Gastos Gerais'!$C$4:$C$1003))</f>
        <v>0</v>
      </c>
      <c r="Y93" s="72">
        <f>SUMPRODUCT(-('Gastos Gerais'!$B$4:$B$1003=Analítico!$B93),-(Analítico!Y$3&gt;='Gastos Gerais'!$D$4:$D$1003),-(Analítico!Y$3&lt;='Gastos Gerais'!$E$4:$E$1003),-('Gastos Gerais'!$C$4:$C$1003))</f>
        <v>0</v>
      </c>
      <c r="Z93" s="72">
        <f>SUMPRODUCT(-('Gastos Gerais'!$B$4:$B$1003=Analítico!$B93),-(Analítico!Z$3&gt;='Gastos Gerais'!$D$4:$D$1003),-(Analítico!Z$3&lt;='Gastos Gerais'!$E$4:$E$1003),-('Gastos Gerais'!$C$4:$C$1003))</f>
        <v>0</v>
      </c>
      <c r="AA93" s="72">
        <f>SUMPRODUCT(-('Gastos Gerais'!$B$4:$B$1003=Analítico!$B93),-(Analítico!AA$3&gt;='Gastos Gerais'!$D$4:$D$1003),-(Analítico!AA$3&lt;='Gastos Gerais'!$E$4:$E$1003),-('Gastos Gerais'!$C$4:$C$1003))</f>
        <v>0</v>
      </c>
      <c r="AB93" s="72">
        <f>SUMPRODUCT(-('Gastos Gerais'!$B$4:$B$1003=Analítico!$B93),-(Analítico!AB$3&gt;='Gastos Gerais'!$D$4:$D$1003),-(Analítico!AB$3&lt;='Gastos Gerais'!$E$4:$E$1003),-('Gastos Gerais'!$C$4:$C$1003))</f>
        <v>0</v>
      </c>
      <c r="AC93" s="72">
        <f>SUMPRODUCT(-('Gastos Gerais'!$B$4:$B$1003=Analítico!$B93),-(Analítico!AC$3&gt;='Gastos Gerais'!$D$4:$D$1003),-(Analítico!AC$3&lt;='Gastos Gerais'!$E$4:$E$1003),-('Gastos Gerais'!$C$4:$C$1003))</f>
        <v>0</v>
      </c>
      <c r="AD93" s="72">
        <f>SUMPRODUCT(-('Gastos Gerais'!$B$4:$B$1003=Analítico!$B93),-(Analítico!AD$3&gt;='Gastos Gerais'!$D$4:$D$1003),-(Analítico!AD$3&lt;='Gastos Gerais'!$E$4:$E$1003),-('Gastos Gerais'!$C$4:$C$1003))</f>
        <v>0</v>
      </c>
      <c r="AE93" s="72">
        <f>SUMPRODUCT(-('Gastos Gerais'!$B$4:$B$1003=Analítico!$B93),-(Analítico!AE$3&gt;='Gastos Gerais'!$D$4:$D$1003),-(Analítico!AE$3&lt;='Gastos Gerais'!$E$4:$E$1003),-('Gastos Gerais'!$C$4:$C$1003))</f>
        <v>0</v>
      </c>
      <c r="AF93" s="72">
        <f>SUMPRODUCT(-('Gastos Gerais'!$B$4:$B$1003=Analítico!$B93),-(Analítico!AF$3&gt;='Gastos Gerais'!$D$4:$D$1003),-(Analítico!AF$3&lt;='Gastos Gerais'!$E$4:$E$1003),-('Gastos Gerais'!$C$4:$C$1003))</f>
        <v>0</v>
      </c>
      <c r="AG93" s="72">
        <f>SUMPRODUCT(-('Gastos Gerais'!$B$4:$B$1003=Analítico!$B93),-(Analítico!AG$3&gt;='Gastos Gerais'!$D$4:$D$1003),-(Analítico!AG$3&lt;='Gastos Gerais'!$E$4:$E$1003),-('Gastos Gerais'!$C$4:$C$1003))</f>
        <v>0</v>
      </c>
      <c r="AH93" s="72">
        <f>SUMPRODUCT(-('Gastos Gerais'!$B$4:$B$1003=Analítico!$B93),-(Analítico!AH$3&gt;='Gastos Gerais'!$D$4:$D$1003),-(Analítico!AH$3&lt;='Gastos Gerais'!$E$4:$E$1003),-('Gastos Gerais'!$C$4:$C$1003))</f>
        <v>0</v>
      </c>
      <c r="AI93" s="72">
        <f>SUMPRODUCT(-('Gastos Gerais'!$B$4:$B$1003=Analítico!$B93),-(Analítico!AI$3&gt;='Gastos Gerais'!$D$4:$D$1003),-(Analítico!AI$3&lt;='Gastos Gerais'!$E$4:$E$1003),-('Gastos Gerais'!$C$4:$C$1003))</f>
        <v>0</v>
      </c>
      <c r="AJ93" s="72">
        <f>SUMPRODUCT(-('Gastos Gerais'!$B$4:$B$1003=Analítico!$B93),-(Analítico!AJ$3&gt;='Gastos Gerais'!$D$4:$D$1003),-(Analítico!AJ$3&lt;='Gastos Gerais'!$E$4:$E$1003),-('Gastos Gerais'!$C$4:$C$1003))</f>
        <v>0</v>
      </c>
      <c r="AK93" s="72">
        <f>SUMPRODUCT(-('Gastos Gerais'!$B$4:$B$1003=Analítico!$B93),-(Analítico!AK$3&gt;='Gastos Gerais'!$D$4:$D$1003),-(Analítico!AK$3&lt;='Gastos Gerais'!$E$4:$E$1003),-('Gastos Gerais'!$C$4:$C$1003))</f>
        <v>0</v>
      </c>
      <c r="AL93" s="72">
        <f>SUMPRODUCT(-('Gastos Gerais'!$B$4:$B$1003=Analítico!$B93),-(Analítico!AL$3&gt;='Gastos Gerais'!$D$4:$D$1003),-(Analítico!AL$3&lt;='Gastos Gerais'!$E$4:$E$1003),-('Gastos Gerais'!$C$4:$C$1003))</f>
        <v>0</v>
      </c>
      <c r="AM93" s="72">
        <f>SUMPRODUCT(-('Gastos Gerais'!$B$4:$B$1003=Analítico!$B93),-(Analítico!AM$3&gt;='Gastos Gerais'!$D$4:$D$1003),-(Analítico!AM$3&lt;='Gastos Gerais'!$E$4:$E$1003),-('Gastos Gerais'!$C$4:$C$1003))</f>
        <v>0</v>
      </c>
      <c r="AN93" s="72">
        <f>SUMPRODUCT(-('Gastos Gerais'!$B$4:$B$1003=Analítico!$B93),-(Analítico!AN$3&gt;='Gastos Gerais'!$D$4:$D$1003),-(Analítico!AN$3&lt;='Gastos Gerais'!$E$4:$E$1003),-('Gastos Gerais'!$C$4:$C$1003))</f>
        <v>0</v>
      </c>
      <c r="AO93" s="72">
        <f>SUMPRODUCT(-('Gastos Gerais'!$B$4:$B$1003=Analítico!$B93),-(Analítico!AO$3&gt;='Gastos Gerais'!$D$4:$D$1003),-(Analítico!AO$3&lt;='Gastos Gerais'!$E$4:$E$1003),-('Gastos Gerais'!$C$4:$C$1003))</f>
        <v>0</v>
      </c>
      <c r="AP93" s="72">
        <f>SUMPRODUCT(-('Gastos Gerais'!$B$4:$B$1003=Analítico!$B93),-(Analítico!AP$3&gt;='Gastos Gerais'!$D$4:$D$1003),-(Analítico!AP$3&lt;='Gastos Gerais'!$E$4:$E$1003),-('Gastos Gerais'!$C$4:$C$1003))</f>
        <v>0</v>
      </c>
      <c r="AQ93" s="72">
        <f>SUMPRODUCT(-('Gastos Gerais'!$B$4:$B$1003=Analítico!$B93),-(Analítico!AQ$3&gt;='Gastos Gerais'!$D$4:$D$1003),-(Analítico!AQ$3&lt;='Gastos Gerais'!$E$4:$E$1003),-('Gastos Gerais'!$C$4:$C$1003))</f>
        <v>0</v>
      </c>
      <c r="AR93" s="72">
        <f>SUMPRODUCT(-('Gastos Gerais'!$B$4:$B$1003=Analítico!$B93),-(Analítico!AR$3&gt;='Gastos Gerais'!$D$4:$D$1003),-(Analítico!AR$3&lt;='Gastos Gerais'!$E$4:$E$1003),-('Gastos Gerais'!$C$4:$C$1003))</f>
        <v>0</v>
      </c>
      <c r="AS93" s="72">
        <f>SUMPRODUCT(-('Gastos Gerais'!$B$4:$B$1003=Analítico!$B93),-(Analítico!AS$3&gt;='Gastos Gerais'!$D$4:$D$1003),-(Analítico!AS$3&lt;='Gastos Gerais'!$E$4:$E$1003),-('Gastos Gerais'!$C$4:$C$1003))</f>
        <v>0</v>
      </c>
      <c r="AT93" s="72">
        <f>SUMPRODUCT(-('Gastos Gerais'!$B$4:$B$1003=Analítico!$B93),-(Analítico!AT$3&gt;='Gastos Gerais'!$D$4:$D$1003),-(Analítico!AT$3&lt;='Gastos Gerais'!$E$4:$E$1003),-('Gastos Gerais'!$C$4:$C$1003))</f>
        <v>0</v>
      </c>
      <c r="AU93" s="72">
        <f>SUMPRODUCT(-('Gastos Gerais'!$B$4:$B$1003=Analítico!$B93),-(Analítico!AU$3&gt;='Gastos Gerais'!$D$4:$D$1003),-(Analítico!AU$3&lt;='Gastos Gerais'!$E$4:$E$1003),-('Gastos Gerais'!$C$4:$C$1003))</f>
        <v>0</v>
      </c>
      <c r="AV93" s="72">
        <f>SUMPRODUCT(-('Gastos Gerais'!$B$4:$B$1003=Analítico!$B93),-(Analítico!AV$3&gt;='Gastos Gerais'!$D$4:$D$1003),-(Analítico!AV$3&lt;='Gastos Gerais'!$E$4:$E$1003),-('Gastos Gerais'!$C$4:$C$1003))</f>
        <v>0</v>
      </c>
      <c r="AW93" s="72">
        <f>SUMPRODUCT(-('Gastos Gerais'!$B$4:$B$1003=Analítico!$B93),-(Analítico!AW$3&gt;='Gastos Gerais'!$D$4:$D$1003),-(Analítico!AW$3&lt;='Gastos Gerais'!$E$4:$E$1003),-('Gastos Gerais'!$C$4:$C$1003))</f>
        <v>0</v>
      </c>
      <c r="AX93" s="72">
        <f>SUMPRODUCT(-('Gastos Gerais'!$B$4:$B$1003=Analítico!$B93),-(Analítico!AX$3&gt;='Gastos Gerais'!$D$4:$D$1003),-(Analítico!AX$3&lt;='Gastos Gerais'!$E$4:$E$1003),-('Gastos Gerais'!$C$4:$C$1003))</f>
        <v>0</v>
      </c>
      <c r="AY93" s="72">
        <f>SUMPRODUCT(-('Gastos Gerais'!$B$4:$B$1003=Analítico!$B93),-(Analítico!AY$3&gt;='Gastos Gerais'!$D$4:$D$1003),-(Analítico!AY$3&lt;='Gastos Gerais'!$E$4:$E$1003),-('Gastos Gerais'!$C$4:$C$1003))</f>
        <v>0</v>
      </c>
      <c r="AZ93" s="72">
        <f>SUMPRODUCT(-('Gastos Gerais'!$B$4:$B$1003=Analítico!$B93),-(Analítico!AZ$3&gt;='Gastos Gerais'!$D$4:$D$1003),-(Analítico!AZ$3&lt;='Gastos Gerais'!$E$4:$E$1003),-('Gastos Gerais'!$C$4:$C$1003))</f>
        <v>0</v>
      </c>
      <c r="BA93" s="72">
        <f>SUMPRODUCT(-('Gastos Gerais'!$B$4:$B$1003=Analítico!$B93),-(Analítico!BA$3&gt;='Gastos Gerais'!$D$4:$D$1003),-(Analítico!BA$3&lt;='Gastos Gerais'!$E$4:$E$1003),-('Gastos Gerais'!$C$4:$C$1003))</f>
        <v>0</v>
      </c>
      <c r="BB93" s="72">
        <f>SUMPRODUCT(-('Gastos Gerais'!$B$4:$B$1003=Analítico!$B93),-(Analítico!BB$3&gt;='Gastos Gerais'!$D$4:$D$1003),-(Analítico!BB$3&lt;='Gastos Gerais'!$E$4:$E$1003),-('Gastos Gerais'!$C$4:$C$1003))</f>
        <v>0</v>
      </c>
      <c r="BC93" s="72">
        <f>SUMPRODUCT(-('Gastos Gerais'!$B$4:$B$1003=Analítico!$B93),-(Analítico!BC$3&gt;='Gastos Gerais'!$D$4:$D$1003),-(Analítico!BC$3&lt;='Gastos Gerais'!$E$4:$E$1003),-('Gastos Gerais'!$C$4:$C$1003))</f>
        <v>0</v>
      </c>
      <c r="BD93" s="72">
        <f>SUMPRODUCT(-('Gastos Gerais'!$B$4:$B$1003=Analítico!$B93),-(Analítico!BD$3&gt;='Gastos Gerais'!$D$4:$D$1003),-(Analítico!BD$3&lt;='Gastos Gerais'!$E$4:$E$1003),-('Gastos Gerais'!$C$4:$C$1003))</f>
        <v>0</v>
      </c>
      <c r="BE93" s="72">
        <f>SUMPRODUCT(-('Gastos Gerais'!$B$4:$B$1003=Analítico!$B93),-(Analítico!BE$3&gt;='Gastos Gerais'!$D$4:$D$1003),-(Analítico!BE$3&lt;='Gastos Gerais'!$E$4:$E$1003),-('Gastos Gerais'!$C$4:$C$1003))</f>
        <v>0</v>
      </c>
      <c r="BF93" s="72">
        <f>SUMPRODUCT(-('Gastos Gerais'!$B$4:$B$1003=Analítico!$B93),-(Analítico!BF$3&gt;='Gastos Gerais'!$D$4:$D$1003),-(Analítico!BF$3&lt;='Gastos Gerais'!$E$4:$E$1003),-('Gastos Gerais'!$C$4:$C$1003))</f>
        <v>0</v>
      </c>
      <c r="BG93" s="72">
        <f>SUMPRODUCT(-('Gastos Gerais'!$B$4:$B$1003=Analítico!$B93),-(Analítico!BG$3&gt;='Gastos Gerais'!$D$4:$D$1003),-(Analítico!BG$3&lt;='Gastos Gerais'!$E$4:$E$1003),-('Gastos Gerais'!$C$4:$C$1003))</f>
        <v>0</v>
      </c>
      <c r="BH93" s="72">
        <f>SUMPRODUCT(-('Gastos Gerais'!$B$4:$B$1003=Analítico!$B93),-(Analítico!BH$3&gt;='Gastos Gerais'!$D$4:$D$1003),-(Analítico!BH$3&lt;='Gastos Gerais'!$E$4:$E$1003),-('Gastos Gerais'!$C$4:$C$1003))</f>
        <v>0</v>
      </c>
      <c r="BI93" s="72">
        <f>SUMPRODUCT(-('Gastos Gerais'!$B$4:$B$1003=Analítico!$B93),-(Analítico!BI$3&gt;='Gastos Gerais'!$D$4:$D$1003),-(Analítico!BI$3&lt;='Gastos Gerais'!$E$4:$E$1003),-('Gastos Gerais'!$C$4:$C$1003))</f>
        <v>0</v>
      </c>
      <c r="BJ93" s="72">
        <f>SUMPRODUCT(-('Gastos Gerais'!$B$4:$B$1003=Analítico!$B93),-(Analítico!BJ$3&gt;='Gastos Gerais'!$D$4:$D$1003),-(Analítico!BJ$3&lt;='Gastos Gerais'!$E$4:$E$1003),-('Gastos Gerais'!$C$4:$C$1003))</f>
        <v>0</v>
      </c>
      <c r="BK93" s="70">
        <f t="shared" si="33"/>
        <v>45600</v>
      </c>
      <c r="BL93" s="75">
        <f t="shared" ca="1" si="34"/>
        <v>1.3828313852417775E-2</v>
      </c>
    </row>
    <row r="94" spans="1:64" s="48" customFormat="1" ht="23.25" customHeight="1" x14ac:dyDescent="0.2">
      <c r="A94" s="19" t="s">
        <v>253</v>
      </c>
      <c r="B94" s="352" t="s">
        <v>254</v>
      </c>
      <c r="C94" s="72">
        <f>SUMPRODUCT(-('Gastos Gerais'!$B$4:$B$1003=Analítico!$B94),-(Analítico!C$3&gt;='Gastos Gerais'!$D$4:$D$1003),-(Analítico!C$3&lt;='Gastos Gerais'!$E$4:$E$1003),-('Gastos Gerais'!$C$4:$C$1003))</f>
        <v>0</v>
      </c>
      <c r="D94" s="72">
        <f>SUMPRODUCT(-('Gastos Gerais'!$B$4:$B$1003=Analítico!$B94),-(Analítico!D$3&gt;='Gastos Gerais'!$D$4:$D$1003),-(Analítico!D$3&lt;='Gastos Gerais'!$E$4:$E$1003),-('Gastos Gerais'!$C$4:$C$1003))</f>
        <v>0</v>
      </c>
      <c r="E94" s="72">
        <f>SUMPRODUCT(-('Gastos Gerais'!$B$4:$B$1003=Analítico!$B94),-(Analítico!E$3&gt;='Gastos Gerais'!$D$4:$D$1003),-(Analítico!E$3&lt;='Gastos Gerais'!$E$4:$E$1003),-('Gastos Gerais'!$C$4:$C$1003))</f>
        <v>0</v>
      </c>
      <c r="F94" s="72">
        <f>SUMPRODUCT(-('Gastos Gerais'!$B$4:$B$1003=Analítico!$B94),-(Analítico!F$3&gt;='Gastos Gerais'!$D$4:$D$1003),-(Analítico!F$3&lt;='Gastos Gerais'!$E$4:$E$1003),-('Gastos Gerais'!$C$4:$C$1003))</f>
        <v>0</v>
      </c>
      <c r="G94" s="72">
        <f>SUMPRODUCT(-('Gastos Gerais'!$B$4:$B$1003=Analítico!$B94),-(Analítico!G$3&gt;='Gastos Gerais'!$D$4:$D$1003),-(Analítico!G$3&lt;='Gastos Gerais'!$E$4:$E$1003),-('Gastos Gerais'!$C$4:$C$1003))</f>
        <v>0</v>
      </c>
      <c r="H94" s="72">
        <f>SUMPRODUCT(-('Gastos Gerais'!$B$4:$B$1003=Analítico!$B94),-(Analítico!H$3&gt;='Gastos Gerais'!$D$4:$D$1003),-(Analítico!H$3&lt;='Gastos Gerais'!$E$4:$E$1003),-('Gastos Gerais'!$C$4:$C$1003))</f>
        <v>0</v>
      </c>
      <c r="I94" s="72">
        <f>SUMPRODUCT(-('Gastos Gerais'!$B$4:$B$1003=Analítico!$B94),-(Analítico!I$3&gt;='Gastos Gerais'!$D$4:$D$1003),-(Analítico!I$3&lt;='Gastos Gerais'!$E$4:$E$1003),-('Gastos Gerais'!$C$4:$C$1003))</f>
        <v>0</v>
      </c>
      <c r="J94" s="72">
        <f>SUMPRODUCT(-('Gastos Gerais'!$B$4:$B$1003=Analítico!$B94),-(Analítico!J$3&gt;='Gastos Gerais'!$D$4:$D$1003),-(Analítico!J$3&lt;='Gastos Gerais'!$E$4:$E$1003),-('Gastos Gerais'!$C$4:$C$1003))</f>
        <v>0</v>
      </c>
      <c r="K94" s="72">
        <f>SUMPRODUCT(-('Gastos Gerais'!$B$4:$B$1003=Analítico!$B94),-(Analítico!K$3&gt;='Gastos Gerais'!$D$4:$D$1003),-(Analítico!K$3&lt;='Gastos Gerais'!$E$4:$E$1003),-('Gastos Gerais'!$C$4:$C$1003))</f>
        <v>0</v>
      </c>
      <c r="L94" s="72">
        <f>SUMPRODUCT(-('Gastos Gerais'!$B$4:$B$1003=Analítico!$B94),-(Analítico!L$3&gt;='Gastos Gerais'!$D$4:$D$1003),-(Analítico!L$3&lt;='Gastos Gerais'!$E$4:$E$1003),-('Gastos Gerais'!$C$4:$C$1003))</f>
        <v>0</v>
      </c>
      <c r="M94" s="72">
        <f>SUMPRODUCT(-('Gastos Gerais'!$B$4:$B$1003=Analítico!$B94),-(Analítico!M$3&gt;='Gastos Gerais'!$D$4:$D$1003),-(Analítico!M$3&lt;='Gastos Gerais'!$E$4:$E$1003),-('Gastos Gerais'!$C$4:$C$1003))</f>
        <v>0</v>
      </c>
      <c r="N94" s="72">
        <f>SUMPRODUCT(-('Gastos Gerais'!$B$4:$B$1003=Analítico!$B94),-(Analítico!N$3&gt;='Gastos Gerais'!$D$4:$D$1003),-(Analítico!N$3&lt;='Gastos Gerais'!$E$4:$E$1003),-('Gastos Gerais'!$C$4:$C$1003))</f>
        <v>0</v>
      </c>
      <c r="O94" s="72">
        <f>SUMPRODUCT(-('Gastos Gerais'!$B$4:$B$1003=Analítico!$B94),-(Analítico!O$3&gt;='Gastos Gerais'!$D$4:$D$1003),-(Analítico!O$3&lt;='Gastos Gerais'!$E$4:$E$1003),-('Gastos Gerais'!$C$4:$C$1003))</f>
        <v>0</v>
      </c>
      <c r="P94" s="72">
        <f>SUMPRODUCT(-('Gastos Gerais'!$B$4:$B$1003=Analítico!$B94),-(Analítico!P$3&gt;='Gastos Gerais'!$D$4:$D$1003),-(Analítico!P$3&lt;='Gastos Gerais'!$E$4:$E$1003),-('Gastos Gerais'!$C$4:$C$1003))</f>
        <v>0</v>
      </c>
      <c r="Q94" s="72">
        <f>SUMPRODUCT(-('Gastos Gerais'!$B$4:$B$1003=Analítico!$B94),-(Analítico!Q$3&gt;='Gastos Gerais'!$D$4:$D$1003),-(Analítico!Q$3&lt;='Gastos Gerais'!$E$4:$E$1003),-('Gastos Gerais'!$C$4:$C$1003))</f>
        <v>0</v>
      </c>
      <c r="R94" s="72">
        <f>SUMPRODUCT(-('Gastos Gerais'!$B$4:$B$1003=Analítico!$B94),-(Analítico!R$3&gt;='Gastos Gerais'!$D$4:$D$1003),-(Analítico!R$3&lt;='Gastos Gerais'!$E$4:$E$1003),-('Gastos Gerais'!$C$4:$C$1003))</f>
        <v>0</v>
      </c>
      <c r="S94" s="72">
        <f>SUMPRODUCT(-('Gastos Gerais'!$B$4:$B$1003=Analítico!$B94),-(Analítico!S$3&gt;='Gastos Gerais'!$D$4:$D$1003),-(Analítico!S$3&lt;='Gastos Gerais'!$E$4:$E$1003),-('Gastos Gerais'!$C$4:$C$1003))</f>
        <v>0</v>
      </c>
      <c r="T94" s="72">
        <f>SUMPRODUCT(-('Gastos Gerais'!$B$4:$B$1003=Analítico!$B94),-(Analítico!T$3&gt;='Gastos Gerais'!$D$4:$D$1003),-(Analítico!T$3&lt;='Gastos Gerais'!$E$4:$E$1003),-('Gastos Gerais'!$C$4:$C$1003))</f>
        <v>0</v>
      </c>
      <c r="U94" s="72">
        <f>SUMPRODUCT(-('Gastos Gerais'!$B$4:$B$1003=Analítico!$B94),-(Analítico!U$3&gt;='Gastos Gerais'!$D$4:$D$1003),-(Analítico!U$3&lt;='Gastos Gerais'!$E$4:$E$1003),-('Gastos Gerais'!$C$4:$C$1003))</f>
        <v>0</v>
      </c>
      <c r="V94" s="72">
        <f>SUMPRODUCT(-('Gastos Gerais'!$B$4:$B$1003=Analítico!$B94),-(Analítico!V$3&gt;='Gastos Gerais'!$D$4:$D$1003),-(Analítico!V$3&lt;='Gastos Gerais'!$E$4:$E$1003),-('Gastos Gerais'!$C$4:$C$1003))</f>
        <v>0</v>
      </c>
      <c r="W94" s="72">
        <f>SUMPRODUCT(-('Gastos Gerais'!$B$4:$B$1003=Analítico!$B94),-(Analítico!W$3&gt;='Gastos Gerais'!$D$4:$D$1003),-(Analítico!W$3&lt;='Gastos Gerais'!$E$4:$E$1003),-('Gastos Gerais'!$C$4:$C$1003))</f>
        <v>0</v>
      </c>
      <c r="X94" s="72">
        <f>SUMPRODUCT(-('Gastos Gerais'!$B$4:$B$1003=Analítico!$B94),-(Analítico!X$3&gt;='Gastos Gerais'!$D$4:$D$1003),-(Analítico!X$3&lt;='Gastos Gerais'!$E$4:$E$1003),-('Gastos Gerais'!$C$4:$C$1003))</f>
        <v>0</v>
      </c>
      <c r="Y94" s="72">
        <f>SUMPRODUCT(-('Gastos Gerais'!$B$4:$B$1003=Analítico!$B94),-(Analítico!Y$3&gt;='Gastos Gerais'!$D$4:$D$1003),-(Analítico!Y$3&lt;='Gastos Gerais'!$E$4:$E$1003),-('Gastos Gerais'!$C$4:$C$1003))</f>
        <v>0</v>
      </c>
      <c r="Z94" s="72">
        <f>SUMPRODUCT(-('Gastos Gerais'!$B$4:$B$1003=Analítico!$B94),-(Analítico!Z$3&gt;='Gastos Gerais'!$D$4:$D$1003),-(Analítico!Z$3&lt;='Gastos Gerais'!$E$4:$E$1003),-('Gastos Gerais'!$C$4:$C$1003))</f>
        <v>0</v>
      </c>
      <c r="AA94" s="72">
        <f>SUMPRODUCT(-('Gastos Gerais'!$B$4:$B$1003=Analítico!$B94),-(Analítico!AA$3&gt;='Gastos Gerais'!$D$4:$D$1003),-(Analítico!AA$3&lt;='Gastos Gerais'!$E$4:$E$1003),-('Gastos Gerais'!$C$4:$C$1003))</f>
        <v>0</v>
      </c>
      <c r="AB94" s="72">
        <f>SUMPRODUCT(-('Gastos Gerais'!$B$4:$B$1003=Analítico!$B94),-(Analítico!AB$3&gt;='Gastos Gerais'!$D$4:$D$1003),-(Analítico!AB$3&lt;='Gastos Gerais'!$E$4:$E$1003),-('Gastos Gerais'!$C$4:$C$1003))</f>
        <v>0</v>
      </c>
      <c r="AC94" s="72">
        <f>SUMPRODUCT(-('Gastos Gerais'!$B$4:$B$1003=Analítico!$B94),-(Analítico!AC$3&gt;='Gastos Gerais'!$D$4:$D$1003),-(Analítico!AC$3&lt;='Gastos Gerais'!$E$4:$E$1003),-('Gastos Gerais'!$C$4:$C$1003))</f>
        <v>0</v>
      </c>
      <c r="AD94" s="72">
        <f>SUMPRODUCT(-('Gastos Gerais'!$B$4:$B$1003=Analítico!$B94),-(Analítico!AD$3&gt;='Gastos Gerais'!$D$4:$D$1003),-(Analítico!AD$3&lt;='Gastos Gerais'!$E$4:$E$1003),-('Gastos Gerais'!$C$4:$C$1003))</f>
        <v>0</v>
      </c>
      <c r="AE94" s="72">
        <f>SUMPRODUCT(-('Gastos Gerais'!$B$4:$B$1003=Analítico!$B94),-(Analítico!AE$3&gt;='Gastos Gerais'!$D$4:$D$1003),-(Analítico!AE$3&lt;='Gastos Gerais'!$E$4:$E$1003),-('Gastos Gerais'!$C$4:$C$1003))</f>
        <v>0</v>
      </c>
      <c r="AF94" s="72">
        <f>SUMPRODUCT(-('Gastos Gerais'!$B$4:$B$1003=Analítico!$B94),-(Analítico!AF$3&gt;='Gastos Gerais'!$D$4:$D$1003),-(Analítico!AF$3&lt;='Gastos Gerais'!$E$4:$E$1003),-('Gastos Gerais'!$C$4:$C$1003))</f>
        <v>0</v>
      </c>
      <c r="AG94" s="72">
        <f>SUMPRODUCT(-('Gastos Gerais'!$B$4:$B$1003=Analítico!$B94),-(Analítico!AG$3&gt;='Gastos Gerais'!$D$4:$D$1003),-(Analítico!AG$3&lt;='Gastos Gerais'!$E$4:$E$1003),-('Gastos Gerais'!$C$4:$C$1003))</f>
        <v>0</v>
      </c>
      <c r="AH94" s="72">
        <f>SUMPRODUCT(-('Gastos Gerais'!$B$4:$B$1003=Analítico!$B94),-(Analítico!AH$3&gt;='Gastos Gerais'!$D$4:$D$1003),-(Analítico!AH$3&lt;='Gastos Gerais'!$E$4:$E$1003),-('Gastos Gerais'!$C$4:$C$1003))</f>
        <v>0</v>
      </c>
      <c r="AI94" s="72">
        <f>SUMPRODUCT(-('Gastos Gerais'!$B$4:$B$1003=Analítico!$B94),-(Analítico!AI$3&gt;='Gastos Gerais'!$D$4:$D$1003),-(Analítico!AI$3&lt;='Gastos Gerais'!$E$4:$E$1003),-('Gastos Gerais'!$C$4:$C$1003))</f>
        <v>0</v>
      </c>
      <c r="AJ94" s="72">
        <f>SUMPRODUCT(-('Gastos Gerais'!$B$4:$B$1003=Analítico!$B94),-(Analítico!AJ$3&gt;='Gastos Gerais'!$D$4:$D$1003),-(Analítico!AJ$3&lt;='Gastos Gerais'!$E$4:$E$1003),-('Gastos Gerais'!$C$4:$C$1003))</f>
        <v>0</v>
      </c>
      <c r="AK94" s="72">
        <f>SUMPRODUCT(-('Gastos Gerais'!$B$4:$B$1003=Analítico!$B94),-(Analítico!AK$3&gt;='Gastos Gerais'!$D$4:$D$1003),-(Analítico!AK$3&lt;='Gastos Gerais'!$E$4:$E$1003),-('Gastos Gerais'!$C$4:$C$1003))</f>
        <v>0</v>
      </c>
      <c r="AL94" s="72">
        <f>SUMPRODUCT(-('Gastos Gerais'!$B$4:$B$1003=Analítico!$B94),-(Analítico!AL$3&gt;='Gastos Gerais'!$D$4:$D$1003),-(Analítico!AL$3&lt;='Gastos Gerais'!$E$4:$E$1003),-('Gastos Gerais'!$C$4:$C$1003))</f>
        <v>0</v>
      </c>
      <c r="AM94" s="72">
        <f>SUMPRODUCT(-('Gastos Gerais'!$B$4:$B$1003=Analítico!$B94),-(Analítico!AM$3&gt;='Gastos Gerais'!$D$4:$D$1003),-(Analítico!AM$3&lt;='Gastos Gerais'!$E$4:$E$1003),-('Gastos Gerais'!$C$4:$C$1003))</f>
        <v>0</v>
      </c>
      <c r="AN94" s="72">
        <f>SUMPRODUCT(-('Gastos Gerais'!$B$4:$B$1003=Analítico!$B94),-(Analítico!AN$3&gt;='Gastos Gerais'!$D$4:$D$1003),-(Analítico!AN$3&lt;='Gastos Gerais'!$E$4:$E$1003),-('Gastos Gerais'!$C$4:$C$1003))</f>
        <v>0</v>
      </c>
      <c r="AO94" s="72">
        <f>SUMPRODUCT(-('Gastos Gerais'!$B$4:$B$1003=Analítico!$B94),-(Analítico!AO$3&gt;='Gastos Gerais'!$D$4:$D$1003),-(Analítico!AO$3&lt;='Gastos Gerais'!$E$4:$E$1003),-('Gastos Gerais'!$C$4:$C$1003))</f>
        <v>0</v>
      </c>
      <c r="AP94" s="72">
        <f>SUMPRODUCT(-('Gastos Gerais'!$B$4:$B$1003=Analítico!$B94),-(Analítico!AP$3&gt;='Gastos Gerais'!$D$4:$D$1003),-(Analítico!AP$3&lt;='Gastos Gerais'!$E$4:$E$1003),-('Gastos Gerais'!$C$4:$C$1003))</f>
        <v>0</v>
      </c>
      <c r="AQ94" s="72">
        <f>SUMPRODUCT(-('Gastos Gerais'!$B$4:$B$1003=Analítico!$B94),-(Analítico!AQ$3&gt;='Gastos Gerais'!$D$4:$D$1003),-(Analítico!AQ$3&lt;='Gastos Gerais'!$E$4:$E$1003),-('Gastos Gerais'!$C$4:$C$1003))</f>
        <v>0</v>
      </c>
      <c r="AR94" s="72">
        <f>SUMPRODUCT(-('Gastos Gerais'!$B$4:$B$1003=Analítico!$B94),-(Analítico!AR$3&gt;='Gastos Gerais'!$D$4:$D$1003),-(Analítico!AR$3&lt;='Gastos Gerais'!$E$4:$E$1003),-('Gastos Gerais'!$C$4:$C$1003))</f>
        <v>0</v>
      </c>
      <c r="AS94" s="72">
        <f>SUMPRODUCT(-('Gastos Gerais'!$B$4:$B$1003=Analítico!$B94),-(Analítico!AS$3&gt;='Gastos Gerais'!$D$4:$D$1003),-(Analítico!AS$3&lt;='Gastos Gerais'!$E$4:$E$1003),-('Gastos Gerais'!$C$4:$C$1003))</f>
        <v>0</v>
      </c>
      <c r="AT94" s="72">
        <f>SUMPRODUCT(-('Gastos Gerais'!$B$4:$B$1003=Analítico!$B94),-(Analítico!AT$3&gt;='Gastos Gerais'!$D$4:$D$1003),-(Analítico!AT$3&lt;='Gastos Gerais'!$E$4:$E$1003),-('Gastos Gerais'!$C$4:$C$1003))</f>
        <v>0</v>
      </c>
      <c r="AU94" s="72">
        <f>SUMPRODUCT(-('Gastos Gerais'!$B$4:$B$1003=Analítico!$B94),-(Analítico!AU$3&gt;='Gastos Gerais'!$D$4:$D$1003),-(Analítico!AU$3&lt;='Gastos Gerais'!$E$4:$E$1003),-('Gastos Gerais'!$C$4:$C$1003))</f>
        <v>0</v>
      </c>
      <c r="AV94" s="72">
        <f>SUMPRODUCT(-('Gastos Gerais'!$B$4:$B$1003=Analítico!$B94),-(Analítico!AV$3&gt;='Gastos Gerais'!$D$4:$D$1003),-(Analítico!AV$3&lt;='Gastos Gerais'!$E$4:$E$1003),-('Gastos Gerais'!$C$4:$C$1003))</f>
        <v>0</v>
      </c>
      <c r="AW94" s="72">
        <f>SUMPRODUCT(-('Gastos Gerais'!$B$4:$B$1003=Analítico!$B94),-(Analítico!AW$3&gt;='Gastos Gerais'!$D$4:$D$1003),-(Analítico!AW$3&lt;='Gastos Gerais'!$E$4:$E$1003),-('Gastos Gerais'!$C$4:$C$1003))</f>
        <v>0</v>
      </c>
      <c r="AX94" s="72">
        <f>SUMPRODUCT(-('Gastos Gerais'!$B$4:$B$1003=Analítico!$B94),-(Analítico!AX$3&gt;='Gastos Gerais'!$D$4:$D$1003),-(Analítico!AX$3&lt;='Gastos Gerais'!$E$4:$E$1003),-('Gastos Gerais'!$C$4:$C$1003))</f>
        <v>0</v>
      </c>
      <c r="AY94" s="72">
        <f>SUMPRODUCT(-('Gastos Gerais'!$B$4:$B$1003=Analítico!$B94),-(Analítico!AY$3&gt;='Gastos Gerais'!$D$4:$D$1003),-(Analítico!AY$3&lt;='Gastos Gerais'!$E$4:$E$1003),-('Gastos Gerais'!$C$4:$C$1003))</f>
        <v>0</v>
      </c>
      <c r="AZ94" s="72">
        <f>SUMPRODUCT(-('Gastos Gerais'!$B$4:$B$1003=Analítico!$B94),-(Analítico!AZ$3&gt;='Gastos Gerais'!$D$4:$D$1003),-(Analítico!AZ$3&lt;='Gastos Gerais'!$E$4:$E$1003),-('Gastos Gerais'!$C$4:$C$1003))</f>
        <v>0</v>
      </c>
      <c r="BA94" s="72">
        <f>SUMPRODUCT(-('Gastos Gerais'!$B$4:$B$1003=Analítico!$B94),-(Analítico!BA$3&gt;='Gastos Gerais'!$D$4:$D$1003),-(Analítico!BA$3&lt;='Gastos Gerais'!$E$4:$E$1003),-('Gastos Gerais'!$C$4:$C$1003))</f>
        <v>0</v>
      </c>
      <c r="BB94" s="72">
        <f>SUMPRODUCT(-('Gastos Gerais'!$B$4:$B$1003=Analítico!$B94),-(Analítico!BB$3&gt;='Gastos Gerais'!$D$4:$D$1003),-(Analítico!BB$3&lt;='Gastos Gerais'!$E$4:$E$1003),-('Gastos Gerais'!$C$4:$C$1003))</f>
        <v>0</v>
      </c>
      <c r="BC94" s="72">
        <f>SUMPRODUCT(-('Gastos Gerais'!$B$4:$B$1003=Analítico!$B94),-(Analítico!BC$3&gt;='Gastos Gerais'!$D$4:$D$1003),-(Analítico!BC$3&lt;='Gastos Gerais'!$E$4:$E$1003),-('Gastos Gerais'!$C$4:$C$1003))</f>
        <v>0</v>
      </c>
      <c r="BD94" s="72">
        <f>SUMPRODUCT(-('Gastos Gerais'!$B$4:$B$1003=Analítico!$B94),-(Analítico!BD$3&gt;='Gastos Gerais'!$D$4:$D$1003),-(Analítico!BD$3&lt;='Gastos Gerais'!$E$4:$E$1003),-('Gastos Gerais'!$C$4:$C$1003))</f>
        <v>0</v>
      </c>
      <c r="BE94" s="72">
        <f>SUMPRODUCT(-('Gastos Gerais'!$B$4:$B$1003=Analítico!$B94),-(Analítico!BE$3&gt;='Gastos Gerais'!$D$4:$D$1003),-(Analítico!BE$3&lt;='Gastos Gerais'!$E$4:$E$1003),-('Gastos Gerais'!$C$4:$C$1003))</f>
        <v>0</v>
      </c>
      <c r="BF94" s="72">
        <f>SUMPRODUCT(-('Gastos Gerais'!$B$4:$B$1003=Analítico!$B94),-(Analítico!BF$3&gt;='Gastos Gerais'!$D$4:$D$1003),-(Analítico!BF$3&lt;='Gastos Gerais'!$E$4:$E$1003),-('Gastos Gerais'!$C$4:$C$1003))</f>
        <v>0</v>
      </c>
      <c r="BG94" s="72">
        <f>SUMPRODUCT(-('Gastos Gerais'!$B$4:$B$1003=Analítico!$B94),-(Analítico!BG$3&gt;='Gastos Gerais'!$D$4:$D$1003),-(Analítico!BG$3&lt;='Gastos Gerais'!$E$4:$E$1003),-('Gastos Gerais'!$C$4:$C$1003))</f>
        <v>0</v>
      </c>
      <c r="BH94" s="72">
        <f>SUMPRODUCT(-('Gastos Gerais'!$B$4:$B$1003=Analítico!$B94),-(Analítico!BH$3&gt;='Gastos Gerais'!$D$4:$D$1003),-(Analítico!BH$3&lt;='Gastos Gerais'!$E$4:$E$1003),-('Gastos Gerais'!$C$4:$C$1003))</f>
        <v>0</v>
      </c>
      <c r="BI94" s="72">
        <f>SUMPRODUCT(-('Gastos Gerais'!$B$4:$B$1003=Analítico!$B94),-(Analítico!BI$3&gt;='Gastos Gerais'!$D$4:$D$1003),-(Analítico!BI$3&lt;='Gastos Gerais'!$E$4:$E$1003),-('Gastos Gerais'!$C$4:$C$1003))</f>
        <v>0</v>
      </c>
      <c r="BJ94" s="72">
        <f>SUMPRODUCT(-('Gastos Gerais'!$B$4:$B$1003=Analítico!$B94),-(Analítico!BJ$3&gt;='Gastos Gerais'!$D$4:$D$1003),-(Analítico!BJ$3&lt;='Gastos Gerais'!$E$4:$E$1003),-('Gastos Gerais'!$C$4:$C$1003))</f>
        <v>0</v>
      </c>
      <c r="BK94" s="70">
        <f t="shared" si="33"/>
        <v>0</v>
      </c>
      <c r="BL94" s="75">
        <f t="shared" ca="1" si="34"/>
        <v>0</v>
      </c>
    </row>
    <row r="95" spans="1:64" s="48" customFormat="1" ht="23.25" customHeight="1" x14ac:dyDescent="0.2">
      <c r="A95" s="19" t="s">
        <v>255</v>
      </c>
      <c r="B95" s="352" t="s">
        <v>256</v>
      </c>
      <c r="C95" s="72">
        <f>SUMPRODUCT(-('Gastos Gerais'!$B$4:$B$1003=Analítico!$B95),-(Analítico!C$3&gt;='Gastos Gerais'!$D$4:$D$1003),-(Analítico!C$3&lt;='Gastos Gerais'!$E$4:$E$1003),-('Gastos Gerais'!$C$4:$C$1003))</f>
        <v>265</v>
      </c>
      <c r="D95" s="72">
        <f>SUMPRODUCT(-('Gastos Gerais'!$B$4:$B$1003=Analítico!$B95),-(Analítico!D$3&gt;='Gastos Gerais'!$D$4:$D$1003),-(Analítico!D$3&lt;='Gastos Gerais'!$E$4:$E$1003),-('Gastos Gerais'!$C$4:$C$1003))</f>
        <v>265</v>
      </c>
      <c r="E95" s="72">
        <f>SUMPRODUCT(-('Gastos Gerais'!$B$4:$B$1003=Analítico!$B95),-(Analítico!E$3&gt;='Gastos Gerais'!$D$4:$D$1003),-(Analítico!E$3&lt;='Gastos Gerais'!$E$4:$E$1003),-('Gastos Gerais'!$C$4:$C$1003))</f>
        <v>265</v>
      </c>
      <c r="F95" s="72">
        <f>SUMPRODUCT(-('Gastos Gerais'!$B$4:$B$1003=Analítico!$B95),-(Analítico!F$3&gt;='Gastos Gerais'!$D$4:$D$1003),-(Analítico!F$3&lt;='Gastos Gerais'!$E$4:$E$1003),-('Gastos Gerais'!$C$4:$C$1003))</f>
        <v>265</v>
      </c>
      <c r="G95" s="72">
        <f>SUMPRODUCT(-('Gastos Gerais'!$B$4:$B$1003=Analítico!$B95),-(Analítico!G$3&gt;='Gastos Gerais'!$D$4:$D$1003),-(Analítico!G$3&lt;='Gastos Gerais'!$E$4:$E$1003),-('Gastos Gerais'!$C$4:$C$1003))</f>
        <v>265</v>
      </c>
      <c r="H95" s="72">
        <f>SUMPRODUCT(-('Gastos Gerais'!$B$4:$B$1003=Analítico!$B95),-(Analítico!H$3&gt;='Gastos Gerais'!$D$4:$D$1003),-(Analítico!H$3&lt;='Gastos Gerais'!$E$4:$E$1003),-('Gastos Gerais'!$C$4:$C$1003))</f>
        <v>265</v>
      </c>
      <c r="I95" s="72">
        <f>SUMPRODUCT(-('Gastos Gerais'!$B$4:$B$1003=Analítico!$B95),-(Analítico!I$3&gt;='Gastos Gerais'!$D$4:$D$1003),-(Analítico!I$3&lt;='Gastos Gerais'!$E$4:$E$1003),-('Gastos Gerais'!$C$4:$C$1003))</f>
        <v>0</v>
      </c>
      <c r="J95" s="72">
        <f>SUMPRODUCT(-('Gastos Gerais'!$B$4:$B$1003=Analítico!$B95),-(Analítico!J$3&gt;='Gastos Gerais'!$D$4:$D$1003),-(Analítico!J$3&lt;='Gastos Gerais'!$E$4:$E$1003),-('Gastos Gerais'!$C$4:$C$1003))</f>
        <v>0</v>
      </c>
      <c r="K95" s="72">
        <f>SUMPRODUCT(-('Gastos Gerais'!$B$4:$B$1003=Analítico!$B95),-(Analítico!K$3&gt;='Gastos Gerais'!$D$4:$D$1003),-(Analítico!K$3&lt;='Gastos Gerais'!$E$4:$E$1003),-('Gastos Gerais'!$C$4:$C$1003))</f>
        <v>0</v>
      </c>
      <c r="L95" s="72">
        <f>SUMPRODUCT(-('Gastos Gerais'!$B$4:$B$1003=Analítico!$B95),-(Analítico!L$3&gt;='Gastos Gerais'!$D$4:$D$1003),-(Analítico!L$3&lt;='Gastos Gerais'!$E$4:$E$1003),-('Gastos Gerais'!$C$4:$C$1003))</f>
        <v>0</v>
      </c>
      <c r="M95" s="72">
        <f>SUMPRODUCT(-('Gastos Gerais'!$B$4:$B$1003=Analítico!$B95),-(Analítico!M$3&gt;='Gastos Gerais'!$D$4:$D$1003),-(Analítico!M$3&lt;='Gastos Gerais'!$E$4:$E$1003),-('Gastos Gerais'!$C$4:$C$1003))</f>
        <v>0</v>
      </c>
      <c r="N95" s="72">
        <f>SUMPRODUCT(-('Gastos Gerais'!$B$4:$B$1003=Analítico!$B95),-(Analítico!N$3&gt;='Gastos Gerais'!$D$4:$D$1003),-(Analítico!N$3&lt;='Gastos Gerais'!$E$4:$E$1003),-('Gastos Gerais'!$C$4:$C$1003))</f>
        <v>0</v>
      </c>
      <c r="O95" s="72">
        <f>SUMPRODUCT(-('Gastos Gerais'!$B$4:$B$1003=Analítico!$B95),-(Analítico!O$3&gt;='Gastos Gerais'!$D$4:$D$1003),-(Analítico!O$3&lt;='Gastos Gerais'!$E$4:$E$1003),-('Gastos Gerais'!$C$4:$C$1003))</f>
        <v>0</v>
      </c>
      <c r="P95" s="72">
        <f>SUMPRODUCT(-('Gastos Gerais'!$B$4:$B$1003=Analítico!$B95),-(Analítico!P$3&gt;='Gastos Gerais'!$D$4:$D$1003),-(Analítico!P$3&lt;='Gastos Gerais'!$E$4:$E$1003),-('Gastos Gerais'!$C$4:$C$1003))</f>
        <v>0</v>
      </c>
      <c r="Q95" s="72">
        <f>SUMPRODUCT(-('Gastos Gerais'!$B$4:$B$1003=Analítico!$B95),-(Analítico!Q$3&gt;='Gastos Gerais'!$D$4:$D$1003),-(Analítico!Q$3&lt;='Gastos Gerais'!$E$4:$E$1003),-('Gastos Gerais'!$C$4:$C$1003))</f>
        <v>0</v>
      </c>
      <c r="R95" s="72">
        <f>SUMPRODUCT(-('Gastos Gerais'!$B$4:$B$1003=Analítico!$B95),-(Analítico!R$3&gt;='Gastos Gerais'!$D$4:$D$1003),-(Analítico!R$3&lt;='Gastos Gerais'!$E$4:$E$1003),-('Gastos Gerais'!$C$4:$C$1003))</f>
        <v>0</v>
      </c>
      <c r="S95" s="72">
        <f>SUMPRODUCT(-('Gastos Gerais'!$B$4:$B$1003=Analítico!$B95),-(Analítico!S$3&gt;='Gastos Gerais'!$D$4:$D$1003),-(Analítico!S$3&lt;='Gastos Gerais'!$E$4:$E$1003),-('Gastos Gerais'!$C$4:$C$1003))</f>
        <v>0</v>
      </c>
      <c r="T95" s="72">
        <f>SUMPRODUCT(-('Gastos Gerais'!$B$4:$B$1003=Analítico!$B95),-(Analítico!T$3&gt;='Gastos Gerais'!$D$4:$D$1003),-(Analítico!T$3&lt;='Gastos Gerais'!$E$4:$E$1003),-('Gastos Gerais'!$C$4:$C$1003))</f>
        <v>0</v>
      </c>
      <c r="U95" s="72">
        <f>SUMPRODUCT(-('Gastos Gerais'!$B$4:$B$1003=Analítico!$B95),-(Analítico!U$3&gt;='Gastos Gerais'!$D$4:$D$1003),-(Analítico!U$3&lt;='Gastos Gerais'!$E$4:$E$1003),-('Gastos Gerais'!$C$4:$C$1003))</f>
        <v>0</v>
      </c>
      <c r="V95" s="72">
        <f>SUMPRODUCT(-('Gastos Gerais'!$B$4:$B$1003=Analítico!$B95),-(Analítico!V$3&gt;='Gastos Gerais'!$D$4:$D$1003),-(Analítico!V$3&lt;='Gastos Gerais'!$E$4:$E$1003),-('Gastos Gerais'!$C$4:$C$1003))</f>
        <v>0</v>
      </c>
      <c r="W95" s="72">
        <f>SUMPRODUCT(-('Gastos Gerais'!$B$4:$B$1003=Analítico!$B95),-(Analítico!W$3&gt;='Gastos Gerais'!$D$4:$D$1003),-(Analítico!W$3&lt;='Gastos Gerais'!$E$4:$E$1003),-('Gastos Gerais'!$C$4:$C$1003))</f>
        <v>0</v>
      </c>
      <c r="X95" s="72">
        <f>SUMPRODUCT(-('Gastos Gerais'!$B$4:$B$1003=Analítico!$B95),-(Analítico!X$3&gt;='Gastos Gerais'!$D$4:$D$1003),-(Analítico!X$3&lt;='Gastos Gerais'!$E$4:$E$1003),-('Gastos Gerais'!$C$4:$C$1003))</f>
        <v>0</v>
      </c>
      <c r="Y95" s="72">
        <f>SUMPRODUCT(-('Gastos Gerais'!$B$4:$B$1003=Analítico!$B95),-(Analítico!Y$3&gt;='Gastos Gerais'!$D$4:$D$1003),-(Analítico!Y$3&lt;='Gastos Gerais'!$E$4:$E$1003),-('Gastos Gerais'!$C$4:$C$1003))</f>
        <v>0</v>
      </c>
      <c r="Z95" s="72">
        <f>SUMPRODUCT(-('Gastos Gerais'!$B$4:$B$1003=Analítico!$B95),-(Analítico!Z$3&gt;='Gastos Gerais'!$D$4:$D$1003),-(Analítico!Z$3&lt;='Gastos Gerais'!$E$4:$E$1003),-('Gastos Gerais'!$C$4:$C$1003))</f>
        <v>0</v>
      </c>
      <c r="AA95" s="72">
        <f>SUMPRODUCT(-('Gastos Gerais'!$B$4:$B$1003=Analítico!$B95),-(Analítico!AA$3&gt;='Gastos Gerais'!$D$4:$D$1003),-(Analítico!AA$3&lt;='Gastos Gerais'!$E$4:$E$1003),-('Gastos Gerais'!$C$4:$C$1003))</f>
        <v>0</v>
      </c>
      <c r="AB95" s="72">
        <f>SUMPRODUCT(-('Gastos Gerais'!$B$4:$B$1003=Analítico!$B95),-(Analítico!AB$3&gt;='Gastos Gerais'!$D$4:$D$1003),-(Analítico!AB$3&lt;='Gastos Gerais'!$E$4:$E$1003),-('Gastos Gerais'!$C$4:$C$1003))</f>
        <v>0</v>
      </c>
      <c r="AC95" s="72">
        <f>SUMPRODUCT(-('Gastos Gerais'!$B$4:$B$1003=Analítico!$B95),-(Analítico!AC$3&gt;='Gastos Gerais'!$D$4:$D$1003),-(Analítico!AC$3&lt;='Gastos Gerais'!$E$4:$E$1003),-('Gastos Gerais'!$C$4:$C$1003))</f>
        <v>0</v>
      </c>
      <c r="AD95" s="72">
        <f>SUMPRODUCT(-('Gastos Gerais'!$B$4:$B$1003=Analítico!$B95),-(Analítico!AD$3&gt;='Gastos Gerais'!$D$4:$D$1003),-(Analítico!AD$3&lt;='Gastos Gerais'!$E$4:$E$1003),-('Gastos Gerais'!$C$4:$C$1003))</f>
        <v>0</v>
      </c>
      <c r="AE95" s="72">
        <f>SUMPRODUCT(-('Gastos Gerais'!$B$4:$B$1003=Analítico!$B95),-(Analítico!AE$3&gt;='Gastos Gerais'!$D$4:$D$1003),-(Analítico!AE$3&lt;='Gastos Gerais'!$E$4:$E$1003),-('Gastos Gerais'!$C$4:$C$1003))</f>
        <v>0</v>
      </c>
      <c r="AF95" s="72">
        <f>SUMPRODUCT(-('Gastos Gerais'!$B$4:$B$1003=Analítico!$B95),-(Analítico!AF$3&gt;='Gastos Gerais'!$D$4:$D$1003),-(Analítico!AF$3&lt;='Gastos Gerais'!$E$4:$E$1003),-('Gastos Gerais'!$C$4:$C$1003))</f>
        <v>0</v>
      </c>
      <c r="AG95" s="72">
        <f>SUMPRODUCT(-('Gastos Gerais'!$B$4:$B$1003=Analítico!$B95),-(Analítico!AG$3&gt;='Gastos Gerais'!$D$4:$D$1003),-(Analítico!AG$3&lt;='Gastos Gerais'!$E$4:$E$1003),-('Gastos Gerais'!$C$4:$C$1003))</f>
        <v>0</v>
      </c>
      <c r="AH95" s="72">
        <f>SUMPRODUCT(-('Gastos Gerais'!$B$4:$B$1003=Analítico!$B95),-(Analítico!AH$3&gt;='Gastos Gerais'!$D$4:$D$1003),-(Analítico!AH$3&lt;='Gastos Gerais'!$E$4:$E$1003),-('Gastos Gerais'!$C$4:$C$1003))</f>
        <v>0</v>
      </c>
      <c r="AI95" s="72">
        <f>SUMPRODUCT(-('Gastos Gerais'!$B$4:$B$1003=Analítico!$B95),-(Analítico!AI$3&gt;='Gastos Gerais'!$D$4:$D$1003),-(Analítico!AI$3&lt;='Gastos Gerais'!$E$4:$E$1003),-('Gastos Gerais'!$C$4:$C$1003))</f>
        <v>0</v>
      </c>
      <c r="AJ95" s="72">
        <f>SUMPRODUCT(-('Gastos Gerais'!$B$4:$B$1003=Analítico!$B95),-(Analítico!AJ$3&gt;='Gastos Gerais'!$D$4:$D$1003),-(Analítico!AJ$3&lt;='Gastos Gerais'!$E$4:$E$1003),-('Gastos Gerais'!$C$4:$C$1003))</f>
        <v>0</v>
      </c>
      <c r="AK95" s="72">
        <f>SUMPRODUCT(-('Gastos Gerais'!$B$4:$B$1003=Analítico!$B95),-(Analítico!AK$3&gt;='Gastos Gerais'!$D$4:$D$1003),-(Analítico!AK$3&lt;='Gastos Gerais'!$E$4:$E$1003),-('Gastos Gerais'!$C$4:$C$1003))</f>
        <v>0</v>
      </c>
      <c r="AL95" s="72">
        <f>SUMPRODUCT(-('Gastos Gerais'!$B$4:$B$1003=Analítico!$B95),-(Analítico!AL$3&gt;='Gastos Gerais'!$D$4:$D$1003),-(Analítico!AL$3&lt;='Gastos Gerais'!$E$4:$E$1003),-('Gastos Gerais'!$C$4:$C$1003))</f>
        <v>0</v>
      </c>
      <c r="AM95" s="72">
        <f>SUMPRODUCT(-('Gastos Gerais'!$B$4:$B$1003=Analítico!$B95),-(Analítico!AM$3&gt;='Gastos Gerais'!$D$4:$D$1003),-(Analítico!AM$3&lt;='Gastos Gerais'!$E$4:$E$1003),-('Gastos Gerais'!$C$4:$C$1003))</f>
        <v>0</v>
      </c>
      <c r="AN95" s="72">
        <f>SUMPRODUCT(-('Gastos Gerais'!$B$4:$B$1003=Analítico!$B95),-(Analítico!AN$3&gt;='Gastos Gerais'!$D$4:$D$1003),-(Analítico!AN$3&lt;='Gastos Gerais'!$E$4:$E$1003),-('Gastos Gerais'!$C$4:$C$1003))</f>
        <v>0</v>
      </c>
      <c r="AO95" s="72">
        <f>SUMPRODUCT(-('Gastos Gerais'!$B$4:$B$1003=Analítico!$B95),-(Analítico!AO$3&gt;='Gastos Gerais'!$D$4:$D$1003),-(Analítico!AO$3&lt;='Gastos Gerais'!$E$4:$E$1003),-('Gastos Gerais'!$C$4:$C$1003))</f>
        <v>0</v>
      </c>
      <c r="AP95" s="72">
        <f>SUMPRODUCT(-('Gastos Gerais'!$B$4:$B$1003=Analítico!$B95),-(Analítico!AP$3&gt;='Gastos Gerais'!$D$4:$D$1003),-(Analítico!AP$3&lt;='Gastos Gerais'!$E$4:$E$1003),-('Gastos Gerais'!$C$4:$C$1003))</f>
        <v>0</v>
      </c>
      <c r="AQ95" s="72">
        <f>SUMPRODUCT(-('Gastos Gerais'!$B$4:$B$1003=Analítico!$B95),-(Analítico!AQ$3&gt;='Gastos Gerais'!$D$4:$D$1003),-(Analítico!AQ$3&lt;='Gastos Gerais'!$E$4:$E$1003),-('Gastos Gerais'!$C$4:$C$1003))</f>
        <v>0</v>
      </c>
      <c r="AR95" s="72">
        <f>SUMPRODUCT(-('Gastos Gerais'!$B$4:$B$1003=Analítico!$B95),-(Analítico!AR$3&gt;='Gastos Gerais'!$D$4:$D$1003),-(Analítico!AR$3&lt;='Gastos Gerais'!$E$4:$E$1003),-('Gastos Gerais'!$C$4:$C$1003))</f>
        <v>0</v>
      </c>
      <c r="AS95" s="72">
        <f>SUMPRODUCT(-('Gastos Gerais'!$B$4:$B$1003=Analítico!$B95),-(Analítico!AS$3&gt;='Gastos Gerais'!$D$4:$D$1003),-(Analítico!AS$3&lt;='Gastos Gerais'!$E$4:$E$1003),-('Gastos Gerais'!$C$4:$C$1003))</f>
        <v>0</v>
      </c>
      <c r="AT95" s="72">
        <f>SUMPRODUCT(-('Gastos Gerais'!$B$4:$B$1003=Analítico!$B95),-(Analítico!AT$3&gt;='Gastos Gerais'!$D$4:$D$1003),-(Analítico!AT$3&lt;='Gastos Gerais'!$E$4:$E$1003),-('Gastos Gerais'!$C$4:$C$1003))</f>
        <v>0</v>
      </c>
      <c r="AU95" s="72">
        <f>SUMPRODUCT(-('Gastos Gerais'!$B$4:$B$1003=Analítico!$B95),-(Analítico!AU$3&gt;='Gastos Gerais'!$D$4:$D$1003),-(Analítico!AU$3&lt;='Gastos Gerais'!$E$4:$E$1003),-('Gastos Gerais'!$C$4:$C$1003))</f>
        <v>0</v>
      </c>
      <c r="AV95" s="72">
        <f>SUMPRODUCT(-('Gastos Gerais'!$B$4:$B$1003=Analítico!$B95),-(Analítico!AV$3&gt;='Gastos Gerais'!$D$4:$D$1003),-(Analítico!AV$3&lt;='Gastos Gerais'!$E$4:$E$1003),-('Gastos Gerais'!$C$4:$C$1003))</f>
        <v>0</v>
      </c>
      <c r="AW95" s="72">
        <f>SUMPRODUCT(-('Gastos Gerais'!$B$4:$B$1003=Analítico!$B95),-(Analítico!AW$3&gt;='Gastos Gerais'!$D$4:$D$1003),-(Analítico!AW$3&lt;='Gastos Gerais'!$E$4:$E$1003),-('Gastos Gerais'!$C$4:$C$1003))</f>
        <v>0</v>
      </c>
      <c r="AX95" s="72">
        <f>SUMPRODUCT(-('Gastos Gerais'!$B$4:$B$1003=Analítico!$B95),-(Analítico!AX$3&gt;='Gastos Gerais'!$D$4:$D$1003),-(Analítico!AX$3&lt;='Gastos Gerais'!$E$4:$E$1003),-('Gastos Gerais'!$C$4:$C$1003))</f>
        <v>0</v>
      </c>
      <c r="AY95" s="72">
        <f>SUMPRODUCT(-('Gastos Gerais'!$B$4:$B$1003=Analítico!$B95),-(Analítico!AY$3&gt;='Gastos Gerais'!$D$4:$D$1003),-(Analítico!AY$3&lt;='Gastos Gerais'!$E$4:$E$1003),-('Gastos Gerais'!$C$4:$C$1003))</f>
        <v>0</v>
      </c>
      <c r="AZ95" s="72">
        <f>SUMPRODUCT(-('Gastos Gerais'!$B$4:$B$1003=Analítico!$B95),-(Analítico!AZ$3&gt;='Gastos Gerais'!$D$4:$D$1003),-(Analítico!AZ$3&lt;='Gastos Gerais'!$E$4:$E$1003),-('Gastos Gerais'!$C$4:$C$1003))</f>
        <v>0</v>
      </c>
      <c r="BA95" s="72">
        <f>SUMPRODUCT(-('Gastos Gerais'!$B$4:$B$1003=Analítico!$B95),-(Analítico!BA$3&gt;='Gastos Gerais'!$D$4:$D$1003),-(Analítico!BA$3&lt;='Gastos Gerais'!$E$4:$E$1003),-('Gastos Gerais'!$C$4:$C$1003))</f>
        <v>0</v>
      </c>
      <c r="BB95" s="72">
        <f>SUMPRODUCT(-('Gastos Gerais'!$B$4:$B$1003=Analítico!$B95),-(Analítico!BB$3&gt;='Gastos Gerais'!$D$4:$D$1003),-(Analítico!BB$3&lt;='Gastos Gerais'!$E$4:$E$1003),-('Gastos Gerais'!$C$4:$C$1003))</f>
        <v>0</v>
      </c>
      <c r="BC95" s="72">
        <f>SUMPRODUCT(-('Gastos Gerais'!$B$4:$B$1003=Analítico!$B95),-(Analítico!BC$3&gt;='Gastos Gerais'!$D$4:$D$1003),-(Analítico!BC$3&lt;='Gastos Gerais'!$E$4:$E$1003),-('Gastos Gerais'!$C$4:$C$1003))</f>
        <v>0</v>
      </c>
      <c r="BD95" s="72">
        <f>SUMPRODUCT(-('Gastos Gerais'!$B$4:$B$1003=Analítico!$B95),-(Analítico!BD$3&gt;='Gastos Gerais'!$D$4:$D$1003),-(Analítico!BD$3&lt;='Gastos Gerais'!$E$4:$E$1003),-('Gastos Gerais'!$C$4:$C$1003))</f>
        <v>0</v>
      </c>
      <c r="BE95" s="72">
        <f>SUMPRODUCT(-('Gastos Gerais'!$B$4:$B$1003=Analítico!$B95),-(Analítico!BE$3&gt;='Gastos Gerais'!$D$4:$D$1003),-(Analítico!BE$3&lt;='Gastos Gerais'!$E$4:$E$1003),-('Gastos Gerais'!$C$4:$C$1003))</f>
        <v>0</v>
      </c>
      <c r="BF95" s="72">
        <f>SUMPRODUCT(-('Gastos Gerais'!$B$4:$B$1003=Analítico!$B95),-(Analítico!BF$3&gt;='Gastos Gerais'!$D$4:$D$1003),-(Analítico!BF$3&lt;='Gastos Gerais'!$E$4:$E$1003),-('Gastos Gerais'!$C$4:$C$1003))</f>
        <v>0</v>
      </c>
      <c r="BG95" s="72">
        <f>SUMPRODUCT(-('Gastos Gerais'!$B$4:$B$1003=Analítico!$B95),-(Analítico!BG$3&gt;='Gastos Gerais'!$D$4:$D$1003),-(Analítico!BG$3&lt;='Gastos Gerais'!$E$4:$E$1003),-('Gastos Gerais'!$C$4:$C$1003))</f>
        <v>0</v>
      </c>
      <c r="BH95" s="72">
        <f>SUMPRODUCT(-('Gastos Gerais'!$B$4:$B$1003=Analítico!$B95),-(Analítico!BH$3&gt;='Gastos Gerais'!$D$4:$D$1003),-(Analítico!BH$3&lt;='Gastos Gerais'!$E$4:$E$1003),-('Gastos Gerais'!$C$4:$C$1003))</f>
        <v>0</v>
      </c>
      <c r="BI95" s="72">
        <f>SUMPRODUCT(-('Gastos Gerais'!$B$4:$B$1003=Analítico!$B95),-(Analítico!BI$3&gt;='Gastos Gerais'!$D$4:$D$1003),-(Analítico!BI$3&lt;='Gastos Gerais'!$E$4:$E$1003),-('Gastos Gerais'!$C$4:$C$1003))</f>
        <v>0</v>
      </c>
      <c r="BJ95" s="72">
        <f>SUMPRODUCT(-('Gastos Gerais'!$B$4:$B$1003=Analítico!$B95),-(Analítico!BJ$3&gt;='Gastos Gerais'!$D$4:$D$1003),-(Analítico!BJ$3&lt;='Gastos Gerais'!$E$4:$E$1003),-('Gastos Gerais'!$C$4:$C$1003))</f>
        <v>0</v>
      </c>
      <c r="BK95" s="70">
        <f t="shared" si="33"/>
        <v>1590</v>
      </c>
      <c r="BL95" s="75">
        <f t="shared" ca="1" si="34"/>
        <v>4.8217146985404086E-4</v>
      </c>
    </row>
    <row r="96" spans="1:64" s="48" customFormat="1" ht="23.25" customHeight="1" x14ac:dyDescent="0.2">
      <c r="A96" s="19" t="s">
        <v>257</v>
      </c>
      <c r="B96" s="352" t="s">
        <v>258</v>
      </c>
      <c r="C96" s="72">
        <f>SUMPRODUCT(-('Gastos Gerais'!$B$4:$B$1003=Analítico!$B96),-(Analítico!C$3&gt;='Gastos Gerais'!$D$4:$D$1003),-(Analítico!C$3&lt;='Gastos Gerais'!$E$4:$E$1003),-('Gastos Gerais'!$C$4:$C$1003))</f>
        <v>140</v>
      </c>
      <c r="D96" s="72">
        <f>SUMPRODUCT(-('Gastos Gerais'!$B$4:$B$1003=Analítico!$B96),-(Analítico!D$3&gt;='Gastos Gerais'!$D$4:$D$1003),-(Analítico!D$3&lt;='Gastos Gerais'!$E$4:$E$1003),-('Gastos Gerais'!$C$4:$C$1003))</f>
        <v>140</v>
      </c>
      <c r="E96" s="72">
        <f>SUMPRODUCT(-('Gastos Gerais'!$B$4:$B$1003=Analítico!$B96),-(Analítico!E$3&gt;='Gastos Gerais'!$D$4:$D$1003),-(Analítico!E$3&lt;='Gastos Gerais'!$E$4:$E$1003),-('Gastos Gerais'!$C$4:$C$1003))</f>
        <v>140</v>
      </c>
      <c r="F96" s="72">
        <f>SUMPRODUCT(-('Gastos Gerais'!$B$4:$B$1003=Analítico!$B96),-(Analítico!F$3&gt;='Gastos Gerais'!$D$4:$D$1003),-(Analítico!F$3&lt;='Gastos Gerais'!$E$4:$E$1003),-('Gastos Gerais'!$C$4:$C$1003))</f>
        <v>140</v>
      </c>
      <c r="G96" s="72">
        <f>SUMPRODUCT(-('Gastos Gerais'!$B$4:$B$1003=Analítico!$B96),-(Analítico!G$3&gt;='Gastos Gerais'!$D$4:$D$1003),-(Analítico!G$3&lt;='Gastos Gerais'!$E$4:$E$1003),-('Gastos Gerais'!$C$4:$C$1003))</f>
        <v>140</v>
      </c>
      <c r="H96" s="72">
        <f>SUMPRODUCT(-('Gastos Gerais'!$B$4:$B$1003=Analítico!$B96),-(Analítico!H$3&gt;='Gastos Gerais'!$D$4:$D$1003),-(Analítico!H$3&lt;='Gastos Gerais'!$E$4:$E$1003),-('Gastos Gerais'!$C$4:$C$1003))</f>
        <v>140</v>
      </c>
      <c r="I96" s="72">
        <f>SUMPRODUCT(-('Gastos Gerais'!$B$4:$B$1003=Analítico!$B96),-(Analítico!I$3&gt;='Gastos Gerais'!$D$4:$D$1003),-(Analítico!I$3&lt;='Gastos Gerais'!$E$4:$E$1003),-('Gastos Gerais'!$C$4:$C$1003))</f>
        <v>0</v>
      </c>
      <c r="J96" s="72">
        <f>SUMPRODUCT(-('Gastos Gerais'!$B$4:$B$1003=Analítico!$B96),-(Analítico!J$3&gt;='Gastos Gerais'!$D$4:$D$1003),-(Analítico!J$3&lt;='Gastos Gerais'!$E$4:$E$1003),-('Gastos Gerais'!$C$4:$C$1003))</f>
        <v>0</v>
      </c>
      <c r="K96" s="72">
        <f>SUMPRODUCT(-('Gastos Gerais'!$B$4:$B$1003=Analítico!$B96),-(Analítico!K$3&gt;='Gastos Gerais'!$D$4:$D$1003),-(Analítico!K$3&lt;='Gastos Gerais'!$E$4:$E$1003),-('Gastos Gerais'!$C$4:$C$1003))</f>
        <v>0</v>
      </c>
      <c r="L96" s="72">
        <f>SUMPRODUCT(-('Gastos Gerais'!$B$4:$B$1003=Analítico!$B96),-(Analítico!L$3&gt;='Gastos Gerais'!$D$4:$D$1003),-(Analítico!L$3&lt;='Gastos Gerais'!$E$4:$E$1003),-('Gastos Gerais'!$C$4:$C$1003))</f>
        <v>0</v>
      </c>
      <c r="M96" s="72">
        <f>SUMPRODUCT(-('Gastos Gerais'!$B$4:$B$1003=Analítico!$B96),-(Analítico!M$3&gt;='Gastos Gerais'!$D$4:$D$1003),-(Analítico!M$3&lt;='Gastos Gerais'!$E$4:$E$1003),-('Gastos Gerais'!$C$4:$C$1003))</f>
        <v>0</v>
      </c>
      <c r="N96" s="72">
        <f>SUMPRODUCT(-('Gastos Gerais'!$B$4:$B$1003=Analítico!$B96),-(Analítico!N$3&gt;='Gastos Gerais'!$D$4:$D$1003),-(Analítico!N$3&lt;='Gastos Gerais'!$E$4:$E$1003),-('Gastos Gerais'!$C$4:$C$1003))</f>
        <v>0</v>
      </c>
      <c r="O96" s="72">
        <f>SUMPRODUCT(-('Gastos Gerais'!$B$4:$B$1003=Analítico!$B96),-(Analítico!O$3&gt;='Gastos Gerais'!$D$4:$D$1003),-(Analítico!O$3&lt;='Gastos Gerais'!$E$4:$E$1003),-('Gastos Gerais'!$C$4:$C$1003))</f>
        <v>0</v>
      </c>
      <c r="P96" s="72">
        <f>SUMPRODUCT(-('Gastos Gerais'!$B$4:$B$1003=Analítico!$B96),-(Analítico!P$3&gt;='Gastos Gerais'!$D$4:$D$1003),-(Analítico!P$3&lt;='Gastos Gerais'!$E$4:$E$1003),-('Gastos Gerais'!$C$4:$C$1003))</f>
        <v>0</v>
      </c>
      <c r="Q96" s="72">
        <f>SUMPRODUCT(-('Gastos Gerais'!$B$4:$B$1003=Analítico!$B96),-(Analítico!Q$3&gt;='Gastos Gerais'!$D$4:$D$1003),-(Analítico!Q$3&lt;='Gastos Gerais'!$E$4:$E$1003),-('Gastos Gerais'!$C$4:$C$1003))</f>
        <v>0</v>
      </c>
      <c r="R96" s="72">
        <f>SUMPRODUCT(-('Gastos Gerais'!$B$4:$B$1003=Analítico!$B96),-(Analítico!R$3&gt;='Gastos Gerais'!$D$4:$D$1003),-(Analítico!R$3&lt;='Gastos Gerais'!$E$4:$E$1003),-('Gastos Gerais'!$C$4:$C$1003))</f>
        <v>0</v>
      </c>
      <c r="S96" s="72">
        <f>SUMPRODUCT(-('Gastos Gerais'!$B$4:$B$1003=Analítico!$B96),-(Analítico!S$3&gt;='Gastos Gerais'!$D$4:$D$1003),-(Analítico!S$3&lt;='Gastos Gerais'!$E$4:$E$1003),-('Gastos Gerais'!$C$4:$C$1003))</f>
        <v>0</v>
      </c>
      <c r="T96" s="72">
        <f>SUMPRODUCT(-('Gastos Gerais'!$B$4:$B$1003=Analítico!$B96),-(Analítico!T$3&gt;='Gastos Gerais'!$D$4:$D$1003),-(Analítico!T$3&lt;='Gastos Gerais'!$E$4:$E$1003),-('Gastos Gerais'!$C$4:$C$1003))</f>
        <v>0</v>
      </c>
      <c r="U96" s="72">
        <f>SUMPRODUCT(-('Gastos Gerais'!$B$4:$B$1003=Analítico!$B96),-(Analítico!U$3&gt;='Gastos Gerais'!$D$4:$D$1003),-(Analítico!U$3&lt;='Gastos Gerais'!$E$4:$E$1003),-('Gastos Gerais'!$C$4:$C$1003))</f>
        <v>0</v>
      </c>
      <c r="V96" s="72">
        <f>SUMPRODUCT(-('Gastos Gerais'!$B$4:$B$1003=Analítico!$B96),-(Analítico!V$3&gt;='Gastos Gerais'!$D$4:$D$1003),-(Analítico!V$3&lt;='Gastos Gerais'!$E$4:$E$1003),-('Gastos Gerais'!$C$4:$C$1003))</f>
        <v>0</v>
      </c>
      <c r="W96" s="72">
        <f>SUMPRODUCT(-('Gastos Gerais'!$B$4:$B$1003=Analítico!$B96),-(Analítico!W$3&gt;='Gastos Gerais'!$D$4:$D$1003),-(Analítico!W$3&lt;='Gastos Gerais'!$E$4:$E$1003),-('Gastos Gerais'!$C$4:$C$1003))</f>
        <v>0</v>
      </c>
      <c r="X96" s="72">
        <f>SUMPRODUCT(-('Gastos Gerais'!$B$4:$B$1003=Analítico!$B96),-(Analítico!X$3&gt;='Gastos Gerais'!$D$4:$D$1003),-(Analítico!X$3&lt;='Gastos Gerais'!$E$4:$E$1003),-('Gastos Gerais'!$C$4:$C$1003))</f>
        <v>0</v>
      </c>
      <c r="Y96" s="72">
        <f>SUMPRODUCT(-('Gastos Gerais'!$B$4:$B$1003=Analítico!$B96),-(Analítico!Y$3&gt;='Gastos Gerais'!$D$4:$D$1003),-(Analítico!Y$3&lt;='Gastos Gerais'!$E$4:$E$1003),-('Gastos Gerais'!$C$4:$C$1003))</f>
        <v>0</v>
      </c>
      <c r="Z96" s="72">
        <f>SUMPRODUCT(-('Gastos Gerais'!$B$4:$B$1003=Analítico!$B96),-(Analítico!Z$3&gt;='Gastos Gerais'!$D$4:$D$1003),-(Analítico!Z$3&lt;='Gastos Gerais'!$E$4:$E$1003),-('Gastos Gerais'!$C$4:$C$1003))</f>
        <v>0</v>
      </c>
      <c r="AA96" s="72">
        <f>SUMPRODUCT(-('Gastos Gerais'!$B$4:$B$1003=Analítico!$B96),-(Analítico!AA$3&gt;='Gastos Gerais'!$D$4:$D$1003),-(Analítico!AA$3&lt;='Gastos Gerais'!$E$4:$E$1003),-('Gastos Gerais'!$C$4:$C$1003))</f>
        <v>0</v>
      </c>
      <c r="AB96" s="72">
        <f>SUMPRODUCT(-('Gastos Gerais'!$B$4:$B$1003=Analítico!$B96),-(Analítico!AB$3&gt;='Gastos Gerais'!$D$4:$D$1003),-(Analítico!AB$3&lt;='Gastos Gerais'!$E$4:$E$1003),-('Gastos Gerais'!$C$4:$C$1003))</f>
        <v>0</v>
      </c>
      <c r="AC96" s="72">
        <f>SUMPRODUCT(-('Gastos Gerais'!$B$4:$B$1003=Analítico!$B96),-(Analítico!AC$3&gt;='Gastos Gerais'!$D$4:$D$1003),-(Analítico!AC$3&lt;='Gastos Gerais'!$E$4:$E$1003),-('Gastos Gerais'!$C$4:$C$1003))</f>
        <v>0</v>
      </c>
      <c r="AD96" s="72">
        <f>SUMPRODUCT(-('Gastos Gerais'!$B$4:$B$1003=Analítico!$B96),-(Analítico!AD$3&gt;='Gastos Gerais'!$D$4:$D$1003),-(Analítico!AD$3&lt;='Gastos Gerais'!$E$4:$E$1003),-('Gastos Gerais'!$C$4:$C$1003))</f>
        <v>0</v>
      </c>
      <c r="AE96" s="72">
        <f>SUMPRODUCT(-('Gastos Gerais'!$B$4:$B$1003=Analítico!$B96),-(Analítico!AE$3&gt;='Gastos Gerais'!$D$4:$D$1003),-(Analítico!AE$3&lt;='Gastos Gerais'!$E$4:$E$1003),-('Gastos Gerais'!$C$4:$C$1003))</f>
        <v>0</v>
      </c>
      <c r="AF96" s="72">
        <f>SUMPRODUCT(-('Gastos Gerais'!$B$4:$B$1003=Analítico!$B96),-(Analítico!AF$3&gt;='Gastos Gerais'!$D$4:$D$1003),-(Analítico!AF$3&lt;='Gastos Gerais'!$E$4:$E$1003),-('Gastos Gerais'!$C$4:$C$1003))</f>
        <v>0</v>
      </c>
      <c r="AG96" s="72">
        <f>SUMPRODUCT(-('Gastos Gerais'!$B$4:$B$1003=Analítico!$B96),-(Analítico!AG$3&gt;='Gastos Gerais'!$D$4:$D$1003),-(Analítico!AG$3&lt;='Gastos Gerais'!$E$4:$E$1003),-('Gastos Gerais'!$C$4:$C$1003))</f>
        <v>0</v>
      </c>
      <c r="AH96" s="72">
        <f>SUMPRODUCT(-('Gastos Gerais'!$B$4:$B$1003=Analítico!$B96),-(Analítico!AH$3&gt;='Gastos Gerais'!$D$4:$D$1003),-(Analítico!AH$3&lt;='Gastos Gerais'!$E$4:$E$1003),-('Gastos Gerais'!$C$4:$C$1003))</f>
        <v>0</v>
      </c>
      <c r="AI96" s="72">
        <f>SUMPRODUCT(-('Gastos Gerais'!$B$4:$B$1003=Analítico!$B96),-(Analítico!AI$3&gt;='Gastos Gerais'!$D$4:$D$1003),-(Analítico!AI$3&lt;='Gastos Gerais'!$E$4:$E$1003),-('Gastos Gerais'!$C$4:$C$1003))</f>
        <v>0</v>
      </c>
      <c r="AJ96" s="72">
        <f>SUMPRODUCT(-('Gastos Gerais'!$B$4:$B$1003=Analítico!$B96),-(Analítico!AJ$3&gt;='Gastos Gerais'!$D$4:$D$1003),-(Analítico!AJ$3&lt;='Gastos Gerais'!$E$4:$E$1003),-('Gastos Gerais'!$C$4:$C$1003))</f>
        <v>0</v>
      </c>
      <c r="AK96" s="72">
        <f>SUMPRODUCT(-('Gastos Gerais'!$B$4:$B$1003=Analítico!$B96),-(Analítico!AK$3&gt;='Gastos Gerais'!$D$4:$D$1003),-(Analítico!AK$3&lt;='Gastos Gerais'!$E$4:$E$1003),-('Gastos Gerais'!$C$4:$C$1003))</f>
        <v>0</v>
      </c>
      <c r="AL96" s="72">
        <f>SUMPRODUCT(-('Gastos Gerais'!$B$4:$B$1003=Analítico!$B96),-(Analítico!AL$3&gt;='Gastos Gerais'!$D$4:$D$1003),-(Analítico!AL$3&lt;='Gastos Gerais'!$E$4:$E$1003),-('Gastos Gerais'!$C$4:$C$1003))</f>
        <v>0</v>
      </c>
      <c r="AM96" s="72">
        <f>SUMPRODUCT(-('Gastos Gerais'!$B$4:$B$1003=Analítico!$B96),-(Analítico!AM$3&gt;='Gastos Gerais'!$D$4:$D$1003),-(Analítico!AM$3&lt;='Gastos Gerais'!$E$4:$E$1003),-('Gastos Gerais'!$C$4:$C$1003))</f>
        <v>0</v>
      </c>
      <c r="AN96" s="72">
        <f>SUMPRODUCT(-('Gastos Gerais'!$B$4:$B$1003=Analítico!$B96),-(Analítico!AN$3&gt;='Gastos Gerais'!$D$4:$D$1003),-(Analítico!AN$3&lt;='Gastos Gerais'!$E$4:$E$1003),-('Gastos Gerais'!$C$4:$C$1003))</f>
        <v>0</v>
      </c>
      <c r="AO96" s="72">
        <f>SUMPRODUCT(-('Gastos Gerais'!$B$4:$B$1003=Analítico!$B96),-(Analítico!AO$3&gt;='Gastos Gerais'!$D$4:$D$1003),-(Analítico!AO$3&lt;='Gastos Gerais'!$E$4:$E$1003),-('Gastos Gerais'!$C$4:$C$1003))</f>
        <v>0</v>
      </c>
      <c r="AP96" s="72">
        <f>SUMPRODUCT(-('Gastos Gerais'!$B$4:$B$1003=Analítico!$B96),-(Analítico!AP$3&gt;='Gastos Gerais'!$D$4:$D$1003),-(Analítico!AP$3&lt;='Gastos Gerais'!$E$4:$E$1003),-('Gastos Gerais'!$C$4:$C$1003))</f>
        <v>0</v>
      </c>
      <c r="AQ96" s="72">
        <f>SUMPRODUCT(-('Gastos Gerais'!$B$4:$B$1003=Analítico!$B96),-(Analítico!AQ$3&gt;='Gastos Gerais'!$D$4:$D$1003),-(Analítico!AQ$3&lt;='Gastos Gerais'!$E$4:$E$1003),-('Gastos Gerais'!$C$4:$C$1003))</f>
        <v>0</v>
      </c>
      <c r="AR96" s="72">
        <f>SUMPRODUCT(-('Gastos Gerais'!$B$4:$B$1003=Analítico!$B96),-(Analítico!AR$3&gt;='Gastos Gerais'!$D$4:$D$1003),-(Analítico!AR$3&lt;='Gastos Gerais'!$E$4:$E$1003),-('Gastos Gerais'!$C$4:$C$1003))</f>
        <v>0</v>
      </c>
      <c r="AS96" s="72">
        <f>SUMPRODUCT(-('Gastos Gerais'!$B$4:$B$1003=Analítico!$B96),-(Analítico!AS$3&gt;='Gastos Gerais'!$D$4:$D$1003),-(Analítico!AS$3&lt;='Gastos Gerais'!$E$4:$E$1003),-('Gastos Gerais'!$C$4:$C$1003))</f>
        <v>0</v>
      </c>
      <c r="AT96" s="72">
        <f>SUMPRODUCT(-('Gastos Gerais'!$B$4:$B$1003=Analítico!$B96),-(Analítico!AT$3&gt;='Gastos Gerais'!$D$4:$D$1003),-(Analítico!AT$3&lt;='Gastos Gerais'!$E$4:$E$1003),-('Gastos Gerais'!$C$4:$C$1003))</f>
        <v>0</v>
      </c>
      <c r="AU96" s="72">
        <f>SUMPRODUCT(-('Gastos Gerais'!$B$4:$B$1003=Analítico!$B96),-(Analítico!AU$3&gt;='Gastos Gerais'!$D$4:$D$1003),-(Analítico!AU$3&lt;='Gastos Gerais'!$E$4:$E$1003),-('Gastos Gerais'!$C$4:$C$1003))</f>
        <v>0</v>
      </c>
      <c r="AV96" s="72">
        <f>SUMPRODUCT(-('Gastos Gerais'!$B$4:$B$1003=Analítico!$B96),-(Analítico!AV$3&gt;='Gastos Gerais'!$D$4:$D$1003),-(Analítico!AV$3&lt;='Gastos Gerais'!$E$4:$E$1003),-('Gastos Gerais'!$C$4:$C$1003))</f>
        <v>0</v>
      </c>
      <c r="AW96" s="72">
        <f>SUMPRODUCT(-('Gastos Gerais'!$B$4:$B$1003=Analítico!$B96),-(Analítico!AW$3&gt;='Gastos Gerais'!$D$4:$D$1003),-(Analítico!AW$3&lt;='Gastos Gerais'!$E$4:$E$1003),-('Gastos Gerais'!$C$4:$C$1003))</f>
        <v>0</v>
      </c>
      <c r="AX96" s="72">
        <f>SUMPRODUCT(-('Gastos Gerais'!$B$4:$B$1003=Analítico!$B96),-(Analítico!AX$3&gt;='Gastos Gerais'!$D$4:$D$1003),-(Analítico!AX$3&lt;='Gastos Gerais'!$E$4:$E$1003),-('Gastos Gerais'!$C$4:$C$1003))</f>
        <v>0</v>
      </c>
      <c r="AY96" s="72">
        <f>SUMPRODUCT(-('Gastos Gerais'!$B$4:$B$1003=Analítico!$B96),-(Analítico!AY$3&gt;='Gastos Gerais'!$D$4:$D$1003),-(Analítico!AY$3&lt;='Gastos Gerais'!$E$4:$E$1003),-('Gastos Gerais'!$C$4:$C$1003))</f>
        <v>0</v>
      </c>
      <c r="AZ96" s="72">
        <f>SUMPRODUCT(-('Gastos Gerais'!$B$4:$B$1003=Analítico!$B96),-(Analítico!AZ$3&gt;='Gastos Gerais'!$D$4:$D$1003),-(Analítico!AZ$3&lt;='Gastos Gerais'!$E$4:$E$1003),-('Gastos Gerais'!$C$4:$C$1003))</f>
        <v>0</v>
      </c>
      <c r="BA96" s="72">
        <f>SUMPRODUCT(-('Gastos Gerais'!$B$4:$B$1003=Analítico!$B96),-(Analítico!BA$3&gt;='Gastos Gerais'!$D$4:$D$1003),-(Analítico!BA$3&lt;='Gastos Gerais'!$E$4:$E$1003),-('Gastos Gerais'!$C$4:$C$1003))</f>
        <v>0</v>
      </c>
      <c r="BB96" s="72">
        <f>SUMPRODUCT(-('Gastos Gerais'!$B$4:$B$1003=Analítico!$B96),-(Analítico!BB$3&gt;='Gastos Gerais'!$D$4:$D$1003),-(Analítico!BB$3&lt;='Gastos Gerais'!$E$4:$E$1003),-('Gastos Gerais'!$C$4:$C$1003))</f>
        <v>0</v>
      </c>
      <c r="BC96" s="72">
        <f>SUMPRODUCT(-('Gastos Gerais'!$B$4:$B$1003=Analítico!$B96),-(Analítico!BC$3&gt;='Gastos Gerais'!$D$4:$D$1003),-(Analítico!BC$3&lt;='Gastos Gerais'!$E$4:$E$1003),-('Gastos Gerais'!$C$4:$C$1003))</f>
        <v>0</v>
      </c>
      <c r="BD96" s="72">
        <f>SUMPRODUCT(-('Gastos Gerais'!$B$4:$B$1003=Analítico!$B96),-(Analítico!BD$3&gt;='Gastos Gerais'!$D$4:$D$1003),-(Analítico!BD$3&lt;='Gastos Gerais'!$E$4:$E$1003),-('Gastos Gerais'!$C$4:$C$1003))</f>
        <v>0</v>
      </c>
      <c r="BE96" s="72">
        <f>SUMPRODUCT(-('Gastos Gerais'!$B$4:$B$1003=Analítico!$B96),-(Analítico!BE$3&gt;='Gastos Gerais'!$D$4:$D$1003),-(Analítico!BE$3&lt;='Gastos Gerais'!$E$4:$E$1003),-('Gastos Gerais'!$C$4:$C$1003))</f>
        <v>0</v>
      </c>
      <c r="BF96" s="72">
        <f>SUMPRODUCT(-('Gastos Gerais'!$B$4:$B$1003=Analítico!$B96),-(Analítico!BF$3&gt;='Gastos Gerais'!$D$4:$D$1003),-(Analítico!BF$3&lt;='Gastos Gerais'!$E$4:$E$1003),-('Gastos Gerais'!$C$4:$C$1003))</f>
        <v>0</v>
      </c>
      <c r="BG96" s="72">
        <f>SUMPRODUCT(-('Gastos Gerais'!$B$4:$B$1003=Analítico!$B96),-(Analítico!BG$3&gt;='Gastos Gerais'!$D$4:$D$1003),-(Analítico!BG$3&lt;='Gastos Gerais'!$E$4:$E$1003),-('Gastos Gerais'!$C$4:$C$1003))</f>
        <v>0</v>
      </c>
      <c r="BH96" s="72">
        <f>SUMPRODUCT(-('Gastos Gerais'!$B$4:$B$1003=Analítico!$B96),-(Analítico!BH$3&gt;='Gastos Gerais'!$D$4:$D$1003),-(Analítico!BH$3&lt;='Gastos Gerais'!$E$4:$E$1003),-('Gastos Gerais'!$C$4:$C$1003))</f>
        <v>0</v>
      </c>
      <c r="BI96" s="72">
        <f>SUMPRODUCT(-('Gastos Gerais'!$B$4:$B$1003=Analítico!$B96),-(Analítico!BI$3&gt;='Gastos Gerais'!$D$4:$D$1003),-(Analítico!BI$3&lt;='Gastos Gerais'!$E$4:$E$1003),-('Gastos Gerais'!$C$4:$C$1003))</f>
        <v>0</v>
      </c>
      <c r="BJ96" s="72">
        <f>SUMPRODUCT(-('Gastos Gerais'!$B$4:$B$1003=Analítico!$B96),-(Analítico!BJ$3&gt;='Gastos Gerais'!$D$4:$D$1003),-(Analítico!BJ$3&lt;='Gastos Gerais'!$E$4:$E$1003),-('Gastos Gerais'!$C$4:$C$1003))</f>
        <v>0</v>
      </c>
      <c r="BK96" s="70">
        <f t="shared" si="33"/>
        <v>840</v>
      </c>
      <c r="BL96" s="75">
        <f t="shared" ca="1" si="34"/>
        <v>2.5473209728138008E-4</v>
      </c>
    </row>
    <row r="97" spans="1:64" s="48" customFormat="1" ht="23.25" customHeight="1" x14ac:dyDescent="0.2">
      <c r="A97" s="19" t="s">
        <v>259</v>
      </c>
      <c r="B97" s="352" t="s">
        <v>260</v>
      </c>
      <c r="C97" s="72">
        <f>SUMPRODUCT(-('Gastos Gerais'!$B$4:$B$1003=Analítico!$B97),-(Analítico!C$3&gt;='Gastos Gerais'!$D$4:$D$1003),-(Analítico!C$3&lt;='Gastos Gerais'!$E$4:$E$1003),-('Gastos Gerais'!$C$4:$C$1003))</f>
        <v>0</v>
      </c>
      <c r="D97" s="72">
        <f>SUMPRODUCT(-('Gastos Gerais'!$B$4:$B$1003=Analítico!$B97),-(Analítico!D$3&gt;='Gastos Gerais'!$D$4:$D$1003),-(Analítico!D$3&lt;='Gastos Gerais'!$E$4:$E$1003),-('Gastos Gerais'!$C$4:$C$1003))</f>
        <v>0</v>
      </c>
      <c r="E97" s="72">
        <f>SUMPRODUCT(-('Gastos Gerais'!$B$4:$B$1003=Analítico!$B97),-(Analítico!E$3&gt;='Gastos Gerais'!$D$4:$D$1003),-(Analítico!E$3&lt;='Gastos Gerais'!$E$4:$E$1003),-('Gastos Gerais'!$C$4:$C$1003))</f>
        <v>0</v>
      </c>
      <c r="F97" s="72">
        <f>SUMPRODUCT(-('Gastos Gerais'!$B$4:$B$1003=Analítico!$B97),-(Analítico!F$3&gt;='Gastos Gerais'!$D$4:$D$1003),-(Analítico!F$3&lt;='Gastos Gerais'!$E$4:$E$1003),-('Gastos Gerais'!$C$4:$C$1003))</f>
        <v>0</v>
      </c>
      <c r="G97" s="72">
        <f>SUMPRODUCT(-('Gastos Gerais'!$B$4:$B$1003=Analítico!$B97),-(Analítico!G$3&gt;='Gastos Gerais'!$D$4:$D$1003),-(Analítico!G$3&lt;='Gastos Gerais'!$E$4:$E$1003),-('Gastos Gerais'!$C$4:$C$1003))</f>
        <v>0</v>
      </c>
      <c r="H97" s="72">
        <f>SUMPRODUCT(-('Gastos Gerais'!$B$4:$B$1003=Analítico!$B97),-(Analítico!H$3&gt;='Gastos Gerais'!$D$4:$D$1003),-(Analítico!H$3&lt;='Gastos Gerais'!$E$4:$E$1003),-('Gastos Gerais'!$C$4:$C$1003))</f>
        <v>0</v>
      </c>
      <c r="I97" s="72">
        <f>SUMPRODUCT(-('Gastos Gerais'!$B$4:$B$1003=Analítico!$B97),-(Analítico!I$3&gt;='Gastos Gerais'!$D$4:$D$1003),-(Analítico!I$3&lt;='Gastos Gerais'!$E$4:$E$1003),-('Gastos Gerais'!$C$4:$C$1003))</f>
        <v>0</v>
      </c>
      <c r="J97" s="72">
        <f>SUMPRODUCT(-('Gastos Gerais'!$B$4:$B$1003=Analítico!$B97),-(Analítico!J$3&gt;='Gastos Gerais'!$D$4:$D$1003),-(Analítico!J$3&lt;='Gastos Gerais'!$E$4:$E$1003),-('Gastos Gerais'!$C$4:$C$1003))</f>
        <v>0</v>
      </c>
      <c r="K97" s="72">
        <f>SUMPRODUCT(-('Gastos Gerais'!$B$4:$B$1003=Analítico!$B97),-(Analítico!K$3&gt;='Gastos Gerais'!$D$4:$D$1003),-(Analítico!K$3&lt;='Gastos Gerais'!$E$4:$E$1003),-('Gastos Gerais'!$C$4:$C$1003))</f>
        <v>0</v>
      </c>
      <c r="L97" s="72">
        <f>SUMPRODUCT(-('Gastos Gerais'!$B$4:$B$1003=Analítico!$B97),-(Analítico!L$3&gt;='Gastos Gerais'!$D$4:$D$1003),-(Analítico!L$3&lt;='Gastos Gerais'!$E$4:$E$1003),-('Gastos Gerais'!$C$4:$C$1003))</f>
        <v>0</v>
      </c>
      <c r="M97" s="72">
        <f>SUMPRODUCT(-('Gastos Gerais'!$B$4:$B$1003=Analítico!$B97),-(Analítico!M$3&gt;='Gastos Gerais'!$D$4:$D$1003),-(Analítico!M$3&lt;='Gastos Gerais'!$E$4:$E$1003),-('Gastos Gerais'!$C$4:$C$1003))</f>
        <v>0</v>
      </c>
      <c r="N97" s="72">
        <f>SUMPRODUCT(-('Gastos Gerais'!$B$4:$B$1003=Analítico!$B97),-(Analítico!N$3&gt;='Gastos Gerais'!$D$4:$D$1003),-(Analítico!N$3&lt;='Gastos Gerais'!$E$4:$E$1003),-('Gastos Gerais'!$C$4:$C$1003))</f>
        <v>0</v>
      </c>
      <c r="O97" s="72">
        <f>SUMPRODUCT(-('Gastos Gerais'!$B$4:$B$1003=Analítico!$B97),-(Analítico!O$3&gt;='Gastos Gerais'!$D$4:$D$1003),-(Analítico!O$3&lt;='Gastos Gerais'!$E$4:$E$1003),-('Gastos Gerais'!$C$4:$C$1003))</f>
        <v>0</v>
      </c>
      <c r="P97" s="72">
        <f>SUMPRODUCT(-('Gastos Gerais'!$B$4:$B$1003=Analítico!$B97),-(Analítico!P$3&gt;='Gastos Gerais'!$D$4:$D$1003),-(Analítico!P$3&lt;='Gastos Gerais'!$E$4:$E$1003),-('Gastos Gerais'!$C$4:$C$1003))</f>
        <v>0</v>
      </c>
      <c r="Q97" s="72">
        <f>SUMPRODUCT(-('Gastos Gerais'!$B$4:$B$1003=Analítico!$B97),-(Analítico!Q$3&gt;='Gastos Gerais'!$D$4:$D$1003),-(Analítico!Q$3&lt;='Gastos Gerais'!$E$4:$E$1003),-('Gastos Gerais'!$C$4:$C$1003))</f>
        <v>0</v>
      </c>
      <c r="R97" s="72">
        <f>SUMPRODUCT(-('Gastos Gerais'!$B$4:$B$1003=Analítico!$B97),-(Analítico!R$3&gt;='Gastos Gerais'!$D$4:$D$1003),-(Analítico!R$3&lt;='Gastos Gerais'!$E$4:$E$1003),-('Gastos Gerais'!$C$4:$C$1003))</f>
        <v>0</v>
      </c>
      <c r="S97" s="72">
        <f>SUMPRODUCT(-('Gastos Gerais'!$B$4:$B$1003=Analítico!$B97),-(Analítico!S$3&gt;='Gastos Gerais'!$D$4:$D$1003),-(Analítico!S$3&lt;='Gastos Gerais'!$E$4:$E$1003),-('Gastos Gerais'!$C$4:$C$1003))</f>
        <v>0</v>
      </c>
      <c r="T97" s="72">
        <f>SUMPRODUCT(-('Gastos Gerais'!$B$4:$B$1003=Analítico!$B97),-(Analítico!T$3&gt;='Gastos Gerais'!$D$4:$D$1003),-(Analítico!T$3&lt;='Gastos Gerais'!$E$4:$E$1003),-('Gastos Gerais'!$C$4:$C$1003))</f>
        <v>0</v>
      </c>
      <c r="U97" s="72">
        <f>SUMPRODUCT(-('Gastos Gerais'!$B$4:$B$1003=Analítico!$B97),-(Analítico!U$3&gt;='Gastos Gerais'!$D$4:$D$1003),-(Analítico!U$3&lt;='Gastos Gerais'!$E$4:$E$1003),-('Gastos Gerais'!$C$4:$C$1003))</f>
        <v>0</v>
      </c>
      <c r="V97" s="72">
        <f>SUMPRODUCT(-('Gastos Gerais'!$B$4:$B$1003=Analítico!$B97),-(Analítico!V$3&gt;='Gastos Gerais'!$D$4:$D$1003),-(Analítico!V$3&lt;='Gastos Gerais'!$E$4:$E$1003),-('Gastos Gerais'!$C$4:$C$1003))</f>
        <v>0</v>
      </c>
      <c r="W97" s="72">
        <f>SUMPRODUCT(-('Gastos Gerais'!$B$4:$B$1003=Analítico!$B97),-(Analítico!W$3&gt;='Gastos Gerais'!$D$4:$D$1003),-(Analítico!W$3&lt;='Gastos Gerais'!$E$4:$E$1003),-('Gastos Gerais'!$C$4:$C$1003))</f>
        <v>0</v>
      </c>
      <c r="X97" s="72">
        <f>SUMPRODUCT(-('Gastos Gerais'!$B$4:$B$1003=Analítico!$B97),-(Analítico!X$3&gt;='Gastos Gerais'!$D$4:$D$1003),-(Analítico!X$3&lt;='Gastos Gerais'!$E$4:$E$1003),-('Gastos Gerais'!$C$4:$C$1003))</f>
        <v>0</v>
      </c>
      <c r="Y97" s="72">
        <f>SUMPRODUCT(-('Gastos Gerais'!$B$4:$B$1003=Analítico!$B97),-(Analítico!Y$3&gt;='Gastos Gerais'!$D$4:$D$1003),-(Analítico!Y$3&lt;='Gastos Gerais'!$E$4:$E$1003),-('Gastos Gerais'!$C$4:$C$1003))</f>
        <v>0</v>
      </c>
      <c r="Z97" s="72">
        <f>SUMPRODUCT(-('Gastos Gerais'!$B$4:$B$1003=Analítico!$B97),-(Analítico!Z$3&gt;='Gastos Gerais'!$D$4:$D$1003),-(Analítico!Z$3&lt;='Gastos Gerais'!$E$4:$E$1003),-('Gastos Gerais'!$C$4:$C$1003))</f>
        <v>0</v>
      </c>
      <c r="AA97" s="72">
        <f>SUMPRODUCT(-('Gastos Gerais'!$B$4:$B$1003=Analítico!$B97),-(Analítico!AA$3&gt;='Gastos Gerais'!$D$4:$D$1003),-(Analítico!AA$3&lt;='Gastos Gerais'!$E$4:$E$1003),-('Gastos Gerais'!$C$4:$C$1003))</f>
        <v>0</v>
      </c>
      <c r="AB97" s="72">
        <f>SUMPRODUCT(-('Gastos Gerais'!$B$4:$B$1003=Analítico!$B97),-(Analítico!AB$3&gt;='Gastos Gerais'!$D$4:$D$1003),-(Analítico!AB$3&lt;='Gastos Gerais'!$E$4:$E$1003),-('Gastos Gerais'!$C$4:$C$1003))</f>
        <v>0</v>
      </c>
      <c r="AC97" s="72">
        <f>SUMPRODUCT(-('Gastos Gerais'!$B$4:$B$1003=Analítico!$B97),-(Analítico!AC$3&gt;='Gastos Gerais'!$D$4:$D$1003),-(Analítico!AC$3&lt;='Gastos Gerais'!$E$4:$E$1003),-('Gastos Gerais'!$C$4:$C$1003))</f>
        <v>0</v>
      </c>
      <c r="AD97" s="72">
        <f>SUMPRODUCT(-('Gastos Gerais'!$B$4:$B$1003=Analítico!$B97),-(Analítico!AD$3&gt;='Gastos Gerais'!$D$4:$D$1003),-(Analítico!AD$3&lt;='Gastos Gerais'!$E$4:$E$1003),-('Gastos Gerais'!$C$4:$C$1003))</f>
        <v>0</v>
      </c>
      <c r="AE97" s="72">
        <f>SUMPRODUCT(-('Gastos Gerais'!$B$4:$B$1003=Analítico!$B97),-(Analítico!AE$3&gt;='Gastos Gerais'!$D$4:$D$1003),-(Analítico!AE$3&lt;='Gastos Gerais'!$E$4:$E$1003),-('Gastos Gerais'!$C$4:$C$1003))</f>
        <v>0</v>
      </c>
      <c r="AF97" s="72">
        <f>SUMPRODUCT(-('Gastos Gerais'!$B$4:$B$1003=Analítico!$B97),-(Analítico!AF$3&gt;='Gastos Gerais'!$D$4:$D$1003),-(Analítico!AF$3&lt;='Gastos Gerais'!$E$4:$E$1003),-('Gastos Gerais'!$C$4:$C$1003))</f>
        <v>0</v>
      </c>
      <c r="AG97" s="72">
        <f>SUMPRODUCT(-('Gastos Gerais'!$B$4:$B$1003=Analítico!$B97),-(Analítico!AG$3&gt;='Gastos Gerais'!$D$4:$D$1003),-(Analítico!AG$3&lt;='Gastos Gerais'!$E$4:$E$1003),-('Gastos Gerais'!$C$4:$C$1003))</f>
        <v>0</v>
      </c>
      <c r="AH97" s="72">
        <f>SUMPRODUCT(-('Gastos Gerais'!$B$4:$B$1003=Analítico!$B97),-(Analítico!AH$3&gt;='Gastos Gerais'!$D$4:$D$1003),-(Analítico!AH$3&lt;='Gastos Gerais'!$E$4:$E$1003),-('Gastos Gerais'!$C$4:$C$1003))</f>
        <v>0</v>
      </c>
      <c r="AI97" s="72">
        <f>SUMPRODUCT(-('Gastos Gerais'!$B$4:$B$1003=Analítico!$B97),-(Analítico!AI$3&gt;='Gastos Gerais'!$D$4:$D$1003),-(Analítico!AI$3&lt;='Gastos Gerais'!$E$4:$E$1003),-('Gastos Gerais'!$C$4:$C$1003))</f>
        <v>0</v>
      </c>
      <c r="AJ97" s="72">
        <f>SUMPRODUCT(-('Gastos Gerais'!$B$4:$B$1003=Analítico!$B97),-(Analítico!AJ$3&gt;='Gastos Gerais'!$D$4:$D$1003),-(Analítico!AJ$3&lt;='Gastos Gerais'!$E$4:$E$1003),-('Gastos Gerais'!$C$4:$C$1003))</f>
        <v>0</v>
      </c>
      <c r="AK97" s="72">
        <f>SUMPRODUCT(-('Gastos Gerais'!$B$4:$B$1003=Analítico!$B97),-(Analítico!AK$3&gt;='Gastos Gerais'!$D$4:$D$1003),-(Analítico!AK$3&lt;='Gastos Gerais'!$E$4:$E$1003),-('Gastos Gerais'!$C$4:$C$1003))</f>
        <v>0</v>
      </c>
      <c r="AL97" s="72">
        <f>SUMPRODUCT(-('Gastos Gerais'!$B$4:$B$1003=Analítico!$B97),-(Analítico!AL$3&gt;='Gastos Gerais'!$D$4:$D$1003),-(Analítico!AL$3&lt;='Gastos Gerais'!$E$4:$E$1003),-('Gastos Gerais'!$C$4:$C$1003))</f>
        <v>0</v>
      </c>
      <c r="AM97" s="72">
        <f>SUMPRODUCT(-('Gastos Gerais'!$B$4:$B$1003=Analítico!$B97),-(Analítico!AM$3&gt;='Gastos Gerais'!$D$4:$D$1003),-(Analítico!AM$3&lt;='Gastos Gerais'!$E$4:$E$1003),-('Gastos Gerais'!$C$4:$C$1003))</f>
        <v>0</v>
      </c>
      <c r="AN97" s="72">
        <f>SUMPRODUCT(-('Gastos Gerais'!$B$4:$B$1003=Analítico!$B97),-(Analítico!AN$3&gt;='Gastos Gerais'!$D$4:$D$1003),-(Analítico!AN$3&lt;='Gastos Gerais'!$E$4:$E$1003),-('Gastos Gerais'!$C$4:$C$1003))</f>
        <v>0</v>
      </c>
      <c r="AO97" s="72">
        <f>SUMPRODUCT(-('Gastos Gerais'!$B$4:$B$1003=Analítico!$B97),-(Analítico!AO$3&gt;='Gastos Gerais'!$D$4:$D$1003),-(Analítico!AO$3&lt;='Gastos Gerais'!$E$4:$E$1003),-('Gastos Gerais'!$C$4:$C$1003))</f>
        <v>0</v>
      </c>
      <c r="AP97" s="72">
        <f>SUMPRODUCT(-('Gastos Gerais'!$B$4:$B$1003=Analítico!$B97),-(Analítico!AP$3&gt;='Gastos Gerais'!$D$4:$D$1003),-(Analítico!AP$3&lt;='Gastos Gerais'!$E$4:$E$1003),-('Gastos Gerais'!$C$4:$C$1003))</f>
        <v>0</v>
      </c>
      <c r="AQ97" s="72">
        <f>SUMPRODUCT(-('Gastos Gerais'!$B$4:$B$1003=Analítico!$B97),-(Analítico!AQ$3&gt;='Gastos Gerais'!$D$4:$D$1003),-(Analítico!AQ$3&lt;='Gastos Gerais'!$E$4:$E$1003),-('Gastos Gerais'!$C$4:$C$1003))</f>
        <v>0</v>
      </c>
      <c r="AR97" s="72">
        <f>SUMPRODUCT(-('Gastos Gerais'!$B$4:$B$1003=Analítico!$B97),-(Analítico!AR$3&gt;='Gastos Gerais'!$D$4:$D$1003),-(Analítico!AR$3&lt;='Gastos Gerais'!$E$4:$E$1003),-('Gastos Gerais'!$C$4:$C$1003))</f>
        <v>0</v>
      </c>
      <c r="AS97" s="72">
        <f>SUMPRODUCT(-('Gastos Gerais'!$B$4:$B$1003=Analítico!$B97),-(Analítico!AS$3&gt;='Gastos Gerais'!$D$4:$D$1003),-(Analítico!AS$3&lt;='Gastos Gerais'!$E$4:$E$1003),-('Gastos Gerais'!$C$4:$C$1003))</f>
        <v>0</v>
      </c>
      <c r="AT97" s="72">
        <f>SUMPRODUCT(-('Gastos Gerais'!$B$4:$B$1003=Analítico!$B97),-(Analítico!AT$3&gt;='Gastos Gerais'!$D$4:$D$1003),-(Analítico!AT$3&lt;='Gastos Gerais'!$E$4:$E$1003),-('Gastos Gerais'!$C$4:$C$1003))</f>
        <v>0</v>
      </c>
      <c r="AU97" s="72">
        <f>SUMPRODUCT(-('Gastos Gerais'!$B$4:$B$1003=Analítico!$B97),-(Analítico!AU$3&gt;='Gastos Gerais'!$D$4:$D$1003),-(Analítico!AU$3&lt;='Gastos Gerais'!$E$4:$E$1003),-('Gastos Gerais'!$C$4:$C$1003))</f>
        <v>0</v>
      </c>
      <c r="AV97" s="72">
        <f>SUMPRODUCT(-('Gastos Gerais'!$B$4:$B$1003=Analítico!$B97),-(Analítico!AV$3&gt;='Gastos Gerais'!$D$4:$D$1003),-(Analítico!AV$3&lt;='Gastos Gerais'!$E$4:$E$1003),-('Gastos Gerais'!$C$4:$C$1003))</f>
        <v>0</v>
      </c>
      <c r="AW97" s="72">
        <f>SUMPRODUCT(-('Gastos Gerais'!$B$4:$B$1003=Analítico!$B97),-(Analítico!AW$3&gt;='Gastos Gerais'!$D$4:$D$1003),-(Analítico!AW$3&lt;='Gastos Gerais'!$E$4:$E$1003),-('Gastos Gerais'!$C$4:$C$1003))</f>
        <v>0</v>
      </c>
      <c r="AX97" s="72">
        <f>SUMPRODUCT(-('Gastos Gerais'!$B$4:$B$1003=Analítico!$B97),-(Analítico!AX$3&gt;='Gastos Gerais'!$D$4:$D$1003),-(Analítico!AX$3&lt;='Gastos Gerais'!$E$4:$E$1003),-('Gastos Gerais'!$C$4:$C$1003))</f>
        <v>0</v>
      </c>
      <c r="AY97" s="72">
        <f>SUMPRODUCT(-('Gastos Gerais'!$B$4:$B$1003=Analítico!$B97),-(Analítico!AY$3&gt;='Gastos Gerais'!$D$4:$D$1003),-(Analítico!AY$3&lt;='Gastos Gerais'!$E$4:$E$1003),-('Gastos Gerais'!$C$4:$C$1003))</f>
        <v>0</v>
      </c>
      <c r="AZ97" s="72">
        <f>SUMPRODUCT(-('Gastos Gerais'!$B$4:$B$1003=Analítico!$B97),-(Analítico!AZ$3&gt;='Gastos Gerais'!$D$4:$D$1003),-(Analítico!AZ$3&lt;='Gastos Gerais'!$E$4:$E$1003),-('Gastos Gerais'!$C$4:$C$1003))</f>
        <v>0</v>
      </c>
      <c r="BA97" s="72">
        <f>SUMPRODUCT(-('Gastos Gerais'!$B$4:$B$1003=Analítico!$B97),-(Analítico!BA$3&gt;='Gastos Gerais'!$D$4:$D$1003),-(Analítico!BA$3&lt;='Gastos Gerais'!$E$4:$E$1003),-('Gastos Gerais'!$C$4:$C$1003))</f>
        <v>0</v>
      </c>
      <c r="BB97" s="72">
        <f>SUMPRODUCT(-('Gastos Gerais'!$B$4:$B$1003=Analítico!$B97),-(Analítico!BB$3&gt;='Gastos Gerais'!$D$4:$D$1003),-(Analítico!BB$3&lt;='Gastos Gerais'!$E$4:$E$1003),-('Gastos Gerais'!$C$4:$C$1003))</f>
        <v>0</v>
      </c>
      <c r="BC97" s="72">
        <f>SUMPRODUCT(-('Gastos Gerais'!$B$4:$B$1003=Analítico!$B97),-(Analítico!BC$3&gt;='Gastos Gerais'!$D$4:$D$1003),-(Analítico!BC$3&lt;='Gastos Gerais'!$E$4:$E$1003),-('Gastos Gerais'!$C$4:$C$1003))</f>
        <v>0</v>
      </c>
      <c r="BD97" s="72">
        <f>SUMPRODUCT(-('Gastos Gerais'!$B$4:$B$1003=Analítico!$B97),-(Analítico!BD$3&gt;='Gastos Gerais'!$D$4:$D$1003),-(Analítico!BD$3&lt;='Gastos Gerais'!$E$4:$E$1003),-('Gastos Gerais'!$C$4:$C$1003))</f>
        <v>0</v>
      </c>
      <c r="BE97" s="72">
        <f>SUMPRODUCT(-('Gastos Gerais'!$B$4:$B$1003=Analítico!$B97),-(Analítico!BE$3&gt;='Gastos Gerais'!$D$4:$D$1003),-(Analítico!BE$3&lt;='Gastos Gerais'!$E$4:$E$1003),-('Gastos Gerais'!$C$4:$C$1003))</f>
        <v>0</v>
      </c>
      <c r="BF97" s="72">
        <f>SUMPRODUCT(-('Gastos Gerais'!$B$4:$B$1003=Analítico!$B97),-(Analítico!BF$3&gt;='Gastos Gerais'!$D$4:$D$1003),-(Analítico!BF$3&lt;='Gastos Gerais'!$E$4:$E$1003),-('Gastos Gerais'!$C$4:$C$1003))</f>
        <v>0</v>
      </c>
      <c r="BG97" s="72">
        <f>SUMPRODUCT(-('Gastos Gerais'!$B$4:$B$1003=Analítico!$B97),-(Analítico!BG$3&gt;='Gastos Gerais'!$D$4:$D$1003),-(Analítico!BG$3&lt;='Gastos Gerais'!$E$4:$E$1003),-('Gastos Gerais'!$C$4:$C$1003))</f>
        <v>0</v>
      </c>
      <c r="BH97" s="72">
        <f>SUMPRODUCT(-('Gastos Gerais'!$B$4:$B$1003=Analítico!$B97),-(Analítico!BH$3&gt;='Gastos Gerais'!$D$4:$D$1003),-(Analítico!BH$3&lt;='Gastos Gerais'!$E$4:$E$1003),-('Gastos Gerais'!$C$4:$C$1003))</f>
        <v>0</v>
      </c>
      <c r="BI97" s="72">
        <f>SUMPRODUCT(-('Gastos Gerais'!$B$4:$B$1003=Analítico!$B97),-(Analítico!BI$3&gt;='Gastos Gerais'!$D$4:$D$1003),-(Analítico!BI$3&lt;='Gastos Gerais'!$E$4:$E$1003),-('Gastos Gerais'!$C$4:$C$1003))</f>
        <v>0</v>
      </c>
      <c r="BJ97" s="72">
        <f>SUMPRODUCT(-('Gastos Gerais'!$B$4:$B$1003=Analítico!$B97),-(Analítico!BJ$3&gt;='Gastos Gerais'!$D$4:$D$1003),-(Analítico!BJ$3&lt;='Gastos Gerais'!$E$4:$E$1003),-('Gastos Gerais'!$C$4:$C$1003))</f>
        <v>0</v>
      </c>
      <c r="BK97" s="70">
        <f t="shared" si="33"/>
        <v>0</v>
      </c>
      <c r="BL97" s="75">
        <f t="shared" ca="1" si="34"/>
        <v>0</v>
      </c>
    </row>
    <row r="98" spans="1:64" s="48" customFormat="1" ht="23.25" customHeight="1" x14ac:dyDescent="0.2">
      <c r="A98" s="19" t="s">
        <v>261</v>
      </c>
      <c r="B98" s="352" t="s">
        <v>262</v>
      </c>
      <c r="C98" s="72">
        <f>SUMPRODUCT(-('Gastos Gerais'!$B$4:$B$1003=Analítico!$B98),-(Analítico!C$3&gt;='Gastos Gerais'!$D$4:$D$1003),-(Analítico!C$3&lt;='Gastos Gerais'!$E$4:$E$1003),-('Gastos Gerais'!$C$4:$C$1003))</f>
        <v>0</v>
      </c>
      <c r="D98" s="72">
        <f>SUMPRODUCT(-('Gastos Gerais'!$B$4:$B$1003=Analítico!$B98),-(Analítico!D$3&gt;='Gastos Gerais'!$D$4:$D$1003),-(Analítico!D$3&lt;='Gastos Gerais'!$E$4:$E$1003),-('Gastos Gerais'!$C$4:$C$1003))</f>
        <v>0</v>
      </c>
      <c r="E98" s="72">
        <f>SUMPRODUCT(-('Gastos Gerais'!$B$4:$B$1003=Analítico!$B98),-(Analítico!E$3&gt;='Gastos Gerais'!$D$4:$D$1003),-(Analítico!E$3&lt;='Gastos Gerais'!$E$4:$E$1003),-('Gastos Gerais'!$C$4:$C$1003))</f>
        <v>0</v>
      </c>
      <c r="F98" s="72">
        <f>SUMPRODUCT(-('Gastos Gerais'!$B$4:$B$1003=Analítico!$B98),-(Analítico!F$3&gt;='Gastos Gerais'!$D$4:$D$1003),-(Analítico!F$3&lt;='Gastos Gerais'!$E$4:$E$1003),-('Gastos Gerais'!$C$4:$C$1003))</f>
        <v>0</v>
      </c>
      <c r="G98" s="72">
        <f>SUMPRODUCT(-('Gastos Gerais'!$B$4:$B$1003=Analítico!$B98),-(Analítico!G$3&gt;='Gastos Gerais'!$D$4:$D$1003),-(Analítico!G$3&lt;='Gastos Gerais'!$E$4:$E$1003),-('Gastos Gerais'!$C$4:$C$1003))</f>
        <v>0</v>
      </c>
      <c r="H98" s="72">
        <f>SUMPRODUCT(-('Gastos Gerais'!$B$4:$B$1003=Analítico!$B98),-(Analítico!H$3&gt;='Gastos Gerais'!$D$4:$D$1003),-(Analítico!H$3&lt;='Gastos Gerais'!$E$4:$E$1003),-('Gastos Gerais'!$C$4:$C$1003))</f>
        <v>0</v>
      </c>
      <c r="I98" s="72">
        <f>SUMPRODUCT(-('Gastos Gerais'!$B$4:$B$1003=Analítico!$B98),-(Analítico!I$3&gt;='Gastos Gerais'!$D$4:$D$1003),-(Analítico!I$3&lt;='Gastos Gerais'!$E$4:$E$1003),-('Gastos Gerais'!$C$4:$C$1003))</f>
        <v>0</v>
      </c>
      <c r="J98" s="72">
        <f>SUMPRODUCT(-('Gastos Gerais'!$B$4:$B$1003=Analítico!$B98),-(Analítico!J$3&gt;='Gastos Gerais'!$D$4:$D$1003),-(Analítico!J$3&lt;='Gastos Gerais'!$E$4:$E$1003),-('Gastos Gerais'!$C$4:$C$1003))</f>
        <v>0</v>
      </c>
      <c r="K98" s="72">
        <f>SUMPRODUCT(-('Gastos Gerais'!$B$4:$B$1003=Analítico!$B98),-(Analítico!K$3&gt;='Gastos Gerais'!$D$4:$D$1003),-(Analítico!K$3&lt;='Gastos Gerais'!$E$4:$E$1003),-('Gastos Gerais'!$C$4:$C$1003))</f>
        <v>0</v>
      </c>
      <c r="L98" s="72">
        <f>SUMPRODUCT(-('Gastos Gerais'!$B$4:$B$1003=Analítico!$B98),-(Analítico!L$3&gt;='Gastos Gerais'!$D$4:$D$1003),-(Analítico!L$3&lt;='Gastos Gerais'!$E$4:$E$1003),-('Gastos Gerais'!$C$4:$C$1003))</f>
        <v>0</v>
      </c>
      <c r="M98" s="72">
        <f>SUMPRODUCT(-('Gastos Gerais'!$B$4:$B$1003=Analítico!$B98),-(Analítico!M$3&gt;='Gastos Gerais'!$D$4:$D$1003),-(Analítico!M$3&lt;='Gastos Gerais'!$E$4:$E$1003),-('Gastos Gerais'!$C$4:$C$1003))</f>
        <v>0</v>
      </c>
      <c r="N98" s="72">
        <f>SUMPRODUCT(-('Gastos Gerais'!$B$4:$B$1003=Analítico!$B98),-(Analítico!N$3&gt;='Gastos Gerais'!$D$4:$D$1003),-(Analítico!N$3&lt;='Gastos Gerais'!$E$4:$E$1003),-('Gastos Gerais'!$C$4:$C$1003))</f>
        <v>0</v>
      </c>
      <c r="O98" s="72">
        <f>SUMPRODUCT(-('Gastos Gerais'!$B$4:$B$1003=Analítico!$B98),-(Analítico!O$3&gt;='Gastos Gerais'!$D$4:$D$1003),-(Analítico!O$3&lt;='Gastos Gerais'!$E$4:$E$1003),-('Gastos Gerais'!$C$4:$C$1003))</f>
        <v>0</v>
      </c>
      <c r="P98" s="72">
        <f>SUMPRODUCT(-('Gastos Gerais'!$B$4:$B$1003=Analítico!$B98),-(Analítico!P$3&gt;='Gastos Gerais'!$D$4:$D$1003),-(Analítico!P$3&lt;='Gastos Gerais'!$E$4:$E$1003),-('Gastos Gerais'!$C$4:$C$1003))</f>
        <v>0</v>
      </c>
      <c r="Q98" s="72">
        <f>SUMPRODUCT(-('Gastos Gerais'!$B$4:$B$1003=Analítico!$B98),-(Analítico!Q$3&gt;='Gastos Gerais'!$D$4:$D$1003),-(Analítico!Q$3&lt;='Gastos Gerais'!$E$4:$E$1003),-('Gastos Gerais'!$C$4:$C$1003))</f>
        <v>0</v>
      </c>
      <c r="R98" s="72">
        <f>SUMPRODUCT(-('Gastos Gerais'!$B$4:$B$1003=Analítico!$B98),-(Analítico!R$3&gt;='Gastos Gerais'!$D$4:$D$1003),-(Analítico!R$3&lt;='Gastos Gerais'!$E$4:$E$1003),-('Gastos Gerais'!$C$4:$C$1003))</f>
        <v>0</v>
      </c>
      <c r="S98" s="72">
        <f>SUMPRODUCT(-('Gastos Gerais'!$B$4:$B$1003=Analítico!$B98),-(Analítico!S$3&gt;='Gastos Gerais'!$D$4:$D$1003),-(Analítico!S$3&lt;='Gastos Gerais'!$E$4:$E$1003),-('Gastos Gerais'!$C$4:$C$1003))</f>
        <v>0</v>
      </c>
      <c r="T98" s="72">
        <f>SUMPRODUCT(-('Gastos Gerais'!$B$4:$B$1003=Analítico!$B98),-(Analítico!T$3&gt;='Gastos Gerais'!$D$4:$D$1003),-(Analítico!T$3&lt;='Gastos Gerais'!$E$4:$E$1003),-('Gastos Gerais'!$C$4:$C$1003))</f>
        <v>0</v>
      </c>
      <c r="U98" s="72">
        <f>SUMPRODUCT(-('Gastos Gerais'!$B$4:$B$1003=Analítico!$B98),-(Analítico!U$3&gt;='Gastos Gerais'!$D$4:$D$1003),-(Analítico!U$3&lt;='Gastos Gerais'!$E$4:$E$1003),-('Gastos Gerais'!$C$4:$C$1003))</f>
        <v>0</v>
      </c>
      <c r="V98" s="72">
        <f>SUMPRODUCT(-('Gastos Gerais'!$B$4:$B$1003=Analítico!$B98),-(Analítico!V$3&gt;='Gastos Gerais'!$D$4:$D$1003),-(Analítico!V$3&lt;='Gastos Gerais'!$E$4:$E$1003),-('Gastos Gerais'!$C$4:$C$1003))</f>
        <v>0</v>
      </c>
      <c r="W98" s="72">
        <f>SUMPRODUCT(-('Gastos Gerais'!$B$4:$B$1003=Analítico!$B98),-(Analítico!W$3&gt;='Gastos Gerais'!$D$4:$D$1003),-(Analítico!W$3&lt;='Gastos Gerais'!$E$4:$E$1003),-('Gastos Gerais'!$C$4:$C$1003))</f>
        <v>0</v>
      </c>
      <c r="X98" s="72">
        <f>SUMPRODUCT(-('Gastos Gerais'!$B$4:$B$1003=Analítico!$B98),-(Analítico!X$3&gt;='Gastos Gerais'!$D$4:$D$1003),-(Analítico!X$3&lt;='Gastos Gerais'!$E$4:$E$1003),-('Gastos Gerais'!$C$4:$C$1003))</f>
        <v>0</v>
      </c>
      <c r="Y98" s="72">
        <f>SUMPRODUCT(-('Gastos Gerais'!$B$4:$B$1003=Analítico!$B98),-(Analítico!Y$3&gt;='Gastos Gerais'!$D$4:$D$1003),-(Analítico!Y$3&lt;='Gastos Gerais'!$E$4:$E$1003),-('Gastos Gerais'!$C$4:$C$1003))</f>
        <v>0</v>
      </c>
      <c r="Z98" s="72">
        <f>SUMPRODUCT(-('Gastos Gerais'!$B$4:$B$1003=Analítico!$B98),-(Analítico!Z$3&gt;='Gastos Gerais'!$D$4:$D$1003),-(Analítico!Z$3&lt;='Gastos Gerais'!$E$4:$E$1003),-('Gastos Gerais'!$C$4:$C$1003))</f>
        <v>0</v>
      </c>
      <c r="AA98" s="72">
        <f>SUMPRODUCT(-('Gastos Gerais'!$B$4:$B$1003=Analítico!$B98),-(Analítico!AA$3&gt;='Gastos Gerais'!$D$4:$D$1003),-(Analítico!AA$3&lt;='Gastos Gerais'!$E$4:$E$1003),-('Gastos Gerais'!$C$4:$C$1003))</f>
        <v>0</v>
      </c>
      <c r="AB98" s="72">
        <f>SUMPRODUCT(-('Gastos Gerais'!$B$4:$B$1003=Analítico!$B98),-(Analítico!AB$3&gt;='Gastos Gerais'!$D$4:$D$1003),-(Analítico!AB$3&lt;='Gastos Gerais'!$E$4:$E$1003),-('Gastos Gerais'!$C$4:$C$1003))</f>
        <v>0</v>
      </c>
      <c r="AC98" s="72">
        <f>SUMPRODUCT(-('Gastos Gerais'!$B$4:$B$1003=Analítico!$B98),-(Analítico!AC$3&gt;='Gastos Gerais'!$D$4:$D$1003),-(Analítico!AC$3&lt;='Gastos Gerais'!$E$4:$E$1003),-('Gastos Gerais'!$C$4:$C$1003))</f>
        <v>0</v>
      </c>
      <c r="AD98" s="72">
        <f>SUMPRODUCT(-('Gastos Gerais'!$B$4:$B$1003=Analítico!$B98),-(Analítico!AD$3&gt;='Gastos Gerais'!$D$4:$D$1003),-(Analítico!AD$3&lt;='Gastos Gerais'!$E$4:$E$1003),-('Gastos Gerais'!$C$4:$C$1003))</f>
        <v>0</v>
      </c>
      <c r="AE98" s="72">
        <f>SUMPRODUCT(-('Gastos Gerais'!$B$4:$B$1003=Analítico!$B98),-(Analítico!AE$3&gt;='Gastos Gerais'!$D$4:$D$1003),-(Analítico!AE$3&lt;='Gastos Gerais'!$E$4:$E$1003),-('Gastos Gerais'!$C$4:$C$1003))</f>
        <v>0</v>
      </c>
      <c r="AF98" s="72">
        <f>SUMPRODUCT(-('Gastos Gerais'!$B$4:$B$1003=Analítico!$B98),-(Analítico!AF$3&gt;='Gastos Gerais'!$D$4:$D$1003),-(Analítico!AF$3&lt;='Gastos Gerais'!$E$4:$E$1003),-('Gastos Gerais'!$C$4:$C$1003))</f>
        <v>0</v>
      </c>
      <c r="AG98" s="72">
        <f>SUMPRODUCT(-('Gastos Gerais'!$B$4:$B$1003=Analítico!$B98),-(Analítico!AG$3&gt;='Gastos Gerais'!$D$4:$D$1003),-(Analítico!AG$3&lt;='Gastos Gerais'!$E$4:$E$1003),-('Gastos Gerais'!$C$4:$C$1003))</f>
        <v>0</v>
      </c>
      <c r="AH98" s="72">
        <f>SUMPRODUCT(-('Gastos Gerais'!$B$4:$B$1003=Analítico!$B98),-(Analítico!AH$3&gt;='Gastos Gerais'!$D$4:$D$1003),-(Analítico!AH$3&lt;='Gastos Gerais'!$E$4:$E$1003),-('Gastos Gerais'!$C$4:$C$1003))</f>
        <v>0</v>
      </c>
      <c r="AI98" s="72">
        <f>SUMPRODUCT(-('Gastos Gerais'!$B$4:$B$1003=Analítico!$B98),-(Analítico!AI$3&gt;='Gastos Gerais'!$D$4:$D$1003),-(Analítico!AI$3&lt;='Gastos Gerais'!$E$4:$E$1003),-('Gastos Gerais'!$C$4:$C$1003))</f>
        <v>0</v>
      </c>
      <c r="AJ98" s="72">
        <f>SUMPRODUCT(-('Gastos Gerais'!$B$4:$B$1003=Analítico!$B98),-(Analítico!AJ$3&gt;='Gastos Gerais'!$D$4:$D$1003),-(Analítico!AJ$3&lt;='Gastos Gerais'!$E$4:$E$1003),-('Gastos Gerais'!$C$4:$C$1003))</f>
        <v>0</v>
      </c>
      <c r="AK98" s="72">
        <f>SUMPRODUCT(-('Gastos Gerais'!$B$4:$B$1003=Analítico!$B98),-(Analítico!AK$3&gt;='Gastos Gerais'!$D$4:$D$1003),-(Analítico!AK$3&lt;='Gastos Gerais'!$E$4:$E$1003),-('Gastos Gerais'!$C$4:$C$1003))</f>
        <v>0</v>
      </c>
      <c r="AL98" s="72">
        <f>SUMPRODUCT(-('Gastos Gerais'!$B$4:$B$1003=Analítico!$B98),-(Analítico!AL$3&gt;='Gastos Gerais'!$D$4:$D$1003),-(Analítico!AL$3&lt;='Gastos Gerais'!$E$4:$E$1003),-('Gastos Gerais'!$C$4:$C$1003))</f>
        <v>0</v>
      </c>
      <c r="AM98" s="72">
        <f>SUMPRODUCT(-('Gastos Gerais'!$B$4:$B$1003=Analítico!$B98),-(Analítico!AM$3&gt;='Gastos Gerais'!$D$4:$D$1003),-(Analítico!AM$3&lt;='Gastos Gerais'!$E$4:$E$1003),-('Gastos Gerais'!$C$4:$C$1003))</f>
        <v>0</v>
      </c>
      <c r="AN98" s="72">
        <f>SUMPRODUCT(-('Gastos Gerais'!$B$4:$B$1003=Analítico!$B98),-(Analítico!AN$3&gt;='Gastos Gerais'!$D$4:$D$1003),-(Analítico!AN$3&lt;='Gastos Gerais'!$E$4:$E$1003),-('Gastos Gerais'!$C$4:$C$1003))</f>
        <v>0</v>
      </c>
      <c r="AO98" s="72">
        <f>SUMPRODUCT(-('Gastos Gerais'!$B$4:$B$1003=Analítico!$B98),-(Analítico!AO$3&gt;='Gastos Gerais'!$D$4:$D$1003),-(Analítico!AO$3&lt;='Gastos Gerais'!$E$4:$E$1003),-('Gastos Gerais'!$C$4:$C$1003))</f>
        <v>0</v>
      </c>
      <c r="AP98" s="72">
        <f>SUMPRODUCT(-('Gastos Gerais'!$B$4:$B$1003=Analítico!$B98),-(Analítico!AP$3&gt;='Gastos Gerais'!$D$4:$D$1003),-(Analítico!AP$3&lt;='Gastos Gerais'!$E$4:$E$1003),-('Gastos Gerais'!$C$4:$C$1003))</f>
        <v>0</v>
      </c>
      <c r="AQ98" s="72">
        <f>SUMPRODUCT(-('Gastos Gerais'!$B$4:$B$1003=Analítico!$B98),-(Analítico!AQ$3&gt;='Gastos Gerais'!$D$4:$D$1003),-(Analítico!AQ$3&lt;='Gastos Gerais'!$E$4:$E$1003),-('Gastos Gerais'!$C$4:$C$1003))</f>
        <v>0</v>
      </c>
      <c r="AR98" s="72">
        <f>SUMPRODUCT(-('Gastos Gerais'!$B$4:$B$1003=Analítico!$B98),-(Analítico!AR$3&gt;='Gastos Gerais'!$D$4:$D$1003),-(Analítico!AR$3&lt;='Gastos Gerais'!$E$4:$E$1003),-('Gastos Gerais'!$C$4:$C$1003))</f>
        <v>0</v>
      </c>
      <c r="AS98" s="72">
        <f>SUMPRODUCT(-('Gastos Gerais'!$B$4:$B$1003=Analítico!$B98),-(Analítico!AS$3&gt;='Gastos Gerais'!$D$4:$D$1003),-(Analítico!AS$3&lt;='Gastos Gerais'!$E$4:$E$1003),-('Gastos Gerais'!$C$4:$C$1003))</f>
        <v>0</v>
      </c>
      <c r="AT98" s="72">
        <f>SUMPRODUCT(-('Gastos Gerais'!$B$4:$B$1003=Analítico!$B98),-(Analítico!AT$3&gt;='Gastos Gerais'!$D$4:$D$1003),-(Analítico!AT$3&lt;='Gastos Gerais'!$E$4:$E$1003),-('Gastos Gerais'!$C$4:$C$1003))</f>
        <v>0</v>
      </c>
      <c r="AU98" s="72">
        <f>SUMPRODUCT(-('Gastos Gerais'!$B$4:$B$1003=Analítico!$B98),-(Analítico!AU$3&gt;='Gastos Gerais'!$D$4:$D$1003),-(Analítico!AU$3&lt;='Gastos Gerais'!$E$4:$E$1003),-('Gastos Gerais'!$C$4:$C$1003))</f>
        <v>0</v>
      </c>
      <c r="AV98" s="72">
        <f>SUMPRODUCT(-('Gastos Gerais'!$B$4:$B$1003=Analítico!$B98),-(Analítico!AV$3&gt;='Gastos Gerais'!$D$4:$D$1003),-(Analítico!AV$3&lt;='Gastos Gerais'!$E$4:$E$1003),-('Gastos Gerais'!$C$4:$C$1003))</f>
        <v>0</v>
      </c>
      <c r="AW98" s="72">
        <f>SUMPRODUCT(-('Gastos Gerais'!$B$4:$B$1003=Analítico!$B98),-(Analítico!AW$3&gt;='Gastos Gerais'!$D$4:$D$1003),-(Analítico!AW$3&lt;='Gastos Gerais'!$E$4:$E$1003),-('Gastos Gerais'!$C$4:$C$1003))</f>
        <v>0</v>
      </c>
      <c r="AX98" s="72">
        <f>SUMPRODUCT(-('Gastos Gerais'!$B$4:$B$1003=Analítico!$B98),-(Analítico!AX$3&gt;='Gastos Gerais'!$D$4:$D$1003),-(Analítico!AX$3&lt;='Gastos Gerais'!$E$4:$E$1003),-('Gastos Gerais'!$C$4:$C$1003))</f>
        <v>0</v>
      </c>
      <c r="AY98" s="72">
        <f>SUMPRODUCT(-('Gastos Gerais'!$B$4:$B$1003=Analítico!$B98),-(Analítico!AY$3&gt;='Gastos Gerais'!$D$4:$D$1003),-(Analítico!AY$3&lt;='Gastos Gerais'!$E$4:$E$1003),-('Gastos Gerais'!$C$4:$C$1003))</f>
        <v>0</v>
      </c>
      <c r="AZ98" s="72">
        <f>SUMPRODUCT(-('Gastos Gerais'!$B$4:$B$1003=Analítico!$B98),-(Analítico!AZ$3&gt;='Gastos Gerais'!$D$4:$D$1003),-(Analítico!AZ$3&lt;='Gastos Gerais'!$E$4:$E$1003),-('Gastos Gerais'!$C$4:$C$1003))</f>
        <v>0</v>
      </c>
      <c r="BA98" s="72">
        <f>SUMPRODUCT(-('Gastos Gerais'!$B$4:$B$1003=Analítico!$B98),-(Analítico!BA$3&gt;='Gastos Gerais'!$D$4:$D$1003),-(Analítico!BA$3&lt;='Gastos Gerais'!$E$4:$E$1003),-('Gastos Gerais'!$C$4:$C$1003))</f>
        <v>0</v>
      </c>
      <c r="BB98" s="72">
        <f>SUMPRODUCT(-('Gastos Gerais'!$B$4:$B$1003=Analítico!$B98),-(Analítico!BB$3&gt;='Gastos Gerais'!$D$4:$D$1003),-(Analítico!BB$3&lt;='Gastos Gerais'!$E$4:$E$1003),-('Gastos Gerais'!$C$4:$C$1003))</f>
        <v>0</v>
      </c>
      <c r="BC98" s="72">
        <f>SUMPRODUCT(-('Gastos Gerais'!$B$4:$B$1003=Analítico!$B98),-(Analítico!BC$3&gt;='Gastos Gerais'!$D$4:$D$1003),-(Analítico!BC$3&lt;='Gastos Gerais'!$E$4:$E$1003),-('Gastos Gerais'!$C$4:$C$1003))</f>
        <v>0</v>
      </c>
      <c r="BD98" s="72">
        <f>SUMPRODUCT(-('Gastos Gerais'!$B$4:$B$1003=Analítico!$B98),-(Analítico!BD$3&gt;='Gastos Gerais'!$D$4:$D$1003),-(Analítico!BD$3&lt;='Gastos Gerais'!$E$4:$E$1003),-('Gastos Gerais'!$C$4:$C$1003))</f>
        <v>0</v>
      </c>
      <c r="BE98" s="72">
        <f>SUMPRODUCT(-('Gastos Gerais'!$B$4:$B$1003=Analítico!$B98),-(Analítico!BE$3&gt;='Gastos Gerais'!$D$4:$D$1003),-(Analítico!BE$3&lt;='Gastos Gerais'!$E$4:$E$1003),-('Gastos Gerais'!$C$4:$C$1003))</f>
        <v>0</v>
      </c>
      <c r="BF98" s="72">
        <f>SUMPRODUCT(-('Gastos Gerais'!$B$4:$B$1003=Analítico!$B98),-(Analítico!BF$3&gt;='Gastos Gerais'!$D$4:$D$1003),-(Analítico!BF$3&lt;='Gastos Gerais'!$E$4:$E$1003),-('Gastos Gerais'!$C$4:$C$1003))</f>
        <v>0</v>
      </c>
      <c r="BG98" s="72">
        <f>SUMPRODUCT(-('Gastos Gerais'!$B$4:$B$1003=Analítico!$B98),-(Analítico!BG$3&gt;='Gastos Gerais'!$D$4:$D$1003),-(Analítico!BG$3&lt;='Gastos Gerais'!$E$4:$E$1003),-('Gastos Gerais'!$C$4:$C$1003))</f>
        <v>0</v>
      </c>
      <c r="BH98" s="72">
        <f>SUMPRODUCT(-('Gastos Gerais'!$B$4:$B$1003=Analítico!$B98),-(Analítico!BH$3&gt;='Gastos Gerais'!$D$4:$D$1003),-(Analítico!BH$3&lt;='Gastos Gerais'!$E$4:$E$1003),-('Gastos Gerais'!$C$4:$C$1003))</f>
        <v>0</v>
      </c>
      <c r="BI98" s="72">
        <f>SUMPRODUCT(-('Gastos Gerais'!$B$4:$B$1003=Analítico!$B98),-(Analítico!BI$3&gt;='Gastos Gerais'!$D$4:$D$1003),-(Analítico!BI$3&lt;='Gastos Gerais'!$E$4:$E$1003),-('Gastos Gerais'!$C$4:$C$1003))</f>
        <v>0</v>
      </c>
      <c r="BJ98" s="72">
        <f>SUMPRODUCT(-('Gastos Gerais'!$B$4:$B$1003=Analítico!$B98),-(Analítico!BJ$3&gt;='Gastos Gerais'!$D$4:$D$1003),-(Analítico!BJ$3&lt;='Gastos Gerais'!$E$4:$E$1003),-('Gastos Gerais'!$C$4:$C$1003))</f>
        <v>0</v>
      </c>
      <c r="BK98" s="70">
        <f t="shared" si="33"/>
        <v>0</v>
      </c>
      <c r="BL98" s="75">
        <f t="shared" ca="1" si="34"/>
        <v>0</v>
      </c>
    </row>
    <row r="99" spans="1:64" s="48" customFormat="1" ht="23.25" customHeight="1" x14ac:dyDescent="0.2">
      <c r="A99" s="19" t="s">
        <v>263</v>
      </c>
      <c r="B99" s="352" t="s">
        <v>264</v>
      </c>
      <c r="C99" s="72">
        <f>SUMPRODUCT(-('Gastos Gerais'!$B$4:$B$1003=Analítico!$B99),-(Analítico!C$3&gt;='Gastos Gerais'!$D$4:$D$1003),-(Analítico!C$3&lt;='Gastos Gerais'!$E$4:$E$1003),-('Gastos Gerais'!$C$4:$C$1003))</f>
        <v>0</v>
      </c>
      <c r="D99" s="72">
        <f>SUMPRODUCT(-('Gastos Gerais'!$B$4:$B$1003=Analítico!$B99),-(Analítico!D$3&gt;='Gastos Gerais'!$D$4:$D$1003),-(Analítico!D$3&lt;='Gastos Gerais'!$E$4:$E$1003),-('Gastos Gerais'!$C$4:$C$1003))</f>
        <v>0</v>
      </c>
      <c r="E99" s="72">
        <f>SUMPRODUCT(-('Gastos Gerais'!$B$4:$B$1003=Analítico!$B99),-(Analítico!E$3&gt;='Gastos Gerais'!$D$4:$D$1003),-(Analítico!E$3&lt;='Gastos Gerais'!$E$4:$E$1003),-('Gastos Gerais'!$C$4:$C$1003))</f>
        <v>0</v>
      </c>
      <c r="F99" s="72">
        <f>SUMPRODUCT(-('Gastos Gerais'!$B$4:$B$1003=Analítico!$B99),-(Analítico!F$3&gt;='Gastos Gerais'!$D$4:$D$1003),-(Analítico!F$3&lt;='Gastos Gerais'!$E$4:$E$1003),-('Gastos Gerais'!$C$4:$C$1003))</f>
        <v>0</v>
      </c>
      <c r="G99" s="72">
        <f>SUMPRODUCT(-('Gastos Gerais'!$B$4:$B$1003=Analítico!$B99),-(Analítico!G$3&gt;='Gastos Gerais'!$D$4:$D$1003),-(Analítico!G$3&lt;='Gastos Gerais'!$E$4:$E$1003),-('Gastos Gerais'!$C$4:$C$1003))</f>
        <v>0</v>
      </c>
      <c r="H99" s="72">
        <f>SUMPRODUCT(-('Gastos Gerais'!$B$4:$B$1003=Analítico!$B99),-(Analítico!H$3&gt;='Gastos Gerais'!$D$4:$D$1003),-(Analítico!H$3&lt;='Gastos Gerais'!$E$4:$E$1003),-('Gastos Gerais'!$C$4:$C$1003))</f>
        <v>0</v>
      </c>
      <c r="I99" s="72">
        <f>SUMPRODUCT(-('Gastos Gerais'!$B$4:$B$1003=Analítico!$B99),-(Analítico!I$3&gt;='Gastos Gerais'!$D$4:$D$1003),-(Analítico!I$3&lt;='Gastos Gerais'!$E$4:$E$1003),-('Gastos Gerais'!$C$4:$C$1003))</f>
        <v>0</v>
      </c>
      <c r="J99" s="72">
        <f>SUMPRODUCT(-('Gastos Gerais'!$B$4:$B$1003=Analítico!$B99),-(Analítico!J$3&gt;='Gastos Gerais'!$D$4:$D$1003),-(Analítico!J$3&lt;='Gastos Gerais'!$E$4:$E$1003),-('Gastos Gerais'!$C$4:$C$1003))</f>
        <v>0</v>
      </c>
      <c r="K99" s="72">
        <f>SUMPRODUCT(-('Gastos Gerais'!$B$4:$B$1003=Analítico!$B99),-(Analítico!K$3&gt;='Gastos Gerais'!$D$4:$D$1003),-(Analítico!K$3&lt;='Gastos Gerais'!$E$4:$E$1003),-('Gastos Gerais'!$C$4:$C$1003))</f>
        <v>0</v>
      </c>
      <c r="L99" s="72">
        <f>SUMPRODUCT(-('Gastos Gerais'!$B$4:$B$1003=Analítico!$B99),-(Analítico!L$3&gt;='Gastos Gerais'!$D$4:$D$1003),-(Analítico!L$3&lt;='Gastos Gerais'!$E$4:$E$1003),-('Gastos Gerais'!$C$4:$C$1003))</f>
        <v>0</v>
      </c>
      <c r="M99" s="72">
        <f>SUMPRODUCT(-('Gastos Gerais'!$B$4:$B$1003=Analítico!$B99),-(Analítico!M$3&gt;='Gastos Gerais'!$D$4:$D$1003),-(Analítico!M$3&lt;='Gastos Gerais'!$E$4:$E$1003),-('Gastos Gerais'!$C$4:$C$1003))</f>
        <v>0</v>
      </c>
      <c r="N99" s="72">
        <f>SUMPRODUCT(-('Gastos Gerais'!$B$4:$B$1003=Analítico!$B99),-(Analítico!N$3&gt;='Gastos Gerais'!$D$4:$D$1003),-(Analítico!N$3&lt;='Gastos Gerais'!$E$4:$E$1003),-('Gastos Gerais'!$C$4:$C$1003))</f>
        <v>0</v>
      </c>
      <c r="O99" s="72">
        <f>SUMPRODUCT(-('Gastos Gerais'!$B$4:$B$1003=Analítico!$B99),-(Analítico!O$3&gt;='Gastos Gerais'!$D$4:$D$1003),-(Analítico!O$3&lt;='Gastos Gerais'!$E$4:$E$1003),-('Gastos Gerais'!$C$4:$C$1003))</f>
        <v>0</v>
      </c>
      <c r="P99" s="72">
        <f>SUMPRODUCT(-('Gastos Gerais'!$B$4:$B$1003=Analítico!$B99),-(Analítico!P$3&gt;='Gastos Gerais'!$D$4:$D$1003),-(Analítico!P$3&lt;='Gastos Gerais'!$E$4:$E$1003),-('Gastos Gerais'!$C$4:$C$1003))</f>
        <v>0</v>
      </c>
      <c r="Q99" s="72">
        <f>SUMPRODUCT(-('Gastos Gerais'!$B$4:$B$1003=Analítico!$B99),-(Analítico!Q$3&gt;='Gastos Gerais'!$D$4:$D$1003),-(Analítico!Q$3&lt;='Gastos Gerais'!$E$4:$E$1003),-('Gastos Gerais'!$C$4:$C$1003))</f>
        <v>0</v>
      </c>
      <c r="R99" s="72">
        <f>SUMPRODUCT(-('Gastos Gerais'!$B$4:$B$1003=Analítico!$B99),-(Analítico!R$3&gt;='Gastos Gerais'!$D$4:$D$1003),-(Analítico!R$3&lt;='Gastos Gerais'!$E$4:$E$1003),-('Gastos Gerais'!$C$4:$C$1003))</f>
        <v>0</v>
      </c>
      <c r="S99" s="72">
        <f>SUMPRODUCT(-('Gastos Gerais'!$B$4:$B$1003=Analítico!$B99),-(Analítico!S$3&gt;='Gastos Gerais'!$D$4:$D$1003),-(Analítico!S$3&lt;='Gastos Gerais'!$E$4:$E$1003),-('Gastos Gerais'!$C$4:$C$1003))</f>
        <v>0</v>
      </c>
      <c r="T99" s="72">
        <f>SUMPRODUCT(-('Gastos Gerais'!$B$4:$B$1003=Analítico!$B99),-(Analítico!T$3&gt;='Gastos Gerais'!$D$4:$D$1003),-(Analítico!T$3&lt;='Gastos Gerais'!$E$4:$E$1003),-('Gastos Gerais'!$C$4:$C$1003))</f>
        <v>0</v>
      </c>
      <c r="U99" s="72">
        <f>SUMPRODUCT(-('Gastos Gerais'!$B$4:$B$1003=Analítico!$B99),-(Analítico!U$3&gt;='Gastos Gerais'!$D$4:$D$1003),-(Analítico!U$3&lt;='Gastos Gerais'!$E$4:$E$1003),-('Gastos Gerais'!$C$4:$C$1003))</f>
        <v>0</v>
      </c>
      <c r="V99" s="72">
        <f>SUMPRODUCT(-('Gastos Gerais'!$B$4:$B$1003=Analítico!$B99),-(Analítico!V$3&gt;='Gastos Gerais'!$D$4:$D$1003),-(Analítico!V$3&lt;='Gastos Gerais'!$E$4:$E$1003),-('Gastos Gerais'!$C$4:$C$1003))</f>
        <v>0</v>
      </c>
      <c r="W99" s="72">
        <f>SUMPRODUCT(-('Gastos Gerais'!$B$4:$B$1003=Analítico!$B99),-(Analítico!W$3&gt;='Gastos Gerais'!$D$4:$D$1003),-(Analítico!W$3&lt;='Gastos Gerais'!$E$4:$E$1003),-('Gastos Gerais'!$C$4:$C$1003))</f>
        <v>0</v>
      </c>
      <c r="X99" s="72">
        <f>SUMPRODUCT(-('Gastos Gerais'!$B$4:$B$1003=Analítico!$B99),-(Analítico!X$3&gt;='Gastos Gerais'!$D$4:$D$1003),-(Analítico!X$3&lt;='Gastos Gerais'!$E$4:$E$1003),-('Gastos Gerais'!$C$4:$C$1003))</f>
        <v>0</v>
      </c>
      <c r="Y99" s="72">
        <f>SUMPRODUCT(-('Gastos Gerais'!$B$4:$B$1003=Analítico!$B99),-(Analítico!Y$3&gt;='Gastos Gerais'!$D$4:$D$1003),-(Analítico!Y$3&lt;='Gastos Gerais'!$E$4:$E$1003),-('Gastos Gerais'!$C$4:$C$1003))</f>
        <v>0</v>
      </c>
      <c r="Z99" s="72">
        <f>SUMPRODUCT(-('Gastos Gerais'!$B$4:$B$1003=Analítico!$B99),-(Analítico!Z$3&gt;='Gastos Gerais'!$D$4:$D$1003),-(Analítico!Z$3&lt;='Gastos Gerais'!$E$4:$E$1003),-('Gastos Gerais'!$C$4:$C$1003))</f>
        <v>0</v>
      </c>
      <c r="AA99" s="72">
        <f>SUMPRODUCT(-('Gastos Gerais'!$B$4:$B$1003=Analítico!$B99),-(Analítico!AA$3&gt;='Gastos Gerais'!$D$4:$D$1003),-(Analítico!AA$3&lt;='Gastos Gerais'!$E$4:$E$1003),-('Gastos Gerais'!$C$4:$C$1003))</f>
        <v>0</v>
      </c>
      <c r="AB99" s="72">
        <f>SUMPRODUCT(-('Gastos Gerais'!$B$4:$B$1003=Analítico!$B99),-(Analítico!AB$3&gt;='Gastos Gerais'!$D$4:$D$1003),-(Analítico!AB$3&lt;='Gastos Gerais'!$E$4:$E$1003),-('Gastos Gerais'!$C$4:$C$1003))</f>
        <v>0</v>
      </c>
      <c r="AC99" s="72">
        <f>SUMPRODUCT(-('Gastos Gerais'!$B$4:$B$1003=Analítico!$B99),-(Analítico!AC$3&gt;='Gastos Gerais'!$D$4:$D$1003),-(Analítico!AC$3&lt;='Gastos Gerais'!$E$4:$E$1003),-('Gastos Gerais'!$C$4:$C$1003))</f>
        <v>0</v>
      </c>
      <c r="AD99" s="72">
        <f>SUMPRODUCT(-('Gastos Gerais'!$B$4:$B$1003=Analítico!$B99),-(Analítico!AD$3&gt;='Gastos Gerais'!$D$4:$D$1003),-(Analítico!AD$3&lt;='Gastos Gerais'!$E$4:$E$1003),-('Gastos Gerais'!$C$4:$C$1003))</f>
        <v>0</v>
      </c>
      <c r="AE99" s="72">
        <f>SUMPRODUCT(-('Gastos Gerais'!$B$4:$B$1003=Analítico!$B99),-(Analítico!AE$3&gt;='Gastos Gerais'!$D$4:$D$1003),-(Analítico!AE$3&lt;='Gastos Gerais'!$E$4:$E$1003),-('Gastos Gerais'!$C$4:$C$1003))</f>
        <v>0</v>
      </c>
      <c r="AF99" s="72">
        <f>SUMPRODUCT(-('Gastos Gerais'!$B$4:$B$1003=Analítico!$B99),-(Analítico!AF$3&gt;='Gastos Gerais'!$D$4:$D$1003),-(Analítico!AF$3&lt;='Gastos Gerais'!$E$4:$E$1003),-('Gastos Gerais'!$C$4:$C$1003))</f>
        <v>0</v>
      </c>
      <c r="AG99" s="72">
        <f>SUMPRODUCT(-('Gastos Gerais'!$B$4:$B$1003=Analítico!$B99),-(Analítico!AG$3&gt;='Gastos Gerais'!$D$4:$D$1003),-(Analítico!AG$3&lt;='Gastos Gerais'!$E$4:$E$1003),-('Gastos Gerais'!$C$4:$C$1003))</f>
        <v>0</v>
      </c>
      <c r="AH99" s="72">
        <f>SUMPRODUCT(-('Gastos Gerais'!$B$4:$B$1003=Analítico!$B99),-(Analítico!AH$3&gt;='Gastos Gerais'!$D$4:$D$1003),-(Analítico!AH$3&lt;='Gastos Gerais'!$E$4:$E$1003),-('Gastos Gerais'!$C$4:$C$1003))</f>
        <v>0</v>
      </c>
      <c r="AI99" s="72">
        <f>SUMPRODUCT(-('Gastos Gerais'!$B$4:$B$1003=Analítico!$B99),-(Analítico!AI$3&gt;='Gastos Gerais'!$D$4:$D$1003),-(Analítico!AI$3&lt;='Gastos Gerais'!$E$4:$E$1003),-('Gastos Gerais'!$C$4:$C$1003))</f>
        <v>0</v>
      </c>
      <c r="AJ99" s="72">
        <f>SUMPRODUCT(-('Gastos Gerais'!$B$4:$B$1003=Analítico!$B99),-(Analítico!AJ$3&gt;='Gastos Gerais'!$D$4:$D$1003),-(Analítico!AJ$3&lt;='Gastos Gerais'!$E$4:$E$1003),-('Gastos Gerais'!$C$4:$C$1003))</f>
        <v>0</v>
      </c>
      <c r="AK99" s="72">
        <f>SUMPRODUCT(-('Gastos Gerais'!$B$4:$B$1003=Analítico!$B99),-(Analítico!AK$3&gt;='Gastos Gerais'!$D$4:$D$1003),-(Analítico!AK$3&lt;='Gastos Gerais'!$E$4:$E$1003),-('Gastos Gerais'!$C$4:$C$1003))</f>
        <v>0</v>
      </c>
      <c r="AL99" s="72">
        <f>SUMPRODUCT(-('Gastos Gerais'!$B$4:$B$1003=Analítico!$B99),-(Analítico!AL$3&gt;='Gastos Gerais'!$D$4:$D$1003),-(Analítico!AL$3&lt;='Gastos Gerais'!$E$4:$E$1003),-('Gastos Gerais'!$C$4:$C$1003))</f>
        <v>0</v>
      </c>
      <c r="AM99" s="72">
        <f>SUMPRODUCT(-('Gastos Gerais'!$B$4:$B$1003=Analítico!$B99),-(Analítico!AM$3&gt;='Gastos Gerais'!$D$4:$D$1003),-(Analítico!AM$3&lt;='Gastos Gerais'!$E$4:$E$1003),-('Gastos Gerais'!$C$4:$C$1003))</f>
        <v>0</v>
      </c>
      <c r="AN99" s="72">
        <f>SUMPRODUCT(-('Gastos Gerais'!$B$4:$B$1003=Analítico!$B99),-(Analítico!AN$3&gt;='Gastos Gerais'!$D$4:$D$1003),-(Analítico!AN$3&lt;='Gastos Gerais'!$E$4:$E$1003),-('Gastos Gerais'!$C$4:$C$1003))</f>
        <v>0</v>
      </c>
      <c r="AO99" s="72">
        <f>SUMPRODUCT(-('Gastos Gerais'!$B$4:$B$1003=Analítico!$B99),-(Analítico!AO$3&gt;='Gastos Gerais'!$D$4:$D$1003),-(Analítico!AO$3&lt;='Gastos Gerais'!$E$4:$E$1003),-('Gastos Gerais'!$C$4:$C$1003))</f>
        <v>0</v>
      </c>
      <c r="AP99" s="72">
        <f>SUMPRODUCT(-('Gastos Gerais'!$B$4:$B$1003=Analítico!$B99),-(Analítico!AP$3&gt;='Gastos Gerais'!$D$4:$D$1003),-(Analítico!AP$3&lt;='Gastos Gerais'!$E$4:$E$1003),-('Gastos Gerais'!$C$4:$C$1003))</f>
        <v>0</v>
      </c>
      <c r="AQ99" s="72">
        <f>SUMPRODUCT(-('Gastos Gerais'!$B$4:$B$1003=Analítico!$B99),-(Analítico!AQ$3&gt;='Gastos Gerais'!$D$4:$D$1003),-(Analítico!AQ$3&lt;='Gastos Gerais'!$E$4:$E$1003),-('Gastos Gerais'!$C$4:$C$1003))</f>
        <v>0</v>
      </c>
      <c r="AR99" s="72">
        <f>SUMPRODUCT(-('Gastos Gerais'!$B$4:$B$1003=Analítico!$B99),-(Analítico!AR$3&gt;='Gastos Gerais'!$D$4:$D$1003),-(Analítico!AR$3&lt;='Gastos Gerais'!$E$4:$E$1003),-('Gastos Gerais'!$C$4:$C$1003))</f>
        <v>0</v>
      </c>
      <c r="AS99" s="72">
        <f>SUMPRODUCT(-('Gastos Gerais'!$B$4:$B$1003=Analítico!$B99),-(Analítico!AS$3&gt;='Gastos Gerais'!$D$4:$D$1003),-(Analítico!AS$3&lt;='Gastos Gerais'!$E$4:$E$1003),-('Gastos Gerais'!$C$4:$C$1003))</f>
        <v>0</v>
      </c>
      <c r="AT99" s="72">
        <f>SUMPRODUCT(-('Gastos Gerais'!$B$4:$B$1003=Analítico!$B99),-(Analítico!AT$3&gt;='Gastos Gerais'!$D$4:$D$1003),-(Analítico!AT$3&lt;='Gastos Gerais'!$E$4:$E$1003),-('Gastos Gerais'!$C$4:$C$1003))</f>
        <v>0</v>
      </c>
      <c r="AU99" s="72">
        <f>SUMPRODUCT(-('Gastos Gerais'!$B$4:$B$1003=Analítico!$B99),-(Analítico!AU$3&gt;='Gastos Gerais'!$D$4:$D$1003),-(Analítico!AU$3&lt;='Gastos Gerais'!$E$4:$E$1003),-('Gastos Gerais'!$C$4:$C$1003))</f>
        <v>0</v>
      </c>
      <c r="AV99" s="72">
        <f>SUMPRODUCT(-('Gastos Gerais'!$B$4:$B$1003=Analítico!$B99),-(Analítico!AV$3&gt;='Gastos Gerais'!$D$4:$D$1003),-(Analítico!AV$3&lt;='Gastos Gerais'!$E$4:$E$1003),-('Gastos Gerais'!$C$4:$C$1003))</f>
        <v>0</v>
      </c>
      <c r="AW99" s="72">
        <f>SUMPRODUCT(-('Gastos Gerais'!$B$4:$B$1003=Analítico!$B99),-(Analítico!AW$3&gt;='Gastos Gerais'!$D$4:$D$1003),-(Analítico!AW$3&lt;='Gastos Gerais'!$E$4:$E$1003),-('Gastos Gerais'!$C$4:$C$1003))</f>
        <v>0</v>
      </c>
      <c r="AX99" s="72">
        <f>SUMPRODUCT(-('Gastos Gerais'!$B$4:$B$1003=Analítico!$B99),-(Analítico!AX$3&gt;='Gastos Gerais'!$D$4:$D$1003),-(Analítico!AX$3&lt;='Gastos Gerais'!$E$4:$E$1003),-('Gastos Gerais'!$C$4:$C$1003))</f>
        <v>0</v>
      </c>
      <c r="AY99" s="72">
        <f>SUMPRODUCT(-('Gastos Gerais'!$B$4:$B$1003=Analítico!$B99),-(Analítico!AY$3&gt;='Gastos Gerais'!$D$4:$D$1003),-(Analítico!AY$3&lt;='Gastos Gerais'!$E$4:$E$1003),-('Gastos Gerais'!$C$4:$C$1003))</f>
        <v>0</v>
      </c>
      <c r="AZ99" s="72">
        <f>SUMPRODUCT(-('Gastos Gerais'!$B$4:$B$1003=Analítico!$B99),-(Analítico!AZ$3&gt;='Gastos Gerais'!$D$4:$D$1003),-(Analítico!AZ$3&lt;='Gastos Gerais'!$E$4:$E$1003),-('Gastos Gerais'!$C$4:$C$1003))</f>
        <v>0</v>
      </c>
      <c r="BA99" s="72">
        <f>SUMPRODUCT(-('Gastos Gerais'!$B$4:$B$1003=Analítico!$B99),-(Analítico!BA$3&gt;='Gastos Gerais'!$D$4:$D$1003),-(Analítico!BA$3&lt;='Gastos Gerais'!$E$4:$E$1003),-('Gastos Gerais'!$C$4:$C$1003))</f>
        <v>0</v>
      </c>
      <c r="BB99" s="72">
        <f>SUMPRODUCT(-('Gastos Gerais'!$B$4:$B$1003=Analítico!$B99),-(Analítico!BB$3&gt;='Gastos Gerais'!$D$4:$D$1003),-(Analítico!BB$3&lt;='Gastos Gerais'!$E$4:$E$1003),-('Gastos Gerais'!$C$4:$C$1003))</f>
        <v>0</v>
      </c>
      <c r="BC99" s="72">
        <f>SUMPRODUCT(-('Gastos Gerais'!$B$4:$B$1003=Analítico!$B99),-(Analítico!BC$3&gt;='Gastos Gerais'!$D$4:$D$1003),-(Analítico!BC$3&lt;='Gastos Gerais'!$E$4:$E$1003),-('Gastos Gerais'!$C$4:$C$1003))</f>
        <v>0</v>
      </c>
      <c r="BD99" s="72">
        <f>SUMPRODUCT(-('Gastos Gerais'!$B$4:$B$1003=Analítico!$B99),-(Analítico!BD$3&gt;='Gastos Gerais'!$D$4:$D$1003),-(Analítico!BD$3&lt;='Gastos Gerais'!$E$4:$E$1003),-('Gastos Gerais'!$C$4:$C$1003))</f>
        <v>0</v>
      </c>
      <c r="BE99" s="72">
        <f>SUMPRODUCT(-('Gastos Gerais'!$B$4:$B$1003=Analítico!$B99),-(Analítico!BE$3&gt;='Gastos Gerais'!$D$4:$D$1003),-(Analítico!BE$3&lt;='Gastos Gerais'!$E$4:$E$1003),-('Gastos Gerais'!$C$4:$C$1003))</f>
        <v>0</v>
      </c>
      <c r="BF99" s="72">
        <f>SUMPRODUCT(-('Gastos Gerais'!$B$4:$B$1003=Analítico!$B99),-(Analítico!BF$3&gt;='Gastos Gerais'!$D$4:$D$1003),-(Analítico!BF$3&lt;='Gastos Gerais'!$E$4:$E$1003),-('Gastos Gerais'!$C$4:$C$1003))</f>
        <v>0</v>
      </c>
      <c r="BG99" s="72">
        <f>SUMPRODUCT(-('Gastos Gerais'!$B$4:$B$1003=Analítico!$B99),-(Analítico!BG$3&gt;='Gastos Gerais'!$D$4:$D$1003),-(Analítico!BG$3&lt;='Gastos Gerais'!$E$4:$E$1003),-('Gastos Gerais'!$C$4:$C$1003))</f>
        <v>0</v>
      </c>
      <c r="BH99" s="72">
        <f>SUMPRODUCT(-('Gastos Gerais'!$B$4:$B$1003=Analítico!$B99),-(Analítico!BH$3&gt;='Gastos Gerais'!$D$4:$D$1003),-(Analítico!BH$3&lt;='Gastos Gerais'!$E$4:$E$1003),-('Gastos Gerais'!$C$4:$C$1003))</f>
        <v>0</v>
      </c>
      <c r="BI99" s="72">
        <f>SUMPRODUCT(-('Gastos Gerais'!$B$4:$B$1003=Analítico!$B99),-(Analítico!BI$3&gt;='Gastos Gerais'!$D$4:$D$1003),-(Analítico!BI$3&lt;='Gastos Gerais'!$E$4:$E$1003),-('Gastos Gerais'!$C$4:$C$1003))</f>
        <v>0</v>
      </c>
      <c r="BJ99" s="72">
        <f>SUMPRODUCT(-('Gastos Gerais'!$B$4:$B$1003=Analítico!$B99),-(Analítico!BJ$3&gt;='Gastos Gerais'!$D$4:$D$1003),-(Analítico!BJ$3&lt;='Gastos Gerais'!$E$4:$E$1003),-('Gastos Gerais'!$C$4:$C$1003))</f>
        <v>0</v>
      </c>
      <c r="BK99" s="70">
        <f t="shared" si="33"/>
        <v>0</v>
      </c>
      <c r="BL99" s="75">
        <f t="shared" ca="1" si="34"/>
        <v>0</v>
      </c>
    </row>
    <row r="100" spans="1:64" s="48" customFormat="1" ht="23.25" customHeight="1" x14ac:dyDescent="0.2">
      <c r="A100" s="19" t="s">
        <v>265</v>
      </c>
      <c r="B100" s="352" t="s">
        <v>266</v>
      </c>
      <c r="C100" s="72">
        <f>SUMPRODUCT(-('Gastos Gerais'!$B$4:$B$1003=Analítico!$B100),-(Analítico!C$3&gt;='Gastos Gerais'!$D$4:$D$1003),-(Analítico!C$3&lt;='Gastos Gerais'!$E$4:$E$1003),-('Gastos Gerais'!$C$4:$C$1003))</f>
        <v>1600</v>
      </c>
      <c r="D100" s="72">
        <f>SUMPRODUCT(-('Gastos Gerais'!$B$4:$B$1003=Analítico!$B100),-(Analítico!D$3&gt;='Gastos Gerais'!$D$4:$D$1003),-(Analítico!D$3&lt;='Gastos Gerais'!$E$4:$E$1003),-('Gastos Gerais'!$C$4:$C$1003))</f>
        <v>1600</v>
      </c>
      <c r="E100" s="72">
        <f>SUMPRODUCT(-('Gastos Gerais'!$B$4:$B$1003=Analítico!$B100),-(Analítico!E$3&gt;='Gastos Gerais'!$D$4:$D$1003),-(Analítico!E$3&lt;='Gastos Gerais'!$E$4:$E$1003),-('Gastos Gerais'!$C$4:$C$1003))</f>
        <v>1600</v>
      </c>
      <c r="F100" s="72">
        <f>SUMPRODUCT(-('Gastos Gerais'!$B$4:$B$1003=Analítico!$B100),-(Analítico!F$3&gt;='Gastos Gerais'!$D$4:$D$1003),-(Analítico!F$3&lt;='Gastos Gerais'!$E$4:$E$1003),-('Gastos Gerais'!$C$4:$C$1003))</f>
        <v>1600</v>
      </c>
      <c r="G100" s="72">
        <f>SUMPRODUCT(-('Gastos Gerais'!$B$4:$B$1003=Analítico!$B100),-(Analítico!G$3&gt;='Gastos Gerais'!$D$4:$D$1003),-(Analítico!G$3&lt;='Gastos Gerais'!$E$4:$E$1003),-('Gastos Gerais'!$C$4:$C$1003))</f>
        <v>1600</v>
      </c>
      <c r="H100" s="72">
        <f>SUMPRODUCT(-('Gastos Gerais'!$B$4:$B$1003=Analítico!$B100),-(Analítico!H$3&gt;='Gastos Gerais'!$D$4:$D$1003),-(Analítico!H$3&lt;='Gastos Gerais'!$E$4:$E$1003),-('Gastos Gerais'!$C$4:$C$1003))</f>
        <v>1600</v>
      </c>
      <c r="I100" s="72">
        <f>SUMPRODUCT(-('Gastos Gerais'!$B$4:$B$1003=Analítico!$B100),-(Analítico!I$3&gt;='Gastos Gerais'!$D$4:$D$1003),-(Analítico!I$3&lt;='Gastos Gerais'!$E$4:$E$1003),-('Gastos Gerais'!$C$4:$C$1003))</f>
        <v>0</v>
      </c>
      <c r="J100" s="72">
        <f>SUMPRODUCT(-('Gastos Gerais'!$B$4:$B$1003=Analítico!$B100),-(Analítico!J$3&gt;='Gastos Gerais'!$D$4:$D$1003),-(Analítico!J$3&lt;='Gastos Gerais'!$E$4:$E$1003),-('Gastos Gerais'!$C$4:$C$1003))</f>
        <v>0</v>
      </c>
      <c r="K100" s="72">
        <f>SUMPRODUCT(-('Gastos Gerais'!$B$4:$B$1003=Analítico!$B100),-(Analítico!K$3&gt;='Gastos Gerais'!$D$4:$D$1003),-(Analítico!K$3&lt;='Gastos Gerais'!$E$4:$E$1003),-('Gastos Gerais'!$C$4:$C$1003))</f>
        <v>0</v>
      </c>
      <c r="L100" s="72">
        <f>SUMPRODUCT(-('Gastos Gerais'!$B$4:$B$1003=Analítico!$B100),-(Analítico!L$3&gt;='Gastos Gerais'!$D$4:$D$1003),-(Analítico!L$3&lt;='Gastos Gerais'!$E$4:$E$1003),-('Gastos Gerais'!$C$4:$C$1003))</f>
        <v>0</v>
      </c>
      <c r="M100" s="72">
        <f>SUMPRODUCT(-('Gastos Gerais'!$B$4:$B$1003=Analítico!$B100),-(Analítico!M$3&gt;='Gastos Gerais'!$D$4:$D$1003),-(Analítico!M$3&lt;='Gastos Gerais'!$E$4:$E$1003),-('Gastos Gerais'!$C$4:$C$1003))</f>
        <v>0</v>
      </c>
      <c r="N100" s="72">
        <f>SUMPRODUCT(-('Gastos Gerais'!$B$4:$B$1003=Analítico!$B100),-(Analítico!N$3&gt;='Gastos Gerais'!$D$4:$D$1003),-(Analítico!N$3&lt;='Gastos Gerais'!$E$4:$E$1003),-('Gastos Gerais'!$C$4:$C$1003))</f>
        <v>0</v>
      </c>
      <c r="O100" s="72">
        <f>SUMPRODUCT(-('Gastos Gerais'!$B$4:$B$1003=Analítico!$B100),-(Analítico!O$3&gt;='Gastos Gerais'!$D$4:$D$1003),-(Analítico!O$3&lt;='Gastos Gerais'!$E$4:$E$1003),-('Gastos Gerais'!$C$4:$C$1003))</f>
        <v>0</v>
      </c>
      <c r="P100" s="72">
        <f>SUMPRODUCT(-('Gastos Gerais'!$B$4:$B$1003=Analítico!$B100),-(Analítico!P$3&gt;='Gastos Gerais'!$D$4:$D$1003),-(Analítico!P$3&lt;='Gastos Gerais'!$E$4:$E$1003),-('Gastos Gerais'!$C$4:$C$1003))</f>
        <v>0</v>
      </c>
      <c r="Q100" s="72">
        <f>SUMPRODUCT(-('Gastos Gerais'!$B$4:$B$1003=Analítico!$B100),-(Analítico!Q$3&gt;='Gastos Gerais'!$D$4:$D$1003),-(Analítico!Q$3&lt;='Gastos Gerais'!$E$4:$E$1003),-('Gastos Gerais'!$C$4:$C$1003))</f>
        <v>0</v>
      </c>
      <c r="R100" s="72">
        <f>SUMPRODUCT(-('Gastos Gerais'!$B$4:$B$1003=Analítico!$B100),-(Analítico!R$3&gt;='Gastos Gerais'!$D$4:$D$1003),-(Analítico!R$3&lt;='Gastos Gerais'!$E$4:$E$1003),-('Gastos Gerais'!$C$4:$C$1003))</f>
        <v>0</v>
      </c>
      <c r="S100" s="72">
        <f>SUMPRODUCT(-('Gastos Gerais'!$B$4:$B$1003=Analítico!$B100),-(Analítico!S$3&gt;='Gastos Gerais'!$D$4:$D$1003),-(Analítico!S$3&lt;='Gastos Gerais'!$E$4:$E$1003),-('Gastos Gerais'!$C$4:$C$1003))</f>
        <v>0</v>
      </c>
      <c r="T100" s="72">
        <f>SUMPRODUCT(-('Gastos Gerais'!$B$4:$B$1003=Analítico!$B100),-(Analítico!T$3&gt;='Gastos Gerais'!$D$4:$D$1003),-(Analítico!T$3&lt;='Gastos Gerais'!$E$4:$E$1003),-('Gastos Gerais'!$C$4:$C$1003))</f>
        <v>0</v>
      </c>
      <c r="U100" s="72">
        <f>SUMPRODUCT(-('Gastos Gerais'!$B$4:$B$1003=Analítico!$B100),-(Analítico!U$3&gt;='Gastos Gerais'!$D$4:$D$1003),-(Analítico!U$3&lt;='Gastos Gerais'!$E$4:$E$1003),-('Gastos Gerais'!$C$4:$C$1003))</f>
        <v>0</v>
      </c>
      <c r="V100" s="72">
        <f>SUMPRODUCT(-('Gastos Gerais'!$B$4:$B$1003=Analítico!$B100),-(Analítico!V$3&gt;='Gastos Gerais'!$D$4:$D$1003),-(Analítico!V$3&lt;='Gastos Gerais'!$E$4:$E$1003),-('Gastos Gerais'!$C$4:$C$1003))</f>
        <v>0</v>
      </c>
      <c r="W100" s="72">
        <f>SUMPRODUCT(-('Gastos Gerais'!$B$4:$B$1003=Analítico!$B100),-(Analítico!W$3&gt;='Gastos Gerais'!$D$4:$D$1003),-(Analítico!W$3&lt;='Gastos Gerais'!$E$4:$E$1003),-('Gastos Gerais'!$C$4:$C$1003))</f>
        <v>0</v>
      </c>
      <c r="X100" s="72">
        <f>SUMPRODUCT(-('Gastos Gerais'!$B$4:$B$1003=Analítico!$B100),-(Analítico!X$3&gt;='Gastos Gerais'!$D$4:$D$1003),-(Analítico!X$3&lt;='Gastos Gerais'!$E$4:$E$1003),-('Gastos Gerais'!$C$4:$C$1003))</f>
        <v>0</v>
      </c>
      <c r="Y100" s="72">
        <f>SUMPRODUCT(-('Gastos Gerais'!$B$4:$B$1003=Analítico!$B100),-(Analítico!Y$3&gt;='Gastos Gerais'!$D$4:$D$1003),-(Analítico!Y$3&lt;='Gastos Gerais'!$E$4:$E$1003),-('Gastos Gerais'!$C$4:$C$1003))</f>
        <v>0</v>
      </c>
      <c r="Z100" s="72">
        <f>SUMPRODUCT(-('Gastos Gerais'!$B$4:$B$1003=Analítico!$B100),-(Analítico!Z$3&gt;='Gastos Gerais'!$D$4:$D$1003),-(Analítico!Z$3&lt;='Gastos Gerais'!$E$4:$E$1003),-('Gastos Gerais'!$C$4:$C$1003))</f>
        <v>0</v>
      </c>
      <c r="AA100" s="72">
        <f>SUMPRODUCT(-('Gastos Gerais'!$B$4:$B$1003=Analítico!$B100),-(Analítico!AA$3&gt;='Gastos Gerais'!$D$4:$D$1003),-(Analítico!AA$3&lt;='Gastos Gerais'!$E$4:$E$1003),-('Gastos Gerais'!$C$4:$C$1003))</f>
        <v>0</v>
      </c>
      <c r="AB100" s="72">
        <f>SUMPRODUCT(-('Gastos Gerais'!$B$4:$B$1003=Analítico!$B100),-(Analítico!AB$3&gt;='Gastos Gerais'!$D$4:$D$1003),-(Analítico!AB$3&lt;='Gastos Gerais'!$E$4:$E$1003),-('Gastos Gerais'!$C$4:$C$1003))</f>
        <v>0</v>
      </c>
      <c r="AC100" s="72">
        <f>SUMPRODUCT(-('Gastos Gerais'!$B$4:$B$1003=Analítico!$B100),-(Analítico!AC$3&gt;='Gastos Gerais'!$D$4:$D$1003),-(Analítico!AC$3&lt;='Gastos Gerais'!$E$4:$E$1003),-('Gastos Gerais'!$C$4:$C$1003))</f>
        <v>0</v>
      </c>
      <c r="AD100" s="72">
        <f>SUMPRODUCT(-('Gastos Gerais'!$B$4:$B$1003=Analítico!$B100),-(Analítico!AD$3&gt;='Gastos Gerais'!$D$4:$D$1003),-(Analítico!AD$3&lt;='Gastos Gerais'!$E$4:$E$1003),-('Gastos Gerais'!$C$4:$C$1003))</f>
        <v>0</v>
      </c>
      <c r="AE100" s="72">
        <f>SUMPRODUCT(-('Gastos Gerais'!$B$4:$B$1003=Analítico!$B100),-(Analítico!AE$3&gt;='Gastos Gerais'!$D$4:$D$1003),-(Analítico!AE$3&lt;='Gastos Gerais'!$E$4:$E$1003),-('Gastos Gerais'!$C$4:$C$1003))</f>
        <v>0</v>
      </c>
      <c r="AF100" s="72">
        <f>SUMPRODUCT(-('Gastos Gerais'!$B$4:$B$1003=Analítico!$B100),-(Analítico!AF$3&gt;='Gastos Gerais'!$D$4:$D$1003),-(Analítico!AF$3&lt;='Gastos Gerais'!$E$4:$E$1003),-('Gastos Gerais'!$C$4:$C$1003))</f>
        <v>0</v>
      </c>
      <c r="AG100" s="72">
        <f>SUMPRODUCT(-('Gastos Gerais'!$B$4:$B$1003=Analítico!$B100),-(Analítico!AG$3&gt;='Gastos Gerais'!$D$4:$D$1003),-(Analítico!AG$3&lt;='Gastos Gerais'!$E$4:$E$1003),-('Gastos Gerais'!$C$4:$C$1003))</f>
        <v>0</v>
      </c>
      <c r="AH100" s="72">
        <f>SUMPRODUCT(-('Gastos Gerais'!$B$4:$B$1003=Analítico!$B100),-(Analítico!AH$3&gt;='Gastos Gerais'!$D$4:$D$1003),-(Analítico!AH$3&lt;='Gastos Gerais'!$E$4:$E$1003),-('Gastos Gerais'!$C$4:$C$1003))</f>
        <v>0</v>
      </c>
      <c r="AI100" s="72">
        <f>SUMPRODUCT(-('Gastos Gerais'!$B$4:$B$1003=Analítico!$B100),-(Analítico!AI$3&gt;='Gastos Gerais'!$D$4:$D$1003),-(Analítico!AI$3&lt;='Gastos Gerais'!$E$4:$E$1003),-('Gastos Gerais'!$C$4:$C$1003))</f>
        <v>0</v>
      </c>
      <c r="AJ100" s="72">
        <f>SUMPRODUCT(-('Gastos Gerais'!$B$4:$B$1003=Analítico!$B100),-(Analítico!AJ$3&gt;='Gastos Gerais'!$D$4:$D$1003),-(Analítico!AJ$3&lt;='Gastos Gerais'!$E$4:$E$1003),-('Gastos Gerais'!$C$4:$C$1003))</f>
        <v>0</v>
      </c>
      <c r="AK100" s="72">
        <f>SUMPRODUCT(-('Gastos Gerais'!$B$4:$B$1003=Analítico!$B100),-(Analítico!AK$3&gt;='Gastos Gerais'!$D$4:$D$1003),-(Analítico!AK$3&lt;='Gastos Gerais'!$E$4:$E$1003),-('Gastos Gerais'!$C$4:$C$1003))</f>
        <v>0</v>
      </c>
      <c r="AL100" s="72">
        <f>SUMPRODUCT(-('Gastos Gerais'!$B$4:$B$1003=Analítico!$B100),-(Analítico!AL$3&gt;='Gastos Gerais'!$D$4:$D$1003),-(Analítico!AL$3&lt;='Gastos Gerais'!$E$4:$E$1003),-('Gastos Gerais'!$C$4:$C$1003))</f>
        <v>0</v>
      </c>
      <c r="AM100" s="72">
        <f>SUMPRODUCT(-('Gastos Gerais'!$B$4:$B$1003=Analítico!$B100),-(Analítico!AM$3&gt;='Gastos Gerais'!$D$4:$D$1003),-(Analítico!AM$3&lt;='Gastos Gerais'!$E$4:$E$1003),-('Gastos Gerais'!$C$4:$C$1003))</f>
        <v>0</v>
      </c>
      <c r="AN100" s="72">
        <f>SUMPRODUCT(-('Gastos Gerais'!$B$4:$B$1003=Analítico!$B100),-(Analítico!AN$3&gt;='Gastos Gerais'!$D$4:$D$1003),-(Analítico!AN$3&lt;='Gastos Gerais'!$E$4:$E$1003),-('Gastos Gerais'!$C$4:$C$1003))</f>
        <v>0</v>
      </c>
      <c r="AO100" s="72">
        <f>SUMPRODUCT(-('Gastos Gerais'!$B$4:$B$1003=Analítico!$B100),-(Analítico!AO$3&gt;='Gastos Gerais'!$D$4:$D$1003),-(Analítico!AO$3&lt;='Gastos Gerais'!$E$4:$E$1003),-('Gastos Gerais'!$C$4:$C$1003))</f>
        <v>0</v>
      </c>
      <c r="AP100" s="72">
        <f>SUMPRODUCT(-('Gastos Gerais'!$B$4:$B$1003=Analítico!$B100),-(Analítico!AP$3&gt;='Gastos Gerais'!$D$4:$D$1003),-(Analítico!AP$3&lt;='Gastos Gerais'!$E$4:$E$1003),-('Gastos Gerais'!$C$4:$C$1003))</f>
        <v>0</v>
      </c>
      <c r="AQ100" s="72">
        <f>SUMPRODUCT(-('Gastos Gerais'!$B$4:$B$1003=Analítico!$B100),-(Analítico!AQ$3&gt;='Gastos Gerais'!$D$4:$D$1003),-(Analítico!AQ$3&lt;='Gastos Gerais'!$E$4:$E$1003),-('Gastos Gerais'!$C$4:$C$1003))</f>
        <v>0</v>
      </c>
      <c r="AR100" s="72">
        <f>SUMPRODUCT(-('Gastos Gerais'!$B$4:$B$1003=Analítico!$B100),-(Analítico!AR$3&gt;='Gastos Gerais'!$D$4:$D$1003),-(Analítico!AR$3&lt;='Gastos Gerais'!$E$4:$E$1003),-('Gastos Gerais'!$C$4:$C$1003))</f>
        <v>0</v>
      </c>
      <c r="AS100" s="72">
        <f>SUMPRODUCT(-('Gastos Gerais'!$B$4:$B$1003=Analítico!$B100),-(Analítico!AS$3&gt;='Gastos Gerais'!$D$4:$D$1003),-(Analítico!AS$3&lt;='Gastos Gerais'!$E$4:$E$1003),-('Gastos Gerais'!$C$4:$C$1003))</f>
        <v>0</v>
      </c>
      <c r="AT100" s="72">
        <f>SUMPRODUCT(-('Gastos Gerais'!$B$4:$B$1003=Analítico!$B100),-(Analítico!AT$3&gt;='Gastos Gerais'!$D$4:$D$1003),-(Analítico!AT$3&lt;='Gastos Gerais'!$E$4:$E$1003),-('Gastos Gerais'!$C$4:$C$1003))</f>
        <v>0</v>
      </c>
      <c r="AU100" s="72">
        <f>SUMPRODUCT(-('Gastos Gerais'!$B$4:$B$1003=Analítico!$B100),-(Analítico!AU$3&gt;='Gastos Gerais'!$D$4:$D$1003),-(Analítico!AU$3&lt;='Gastos Gerais'!$E$4:$E$1003),-('Gastos Gerais'!$C$4:$C$1003))</f>
        <v>0</v>
      </c>
      <c r="AV100" s="72">
        <f>SUMPRODUCT(-('Gastos Gerais'!$B$4:$B$1003=Analítico!$B100),-(Analítico!AV$3&gt;='Gastos Gerais'!$D$4:$D$1003),-(Analítico!AV$3&lt;='Gastos Gerais'!$E$4:$E$1003),-('Gastos Gerais'!$C$4:$C$1003))</f>
        <v>0</v>
      </c>
      <c r="AW100" s="72">
        <f>SUMPRODUCT(-('Gastos Gerais'!$B$4:$B$1003=Analítico!$B100),-(Analítico!AW$3&gt;='Gastos Gerais'!$D$4:$D$1003),-(Analítico!AW$3&lt;='Gastos Gerais'!$E$4:$E$1003),-('Gastos Gerais'!$C$4:$C$1003))</f>
        <v>0</v>
      </c>
      <c r="AX100" s="72">
        <f>SUMPRODUCT(-('Gastos Gerais'!$B$4:$B$1003=Analítico!$B100),-(Analítico!AX$3&gt;='Gastos Gerais'!$D$4:$D$1003),-(Analítico!AX$3&lt;='Gastos Gerais'!$E$4:$E$1003),-('Gastos Gerais'!$C$4:$C$1003))</f>
        <v>0</v>
      </c>
      <c r="AY100" s="72">
        <f>SUMPRODUCT(-('Gastos Gerais'!$B$4:$B$1003=Analítico!$B100),-(Analítico!AY$3&gt;='Gastos Gerais'!$D$4:$D$1003),-(Analítico!AY$3&lt;='Gastos Gerais'!$E$4:$E$1003),-('Gastos Gerais'!$C$4:$C$1003))</f>
        <v>0</v>
      </c>
      <c r="AZ100" s="72">
        <f>SUMPRODUCT(-('Gastos Gerais'!$B$4:$B$1003=Analítico!$B100),-(Analítico!AZ$3&gt;='Gastos Gerais'!$D$4:$D$1003),-(Analítico!AZ$3&lt;='Gastos Gerais'!$E$4:$E$1003),-('Gastos Gerais'!$C$4:$C$1003))</f>
        <v>0</v>
      </c>
      <c r="BA100" s="72">
        <f>SUMPRODUCT(-('Gastos Gerais'!$B$4:$B$1003=Analítico!$B100),-(Analítico!BA$3&gt;='Gastos Gerais'!$D$4:$D$1003),-(Analítico!BA$3&lt;='Gastos Gerais'!$E$4:$E$1003),-('Gastos Gerais'!$C$4:$C$1003))</f>
        <v>0</v>
      </c>
      <c r="BB100" s="72">
        <f>SUMPRODUCT(-('Gastos Gerais'!$B$4:$B$1003=Analítico!$B100),-(Analítico!BB$3&gt;='Gastos Gerais'!$D$4:$D$1003),-(Analítico!BB$3&lt;='Gastos Gerais'!$E$4:$E$1003),-('Gastos Gerais'!$C$4:$C$1003))</f>
        <v>0</v>
      </c>
      <c r="BC100" s="72">
        <f>SUMPRODUCT(-('Gastos Gerais'!$B$4:$B$1003=Analítico!$B100),-(Analítico!BC$3&gt;='Gastos Gerais'!$D$4:$D$1003),-(Analítico!BC$3&lt;='Gastos Gerais'!$E$4:$E$1003),-('Gastos Gerais'!$C$4:$C$1003))</f>
        <v>0</v>
      </c>
      <c r="BD100" s="72">
        <f>SUMPRODUCT(-('Gastos Gerais'!$B$4:$B$1003=Analítico!$B100),-(Analítico!BD$3&gt;='Gastos Gerais'!$D$4:$D$1003),-(Analítico!BD$3&lt;='Gastos Gerais'!$E$4:$E$1003),-('Gastos Gerais'!$C$4:$C$1003))</f>
        <v>0</v>
      </c>
      <c r="BE100" s="72">
        <f>SUMPRODUCT(-('Gastos Gerais'!$B$4:$B$1003=Analítico!$B100),-(Analítico!BE$3&gt;='Gastos Gerais'!$D$4:$D$1003),-(Analítico!BE$3&lt;='Gastos Gerais'!$E$4:$E$1003),-('Gastos Gerais'!$C$4:$C$1003))</f>
        <v>0</v>
      </c>
      <c r="BF100" s="72">
        <f>SUMPRODUCT(-('Gastos Gerais'!$B$4:$B$1003=Analítico!$B100),-(Analítico!BF$3&gt;='Gastos Gerais'!$D$4:$D$1003),-(Analítico!BF$3&lt;='Gastos Gerais'!$E$4:$E$1003),-('Gastos Gerais'!$C$4:$C$1003))</f>
        <v>0</v>
      </c>
      <c r="BG100" s="72">
        <f>SUMPRODUCT(-('Gastos Gerais'!$B$4:$B$1003=Analítico!$B100),-(Analítico!BG$3&gt;='Gastos Gerais'!$D$4:$D$1003),-(Analítico!BG$3&lt;='Gastos Gerais'!$E$4:$E$1003),-('Gastos Gerais'!$C$4:$C$1003))</f>
        <v>0</v>
      </c>
      <c r="BH100" s="72">
        <f>SUMPRODUCT(-('Gastos Gerais'!$B$4:$B$1003=Analítico!$B100),-(Analítico!BH$3&gt;='Gastos Gerais'!$D$4:$D$1003),-(Analítico!BH$3&lt;='Gastos Gerais'!$E$4:$E$1003),-('Gastos Gerais'!$C$4:$C$1003))</f>
        <v>0</v>
      </c>
      <c r="BI100" s="72">
        <f>SUMPRODUCT(-('Gastos Gerais'!$B$4:$B$1003=Analítico!$B100),-(Analítico!BI$3&gt;='Gastos Gerais'!$D$4:$D$1003),-(Analítico!BI$3&lt;='Gastos Gerais'!$E$4:$E$1003),-('Gastos Gerais'!$C$4:$C$1003))</f>
        <v>0</v>
      </c>
      <c r="BJ100" s="72">
        <f>SUMPRODUCT(-('Gastos Gerais'!$B$4:$B$1003=Analítico!$B100),-(Analítico!BJ$3&gt;='Gastos Gerais'!$D$4:$D$1003),-(Analítico!BJ$3&lt;='Gastos Gerais'!$E$4:$E$1003),-('Gastos Gerais'!$C$4:$C$1003))</f>
        <v>0</v>
      </c>
      <c r="BK100" s="70">
        <f t="shared" si="33"/>
        <v>9600</v>
      </c>
      <c r="BL100" s="75">
        <f t="shared" ca="1" si="34"/>
        <v>2.9112239689300583E-3</v>
      </c>
    </row>
    <row r="101" spans="1:64" s="48" customFormat="1" ht="23.25" customHeight="1" x14ac:dyDescent="0.2">
      <c r="A101" s="19" t="s">
        <v>267</v>
      </c>
      <c r="B101" s="22" t="s">
        <v>268</v>
      </c>
      <c r="C101" s="72">
        <f>SUMPRODUCT(-('Gastos Gerais'!$B$4:$B$1003=Analítico!$B101),-(Analítico!C$3&gt;='Gastos Gerais'!$D$4:$D$1003),-(Analítico!C$3&lt;='Gastos Gerais'!$E$4:$E$1003),-('Gastos Gerais'!$C$4:$C$1003))</f>
        <v>0</v>
      </c>
      <c r="D101" s="72">
        <f>SUMPRODUCT(-('Gastos Gerais'!$B$4:$B$1003=Analítico!$B101),-(Analítico!D$3&gt;='Gastos Gerais'!$D$4:$D$1003),-(Analítico!D$3&lt;='Gastos Gerais'!$E$4:$E$1003),-('Gastos Gerais'!$C$4:$C$1003))</f>
        <v>0</v>
      </c>
      <c r="E101" s="72">
        <f>SUMPRODUCT(-('Gastos Gerais'!$B$4:$B$1003=Analítico!$B101),-(Analítico!E$3&gt;='Gastos Gerais'!$D$4:$D$1003),-(Analítico!E$3&lt;='Gastos Gerais'!$E$4:$E$1003),-('Gastos Gerais'!$C$4:$C$1003))</f>
        <v>0</v>
      </c>
      <c r="F101" s="72">
        <f>SUMPRODUCT(-('Gastos Gerais'!$B$4:$B$1003=Analítico!$B101),-(Analítico!F$3&gt;='Gastos Gerais'!$D$4:$D$1003),-(Analítico!F$3&lt;='Gastos Gerais'!$E$4:$E$1003),-('Gastos Gerais'!$C$4:$C$1003))</f>
        <v>0</v>
      </c>
      <c r="G101" s="72">
        <f>SUMPRODUCT(-('Gastos Gerais'!$B$4:$B$1003=Analítico!$B101),-(Analítico!G$3&gt;='Gastos Gerais'!$D$4:$D$1003),-(Analítico!G$3&lt;='Gastos Gerais'!$E$4:$E$1003),-('Gastos Gerais'!$C$4:$C$1003))</f>
        <v>0</v>
      </c>
      <c r="H101" s="72">
        <f>SUMPRODUCT(-('Gastos Gerais'!$B$4:$B$1003=Analítico!$B101),-(Analítico!H$3&gt;='Gastos Gerais'!$D$4:$D$1003),-(Analítico!H$3&lt;='Gastos Gerais'!$E$4:$E$1003),-('Gastos Gerais'!$C$4:$C$1003))</f>
        <v>0</v>
      </c>
      <c r="I101" s="72">
        <f>SUMPRODUCT(-('Gastos Gerais'!$B$4:$B$1003=Analítico!$B101),-(Analítico!I$3&gt;='Gastos Gerais'!$D$4:$D$1003),-(Analítico!I$3&lt;='Gastos Gerais'!$E$4:$E$1003),-('Gastos Gerais'!$C$4:$C$1003))</f>
        <v>0</v>
      </c>
      <c r="J101" s="72">
        <f>SUMPRODUCT(-('Gastos Gerais'!$B$4:$B$1003=Analítico!$B101),-(Analítico!J$3&gt;='Gastos Gerais'!$D$4:$D$1003),-(Analítico!J$3&lt;='Gastos Gerais'!$E$4:$E$1003),-('Gastos Gerais'!$C$4:$C$1003))</f>
        <v>0</v>
      </c>
      <c r="K101" s="72">
        <f>SUMPRODUCT(-('Gastos Gerais'!$B$4:$B$1003=Analítico!$B101),-(Analítico!K$3&gt;='Gastos Gerais'!$D$4:$D$1003),-(Analítico!K$3&lt;='Gastos Gerais'!$E$4:$E$1003),-('Gastos Gerais'!$C$4:$C$1003))</f>
        <v>0</v>
      </c>
      <c r="L101" s="72">
        <f>SUMPRODUCT(-('Gastos Gerais'!$B$4:$B$1003=Analítico!$B101),-(Analítico!L$3&gt;='Gastos Gerais'!$D$4:$D$1003),-(Analítico!L$3&lt;='Gastos Gerais'!$E$4:$E$1003),-('Gastos Gerais'!$C$4:$C$1003))</f>
        <v>0</v>
      </c>
      <c r="M101" s="72">
        <f>SUMPRODUCT(-('Gastos Gerais'!$B$4:$B$1003=Analítico!$B101),-(Analítico!M$3&gt;='Gastos Gerais'!$D$4:$D$1003),-(Analítico!M$3&lt;='Gastos Gerais'!$E$4:$E$1003),-('Gastos Gerais'!$C$4:$C$1003))</f>
        <v>0</v>
      </c>
      <c r="N101" s="72">
        <f>SUMPRODUCT(-('Gastos Gerais'!$B$4:$B$1003=Analítico!$B101),-(Analítico!N$3&gt;='Gastos Gerais'!$D$4:$D$1003),-(Analítico!N$3&lt;='Gastos Gerais'!$E$4:$E$1003),-('Gastos Gerais'!$C$4:$C$1003))</f>
        <v>0</v>
      </c>
      <c r="O101" s="72">
        <f>SUMPRODUCT(-('Gastos Gerais'!$B$4:$B$1003=Analítico!$B101),-(Analítico!O$3&gt;='Gastos Gerais'!$D$4:$D$1003),-(Analítico!O$3&lt;='Gastos Gerais'!$E$4:$E$1003),-('Gastos Gerais'!$C$4:$C$1003))</f>
        <v>0</v>
      </c>
      <c r="P101" s="72">
        <f>SUMPRODUCT(-('Gastos Gerais'!$B$4:$B$1003=Analítico!$B101),-(Analítico!P$3&gt;='Gastos Gerais'!$D$4:$D$1003),-(Analítico!P$3&lt;='Gastos Gerais'!$E$4:$E$1003),-('Gastos Gerais'!$C$4:$C$1003))</f>
        <v>0</v>
      </c>
      <c r="Q101" s="72">
        <f>SUMPRODUCT(-('Gastos Gerais'!$B$4:$B$1003=Analítico!$B101),-(Analítico!Q$3&gt;='Gastos Gerais'!$D$4:$D$1003),-(Analítico!Q$3&lt;='Gastos Gerais'!$E$4:$E$1003),-('Gastos Gerais'!$C$4:$C$1003))</f>
        <v>0</v>
      </c>
      <c r="R101" s="72">
        <f>SUMPRODUCT(-('Gastos Gerais'!$B$4:$B$1003=Analítico!$B101),-(Analítico!R$3&gt;='Gastos Gerais'!$D$4:$D$1003),-(Analítico!R$3&lt;='Gastos Gerais'!$E$4:$E$1003),-('Gastos Gerais'!$C$4:$C$1003))</f>
        <v>0</v>
      </c>
      <c r="S101" s="72">
        <f>SUMPRODUCT(-('Gastos Gerais'!$B$4:$B$1003=Analítico!$B101),-(Analítico!S$3&gt;='Gastos Gerais'!$D$4:$D$1003),-(Analítico!S$3&lt;='Gastos Gerais'!$E$4:$E$1003),-('Gastos Gerais'!$C$4:$C$1003))</f>
        <v>0</v>
      </c>
      <c r="T101" s="72">
        <f>SUMPRODUCT(-('Gastos Gerais'!$B$4:$B$1003=Analítico!$B101),-(Analítico!T$3&gt;='Gastos Gerais'!$D$4:$D$1003),-(Analítico!T$3&lt;='Gastos Gerais'!$E$4:$E$1003),-('Gastos Gerais'!$C$4:$C$1003))</f>
        <v>0</v>
      </c>
      <c r="U101" s="72">
        <f>SUMPRODUCT(-('Gastos Gerais'!$B$4:$B$1003=Analítico!$B101),-(Analítico!U$3&gt;='Gastos Gerais'!$D$4:$D$1003),-(Analítico!U$3&lt;='Gastos Gerais'!$E$4:$E$1003),-('Gastos Gerais'!$C$4:$C$1003))</f>
        <v>0</v>
      </c>
      <c r="V101" s="72">
        <f>SUMPRODUCT(-('Gastos Gerais'!$B$4:$B$1003=Analítico!$B101),-(Analítico!V$3&gt;='Gastos Gerais'!$D$4:$D$1003),-(Analítico!V$3&lt;='Gastos Gerais'!$E$4:$E$1003),-('Gastos Gerais'!$C$4:$C$1003))</f>
        <v>0</v>
      </c>
      <c r="W101" s="72">
        <f>SUMPRODUCT(-('Gastos Gerais'!$B$4:$B$1003=Analítico!$B101),-(Analítico!W$3&gt;='Gastos Gerais'!$D$4:$D$1003),-(Analítico!W$3&lt;='Gastos Gerais'!$E$4:$E$1003),-('Gastos Gerais'!$C$4:$C$1003))</f>
        <v>0</v>
      </c>
      <c r="X101" s="72">
        <f>SUMPRODUCT(-('Gastos Gerais'!$B$4:$B$1003=Analítico!$B101),-(Analítico!X$3&gt;='Gastos Gerais'!$D$4:$D$1003),-(Analítico!X$3&lt;='Gastos Gerais'!$E$4:$E$1003),-('Gastos Gerais'!$C$4:$C$1003))</f>
        <v>0</v>
      </c>
      <c r="Y101" s="72">
        <f>SUMPRODUCT(-('Gastos Gerais'!$B$4:$B$1003=Analítico!$B101),-(Analítico!Y$3&gt;='Gastos Gerais'!$D$4:$D$1003),-(Analítico!Y$3&lt;='Gastos Gerais'!$E$4:$E$1003),-('Gastos Gerais'!$C$4:$C$1003))</f>
        <v>0</v>
      </c>
      <c r="Z101" s="72">
        <f>SUMPRODUCT(-('Gastos Gerais'!$B$4:$B$1003=Analítico!$B101),-(Analítico!Z$3&gt;='Gastos Gerais'!$D$4:$D$1003),-(Analítico!Z$3&lt;='Gastos Gerais'!$E$4:$E$1003),-('Gastos Gerais'!$C$4:$C$1003))</f>
        <v>0</v>
      </c>
      <c r="AA101" s="72">
        <f>SUMPRODUCT(-('Gastos Gerais'!$B$4:$B$1003=Analítico!$B101),-(Analítico!AA$3&gt;='Gastos Gerais'!$D$4:$D$1003),-(Analítico!AA$3&lt;='Gastos Gerais'!$E$4:$E$1003),-('Gastos Gerais'!$C$4:$C$1003))</f>
        <v>0</v>
      </c>
      <c r="AB101" s="72">
        <f>SUMPRODUCT(-('Gastos Gerais'!$B$4:$B$1003=Analítico!$B101),-(Analítico!AB$3&gt;='Gastos Gerais'!$D$4:$D$1003),-(Analítico!AB$3&lt;='Gastos Gerais'!$E$4:$E$1003),-('Gastos Gerais'!$C$4:$C$1003))</f>
        <v>0</v>
      </c>
      <c r="AC101" s="72">
        <f>SUMPRODUCT(-('Gastos Gerais'!$B$4:$B$1003=Analítico!$B101),-(Analítico!AC$3&gt;='Gastos Gerais'!$D$4:$D$1003),-(Analítico!AC$3&lt;='Gastos Gerais'!$E$4:$E$1003),-('Gastos Gerais'!$C$4:$C$1003))</f>
        <v>0</v>
      </c>
      <c r="AD101" s="72">
        <f>SUMPRODUCT(-('Gastos Gerais'!$B$4:$B$1003=Analítico!$B101),-(Analítico!AD$3&gt;='Gastos Gerais'!$D$4:$D$1003),-(Analítico!AD$3&lt;='Gastos Gerais'!$E$4:$E$1003),-('Gastos Gerais'!$C$4:$C$1003))</f>
        <v>0</v>
      </c>
      <c r="AE101" s="72">
        <f>SUMPRODUCT(-('Gastos Gerais'!$B$4:$B$1003=Analítico!$B101),-(Analítico!AE$3&gt;='Gastos Gerais'!$D$4:$D$1003),-(Analítico!AE$3&lt;='Gastos Gerais'!$E$4:$E$1003),-('Gastos Gerais'!$C$4:$C$1003))</f>
        <v>0</v>
      </c>
      <c r="AF101" s="72">
        <f>SUMPRODUCT(-('Gastos Gerais'!$B$4:$B$1003=Analítico!$B101),-(Analítico!AF$3&gt;='Gastos Gerais'!$D$4:$D$1003),-(Analítico!AF$3&lt;='Gastos Gerais'!$E$4:$E$1003),-('Gastos Gerais'!$C$4:$C$1003))</f>
        <v>0</v>
      </c>
      <c r="AG101" s="72">
        <f>SUMPRODUCT(-('Gastos Gerais'!$B$4:$B$1003=Analítico!$B101),-(Analítico!AG$3&gt;='Gastos Gerais'!$D$4:$D$1003),-(Analítico!AG$3&lt;='Gastos Gerais'!$E$4:$E$1003),-('Gastos Gerais'!$C$4:$C$1003))</f>
        <v>0</v>
      </c>
      <c r="AH101" s="72">
        <f>SUMPRODUCT(-('Gastos Gerais'!$B$4:$B$1003=Analítico!$B101),-(Analítico!AH$3&gt;='Gastos Gerais'!$D$4:$D$1003),-(Analítico!AH$3&lt;='Gastos Gerais'!$E$4:$E$1003),-('Gastos Gerais'!$C$4:$C$1003))</f>
        <v>0</v>
      </c>
      <c r="AI101" s="72">
        <f>SUMPRODUCT(-('Gastos Gerais'!$B$4:$B$1003=Analítico!$B101),-(Analítico!AI$3&gt;='Gastos Gerais'!$D$4:$D$1003),-(Analítico!AI$3&lt;='Gastos Gerais'!$E$4:$E$1003),-('Gastos Gerais'!$C$4:$C$1003))</f>
        <v>0</v>
      </c>
      <c r="AJ101" s="72">
        <f>SUMPRODUCT(-('Gastos Gerais'!$B$4:$B$1003=Analítico!$B101),-(Analítico!AJ$3&gt;='Gastos Gerais'!$D$4:$D$1003),-(Analítico!AJ$3&lt;='Gastos Gerais'!$E$4:$E$1003),-('Gastos Gerais'!$C$4:$C$1003))</f>
        <v>0</v>
      </c>
      <c r="AK101" s="72">
        <f>SUMPRODUCT(-('Gastos Gerais'!$B$4:$B$1003=Analítico!$B101),-(Analítico!AK$3&gt;='Gastos Gerais'!$D$4:$D$1003),-(Analítico!AK$3&lt;='Gastos Gerais'!$E$4:$E$1003),-('Gastos Gerais'!$C$4:$C$1003))</f>
        <v>0</v>
      </c>
      <c r="AL101" s="72">
        <f>SUMPRODUCT(-('Gastos Gerais'!$B$4:$B$1003=Analítico!$B101),-(Analítico!AL$3&gt;='Gastos Gerais'!$D$4:$D$1003),-(Analítico!AL$3&lt;='Gastos Gerais'!$E$4:$E$1003),-('Gastos Gerais'!$C$4:$C$1003))</f>
        <v>0</v>
      </c>
      <c r="AM101" s="72">
        <f>SUMPRODUCT(-('Gastos Gerais'!$B$4:$B$1003=Analítico!$B101),-(Analítico!AM$3&gt;='Gastos Gerais'!$D$4:$D$1003),-(Analítico!AM$3&lt;='Gastos Gerais'!$E$4:$E$1003),-('Gastos Gerais'!$C$4:$C$1003))</f>
        <v>0</v>
      </c>
      <c r="AN101" s="72">
        <f>SUMPRODUCT(-('Gastos Gerais'!$B$4:$B$1003=Analítico!$B101),-(Analítico!AN$3&gt;='Gastos Gerais'!$D$4:$D$1003),-(Analítico!AN$3&lt;='Gastos Gerais'!$E$4:$E$1003),-('Gastos Gerais'!$C$4:$C$1003))</f>
        <v>0</v>
      </c>
      <c r="AO101" s="72">
        <f>SUMPRODUCT(-('Gastos Gerais'!$B$4:$B$1003=Analítico!$B101),-(Analítico!AO$3&gt;='Gastos Gerais'!$D$4:$D$1003),-(Analítico!AO$3&lt;='Gastos Gerais'!$E$4:$E$1003),-('Gastos Gerais'!$C$4:$C$1003))</f>
        <v>0</v>
      </c>
      <c r="AP101" s="72">
        <f>SUMPRODUCT(-('Gastos Gerais'!$B$4:$B$1003=Analítico!$B101),-(Analítico!AP$3&gt;='Gastos Gerais'!$D$4:$D$1003),-(Analítico!AP$3&lt;='Gastos Gerais'!$E$4:$E$1003),-('Gastos Gerais'!$C$4:$C$1003))</f>
        <v>0</v>
      </c>
      <c r="AQ101" s="72">
        <f>SUMPRODUCT(-('Gastos Gerais'!$B$4:$B$1003=Analítico!$B101),-(Analítico!AQ$3&gt;='Gastos Gerais'!$D$4:$D$1003),-(Analítico!AQ$3&lt;='Gastos Gerais'!$E$4:$E$1003),-('Gastos Gerais'!$C$4:$C$1003))</f>
        <v>0</v>
      </c>
      <c r="AR101" s="72">
        <f>SUMPRODUCT(-('Gastos Gerais'!$B$4:$B$1003=Analítico!$B101),-(Analítico!AR$3&gt;='Gastos Gerais'!$D$4:$D$1003),-(Analítico!AR$3&lt;='Gastos Gerais'!$E$4:$E$1003),-('Gastos Gerais'!$C$4:$C$1003))</f>
        <v>0</v>
      </c>
      <c r="AS101" s="72">
        <f>SUMPRODUCT(-('Gastos Gerais'!$B$4:$B$1003=Analítico!$B101),-(Analítico!AS$3&gt;='Gastos Gerais'!$D$4:$D$1003),-(Analítico!AS$3&lt;='Gastos Gerais'!$E$4:$E$1003),-('Gastos Gerais'!$C$4:$C$1003))</f>
        <v>0</v>
      </c>
      <c r="AT101" s="72">
        <f>SUMPRODUCT(-('Gastos Gerais'!$B$4:$B$1003=Analítico!$B101),-(Analítico!AT$3&gt;='Gastos Gerais'!$D$4:$D$1003),-(Analítico!AT$3&lt;='Gastos Gerais'!$E$4:$E$1003),-('Gastos Gerais'!$C$4:$C$1003))</f>
        <v>0</v>
      </c>
      <c r="AU101" s="72">
        <f>SUMPRODUCT(-('Gastos Gerais'!$B$4:$B$1003=Analítico!$B101),-(Analítico!AU$3&gt;='Gastos Gerais'!$D$4:$D$1003),-(Analítico!AU$3&lt;='Gastos Gerais'!$E$4:$E$1003),-('Gastos Gerais'!$C$4:$C$1003))</f>
        <v>0</v>
      </c>
      <c r="AV101" s="72">
        <f>SUMPRODUCT(-('Gastos Gerais'!$B$4:$B$1003=Analítico!$B101),-(Analítico!AV$3&gt;='Gastos Gerais'!$D$4:$D$1003),-(Analítico!AV$3&lt;='Gastos Gerais'!$E$4:$E$1003),-('Gastos Gerais'!$C$4:$C$1003))</f>
        <v>0</v>
      </c>
      <c r="AW101" s="72">
        <f>SUMPRODUCT(-('Gastos Gerais'!$B$4:$B$1003=Analítico!$B101),-(Analítico!AW$3&gt;='Gastos Gerais'!$D$4:$D$1003),-(Analítico!AW$3&lt;='Gastos Gerais'!$E$4:$E$1003),-('Gastos Gerais'!$C$4:$C$1003))</f>
        <v>0</v>
      </c>
      <c r="AX101" s="72">
        <f>SUMPRODUCT(-('Gastos Gerais'!$B$4:$B$1003=Analítico!$B101),-(Analítico!AX$3&gt;='Gastos Gerais'!$D$4:$D$1003),-(Analítico!AX$3&lt;='Gastos Gerais'!$E$4:$E$1003),-('Gastos Gerais'!$C$4:$C$1003))</f>
        <v>0</v>
      </c>
      <c r="AY101" s="72">
        <f>SUMPRODUCT(-('Gastos Gerais'!$B$4:$B$1003=Analítico!$B101),-(Analítico!AY$3&gt;='Gastos Gerais'!$D$4:$D$1003),-(Analítico!AY$3&lt;='Gastos Gerais'!$E$4:$E$1003),-('Gastos Gerais'!$C$4:$C$1003))</f>
        <v>0</v>
      </c>
      <c r="AZ101" s="72">
        <f>SUMPRODUCT(-('Gastos Gerais'!$B$4:$B$1003=Analítico!$B101),-(Analítico!AZ$3&gt;='Gastos Gerais'!$D$4:$D$1003),-(Analítico!AZ$3&lt;='Gastos Gerais'!$E$4:$E$1003),-('Gastos Gerais'!$C$4:$C$1003))</f>
        <v>0</v>
      </c>
      <c r="BA101" s="72">
        <f>SUMPRODUCT(-('Gastos Gerais'!$B$4:$B$1003=Analítico!$B101),-(Analítico!BA$3&gt;='Gastos Gerais'!$D$4:$D$1003),-(Analítico!BA$3&lt;='Gastos Gerais'!$E$4:$E$1003),-('Gastos Gerais'!$C$4:$C$1003))</f>
        <v>0</v>
      </c>
      <c r="BB101" s="72">
        <f>SUMPRODUCT(-('Gastos Gerais'!$B$4:$B$1003=Analítico!$B101),-(Analítico!BB$3&gt;='Gastos Gerais'!$D$4:$D$1003),-(Analítico!BB$3&lt;='Gastos Gerais'!$E$4:$E$1003),-('Gastos Gerais'!$C$4:$C$1003))</f>
        <v>0</v>
      </c>
      <c r="BC101" s="72">
        <f>SUMPRODUCT(-('Gastos Gerais'!$B$4:$B$1003=Analítico!$B101),-(Analítico!BC$3&gt;='Gastos Gerais'!$D$4:$D$1003),-(Analítico!BC$3&lt;='Gastos Gerais'!$E$4:$E$1003),-('Gastos Gerais'!$C$4:$C$1003))</f>
        <v>0</v>
      </c>
      <c r="BD101" s="72">
        <f>SUMPRODUCT(-('Gastos Gerais'!$B$4:$B$1003=Analítico!$B101),-(Analítico!BD$3&gt;='Gastos Gerais'!$D$4:$D$1003),-(Analítico!BD$3&lt;='Gastos Gerais'!$E$4:$E$1003),-('Gastos Gerais'!$C$4:$C$1003))</f>
        <v>0</v>
      </c>
      <c r="BE101" s="72">
        <f>SUMPRODUCT(-('Gastos Gerais'!$B$4:$B$1003=Analítico!$B101),-(Analítico!BE$3&gt;='Gastos Gerais'!$D$4:$D$1003),-(Analítico!BE$3&lt;='Gastos Gerais'!$E$4:$E$1003),-('Gastos Gerais'!$C$4:$C$1003))</f>
        <v>0</v>
      </c>
      <c r="BF101" s="72">
        <f>SUMPRODUCT(-('Gastos Gerais'!$B$4:$B$1003=Analítico!$B101),-(Analítico!BF$3&gt;='Gastos Gerais'!$D$4:$D$1003),-(Analítico!BF$3&lt;='Gastos Gerais'!$E$4:$E$1003),-('Gastos Gerais'!$C$4:$C$1003))</f>
        <v>0</v>
      </c>
      <c r="BG101" s="72">
        <f>SUMPRODUCT(-('Gastos Gerais'!$B$4:$B$1003=Analítico!$B101),-(Analítico!BG$3&gt;='Gastos Gerais'!$D$4:$D$1003),-(Analítico!BG$3&lt;='Gastos Gerais'!$E$4:$E$1003),-('Gastos Gerais'!$C$4:$C$1003))</f>
        <v>0</v>
      </c>
      <c r="BH101" s="72">
        <f>SUMPRODUCT(-('Gastos Gerais'!$B$4:$B$1003=Analítico!$B101),-(Analítico!BH$3&gt;='Gastos Gerais'!$D$4:$D$1003),-(Analítico!BH$3&lt;='Gastos Gerais'!$E$4:$E$1003),-('Gastos Gerais'!$C$4:$C$1003))</f>
        <v>0</v>
      </c>
      <c r="BI101" s="72">
        <f>SUMPRODUCT(-('Gastos Gerais'!$B$4:$B$1003=Analítico!$B101),-(Analítico!BI$3&gt;='Gastos Gerais'!$D$4:$D$1003),-(Analítico!BI$3&lt;='Gastos Gerais'!$E$4:$E$1003),-('Gastos Gerais'!$C$4:$C$1003))</f>
        <v>0</v>
      </c>
      <c r="BJ101" s="72">
        <f>SUMPRODUCT(-('Gastos Gerais'!$B$4:$B$1003=Analítico!$B101),-(Analítico!BJ$3&gt;='Gastos Gerais'!$D$4:$D$1003),-(Analítico!BJ$3&lt;='Gastos Gerais'!$E$4:$E$1003),-('Gastos Gerais'!$C$4:$C$1003))</f>
        <v>0</v>
      </c>
      <c r="BK101" s="70">
        <f t="shared" si="33"/>
        <v>0</v>
      </c>
      <c r="BL101" s="75">
        <f t="shared" ca="1" si="34"/>
        <v>0</v>
      </c>
    </row>
    <row r="102" spans="1:64" s="48" customFormat="1" ht="23.25" customHeight="1" x14ac:dyDescent="0.2">
      <c r="A102" s="19" t="s">
        <v>269</v>
      </c>
      <c r="B102" s="353" t="s">
        <v>270</v>
      </c>
      <c r="C102" s="72">
        <f>SUMPRODUCT(-('Gastos Gerais'!$B$4:$B$1003=Analítico!$B102),-(Analítico!C$3&gt;='Gastos Gerais'!$D$4:$D$1003),-(Analítico!C$3&lt;='Gastos Gerais'!$E$4:$E$1003),-('Gastos Gerais'!$C$4:$C$1003))</f>
        <v>0</v>
      </c>
      <c r="D102" s="72">
        <f>SUMPRODUCT(-('Gastos Gerais'!$B$4:$B$1003=Analítico!$B102),-(Analítico!D$3&gt;='Gastos Gerais'!$D$4:$D$1003),-(Analítico!D$3&lt;='Gastos Gerais'!$E$4:$E$1003),-('Gastos Gerais'!$C$4:$C$1003))</f>
        <v>0</v>
      </c>
      <c r="E102" s="72">
        <f>SUMPRODUCT(-('Gastos Gerais'!$B$4:$B$1003=Analítico!$B102),-(Analítico!E$3&gt;='Gastos Gerais'!$D$4:$D$1003),-(Analítico!E$3&lt;='Gastos Gerais'!$E$4:$E$1003),-('Gastos Gerais'!$C$4:$C$1003))</f>
        <v>0</v>
      </c>
      <c r="F102" s="72">
        <f>SUMPRODUCT(-('Gastos Gerais'!$B$4:$B$1003=Analítico!$B102),-(Analítico!F$3&gt;='Gastos Gerais'!$D$4:$D$1003),-(Analítico!F$3&lt;='Gastos Gerais'!$E$4:$E$1003),-('Gastos Gerais'!$C$4:$C$1003))</f>
        <v>0</v>
      </c>
      <c r="G102" s="72">
        <f>SUMPRODUCT(-('Gastos Gerais'!$B$4:$B$1003=Analítico!$B102),-(Analítico!G$3&gt;='Gastos Gerais'!$D$4:$D$1003),-(Analítico!G$3&lt;='Gastos Gerais'!$E$4:$E$1003),-('Gastos Gerais'!$C$4:$C$1003))</f>
        <v>0</v>
      </c>
      <c r="H102" s="72">
        <f>SUMPRODUCT(-('Gastos Gerais'!$B$4:$B$1003=Analítico!$B102),-(Analítico!H$3&gt;='Gastos Gerais'!$D$4:$D$1003),-(Analítico!H$3&lt;='Gastos Gerais'!$E$4:$E$1003),-('Gastos Gerais'!$C$4:$C$1003))</f>
        <v>0</v>
      </c>
      <c r="I102" s="72">
        <f>SUMPRODUCT(-('Gastos Gerais'!$B$4:$B$1003=Analítico!$B102),-(Analítico!I$3&gt;='Gastos Gerais'!$D$4:$D$1003),-(Analítico!I$3&lt;='Gastos Gerais'!$E$4:$E$1003),-('Gastos Gerais'!$C$4:$C$1003))</f>
        <v>0</v>
      </c>
      <c r="J102" s="72">
        <f>SUMPRODUCT(-('Gastos Gerais'!$B$4:$B$1003=Analítico!$B102),-(Analítico!J$3&gt;='Gastos Gerais'!$D$4:$D$1003),-(Analítico!J$3&lt;='Gastos Gerais'!$E$4:$E$1003),-('Gastos Gerais'!$C$4:$C$1003))</f>
        <v>0</v>
      </c>
      <c r="K102" s="72">
        <f>SUMPRODUCT(-('Gastos Gerais'!$B$4:$B$1003=Analítico!$B102),-(Analítico!K$3&gt;='Gastos Gerais'!$D$4:$D$1003),-(Analítico!K$3&lt;='Gastos Gerais'!$E$4:$E$1003),-('Gastos Gerais'!$C$4:$C$1003))</f>
        <v>0</v>
      </c>
      <c r="L102" s="72">
        <f>SUMPRODUCT(-('Gastos Gerais'!$B$4:$B$1003=Analítico!$B102),-(Analítico!L$3&gt;='Gastos Gerais'!$D$4:$D$1003),-(Analítico!L$3&lt;='Gastos Gerais'!$E$4:$E$1003),-('Gastos Gerais'!$C$4:$C$1003))</f>
        <v>0</v>
      </c>
      <c r="M102" s="72">
        <f>SUMPRODUCT(-('Gastos Gerais'!$B$4:$B$1003=Analítico!$B102),-(Analítico!M$3&gt;='Gastos Gerais'!$D$4:$D$1003),-(Analítico!M$3&lt;='Gastos Gerais'!$E$4:$E$1003),-('Gastos Gerais'!$C$4:$C$1003))</f>
        <v>0</v>
      </c>
      <c r="N102" s="72">
        <f>SUMPRODUCT(-('Gastos Gerais'!$B$4:$B$1003=Analítico!$B102),-(Analítico!N$3&gt;='Gastos Gerais'!$D$4:$D$1003),-(Analítico!N$3&lt;='Gastos Gerais'!$E$4:$E$1003),-('Gastos Gerais'!$C$4:$C$1003))</f>
        <v>0</v>
      </c>
      <c r="O102" s="72">
        <f>SUMPRODUCT(-('Gastos Gerais'!$B$4:$B$1003=Analítico!$B102),-(Analítico!O$3&gt;='Gastos Gerais'!$D$4:$D$1003),-(Analítico!O$3&lt;='Gastos Gerais'!$E$4:$E$1003),-('Gastos Gerais'!$C$4:$C$1003))</f>
        <v>0</v>
      </c>
      <c r="P102" s="72">
        <f>SUMPRODUCT(-('Gastos Gerais'!$B$4:$B$1003=Analítico!$B102),-(Analítico!P$3&gt;='Gastos Gerais'!$D$4:$D$1003),-(Analítico!P$3&lt;='Gastos Gerais'!$E$4:$E$1003),-('Gastos Gerais'!$C$4:$C$1003))</f>
        <v>0</v>
      </c>
      <c r="Q102" s="72">
        <f>SUMPRODUCT(-('Gastos Gerais'!$B$4:$B$1003=Analítico!$B102),-(Analítico!Q$3&gt;='Gastos Gerais'!$D$4:$D$1003),-(Analítico!Q$3&lt;='Gastos Gerais'!$E$4:$E$1003),-('Gastos Gerais'!$C$4:$C$1003))</f>
        <v>0</v>
      </c>
      <c r="R102" s="72">
        <f>SUMPRODUCT(-('Gastos Gerais'!$B$4:$B$1003=Analítico!$B102),-(Analítico!R$3&gt;='Gastos Gerais'!$D$4:$D$1003),-(Analítico!R$3&lt;='Gastos Gerais'!$E$4:$E$1003),-('Gastos Gerais'!$C$4:$C$1003))</f>
        <v>0</v>
      </c>
      <c r="S102" s="72">
        <f>SUMPRODUCT(-('Gastos Gerais'!$B$4:$B$1003=Analítico!$B102),-(Analítico!S$3&gt;='Gastos Gerais'!$D$4:$D$1003),-(Analítico!S$3&lt;='Gastos Gerais'!$E$4:$E$1003),-('Gastos Gerais'!$C$4:$C$1003))</f>
        <v>0</v>
      </c>
      <c r="T102" s="72">
        <f>SUMPRODUCT(-('Gastos Gerais'!$B$4:$B$1003=Analítico!$B102),-(Analítico!T$3&gt;='Gastos Gerais'!$D$4:$D$1003),-(Analítico!T$3&lt;='Gastos Gerais'!$E$4:$E$1003),-('Gastos Gerais'!$C$4:$C$1003))</f>
        <v>0</v>
      </c>
      <c r="U102" s="72">
        <f>SUMPRODUCT(-('Gastos Gerais'!$B$4:$B$1003=Analítico!$B102),-(Analítico!U$3&gt;='Gastos Gerais'!$D$4:$D$1003),-(Analítico!U$3&lt;='Gastos Gerais'!$E$4:$E$1003),-('Gastos Gerais'!$C$4:$C$1003))</f>
        <v>0</v>
      </c>
      <c r="V102" s="72">
        <f>SUMPRODUCT(-('Gastos Gerais'!$B$4:$B$1003=Analítico!$B102),-(Analítico!V$3&gt;='Gastos Gerais'!$D$4:$D$1003),-(Analítico!V$3&lt;='Gastos Gerais'!$E$4:$E$1003),-('Gastos Gerais'!$C$4:$C$1003))</f>
        <v>0</v>
      </c>
      <c r="W102" s="72">
        <f>SUMPRODUCT(-('Gastos Gerais'!$B$4:$B$1003=Analítico!$B102),-(Analítico!W$3&gt;='Gastos Gerais'!$D$4:$D$1003),-(Analítico!W$3&lt;='Gastos Gerais'!$E$4:$E$1003),-('Gastos Gerais'!$C$4:$C$1003))</f>
        <v>0</v>
      </c>
      <c r="X102" s="72">
        <f>SUMPRODUCT(-('Gastos Gerais'!$B$4:$B$1003=Analítico!$B102),-(Analítico!X$3&gt;='Gastos Gerais'!$D$4:$D$1003),-(Analítico!X$3&lt;='Gastos Gerais'!$E$4:$E$1003),-('Gastos Gerais'!$C$4:$C$1003))</f>
        <v>0</v>
      </c>
      <c r="Y102" s="72">
        <f>SUMPRODUCT(-('Gastos Gerais'!$B$4:$B$1003=Analítico!$B102),-(Analítico!Y$3&gt;='Gastos Gerais'!$D$4:$D$1003),-(Analítico!Y$3&lt;='Gastos Gerais'!$E$4:$E$1003),-('Gastos Gerais'!$C$4:$C$1003))</f>
        <v>0</v>
      </c>
      <c r="Z102" s="72">
        <f>SUMPRODUCT(-('Gastos Gerais'!$B$4:$B$1003=Analítico!$B102),-(Analítico!Z$3&gt;='Gastos Gerais'!$D$4:$D$1003),-(Analítico!Z$3&lt;='Gastos Gerais'!$E$4:$E$1003),-('Gastos Gerais'!$C$4:$C$1003))</f>
        <v>0</v>
      </c>
      <c r="AA102" s="72">
        <f>SUMPRODUCT(-('Gastos Gerais'!$B$4:$B$1003=Analítico!$B102),-(Analítico!AA$3&gt;='Gastos Gerais'!$D$4:$D$1003),-(Analítico!AA$3&lt;='Gastos Gerais'!$E$4:$E$1003),-('Gastos Gerais'!$C$4:$C$1003))</f>
        <v>0</v>
      </c>
      <c r="AB102" s="72">
        <f>SUMPRODUCT(-('Gastos Gerais'!$B$4:$B$1003=Analítico!$B102),-(Analítico!AB$3&gt;='Gastos Gerais'!$D$4:$D$1003),-(Analítico!AB$3&lt;='Gastos Gerais'!$E$4:$E$1003),-('Gastos Gerais'!$C$4:$C$1003))</f>
        <v>0</v>
      </c>
      <c r="AC102" s="72">
        <f>SUMPRODUCT(-('Gastos Gerais'!$B$4:$B$1003=Analítico!$B102),-(Analítico!AC$3&gt;='Gastos Gerais'!$D$4:$D$1003),-(Analítico!AC$3&lt;='Gastos Gerais'!$E$4:$E$1003),-('Gastos Gerais'!$C$4:$C$1003))</f>
        <v>0</v>
      </c>
      <c r="AD102" s="72">
        <f>SUMPRODUCT(-('Gastos Gerais'!$B$4:$B$1003=Analítico!$B102),-(Analítico!AD$3&gt;='Gastos Gerais'!$D$4:$D$1003),-(Analítico!AD$3&lt;='Gastos Gerais'!$E$4:$E$1003),-('Gastos Gerais'!$C$4:$C$1003))</f>
        <v>0</v>
      </c>
      <c r="AE102" s="72">
        <f>SUMPRODUCT(-('Gastos Gerais'!$B$4:$B$1003=Analítico!$B102),-(Analítico!AE$3&gt;='Gastos Gerais'!$D$4:$D$1003),-(Analítico!AE$3&lt;='Gastos Gerais'!$E$4:$E$1003),-('Gastos Gerais'!$C$4:$C$1003))</f>
        <v>0</v>
      </c>
      <c r="AF102" s="72">
        <f>SUMPRODUCT(-('Gastos Gerais'!$B$4:$B$1003=Analítico!$B102),-(Analítico!AF$3&gt;='Gastos Gerais'!$D$4:$D$1003),-(Analítico!AF$3&lt;='Gastos Gerais'!$E$4:$E$1003),-('Gastos Gerais'!$C$4:$C$1003))</f>
        <v>0</v>
      </c>
      <c r="AG102" s="72">
        <f>SUMPRODUCT(-('Gastos Gerais'!$B$4:$B$1003=Analítico!$B102),-(Analítico!AG$3&gt;='Gastos Gerais'!$D$4:$D$1003),-(Analítico!AG$3&lt;='Gastos Gerais'!$E$4:$E$1003),-('Gastos Gerais'!$C$4:$C$1003))</f>
        <v>0</v>
      </c>
      <c r="AH102" s="72">
        <f>SUMPRODUCT(-('Gastos Gerais'!$B$4:$B$1003=Analítico!$B102),-(Analítico!AH$3&gt;='Gastos Gerais'!$D$4:$D$1003),-(Analítico!AH$3&lt;='Gastos Gerais'!$E$4:$E$1003),-('Gastos Gerais'!$C$4:$C$1003))</f>
        <v>0</v>
      </c>
      <c r="AI102" s="72">
        <f>SUMPRODUCT(-('Gastos Gerais'!$B$4:$B$1003=Analítico!$B102),-(Analítico!AI$3&gt;='Gastos Gerais'!$D$4:$D$1003),-(Analítico!AI$3&lt;='Gastos Gerais'!$E$4:$E$1003),-('Gastos Gerais'!$C$4:$C$1003))</f>
        <v>0</v>
      </c>
      <c r="AJ102" s="72">
        <f>SUMPRODUCT(-('Gastos Gerais'!$B$4:$B$1003=Analítico!$B102),-(Analítico!AJ$3&gt;='Gastos Gerais'!$D$4:$D$1003),-(Analítico!AJ$3&lt;='Gastos Gerais'!$E$4:$E$1003),-('Gastos Gerais'!$C$4:$C$1003))</f>
        <v>0</v>
      </c>
      <c r="AK102" s="72">
        <f>SUMPRODUCT(-('Gastos Gerais'!$B$4:$B$1003=Analítico!$B102),-(Analítico!AK$3&gt;='Gastos Gerais'!$D$4:$D$1003),-(Analítico!AK$3&lt;='Gastos Gerais'!$E$4:$E$1003),-('Gastos Gerais'!$C$4:$C$1003))</f>
        <v>0</v>
      </c>
      <c r="AL102" s="72">
        <f>SUMPRODUCT(-('Gastos Gerais'!$B$4:$B$1003=Analítico!$B102),-(Analítico!AL$3&gt;='Gastos Gerais'!$D$4:$D$1003),-(Analítico!AL$3&lt;='Gastos Gerais'!$E$4:$E$1003),-('Gastos Gerais'!$C$4:$C$1003))</f>
        <v>0</v>
      </c>
      <c r="AM102" s="72">
        <f>SUMPRODUCT(-('Gastos Gerais'!$B$4:$B$1003=Analítico!$B102),-(Analítico!AM$3&gt;='Gastos Gerais'!$D$4:$D$1003),-(Analítico!AM$3&lt;='Gastos Gerais'!$E$4:$E$1003),-('Gastos Gerais'!$C$4:$C$1003))</f>
        <v>0</v>
      </c>
      <c r="AN102" s="72">
        <f>SUMPRODUCT(-('Gastos Gerais'!$B$4:$B$1003=Analítico!$B102),-(Analítico!AN$3&gt;='Gastos Gerais'!$D$4:$D$1003),-(Analítico!AN$3&lt;='Gastos Gerais'!$E$4:$E$1003),-('Gastos Gerais'!$C$4:$C$1003))</f>
        <v>0</v>
      </c>
      <c r="AO102" s="72">
        <f>SUMPRODUCT(-('Gastos Gerais'!$B$4:$B$1003=Analítico!$B102),-(Analítico!AO$3&gt;='Gastos Gerais'!$D$4:$D$1003),-(Analítico!AO$3&lt;='Gastos Gerais'!$E$4:$E$1003),-('Gastos Gerais'!$C$4:$C$1003))</f>
        <v>0</v>
      </c>
      <c r="AP102" s="72">
        <f>SUMPRODUCT(-('Gastos Gerais'!$B$4:$B$1003=Analítico!$B102),-(Analítico!AP$3&gt;='Gastos Gerais'!$D$4:$D$1003),-(Analítico!AP$3&lt;='Gastos Gerais'!$E$4:$E$1003),-('Gastos Gerais'!$C$4:$C$1003))</f>
        <v>0</v>
      </c>
      <c r="AQ102" s="72">
        <f>SUMPRODUCT(-('Gastos Gerais'!$B$4:$B$1003=Analítico!$B102),-(Analítico!AQ$3&gt;='Gastos Gerais'!$D$4:$D$1003),-(Analítico!AQ$3&lt;='Gastos Gerais'!$E$4:$E$1003),-('Gastos Gerais'!$C$4:$C$1003))</f>
        <v>0</v>
      </c>
      <c r="AR102" s="72">
        <f>SUMPRODUCT(-('Gastos Gerais'!$B$4:$B$1003=Analítico!$B102),-(Analítico!AR$3&gt;='Gastos Gerais'!$D$4:$D$1003),-(Analítico!AR$3&lt;='Gastos Gerais'!$E$4:$E$1003),-('Gastos Gerais'!$C$4:$C$1003))</f>
        <v>0</v>
      </c>
      <c r="AS102" s="72">
        <f>SUMPRODUCT(-('Gastos Gerais'!$B$4:$B$1003=Analítico!$B102),-(Analítico!AS$3&gt;='Gastos Gerais'!$D$4:$D$1003),-(Analítico!AS$3&lt;='Gastos Gerais'!$E$4:$E$1003),-('Gastos Gerais'!$C$4:$C$1003))</f>
        <v>0</v>
      </c>
      <c r="AT102" s="72">
        <f>SUMPRODUCT(-('Gastos Gerais'!$B$4:$B$1003=Analítico!$B102),-(Analítico!AT$3&gt;='Gastos Gerais'!$D$4:$D$1003),-(Analítico!AT$3&lt;='Gastos Gerais'!$E$4:$E$1003),-('Gastos Gerais'!$C$4:$C$1003))</f>
        <v>0</v>
      </c>
      <c r="AU102" s="72">
        <f>SUMPRODUCT(-('Gastos Gerais'!$B$4:$B$1003=Analítico!$B102),-(Analítico!AU$3&gt;='Gastos Gerais'!$D$4:$D$1003),-(Analítico!AU$3&lt;='Gastos Gerais'!$E$4:$E$1003),-('Gastos Gerais'!$C$4:$C$1003))</f>
        <v>0</v>
      </c>
      <c r="AV102" s="72">
        <f>SUMPRODUCT(-('Gastos Gerais'!$B$4:$B$1003=Analítico!$B102),-(Analítico!AV$3&gt;='Gastos Gerais'!$D$4:$D$1003),-(Analítico!AV$3&lt;='Gastos Gerais'!$E$4:$E$1003),-('Gastos Gerais'!$C$4:$C$1003))</f>
        <v>0</v>
      </c>
      <c r="AW102" s="72">
        <f>SUMPRODUCT(-('Gastos Gerais'!$B$4:$B$1003=Analítico!$B102),-(Analítico!AW$3&gt;='Gastos Gerais'!$D$4:$D$1003),-(Analítico!AW$3&lt;='Gastos Gerais'!$E$4:$E$1003),-('Gastos Gerais'!$C$4:$C$1003))</f>
        <v>0</v>
      </c>
      <c r="AX102" s="72">
        <f>SUMPRODUCT(-('Gastos Gerais'!$B$4:$B$1003=Analítico!$B102),-(Analítico!AX$3&gt;='Gastos Gerais'!$D$4:$D$1003),-(Analítico!AX$3&lt;='Gastos Gerais'!$E$4:$E$1003),-('Gastos Gerais'!$C$4:$C$1003))</f>
        <v>0</v>
      </c>
      <c r="AY102" s="72">
        <f>SUMPRODUCT(-('Gastos Gerais'!$B$4:$B$1003=Analítico!$B102),-(Analítico!AY$3&gt;='Gastos Gerais'!$D$4:$D$1003),-(Analítico!AY$3&lt;='Gastos Gerais'!$E$4:$E$1003),-('Gastos Gerais'!$C$4:$C$1003))</f>
        <v>0</v>
      </c>
      <c r="AZ102" s="72">
        <f>SUMPRODUCT(-('Gastos Gerais'!$B$4:$B$1003=Analítico!$B102),-(Analítico!AZ$3&gt;='Gastos Gerais'!$D$4:$D$1003),-(Analítico!AZ$3&lt;='Gastos Gerais'!$E$4:$E$1003),-('Gastos Gerais'!$C$4:$C$1003))</f>
        <v>0</v>
      </c>
      <c r="BA102" s="72">
        <f>SUMPRODUCT(-('Gastos Gerais'!$B$4:$B$1003=Analítico!$B102),-(Analítico!BA$3&gt;='Gastos Gerais'!$D$4:$D$1003),-(Analítico!BA$3&lt;='Gastos Gerais'!$E$4:$E$1003),-('Gastos Gerais'!$C$4:$C$1003))</f>
        <v>0</v>
      </c>
      <c r="BB102" s="72">
        <f>SUMPRODUCT(-('Gastos Gerais'!$B$4:$B$1003=Analítico!$B102),-(Analítico!BB$3&gt;='Gastos Gerais'!$D$4:$D$1003),-(Analítico!BB$3&lt;='Gastos Gerais'!$E$4:$E$1003),-('Gastos Gerais'!$C$4:$C$1003))</f>
        <v>0</v>
      </c>
      <c r="BC102" s="72">
        <f>SUMPRODUCT(-('Gastos Gerais'!$B$4:$B$1003=Analítico!$B102),-(Analítico!BC$3&gt;='Gastos Gerais'!$D$4:$D$1003),-(Analítico!BC$3&lt;='Gastos Gerais'!$E$4:$E$1003),-('Gastos Gerais'!$C$4:$C$1003))</f>
        <v>0</v>
      </c>
      <c r="BD102" s="72">
        <f>SUMPRODUCT(-('Gastos Gerais'!$B$4:$B$1003=Analítico!$B102),-(Analítico!BD$3&gt;='Gastos Gerais'!$D$4:$D$1003),-(Analítico!BD$3&lt;='Gastos Gerais'!$E$4:$E$1003),-('Gastos Gerais'!$C$4:$C$1003))</f>
        <v>0</v>
      </c>
      <c r="BE102" s="72">
        <f>SUMPRODUCT(-('Gastos Gerais'!$B$4:$B$1003=Analítico!$B102),-(Analítico!BE$3&gt;='Gastos Gerais'!$D$4:$D$1003),-(Analítico!BE$3&lt;='Gastos Gerais'!$E$4:$E$1003),-('Gastos Gerais'!$C$4:$C$1003))</f>
        <v>0</v>
      </c>
      <c r="BF102" s="72">
        <f>SUMPRODUCT(-('Gastos Gerais'!$B$4:$B$1003=Analítico!$B102),-(Analítico!BF$3&gt;='Gastos Gerais'!$D$4:$D$1003),-(Analítico!BF$3&lt;='Gastos Gerais'!$E$4:$E$1003),-('Gastos Gerais'!$C$4:$C$1003))</f>
        <v>0</v>
      </c>
      <c r="BG102" s="72">
        <f>SUMPRODUCT(-('Gastos Gerais'!$B$4:$B$1003=Analítico!$B102),-(Analítico!BG$3&gt;='Gastos Gerais'!$D$4:$D$1003),-(Analítico!BG$3&lt;='Gastos Gerais'!$E$4:$E$1003),-('Gastos Gerais'!$C$4:$C$1003))</f>
        <v>0</v>
      </c>
      <c r="BH102" s="72">
        <f>SUMPRODUCT(-('Gastos Gerais'!$B$4:$B$1003=Analítico!$B102),-(Analítico!BH$3&gt;='Gastos Gerais'!$D$4:$D$1003),-(Analítico!BH$3&lt;='Gastos Gerais'!$E$4:$E$1003),-('Gastos Gerais'!$C$4:$C$1003))</f>
        <v>0</v>
      </c>
      <c r="BI102" s="72">
        <f>SUMPRODUCT(-('Gastos Gerais'!$B$4:$B$1003=Analítico!$B102),-(Analítico!BI$3&gt;='Gastos Gerais'!$D$4:$D$1003),-(Analítico!BI$3&lt;='Gastos Gerais'!$E$4:$E$1003),-('Gastos Gerais'!$C$4:$C$1003))</f>
        <v>0</v>
      </c>
      <c r="BJ102" s="72">
        <f>SUMPRODUCT(-('Gastos Gerais'!$B$4:$B$1003=Analítico!$B102),-(Analítico!BJ$3&gt;='Gastos Gerais'!$D$4:$D$1003),-(Analítico!BJ$3&lt;='Gastos Gerais'!$E$4:$E$1003),-('Gastos Gerais'!$C$4:$C$1003))</f>
        <v>0</v>
      </c>
      <c r="BK102" s="70">
        <f t="shared" si="33"/>
        <v>0</v>
      </c>
      <c r="BL102" s="75">
        <f t="shared" ca="1" si="34"/>
        <v>0</v>
      </c>
    </row>
    <row r="103" spans="1:64" s="48" customFormat="1" ht="23.25" customHeight="1" x14ac:dyDescent="0.2">
      <c r="A103" s="19" t="s">
        <v>271</v>
      </c>
      <c r="B103" s="22" t="s">
        <v>272</v>
      </c>
      <c r="C103" s="72">
        <f>SUMPRODUCT(-('Gastos Gerais'!$B$4:$B$1003=Analítico!$B103),-(Analítico!C$3&gt;='Gastos Gerais'!$D$4:$D$1003),-(Analítico!C$3&lt;='Gastos Gerais'!$E$4:$E$1003),-('Gastos Gerais'!$C$4:$C$1003))</f>
        <v>0</v>
      </c>
      <c r="D103" s="72">
        <f>SUMPRODUCT(-('Gastos Gerais'!$B$4:$B$1003=Analítico!$B103),-(Analítico!D$3&gt;='Gastos Gerais'!$D$4:$D$1003),-(Analítico!D$3&lt;='Gastos Gerais'!$E$4:$E$1003),-('Gastos Gerais'!$C$4:$C$1003))</f>
        <v>0</v>
      </c>
      <c r="E103" s="72">
        <f>SUMPRODUCT(-('Gastos Gerais'!$B$4:$B$1003=Analítico!$B103),-(Analítico!E$3&gt;='Gastos Gerais'!$D$4:$D$1003),-(Analítico!E$3&lt;='Gastos Gerais'!$E$4:$E$1003),-('Gastos Gerais'!$C$4:$C$1003))</f>
        <v>0</v>
      </c>
      <c r="F103" s="72">
        <f>SUMPRODUCT(-('Gastos Gerais'!$B$4:$B$1003=Analítico!$B103),-(Analítico!F$3&gt;='Gastos Gerais'!$D$4:$D$1003),-(Analítico!F$3&lt;='Gastos Gerais'!$E$4:$E$1003),-('Gastos Gerais'!$C$4:$C$1003))</f>
        <v>0</v>
      </c>
      <c r="G103" s="72">
        <f>SUMPRODUCT(-('Gastos Gerais'!$B$4:$B$1003=Analítico!$B103),-(Analítico!G$3&gt;='Gastos Gerais'!$D$4:$D$1003),-(Analítico!G$3&lt;='Gastos Gerais'!$E$4:$E$1003),-('Gastos Gerais'!$C$4:$C$1003))</f>
        <v>0</v>
      </c>
      <c r="H103" s="72">
        <f>SUMPRODUCT(-('Gastos Gerais'!$B$4:$B$1003=Analítico!$B103),-(Analítico!H$3&gt;='Gastos Gerais'!$D$4:$D$1003),-(Analítico!H$3&lt;='Gastos Gerais'!$E$4:$E$1003),-('Gastos Gerais'!$C$4:$C$1003))</f>
        <v>0</v>
      </c>
      <c r="I103" s="72">
        <f>SUMPRODUCT(-('Gastos Gerais'!$B$4:$B$1003=Analítico!$B103),-(Analítico!I$3&gt;='Gastos Gerais'!$D$4:$D$1003),-(Analítico!I$3&lt;='Gastos Gerais'!$E$4:$E$1003),-('Gastos Gerais'!$C$4:$C$1003))</f>
        <v>0</v>
      </c>
      <c r="J103" s="72">
        <f>SUMPRODUCT(-('Gastos Gerais'!$B$4:$B$1003=Analítico!$B103),-(Analítico!J$3&gt;='Gastos Gerais'!$D$4:$D$1003),-(Analítico!J$3&lt;='Gastos Gerais'!$E$4:$E$1003),-('Gastos Gerais'!$C$4:$C$1003))</f>
        <v>0</v>
      </c>
      <c r="K103" s="72">
        <f>SUMPRODUCT(-('Gastos Gerais'!$B$4:$B$1003=Analítico!$B103),-(Analítico!K$3&gt;='Gastos Gerais'!$D$4:$D$1003),-(Analítico!K$3&lt;='Gastos Gerais'!$E$4:$E$1003),-('Gastos Gerais'!$C$4:$C$1003))</f>
        <v>0</v>
      </c>
      <c r="L103" s="72">
        <f>SUMPRODUCT(-('Gastos Gerais'!$B$4:$B$1003=Analítico!$B103),-(Analítico!L$3&gt;='Gastos Gerais'!$D$4:$D$1003),-(Analítico!L$3&lt;='Gastos Gerais'!$E$4:$E$1003),-('Gastos Gerais'!$C$4:$C$1003))</f>
        <v>0</v>
      </c>
      <c r="M103" s="72">
        <f>SUMPRODUCT(-('Gastos Gerais'!$B$4:$B$1003=Analítico!$B103),-(Analítico!M$3&gt;='Gastos Gerais'!$D$4:$D$1003),-(Analítico!M$3&lt;='Gastos Gerais'!$E$4:$E$1003),-('Gastos Gerais'!$C$4:$C$1003))</f>
        <v>0</v>
      </c>
      <c r="N103" s="72">
        <f>SUMPRODUCT(-('Gastos Gerais'!$B$4:$B$1003=Analítico!$B103),-(Analítico!N$3&gt;='Gastos Gerais'!$D$4:$D$1003),-(Analítico!N$3&lt;='Gastos Gerais'!$E$4:$E$1003),-('Gastos Gerais'!$C$4:$C$1003))</f>
        <v>0</v>
      </c>
      <c r="O103" s="72">
        <f>SUMPRODUCT(-('Gastos Gerais'!$B$4:$B$1003=Analítico!$B103),-(Analítico!O$3&gt;='Gastos Gerais'!$D$4:$D$1003),-(Analítico!O$3&lt;='Gastos Gerais'!$E$4:$E$1003),-('Gastos Gerais'!$C$4:$C$1003))</f>
        <v>0</v>
      </c>
      <c r="P103" s="72">
        <f>SUMPRODUCT(-('Gastos Gerais'!$B$4:$B$1003=Analítico!$B103),-(Analítico!P$3&gt;='Gastos Gerais'!$D$4:$D$1003),-(Analítico!P$3&lt;='Gastos Gerais'!$E$4:$E$1003),-('Gastos Gerais'!$C$4:$C$1003))</f>
        <v>0</v>
      </c>
      <c r="Q103" s="72">
        <f>SUMPRODUCT(-('Gastos Gerais'!$B$4:$B$1003=Analítico!$B103),-(Analítico!Q$3&gt;='Gastos Gerais'!$D$4:$D$1003),-(Analítico!Q$3&lt;='Gastos Gerais'!$E$4:$E$1003),-('Gastos Gerais'!$C$4:$C$1003))</f>
        <v>0</v>
      </c>
      <c r="R103" s="72">
        <f>SUMPRODUCT(-('Gastos Gerais'!$B$4:$B$1003=Analítico!$B103),-(Analítico!R$3&gt;='Gastos Gerais'!$D$4:$D$1003),-(Analítico!R$3&lt;='Gastos Gerais'!$E$4:$E$1003),-('Gastos Gerais'!$C$4:$C$1003))</f>
        <v>0</v>
      </c>
      <c r="S103" s="72">
        <f>SUMPRODUCT(-('Gastos Gerais'!$B$4:$B$1003=Analítico!$B103),-(Analítico!S$3&gt;='Gastos Gerais'!$D$4:$D$1003),-(Analítico!S$3&lt;='Gastos Gerais'!$E$4:$E$1003),-('Gastos Gerais'!$C$4:$C$1003))</f>
        <v>0</v>
      </c>
      <c r="T103" s="72">
        <f>SUMPRODUCT(-('Gastos Gerais'!$B$4:$B$1003=Analítico!$B103),-(Analítico!T$3&gt;='Gastos Gerais'!$D$4:$D$1003),-(Analítico!T$3&lt;='Gastos Gerais'!$E$4:$E$1003),-('Gastos Gerais'!$C$4:$C$1003))</f>
        <v>0</v>
      </c>
      <c r="U103" s="72">
        <f>SUMPRODUCT(-('Gastos Gerais'!$B$4:$B$1003=Analítico!$B103),-(Analítico!U$3&gt;='Gastos Gerais'!$D$4:$D$1003),-(Analítico!U$3&lt;='Gastos Gerais'!$E$4:$E$1003),-('Gastos Gerais'!$C$4:$C$1003))</f>
        <v>0</v>
      </c>
      <c r="V103" s="72">
        <f>SUMPRODUCT(-('Gastos Gerais'!$B$4:$B$1003=Analítico!$B103),-(Analítico!V$3&gt;='Gastos Gerais'!$D$4:$D$1003),-(Analítico!V$3&lt;='Gastos Gerais'!$E$4:$E$1003),-('Gastos Gerais'!$C$4:$C$1003))</f>
        <v>0</v>
      </c>
      <c r="W103" s="72">
        <f>SUMPRODUCT(-('Gastos Gerais'!$B$4:$B$1003=Analítico!$B103),-(Analítico!W$3&gt;='Gastos Gerais'!$D$4:$D$1003),-(Analítico!W$3&lt;='Gastos Gerais'!$E$4:$E$1003),-('Gastos Gerais'!$C$4:$C$1003))</f>
        <v>0</v>
      </c>
      <c r="X103" s="72">
        <f>SUMPRODUCT(-('Gastos Gerais'!$B$4:$B$1003=Analítico!$B103),-(Analítico!X$3&gt;='Gastos Gerais'!$D$4:$D$1003),-(Analítico!X$3&lt;='Gastos Gerais'!$E$4:$E$1003),-('Gastos Gerais'!$C$4:$C$1003))</f>
        <v>0</v>
      </c>
      <c r="Y103" s="72">
        <f>SUMPRODUCT(-('Gastos Gerais'!$B$4:$B$1003=Analítico!$B103),-(Analítico!Y$3&gt;='Gastos Gerais'!$D$4:$D$1003),-(Analítico!Y$3&lt;='Gastos Gerais'!$E$4:$E$1003),-('Gastos Gerais'!$C$4:$C$1003))</f>
        <v>0</v>
      </c>
      <c r="Z103" s="72">
        <f>SUMPRODUCT(-('Gastos Gerais'!$B$4:$B$1003=Analítico!$B103),-(Analítico!Z$3&gt;='Gastos Gerais'!$D$4:$D$1003),-(Analítico!Z$3&lt;='Gastos Gerais'!$E$4:$E$1003),-('Gastos Gerais'!$C$4:$C$1003))</f>
        <v>0</v>
      </c>
      <c r="AA103" s="72">
        <f>SUMPRODUCT(-('Gastos Gerais'!$B$4:$B$1003=Analítico!$B103),-(Analítico!AA$3&gt;='Gastos Gerais'!$D$4:$D$1003),-(Analítico!AA$3&lt;='Gastos Gerais'!$E$4:$E$1003),-('Gastos Gerais'!$C$4:$C$1003))</f>
        <v>0</v>
      </c>
      <c r="AB103" s="72">
        <f>SUMPRODUCT(-('Gastos Gerais'!$B$4:$B$1003=Analítico!$B103),-(Analítico!AB$3&gt;='Gastos Gerais'!$D$4:$D$1003),-(Analítico!AB$3&lt;='Gastos Gerais'!$E$4:$E$1003),-('Gastos Gerais'!$C$4:$C$1003))</f>
        <v>0</v>
      </c>
      <c r="AC103" s="72">
        <f>SUMPRODUCT(-('Gastos Gerais'!$B$4:$B$1003=Analítico!$B103),-(Analítico!AC$3&gt;='Gastos Gerais'!$D$4:$D$1003),-(Analítico!AC$3&lt;='Gastos Gerais'!$E$4:$E$1003),-('Gastos Gerais'!$C$4:$C$1003))</f>
        <v>0</v>
      </c>
      <c r="AD103" s="72">
        <f>SUMPRODUCT(-('Gastos Gerais'!$B$4:$B$1003=Analítico!$B103),-(Analítico!AD$3&gt;='Gastos Gerais'!$D$4:$D$1003),-(Analítico!AD$3&lt;='Gastos Gerais'!$E$4:$E$1003),-('Gastos Gerais'!$C$4:$C$1003))</f>
        <v>0</v>
      </c>
      <c r="AE103" s="72">
        <f>SUMPRODUCT(-('Gastos Gerais'!$B$4:$B$1003=Analítico!$B103),-(Analítico!AE$3&gt;='Gastos Gerais'!$D$4:$D$1003),-(Analítico!AE$3&lt;='Gastos Gerais'!$E$4:$E$1003),-('Gastos Gerais'!$C$4:$C$1003))</f>
        <v>0</v>
      </c>
      <c r="AF103" s="72">
        <f>SUMPRODUCT(-('Gastos Gerais'!$B$4:$B$1003=Analítico!$B103),-(Analítico!AF$3&gt;='Gastos Gerais'!$D$4:$D$1003),-(Analítico!AF$3&lt;='Gastos Gerais'!$E$4:$E$1003),-('Gastos Gerais'!$C$4:$C$1003))</f>
        <v>0</v>
      </c>
      <c r="AG103" s="72">
        <f>SUMPRODUCT(-('Gastos Gerais'!$B$4:$B$1003=Analítico!$B103),-(Analítico!AG$3&gt;='Gastos Gerais'!$D$4:$D$1003),-(Analítico!AG$3&lt;='Gastos Gerais'!$E$4:$E$1003),-('Gastos Gerais'!$C$4:$C$1003))</f>
        <v>0</v>
      </c>
      <c r="AH103" s="72">
        <f>SUMPRODUCT(-('Gastos Gerais'!$B$4:$B$1003=Analítico!$B103),-(Analítico!AH$3&gt;='Gastos Gerais'!$D$4:$D$1003),-(Analítico!AH$3&lt;='Gastos Gerais'!$E$4:$E$1003),-('Gastos Gerais'!$C$4:$C$1003))</f>
        <v>0</v>
      </c>
      <c r="AI103" s="72">
        <f>SUMPRODUCT(-('Gastos Gerais'!$B$4:$B$1003=Analítico!$B103),-(Analítico!AI$3&gt;='Gastos Gerais'!$D$4:$D$1003),-(Analítico!AI$3&lt;='Gastos Gerais'!$E$4:$E$1003),-('Gastos Gerais'!$C$4:$C$1003))</f>
        <v>0</v>
      </c>
      <c r="AJ103" s="72">
        <f>SUMPRODUCT(-('Gastos Gerais'!$B$4:$B$1003=Analítico!$B103),-(Analítico!AJ$3&gt;='Gastos Gerais'!$D$4:$D$1003),-(Analítico!AJ$3&lt;='Gastos Gerais'!$E$4:$E$1003),-('Gastos Gerais'!$C$4:$C$1003))</f>
        <v>0</v>
      </c>
      <c r="AK103" s="72">
        <f>SUMPRODUCT(-('Gastos Gerais'!$B$4:$B$1003=Analítico!$B103),-(Analítico!AK$3&gt;='Gastos Gerais'!$D$4:$D$1003),-(Analítico!AK$3&lt;='Gastos Gerais'!$E$4:$E$1003),-('Gastos Gerais'!$C$4:$C$1003))</f>
        <v>0</v>
      </c>
      <c r="AL103" s="72">
        <f>SUMPRODUCT(-('Gastos Gerais'!$B$4:$B$1003=Analítico!$B103),-(Analítico!AL$3&gt;='Gastos Gerais'!$D$4:$D$1003),-(Analítico!AL$3&lt;='Gastos Gerais'!$E$4:$E$1003),-('Gastos Gerais'!$C$4:$C$1003))</f>
        <v>0</v>
      </c>
      <c r="AM103" s="72">
        <f>SUMPRODUCT(-('Gastos Gerais'!$B$4:$B$1003=Analítico!$B103),-(Analítico!AM$3&gt;='Gastos Gerais'!$D$4:$D$1003),-(Analítico!AM$3&lt;='Gastos Gerais'!$E$4:$E$1003),-('Gastos Gerais'!$C$4:$C$1003))</f>
        <v>0</v>
      </c>
      <c r="AN103" s="72">
        <f>SUMPRODUCT(-('Gastos Gerais'!$B$4:$B$1003=Analítico!$B103),-(Analítico!AN$3&gt;='Gastos Gerais'!$D$4:$D$1003),-(Analítico!AN$3&lt;='Gastos Gerais'!$E$4:$E$1003),-('Gastos Gerais'!$C$4:$C$1003))</f>
        <v>0</v>
      </c>
      <c r="AO103" s="72">
        <f>SUMPRODUCT(-('Gastos Gerais'!$B$4:$B$1003=Analítico!$B103),-(Analítico!AO$3&gt;='Gastos Gerais'!$D$4:$D$1003),-(Analítico!AO$3&lt;='Gastos Gerais'!$E$4:$E$1003),-('Gastos Gerais'!$C$4:$C$1003))</f>
        <v>0</v>
      </c>
      <c r="AP103" s="72">
        <f>SUMPRODUCT(-('Gastos Gerais'!$B$4:$B$1003=Analítico!$B103),-(Analítico!AP$3&gt;='Gastos Gerais'!$D$4:$D$1003),-(Analítico!AP$3&lt;='Gastos Gerais'!$E$4:$E$1003),-('Gastos Gerais'!$C$4:$C$1003))</f>
        <v>0</v>
      </c>
      <c r="AQ103" s="72">
        <f>SUMPRODUCT(-('Gastos Gerais'!$B$4:$B$1003=Analítico!$B103),-(Analítico!AQ$3&gt;='Gastos Gerais'!$D$4:$D$1003),-(Analítico!AQ$3&lt;='Gastos Gerais'!$E$4:$E$1003),-('Gastos Gerais'!$C$4:$C$1003))</f>
        <v>0</v>
      </c>
      <c r="AR103" s="72">
        <f>SUMPRODUCT(-('Gastos Gerais'!$B$4:$B$1003=Analítico!$B103),-(Analítico!AR$3&gt;='Gastos Gerais'!$D$4:$D$1003),-(Analítico!AR$3&lt;='Gastos Gerais'!$E$4:$E$1003),-('Gastos Gerais'!$C$4:$C$1003))</f>
        <v>0</v>
      </c>
      <c r="AS103" s="72">
        <f>SUMPRODUCT(-('Gastos Gerais'!$B$4:$B$1003=Analítico!$B103),-(Analítico!AS$3&gt;='Gastos Gerais'!$D$4:$D$1003),-(Analítico!AS$3&lt;='Gastos Gerais'!$E$4:$E$1003),-('Gastos Gerais'!$C$4:$C$1003))</f>
        <v>0</v>
      </c>
      <c r="AT103" s="72">
        <f>SUMPRODUCT(-('Gastos Gerais'!$B$4:$B$1003=Analítico!$B103),-(Analítico!AT$3&gt;='Gastos Gerais'!$D$4:$D$1003),-(Analítico!AT$3&lt;='Gastos Gerais'!$E$4:$E$1003),-('Gastos Gerais'!$C$4:$C$1003))</f>
        <v>0</v>
      </c>
      <c r="AU103" s="72">
        <f>SUMPRODUCT(-('Gastos Gerais'!$B$4:$B$1003=Analítico!$B103),-(Analítico!AU$3&gt;='Gastos Gerais'!$D$4:$D$1003),-(Analítico!AU$3&lt;='Gastos Gerais'!$E$4:$E$1003),-('Gastos Gerais'!$C$4:$C$1003))</f>
        <v>0</v>
      </c>
      <c r="AV103" s="72">
        <f>SUMPRODUCT(-('Gastos Gerais'!$B$4:$B$1003=Analítico!$B103),-(Analítico!AV$3&gt;='Gastos Gerais'!$D$4:$D$1003),-(Analítico!AV$3&lt;='Gastos Gerais'!$E$4:$E$1003),-('Gastos Gerais'!$C$4:$C$1003))</f>
        <v>0</v>
      </c>
      <c r="AW103" s="72">
        <f>SUMPRODUCT(-('Gastos Gerais'!$B$4:$B$1003=Analítico!$B103),-(Analítico!AW$3&gt;='Gastos Gerais'!$D$4:$D$1003),-(Analítico!AW$3&lt;='Gastos Gerais'!$E$4:$E$1003),-('Gastos Gerais'!$C$4:$C$1003))</f>
        <v>0</v>
      </c>
      <c r="AX103" s="72">
        <f>SUMPRODUCT(-('Gastos Gerais'!$B$4:$B$1003=Analítico!$B103),-(Analítico!AX$3&gt;='Gastos Gerais'!$D$4:$D$1003),-(Analítico!AX$3&lt;='Gastos Gerais'!$E$4:$E$1003),-('Gastos Gerais'!$C$4:$C$1003))</f>
        <v>0</v>
      </c>
      <c r="AY103" s="72">
        <f>SUMPRODUCT(-('Gastos Gerais'!$B$4:$B$1003=Analítico!$B103),-(Analítico!AY$3&gt;='Gastos Gerais'!$D$4:$D$1003),-(Analítico!AY$3&lt;='Gastos Gerais'!$E$4:$E$1003),-('Gastos Gerais'!$C$4:$C$1003))</f>
        <v>0</v>
      </c>
      <c r="AZ103" s="72">
        <f>SUMPRODUCT(-('Gastos Gerais'!$B$4:$B$1003=Analítico!$B103),-(Analítico!AZ$3&gt;='Gastos Gerais'!$D$4:$D$1003),-(Analítico!AZ$3&lt;='Gastos Gerais'!$E$4:$E$1003),-('Gastos Gerais'!$C$4:$C$1003))</f>
        <v>0</v>
      </c>
      <c r="BA103" s="72">
        <f>SUMPRODUCT(-('Gastos Gerais'!$B$4:$B$1003=Analítico!$B103),-(Analítico!BA$3&gt;='Gastos Gerais'!$D$4:$D$1003),-(Analítico!BA$3&lt;='Gastos Gerais'!$E$4:$E$1003),-('Gastos Gerais'!$C$4:$C$1003))</f>
        <v>0</v>
      </c>
      <c r="BB103" s="72">
        <f>SUMPRODUCT(-('Gastos Gerais'!$B$4:$B$1003=Analítico!$B103),-(Analítico!BB$3&gt;='Gastos Gerais'!$D$4:$D$1003),-(Analítico!BB$3&lt;='Gastos Gerais'!$E$4:$E$1003),-('Gastos Gerais'!$C$4:$C$1003))</f>
        <v>0</v>
      </c>
      <c r="BC103" s="72">
        <f>SUMPRODUCT(-('Gastos Gerais'!$B$4:$B$1003=Analítico!$B103),-(Analítico!BC$3&gt;='Gastos Gerais'!$D$4:$D$1003),-(Analítico!BC$3&lt;='Gastos Gerais'!$E$4:$E$1003),-('Gastos Gerais'!$C$4:$C$1003))</f>
        <v>0</v>
      </c>
      <c r="BD103" s="72">
        <f>SUMPRODUCT(-('Gastos Gerais'!$B$4:$B$1003=Analítico!$B103),-(Analítico!BD$3&gt;='Gastos Gerais'!$D$4:$D$1003),-(Analítico!BD$3&lt;='Gastos Gerais'!$E$4:$E$1003),-('Gastos Gerais'!$C$4:$C$1003))</f>
        <v>0</v>
      </c>
      <c r="BE103" s="72">
        <f>SUMPRODUCT(-('Gastos Gerais'!$B$4:$B$1003=Analítico!$B103),-(Analítico!BE$3&gt;='Gastos Gerais'!$D$4:$D$1003),-(Analítico!BE$3&lt;='Gastos Gerais'!$E$4:$E$1003),-('Gastos Gerais'!$C$4:$C$1003))</f>
        <v>0</v>
      </c>
      <c r="BF103" s="72">
        <f>SUMPRODUCT(-('Gastos Gerais'!$B$4:$B$1003=Analítico!$B103),-(Analítico!BF$3&gt;='Gastos Gerais'!$D$4:$D$1003),-(Analítico!BF$3&lt;='Gastos Gerais'!$E$4:$E$1003),-('Gastos Gerais'!$C$4:$C$1003))</f>
        <v>0</v>
      </c>
      <c r="BG103" s="72">
        <f>SUMPRODUCT(-('Gastos Gerais'!$B$4:$B$1003=Analítico!$B103),-(Analítico!BG$3&gt;='Gastos Gerais'!$D$4:$D$1003),-(Analítico!BG$3&lt;='Gastos Gerais'!$E$4:$E$1003),-('Gastos Gerais'!$C$4:$C$1003))</f>
        <v>0</v>
      </c>
      <c r="BH103" s="72">
        <f>SUMPRODUCT(-('Gastos Gerais'!$B$4:$B$1003=Analítico!$B103),-(Analítico!BH$3&gt;='Gastos Gerais'!$D$4:$D$1003),-(Analítico!BH$3&lt;='Gastos Gerais'!$E$4:$E$1003),-('Gastos Gerais'!$C$4:$C$1003))</f>
        <v>0</v>
      </c>
      <c r="BI103" s="72">
        <f>SUMPRODUCT(-('Gastos Gerais'!$B$4:$B$1003=Analítico!$B103),-(Analítico!BI$3&gt;='Gastos Gerais'!$D$4:$D$1003),-(Analítico!BI$3&lt;='Gastos Gerais'!$E$4:$E$1003),-('Gastos Gerais'!$C$4:$C$1003))</f>
        <v>0</v>
      </c>
      <c r="BJ103" s="72">
        <f>SUMPRODUCT(-('Gastos Gerais'!$B$4:$B$1003=Analítico!$B103),-(Analítico!BJ$3&gt;='Gastos Gerais'!$D$4:$D$1003),-(Analítico!BJ$3&lt;='Gastos Gerais'!$E$4:$E$1003),-('Gastos Gerais'!$C$4:$C$1003))</f>
        <v>0</v>
      </c>
      <c r="BK103" s="70">
        <f t="shared" si="33"/>
        <v>0</v>
      </c>
      <c r="BL103" s="75">
        <f t="shared" ca="1" si="34"/>
        <v>0</v>
      </c>
    </row>
    <row r="104" spans="1:64" s="48" customFormat="1" ht="23.25" customHeight="1" x14ac:dyDescent="0.2">
      <c r="A104" s="19" t="s">
        <v>273</v>
      </c>
      <c r="B104" s="352" t="s">
        <v>274</v>
      </c>
      <c r="C104" s="72">
        <f>SUMPRODUCT(-('Gastos Gerais'!$B$4:$B$1003=Analítico!$B104),-(Analítico!C$3&gt;='Gastos Gerais'!$D$4:$D$1003),-(Analítico!C$3&lt;='Gastos Gerais'!$E$4:$E$1003),-('Gastos Gerais'!$C$4:$C$1003))</f>
        <v>0</v>
      </c>
      <c r="D104" s="72">
        <f>SUMPRODUCT(-('Gastos Gerais'!$B$4:$B$1003=Analítico!$B104),-(Analítico!D$3&gt;='Gastos Gerais'!$D$4:$D$1003),-(Analítico!D$3&lt;='Gastos Gerais'!$E$4:$E$1003),-('Gastos Gerais'!$C$4:$C$1003))</f>
        <v>0</v>
      </c>
      <c r="E104" s="72">
        <f>SUMPRODUCT(-('Gastos Gerais'!$B$4:$B$1003=Analítico!$B104),-(Analítico!E$3&gt;='Gastos Gerais'!$D$4:$D$1003),-(Analítico!E$3&lt;='Gastos Gerais'!$E$4:$E$1003),-('Gastos Gerais'!$C$4:$C$1003))</f>
        <v>0</v>
      </c>
      <c r="F104" s="72">
        <f>SUMPRODUCT(-('Gastos Gerais'!$B$4:$B$1003=Analítico!$B104),-(Analítico!F$3&gt;='Gastos Gerais'!$D$4:$D$1003),-(Analítico!F$3&lt;='Gastos Gerais'!$E$4:$E$1003),-('Gastos Gerais'!$C$4:$C$1003))</f>
        <v>0</v>
      </c>
      <c r="G104" s="72">
        <f>SUMPRODUCT(-('Gastos Gerais'!$B$4:$B$1003=Analítico!$B104),-(Analítico!G$3&gt;='Gastos Gerais'!$D$4:$D$1003),-(Analítico!G$3&lt;='Gastos Gerais'!$E$4:$E$1003),-('Gastos Gerais'!$C$4:$C$1003))</f>
        <v>0</v>
      </c>
      <c r="H104" s="72">
        <f>SUMPRODUCT(-('Gastos Gerais'!$B$4:$B$1003=Analítico!$B104),-(Analítico!H$3&gt;='Gastos Gerais'!$D$4:$D$1003),-(Analítico!H$3&lt;='Gastos Gerais'!$E$4:$E$1003),-('Gastos Gerais'!$C$4:$C$1003))</f>
        <v>0</v>
      </c>
      <c r="I104" s="72">
        <f>SUMPRODUCT(-('Gastos Gerais'!$B$4:$B$1003=Analítico!$B104),-(Analítico!I$3&gt;='Gastos Gerais'!$D$4:$D$1003),-(Analítico!I$3&lt;='Gastos Gerais'!$E$4:$E$1003),-('Gastos Gerais'!$C$4:$C$1003))</f>
        <v>0</v>
      </c>
      <c r="J104" s="72">
        <f>SUMPRODUCT(-('Gastos Gerais'!$B$4:$B$1003=Analítico!$B104),-(Analítico!J$3&gt;='Gastos Gerais'!$D$4:$D$1003),-(Analítico!J$3&lt;='Gastos Gerais'!$E$4:$E$1003),-('Gastos Gerais'!$C$4:$C$1003))</f>
        <v>0</v>
      </c>
      <c r="K104" s="72">
        <f>SUMPRODUCT(-('Gastos Gerais'!$B$4:$B$1003=Analítico!$B104),-(Analítico!K$3&gt;='Gastos Gerais'!$D$4:$D$1003),-(Analítico!K$3&lt;='Gastos Gerais'!$E$4:$E$1003),-('Gastos Gerais'!$C$4:$C$1003))</f>
        <v>0</v>
      </c>
      <c r="L104" s="72">
        <f>SUMPRODUCT(-('Gastos Gerais'!$B$4:$B$1003=Analítico!$B104),-(Analítico!L$3&gt;='Gastos Gerais'!$D$4:$D$1003),-(Analítico!L$3&lt;='Gastos Gerais'!$E$4:$E$1003),-('Gastos Gerais'!$C$4:$C$1003))</f>
        <v>0</v>
      </c>
      <c r="M104" s="72">
        <f>SUMPRODUCT(-('Gastos Gerais'!$B$4:$B$1003=Analítico!$B104),-(Analítico!M$3&gt;='Gastos Gerais'!$D$4:$D$1003),-(Analítico!M$3&lt;='Gastos Gerais'!$E$4:$E$1003),-('Gastos Gerais'!$C$4:$C$1003))</f>
        <v>0</v>
      </c>
      <c r="N104" s="72">
        <f>SUMPRODUCT(-('Gastos Gerais'!$B$4:$B$1003=Analítico!$B104),-(Analítico!N$3&gt;='Gastos Gerais'!$D$4:$D$1003),-(Analítico!N$3&lt;='Gastos Gerais'!$E$4:$E$1003),-('Gastos Gerais'!$C$4:$C$1003))</f>
        <v>0</v>
      </c>
      <c r="O104" s="72">
        <f>SUMPRODUCT(-('Gastos Gerais'!$B$4:$B$1003=Analítico!$B104),-(Analítico!O$3&gt;='Gastos Gerais'!$D$4:$D$1003),-(Analítico!O$3&lt;='Gastos Gerais'!$E$4:$E$1003),-('Gastos Gerais'!$C$4:$C$1003))</f>
        <v>0</v>
      </c>
      <c r="P104" s="72">
        <f>SUMPRODUCT(-('Gastos Gerais'!$B$4:$B$1003=Analítico!$B104),-(Analítico!P$3&gt;='Gastos Gerais'!$D$4:$D$1003),-(Analítico!P$3&lt;='Gastos Gerais'!$E$4:$E$1003),-('Gastos Gerais'!$C$4:$C$1003))</f>
        <v>0</v>
      </c>
      <c r="Q104" s="72">
        <f>SUMPRODUCT(-('Gastos Gerais'!$B$4:$B$1003=Analítico!$B104),-(Analítico!Q$3&gt;='Gastos Gerais'!$D$4:$D$1003),-(Analítico!Q$3&lt;='Gastos Gerais'!$E$4:$E$1003),-('Gastos Gerais'!$C$4:$C$1003))</f>
        <v>0</v>
      </c>
      <c r="R104" s="72">
        <f>SUMPRODUCT(-('Gastos Gerais'!$B$4:$B$1003=Analítico!$B104),-(Analítico!R$3&gt;='Gastos Gerais'!$D$4:$D$1003),-(Analítico!R$3&lt;='Gastos Gerais'!$E$4:$E$1003),-('Gastos Gerais'!$C$4:$C$1003))</f>
        <v>0</v>
      </c>
      <c r="S104" s="72">
        <f>SUMPRODUCT(-('Gastos Gerais'!$B$4:$B$1003=Analítico!$B104),-(Analítico!S$3&gt;='Gastos Gerais'!$D$4:$D$1003),-(Analítico!S$3&lt;='Gastos Gerais'!$E$4:$E$1003),-('Gastos Gerais'!$C$4:$C$1003))</f>
        <v>0</v>
      </c>
      <c r="T104" s="72">
        <f>SUMPRODUCT(-('Gastos Gerais'!$B$4:$B$1003=Analítico!$B104),-(Analítico!T$3&gt;='Gastos Gerais'!$D$4:$D$1003),-(Analítico!T$3&lt;='Gastos Gerais'!$E$4:$E$1003),-('Gastos Gerais'!$C$4:$C$1003))</f>
        <v>0</v>
      </c>
      <c r="U104" s="72">
        <f>SUMPRODUCT(-('Gastos Gerais'!$B$4:$B$1003=Analítico!$B104),-(Analítico!U$3&gt;='Gastos Gerais'!$D$4:$D$1003),-(Analítico!U$3&lt;='Gastos Gerais'!$E$4:$E$1003),-('Gastos Gerais'!$C$4:$C$1003))</f>
        <v>0</v>
      </c>
      <c r="V104" s="72">
        <f>SUMPRODUCT(-('Gastos Gerais'!$B$4:$B$1003=Analítico!$B104),-(Analítico!V$3&gt;='Gastos Gerais'!$D$4:$D$1003),-(Analítico!V$3&lt;='Gastos Gerais'!$E$4:$E$1003),-('Gastos Gerais'!$C$4:$C$1003))</f>
        <v>0</v>
      </c>
      <c r="W104" s="72">
        <f>SUMPRODUCT(-('Gastos Gerais'!$B$4:$B$1003=Analítico!$B104),-(Analítico!W$3&gt;='Gastos Gerais'!$D$4:$D$1003),-(Analítico!W$3&lt;='Gastos Gerais'!$E$4:$E$1003),-('Gastos Gerais'!$C$4:$C$1003))</f>
        <v>0</v>
      </c>
      <c r="X104" s="72">
        <f>SUMPRODUCT(-('Gastos Gerais'!$B$4:$B$1003=Analítico!$B104),-(Analítico!X$3&gt;='Gastos Gerais'!$D$4:$D$1003),-(Analítico!X$3&lt;='Gastos Gerais'!$E$4:$E$1003),-('Gastos Gerais'!$C$4:$C$1003))</f>
        <v>0</v>
      </c>
      <c r="Y104" s="72">
        <f>SUMPRODUCT(-('Gastos Gerais'!$B$4:$B$1003=Analítico!$B104),-(Analítico!Y$3&gt;='Gastos Gerais'!$D$4:$D$1003),-(Analítico!Y$3&lt;='Gastos Gerais'!$E$4:$E$1003),-('Gastos Gerais'!$C$4:$C$1003))</f>
        <v>0</v>
      </c>
      <c r="Z104" s="72">
        <f>SUMPRODUCT(-('Gastos Gerais'!$B$4:$B$1003=Analítico!$B104),-(Analítico!Z$3&gt;='Gastos Gerais'!$D$4:$D$1003),-(Analítico!Z$3&lt;='Gastos Gerais'!$E$4:$E$1003),-('Gastos Gerais'!$C$4:$C$1003))</f>
        <v>0</v>
      </c>
      <c r="AA104" s="72">
        <f>SUMPRODUCT(-('Gastos Gerais'!$B$4:$B$1003=Analítico!$B104),-(Analítico!AA$3&gt;='Gastos Gerais'!$D$4:$D$1003),-(Analítico!AA$3&lt;='Gastos Gerais'!$E$4:$E$1003),-('Gastos Gerais'!$C$4:$C$1003))</f>
        <v>0</v>
      </c>
      <c r="AB104" s="72">
        <f>SUMPRODUCT(-('Gastos Gerais'!$B$4:$B$1003=Analítico!$B104),-(Analítico!AB$3&gt;='Gastos Gerais'!$D$4:$D$1003),-(Analítico!AB$3&lt;='Gastos Gerais'!$E$4:$E$1003),-('Gastos Gerais'!$C$4:$C$1003))</f>
        <v>0</v>
      </c>
      <c r="AC104" s="72">
        <f>SUMPRODUCT(-('Gastos Gerais'!$B$4:$B$1003=Analítico!$B104),-(Analítico!AC$3&gt;='Gastos Gerais'!$D$4:$D$1003),-(Analítico!AC$3&lt;='Gastos Gerais'!$E$4:$E$1003),-('Gastos Gerais'!$C$4:$C$1003))</f>
        <v>0</v>
      </c>
      <c r="AD104" s="72">
        <f>SUMPRODUCT(-('Gastos Gerais'!$B$4:$B$1003=Analítico!$B104),-(Analítico!AD$3&gt;='Gastos Gerais'!$D$4:$D$1003),-(Analítico!AD$3&lt;='Gastos Gerais'!$E$4:$E$1003),-('Gastos Gerais'!$C$4:$C$1003))</f>
        <v>0</v>
      </c>
      <c r="AE104" s="72">
        <f>SUMPRODUCT(-('Gastos Gerais'!$B$4:$B$1003=Analítico!$B104),-(Analítico!AE$3&gt;='Gastos Gerais'!$D$4:$D$1003),-(Analítico!AE$3&lt;='Gastos Gerais'!$E$4:$E$1003),-('Gastos Gerais'!$C$4:$C$1003))</f>
        <v>0</v>
      </c>
      <c r="AF104" s="72">
        <f>SUMPRODUCT(-('Gastos Gerais'!$B$4:$B$1003=Analítico!$B104),-(Analítico!AF$3&gt;='Gastos Gerais'!$D$4:$D$1003),-(Analítico!AF$3&lt;='Gastos Gerais'!$E$4:$E$1003),-('Gastos Gerais'!$C$4:$C$1003))</f>
        <v>0</v>
      </c>
      <c r="AG104" s="72">
        <f>SUMPRODUCT(-('Gastos Gerais'!$B$4:$B$1003=Analítico!$B104),-(Analítico!AG$3&gt;='Gastos Gerais'!$D$4:$D$1003),-(Analítico!AG$3&lt;='Gastos Gerais'!$E$4:$E$1003),-('Gastos Gerais'!$C$4:$C$1003))</f>
        <v>0</v>
      </c>
      <c r="AH104" s="72">
        <f>SUMPRODUCT(-('Gastos Gerais'!$B$4:$B$1003=Analítico!$B104),-(Analítico!AH$3&gt;='Gastos Gerais'!$D$4:$D$1003),-(Analítico!AH$3&lt;='Gastos Gerais'!$E$4:$E$1003),-('Gastos Gerais'!$C$4:$C$1003))</f>
        <v>0</v>
      </c>
      <c r="AI104" s="72">
        <f>SUMPRODUCT(-('Gastos Gerais'!$B$4:$B$1003=Analítico!$B104),-(Analítico!AI$3&gt;='Gastos Gerais'!$D$4:$D$1003),-(Analítico!AI$3&lt;='Gastos Gerais'!$E$4:$E$1003),-('Gastos Gerais'!$C$4:$C$1003))</f>
        <v>0</v>
      </c>
      <c r="AJ104" s="72">
        <f>SUMPRODUCT(-('Gastos Gerais'!$B$4:$B$1003=Analítico!$B104),-(Analítico!AJ$3&gt;='Gastos Gerais'!$D$4:$D$1003),-(Analítico!AJ$3&lt;='Gastos Gerais'!$E$4:$E$1003),-('Gastos Gerais'!$C$4:$C$1003))</f>
        <v>0</v>
      </c>
      <c r="AK104" s="72">
        <f>SUMPRODUCT(-('Gastos Gerais'!$B$4:$B$1003=Analítico!$B104),-(Analítico!AK$3&gt;='Gastos Gerais'!$D$4:$D$1003),-(Analítico!AK$3&lt;='Gastos Gerais'!$E$4:$E$1003),-('Gastos Gerais'!$C$4:$C$1003))</f>
        <v>0</v>
      </c>
      <c r="AL104" s="72">
        <f>SUMPRODUCT(-('Gastos Gerais'!$B$4:$B$1003=Analítico!$B104),-(Analítico!AL$3&gt;='Gastos Gerais'!$D$4:$D$1003),-(Analítico!AL$3&lt;='Gastos Gerais'!$E$4:$E$1003),-('Gastos Gerais'!$C$4:$C$1003))</f>
        <v>0</v>
      </c>
      <c r="AM104" s="72">
        <f>SUMPRODUCT(-('Gastos Gerais'!$B$4:$B$1003=Analítico!$B104),-(Analítico!AM$3&gt;='Gastos Gerais'!$D$4:$D$1003),-(Analítico!AM$3&lt;='Gastos Gerais'!$E$4:$E$1003),-('Gastos Gerais'!$C$4:$C$1003))</f>
        <v>0</v>
      </c>
      <c r="AN104" s="72">
        <f>SUMPRODUCT(-('Gastos Gerais'!$B$4:$B$1003=Analítico!$B104),-(Analítico!AN$3&gt;='Gastos Gerais'!$D$4:$D$1003),-(Analítico!AN$3&lt;='Gastos Gerais'!$E$4:$E$1003),-('Gastos Gerais'!$C$4:$C$1003))</f>
        <v>0</v>
      </c>
      <c r="AO104" s="72">
        <f>SUMPRODUCT(-('Gastos Gerais'!$B$4:$B$1003=Analítico!$B104),-(Analítico!AO$3&gt;='Gastos Gerais'!$D$4:$D$1003),-(Analítico!AO$3&lt;='Gastos Gerais'!$E$4:$E$1003),-('Gastos Gerais'!$C$4:$C$1003))</f>
        <v>0</v>
      </c>
      <c r="AP104" s="72">
        <f>SUMPRODUCT(-('Gastos Gerais'!$B$4:$B$1003=Analítico!$B104),-(Analítico!AP$3&gt;='Gastos Gerais'!$D$4:$D$1003),-(Analítico!AP$3&lt;='Gastos Gerais'!$E$4:$E$1003),-('Gastos Gerais'!$C$4:$C$1003))</f>
        <v>0</v>
      </c>
      <c r="AQ104" s="72">
        <f>SUMPRODUCT(-('Gastos Gerais'!$B$4:$B$1003=Analítico!$B104),-(Analítico!AQ$3&gt;='Gastos Gerais'!$D$4:$D$1003),-(Analítico!AQ$3&lt;='Gastos Gerais'!$E$4:$E$1003),-('Gastos Gerais'!$C$4:$C$1003))</f>
        <v>0</v>
      </c>
      <c r="AR104" s="72">
        <f>SUMPRODUCT(-('Gastos Gerais'!$B$4:$B$1003=Analítico!$B104),-(Analítico!AR$3&gt;='Gastos Gerais'!$D$4:$D$1003),-(Analítico!AR$3&lt;='Gastos Gerais'!$E$4:$E$1003),-('Gastos Gerais'!$C$4:$C$1003))</f>
        <v>0</v>
      </c>
      <c r="AS104" s="72">
        <f>SUMPRODUCT(-('Gastos Gerais'!$B$4:$B$1003=Analítico!$B104),-(Analítico!AS$3&gt;='Gastos Gerais'!$D$4:$D$1003),-(Analítico!AS$3&lt;='Gastos Gerais'!$E$4:$E$1003),-('Gastos Gerais'!$C$4:$C$1003))</f>
        <v>0</v>
      </c>
      <c r="AT104" s="72">
        <f>SUMPRODUCT(-('Gastos Gerais'!$B$4:$B$1003=Analítico!$B104),-(Analítico!AT$3&gt;='Gastos Gerais'!$D$4:$D$1003),-(Analítico!AT$3&lt;='Gastos Gerais'!$E$4:$E$1003),-('Gastos Gerais'!$C$4:$C$1003))</f>
        <v>0</v>
      </c>
      <c r="AU104" s="72">
        <f>SUMPRODUCT(-('Gastos Gerais'!$B$4:$B$1003=Analítico!$B104),-(Analítico!AU$3&gt;='Gastos Gerais'!$D$4:$D$1003),-(Analítico!AU$3&lt;='Gastos Gerais'!$E$4:$E$1003),-('Gastos Gerais'!$C$4:$C$1003))</f>
        <v>0</v>
      </c>
      <c r="AV104" s="72">
        <f>SUMPRODUCT(-('Gastos Gerais'!$B$4:$B$1003=Analítico!$B104),-(Analítico!AV$3&gt;='Gastos Gerais'!$D$4:$D$1003),-(Analítico!AV$3&lt;='Gastos Gerais'!$E$4:$E$1003),-('Gastos Gerais'!$C$4:$C$1003))</f>
        <v>0</v>
      </c>
      <c r="AW104" s="72">
        <f>SUMPRODUCT(-('Gastos Gerais'!$B$4:$B$1003=Analítico!$B104),-(Analítico!AW$3&gt;='Gastos Gerais'!$D$4:$D$1003),-(Analítico!AW$3&lt;='Gastos Gerais'!$E$4:$E$1003),-('Gastos Gerais'!$C$4:$C$1003))</f>
        <v>0</v>
      </c>
      <c r="AX104" s="72">
        <f>SUMPRODUCT(-('Gastos Gerais'!$B$4:$B$1003=Analítico!$B104),-(Analítico!AX$3&gt;='Gastos Gerais'!$D$4:$D$1003),-(Analítico!AX$3&lt;='Gastos Gerais'!$E$4:$E$1003),-('Gastos Gerais'!$C$4:$C$1003))</f>
        <v>0</v>
      </c>
      <c r="AY104" s="72">
        <f>SUMPRODUCT(-('Gastos Gerais'!$B$4:$B$1003=Analítico!$B104),-(Analítico!AY$3&gt;='Gastos Gerais'!$D$4:$D$1003),-(Analítico!AY$3&lt;='Gastos Gerais'!$E$4:$E$1003),-('Gastos Gerais'!$C$4:$C$1003))</f>
        <v>0</v>
      </c>
      <c r="AZ104" s="72">
        <f>SUMPRODUCT(-('Gastos Gerais'!$B$4:$B$1003=Analítico!$B104),-(Analítico!AZ$3&gt;='Gastos Gerais'!$D$4:$D$1003),-(Analítico!AZ$3&lt;='Gastos Gerais'!$E$4:$E$1003),-('Gastos Gerais'!$C$4:$C$1003))</f>
        <v>0</v>
      </c>
      <c r="BA104" s="72">
        <f>SUMPRODUCT(-('Gastos Gerais'!$B$4:$B$1003=Analítico!$B104),-(Analítico!BA$3&gt;='Gastos Gerais'!$D$4:$D$1003),-(Analítico!BA$3&lt;='Gastos Gerais'!$E$4:$E$1003),-('Gastos Gerais'!$C$4:$C$1003))</f>
        <v>0</v>
      </c>
      <c r="BB104" s="72">
        <f>SUMPRODUCT(-('Gastos Gerais'!$B$4:$B$1003=Analítico!$B104),-(Analítico!BB$3&gt;='Gastos Gerais'!$D$4:$D$1003),-(Analítico!BB$3&lt;='Gastos Gerais'!$E$4:$E$1003),-('Gastos Gerais'!$C$4:$C$1003))</f>
        <v>0</v>
      </c>
      <c r="BC104" s="72">
        <f>SUMPRODUCT(-('Gastos Gerais'!$B$4:$B$1003=Analítico!$B104),-(Analítico!BC$3&gt;='Gastos Gerais'!$D$4:$D$1003),-(Analítico!BC$3&lt;='Gastos Gerais'!$E$4:$E$1003),-('Gastos Gerais'!$C$4:$C$1003))</f>
        <v>0</v>
      </c>
      <c r="BD104" s="72">
        <f>SUMPRODUCT(-('Gastos Gerais'!$B$4:$B$1003=Analítico!$B104),-(Analítico!BD$3&gt;='Gastos Gerais'!$D$4:$D$1003),-(Analítico!BD$3&lt;='Gastos Gerais'!$E$4:$E$1003),-('Gastos Gerais'!$C$4:$C$1003))</f>
        <v>0</v>
      </c>
      <c r="BE104" s="72">
        <f>SUMPRODUCT(-('Gastos Gerais'!$B$4:$B$1003=Analítico!$B104),-(Analítico!BE$3&gt;='Gastos Gerais'!$D$4:$D$1003),-(Analítico!BE$3&lt;='Gastos Gerais'!$E$4:$E$1003),-('Gastos Gerais'!$C$4:$C$1003))</f>
        <v>0</v>
      </c>
      <c r="BF104" s="72">
        <f>SUMPRODUCT(-('Gastos Gerais'!$B$4:$B$1003=Analítico!$B104),-(Analítico!BF$3&gt;='Gastos Gerais'!$D$4:$D$1003),-(Analítico!BF$3&lt;='Gastos Gerais'!$E$4:$E$1003),-('Gastos Gerais'!$C$4:$C$1003))</f>
        <v>0</v>
      </c>
      <c r="BG104" s="72">
        <f>SUMPRODUCT(-('Gastos Gerais'!$B$4:$B$1003=Analítico!$B104),-(Analítico!BG$3&gt;='Gastos Gerais'!$D$4:$D$1003),-(Analítico!BG$3&lt;='Gastos Gerais'!$E$4:$E$1003),-('Gastos Gerais'!$C$4:$C$1003))</f>
        <v>0</v>
      </c>
      <c r="BH104" s="72">
        <f>SUMPRODUCT(-('Gastos Gerais'!$B$4:$B$1003=Analítico!$B104),-(Analítico!BH$3&gt;='Gastos Gerais'!$D$4:$D$1003),-(Analítico!BH$3&lt;='Gastos Gerais'!$E$4:$E$1003),-('Gastos Gerais'!$C$4:$C$1003))</f>
        <v>0</v>
      </c>
      <c r="BI104" s="72">
        <f>SUMPRODUCT(-('Gastos Gerais'!$B$4:$B$1003=Analítico!$B104),-(Analítico!BI$3&gt;='Gastos Gerais'!$D$4:$D$1003),-(Analítico!BI$3&lt;='Gastos Gerais'!$E$4:$E$1003),-('Gastos Gerais'!$C$4:$C$1003))</f>
        <v>0</v>
      </c>
      <c r="BJ104" s="72">
        <f>SUMPRODUCT(-('Gastos Gerais'!$B$4:$B$1003=Analítico!$B104),-(Analítico!BJ$3&gt;='Gastos Gerais'!$D$4:$D$1003),-(Analítico!BJ$3&lt;='Gastos Gerais'!$E$4:$E$1003),-('Gastos Gerais'!$C$4:$C$1003))</f>
        <v>0</v>
      </c>
      <c r="BK104" s="70">
        <f t="shared" si="33"/>
        <v>0</v>
      </c>
      <c r="BL104" s="75">
        <f t="shared" ca="1" si="34"/>
        <v>0</v>
      </c>
    </row>
    <row r="105" spans="1:64" s="48" customFormat="1" ht="23.25" customHeight="1" x14ac:dyDescent="0.2">
      <c r="A105" s="19" t="s">
        <v>275</v>
      </c>
      <c r="B105" s="352" t="s">
        <v>276</v>
      </c>
      <c r="C105" s="72">
        <f>SUMPRODUCT(-('Gastos Gerais'!$B$4:$B$1003=Analítico!$B105),-(Analítico!C$3&gt;='Gastos Gerais'!$D$4:$D$1003),-(Analítico!C$3&lt;='Gastos Gerais'!$E$4:$E$1003),-('Gastos Gerais'!$C$4:$C$1003))</f>
        <v>0</v>
      </c>
      <c r="D105" s="72">
        <f>SUMPRODUCT(-('Gastos Gerais'!$B$4:$B$1003=Analítico!$B105),-(Analítico!D$3&gt;='Gastos Gerais'!$D$4:$D$1003),-(Analítico!D$3&lt;='Gastos Gerais'!$E$4:$E$1003),-('Gastos Gerais'!$C$4:$C$1003))</f>
        <v>0</v>
      </c>
      <c r="E105" s="72">
        <f>SUMPRODUCT(-('Gastos Gerais'!$B$4:$B$1003=Analítico!$B105),-(Analítico!E$3&gt;='Gastos Gerais'!$D$4:$D$1003),-(Analítico!E$3&lt;='Gastos Gerais'!$E$4:$E$1003),-('Gastos Gerais'!$C$4:$C$1003))</f>
        <v>0</v>
      </c>
      <c r="F105" s="72">
        <f>SUMPRODUCT(-('Gastos Gerais'!$B$4:$B$1003=Analítico!$B105),-(Analítico!F$3&gt;='Gastos Gerais'!$D$4:$D$1003),-(Analítico!F$3&lt;='Gastos Gerais'!$E$4:$E$1003),-('Gastos Gerais'!$C$4:$C$1003))</f>
        <v>0</v>
      </c>
      <c r="G105" s="72">
        <f>SUMPRODUCT(-('Gastos Gerais'!$B$4:$B$1003=Analítico!$B105),-(Analítico!G$3&gt;='Gastos Gerais'!$D$4:$D$1003),-(Analítico!G$3&lt;='Gastos Gerais'!$E$4:$E$1003),-('Gastos Gerais'!$C$4:$C$1003))</f>
        <v>0</v>
      </c>
      <c r="H105" s="72">
        <f>SUMPRODUCT(-('Gastos Gerais'!$B$4:$B$1003=Analítico!$B105),-(Analítico!H$3&gt;='Gastos Gerais'!$D$4:$D$1003),-(Analítico!H$3&lt;='Gastos Gerais'!$E$4:$E$1003),-('Gastos Gerais'!$C$4:$C$1003))</f>
        <v>0</v>
      </c>
      <c r="I105" s="72">
        <f>SUMPRODUCT(-('Gastos Gerais'!$B$4:$B$1003=Analítico!$B105),-(Analítico!I$3&gt;='Gastos Gerais'!$D$4:$D$1003),-(Analítico!I$3&lt;='Gastos Gerais'!$E$4:$E$1003),-('Gastos Gerais'!$C$4:$C$1003))</f>
        <v>0</v>
      </c>
      <c r="J105" s="72">
        <f>SUMPRODUCT(-('Gastos Gerais'!$B$4:$B$1003=Analítico!$B105),-(Analítico!J$3&gt;='Gastos Gerais'!$D$4:$D$1003),-(Analítico!J$3&lt;='Gastos Gerais'!$E$4:$E$1003),-('Gastos Gerais'!$C$4:$C$1003))</f>
        <v>0</v>
      </c>
      <c r="K105" s="72">
        <f>SUMPRODUCT(-('Gastos Gerais'!$B$4:$B$1003=Analítico!$B105),-(Analítico!K$3&gt;='Gastos Gerais'!$D$4:$D$1003),-(Analítico!K$3&lt;='Gastos Gerais'!$E$4:$E$1003),-('Gastos Gerais'!$C$4:$C$1003))</f>
        <v>0</v>
      </c>
      <c r="L105" s="72">
        <f>SUMPRODUCT(-('Gastos Gerais'!$B$4:$B$1003=Analítico!$B105),-(Analítico!L$3&gt;='Gastos Gerais'!$D$4:$D$1003),-(Analítico!L$3&lt;='Gastos Gerais'!$E$4:$E$1003),-('Gastos Gerais'!$C$4:$C$1003))</f>
        <v>0</v>
      </c>
      <c r="M105" s="72">
        <f>SUMPRODUCT(-('Gastos Gerais'!$B$4:$B$1003=Analítico!$B105),-(Analítico!M$3&gt;='Gastos Gerais'!$D$4:$D$1003),-(Analítico!M$3&lt;='Gastos Gerais'!$E$4:$E$1003),-('Gastos Gerais'!$C$4:$C$1003))</f>
        <v>0</v>
      </c>
      <c r="N105" s="72">
        <f>SUMPRODUCT(-('Gastos Gerais'!$B$4:$B$1003=Analítico!$B105),-(Analítico!N$3&gt;='Gastos Gerais'!$D$4:$D$1003),-(Analítico!N$3&lt;='Gastos Gerais'!$E$4:$E$1003),-('Gastos Gerais'!$C$4:$C$1003))</f>
        <v>0</v>
      </c>
      <c r="O105" s="72">
        <f>SUMPRODUCT(-('Gastos Gerais'!$B$4:$B$1003=Analítico!$B105),-(Analítico!O$3&gt;='Gastos Gerais'!$D$4:$D$1003),-(Analítico!O$3&lt;='Gastos Gerais'!$E$4:$E$1003),-('Gastos Gerais'!$C$4:$C$1003))</f>
        <v>0</v>
      </c>
      <c r="P105" s="72">
        <f>SUMPRODUCT(-('Gastos Gerais'!$B$4:$B$1003=Analítico!$B105),-(Analítico!P$3&gt;='Gastos Gerais'!$D$4:$D$1003),-(Analítico!P$3&lt;='Gastos Gerais'!$E$4:$E$1003),-('Gastos Gerais'!$C$4:$C$1003))</f>
        <v>0</v>
      </c>
      <c r="Q105" s="72">
        <f>SUMPRODUCT(-('Gastos Gerais'!$B$4:$B$1003=Analítico!$B105),-(Analítico!Q$3&gt;='Gastos Gerais'!$D$4:$D$1003),-(Analítico!Q$3&lt;='Gastos Gerais'!$E$4:$E$1003),-('Gastos Gerais'!$C$4:$C$1003))</f>
        <v>0</v>
      </c>
      <c r="R105" s="72">
        <f>SUMPRODUCT(-('Gastos Gerais'!$B$4:$B$1003=Analítico!$B105),-(Analítico!R$3&gt;='Gastos Gerais'!$D$4:$D$1003),-(Analítico!R$3&lt;='Gastos Gerais'!$E$4:$E$1003),-('Gastos Gerais'!$C$4:$C$1003))</f>
        <v>0</v>
      </c>
      <c r="S105" s="72">
        <f>SUMPRODUCT(-('Gastos Gerais'!$B$4:$B$1003=Analítico!$B105),-(Analítico!S$3&gt;='Gastos Gerais'!$D$4:$D$1003),-(Analítico!S$3&lt;='Gastos Gerais'!$E$4:$E$1003),-('Gastos Gerais'!$C$4:$C$1003))</f>
        <v>0</v>
      </c>
      <c r="T105" s="72">
        <f>SUMPRODUCT(-('Gastos Gerais'!$B$4:$B$1003=Analítico!$B105),-(Analítico!T$3&gt;='Gastos Gerais'!$D$4:$D$1003),-(Analítico!T$3&lt;='Gastos Gerais'!$E$4:$E$1003),-('Gastos Gerais'!$C$4:$C$1003))</f>
        <v>0</v>
      </c>
      <c r="U105" s="72">
        <f>SUMPRODUCT(-('Gastos Gerais'!$B$4:$B$1003=Analítico!$B105),-(Analítico!U$3&gt;='Gastos Gerais'!$D$4:$D$1003),-(Analítico!U$3&lt;='Gastos Gerais'!$E$4:$E$1003),-('Gastos Gerais'!$C$4:$C$1003))</f>
        <v>0</v>
      </c>
      <c r="V105" s="72">
        <f>SUMPRODUCT(-('Gastos Gerais'!$B$4:$B$1003=Analítico!$B105),-(Analítico!V$3&gt;='Gastos Gerais'!$D$4:$D$1003),-(Analítico!V$3&lt;='Gastos Gerais'!$E$4:$E$1003),-('Gastos Gerais'!$C$4:$C$1003))</f>
        <v>0</v>
      </c>
      <c r="W105" s="72">
        <f>SUMPRODUCT(-('Gastos Gerais'!$B$4:$B$1003=Analítico!$B105),-(Analítico!W$3&gt;='Gastos Gerais'!$D$4:$D$1003),-(Analítico!W$3&lt;='Gastos Gerais'!$E$4:$E$1003),-('Gastos Gerais'!$C$4:$C$1003))</f>
        <v>0</v>
      </c>
      <c r="X105" s="72">
        <f>SUMPRODUCT(-('Gastos Gerais'!$B$4:$B$1003=Analítico!$B105),-(Analítico!X$3&gt;='Gastos Gerais'!$D$4:$D$1003),-(Analítico!X$3&lt;='Gastos Gerais'!$E$4:$E$1003),-('Gastos Gerais'!$C$4:$C$1003))</f>
        <v>0</v>
      </c>
      <c r="Y105" s="72">
        <f>SUMPRODUCT(-('Gastos Gerais'!$B$4:$B$1003=Analítico!$B105),-(Analítico!Y$3&gt;='Gastos Gerais'!$D$4:$D$1003),-(Analítico!Y$3&lt;='Gastos Gerais'!$E$4:$E$1003),-('Gastos Gerais'!$C$4:$C$1003))</f>
        <v>0</v>
      </c>
      <c r="Z105" s="72">
        <f>SUMPRODUCT(-('Gastos Gerais'!$B$4:$B$1003=Analítico!$B105),-(Analítico!Z$3&gt;='Gastos Gerais'!$D$4:$D$1003),-(Analítico!Z$3&lt;='Gastos Gerais'!$E$4:$E$1003),-('Gastos Gerais'!$C$4:$C$1003))</f>
        <v>0</v>
      </c>
      <c r="AA105" s="72">
        <f>SUMPRODUCT(-('Gastos Gerais'!$B$4:$B$1003=Analítico!$B105),-(Analítico!AA$3&gt;='Gastos Gerais'!$D$4:$D$1003),-(Analítico!AA$3&lt;='Gastos Gerais'!$E$4:$E$1003),-('Gastos Gerais'!$C$4:$C$1003))</f>
        <v>0</v>
      </c>
      <c r="AB105" s="72">
        <f>SUMPRODUCT(-('Gastos Gerais'!$B$4:$B$1003=Analítico!$B105),-(Analítico!AB$3&gt;='Gastos Gerais'!$D$4:$D$1003),-(Analítico!AB$3&lt;='Gastos Gerais'!$E$4:$E$1003),-('Gastos Gerais'!$C$4:$C$1003))</f>
        <v>0</v>
      </c>
      <c r="AC105" s="72">
        <f>SUMPRODUCT(-('Gastos Gerais'!$B$4:$B$1003=Analítico!$B105),-(Analítico!AC$3&gt;='Gastos Gerais'!$D$4:$D$1003),-(Analítico!AC$3&lt;='Gastos Gerais'!$E$4:$E$1003),-('Gastos Gerais'!$C$4:$C$1003))</f>
        <v>0</v>
      </c>
      <c r="AD105" s="72">
        <f>SUMPRODUCT(-('Gastos Gerais'!$B$4:$B$1003=Analítico!$B105),-(Analítico!AD$3&gt;='Gastos Gerais'!$D$4:$D$1003),-(Analítico!AD$3&lt;='Gastos Gerais'!$E$4:$E$1003),-('Gastos Gerais'!$C$4:$C$1003))</f>
        <v>0</v>
      </c>
      <c r="AE105" s="72">
        <f>SUMPRODUCT(-('Gastos Gerais'!$B$4:$B$1003=Analítico!$B105),-(Analítico!AE$3&gt;='Gastos Gerais'!$D$4:$D$1003),-(Analítico!AE$3&lt;='Gastos Gerais'!$E$4:$E$1003),-('Gastos Gerais'!$C$4:$C$1003))</f>
        <v>0</v>
      </c>
      <c r="AF105" s="72">
        <f>SUMPRODUCT(-('Gastos Gerais'!$B$4:$B$1003=Analítico!$B105),-(Analítico!AF$3&gt;='Gastos Gerais'!$D$4:$D$1003),-(Analítico!AF$3&lt;='Gastos Gerais'!$E$4:$E$1003),-('Gastos Gerais'!$C$4:$C$1003))</f>
        <v>0</v>
      </c>
      <c r="AG105" s="72">
        <f>SUMPRODUCT(-('Gastos Gerais'!$B$4:$B$1003=Analítico!$B105),-(Analítico!AG$3&gt;='Gastos Gerais'!$D$4:$D$1003),-(Analítico!AG$3&lt;='Gastos Gerais'!$E$4:$E$1003),-('Gastos Gerais'!$C$4:$C$1003))</f>
        <v>0</v>
      </c>
      <c r="AH105" s="72">
        <f>SUMPRODUCT(-('Gastos Gerais'!$B$4:$B$1003=Analítico!$B105),-(Analítico!AH$3&gt;='Gastos Gerais'!$D$4:$D$1003),-(Analítico!AH$3&lt;='Gastos Gerais'!$E$4:$E$1003),-('Gastos Gerais'!$C$4:$C$1003))</f>
        <v>0</v>
      </c>
      <c r="AI105" s="72">
        <f>SUMPRODUCT(-('Gastos Gerais'!$B$4:$B$1003=Analítico!$B105),-(Analítico!AI$3&gt;='Gastos Gerais'!$D$4:$D$1003),-(Analítico!AI$3&lt;='Gastos Gerais'!$E$4:$E$1003),-('Gastos Gerais'!$C$4:$C$1003))</f>
        <v>0</v>
      </c>
      <c r="AJ105" s="72">
        <f>SUMPRODUCT(-('Gastos Gerais'!$B$4:$B$1003=Analítico!$B105),-(Analítico!AJ$3&gt;='Gastos Gerais'!$D$4:$D$1003),-(Analítico!AJ$3&lt;='Gastos Gerais'!$E$4:$E$1003),-('Gastos Gerais'!$C$4:$C$1003))</f>
        <v>0</v>
      </c>
      <c r="AK105" s="72">
        <f>SUMPRODUCT(-('Gastos Gerais'!$B$4:$B$1003=Analítico!$B105),-(Analítico!AK$3&gt;='Gastos Gerais'!$D$4:$D$1003),-(Analítico!AK$3&lt;='Gastos Gerais'!$E$4:$E$1003),-('Gastos Gerais'!$C$4:$C$1003))</f>
        <v>0</v>
      </c>
      <c r="AL105" s="72">
        <f>SUMPRODUCT(-('Gastos Gerais'!$B$4:$B$1003=Analítico!$B105),-(Analítico!AL$3&gt;='Gastos Gerais'!$D$4:$D$1003),-(Analítico!AL$3&lt;='Gastos Gerais'!$E$4:$E$1003),-('Gastos Gerais'!$C$4:$C$1003))</f>
        <v>0</v>
      </c>
      <c r="AM105" s="72">
        <f>SUMPRODUCT(-('Gastos Gerais'!$B$4:$B$1003=Analítico!$B105),-(Analítico!AM$3&gt;='Gastos Gerais'!$D$4:$D$1003),-(Analítico!AM$3&lt;='Gastos Gerais'!$E$4:$E$1003),-('Gastos Gerais'!$C$4:$C$1003))</f>
        <v>0</v>
      </c>
      <c r="AN105" s="72">
        <f>SUMPRODUCT(-('Gastos Gerais'!$B$4:$B$1003=Analítico!$B105),-(Analítico!AN$3&gt;='Gastos Gerais'!$D$4:$D$1003),-(Analítico!AN$3&lt;='Gastos Gerais'!$E$4:$E$1003),-('Gastos Gerais'!$C$4:$C$1003))</f>
        <v>0</v>
      </c>
      <c r="AO105" s="72">
        <f>SUMPRODUCT(-('Gastos Gerais'!$B$4:$B$1003=Analítico!$B105),-(Analítico!AO$3&gt;='Gastos Gerais'!$D$4:$D$1003),-(Analítico!AO$3&lt;='Gastos Gerais'!$E$4:$E$1003),-('Gastos Gerais'!$C$4:$C$1003))</f>
        <v>0</v>
      </c>
      <c r="AP105" s="72">
        <f>SUMPRODUCT(-('Gastos Gerais'!$B$4:$B$1003=Analítico!$B105),-(Analítico!AP$3&gt;='Gastos Gerais'!$D$4:$D$1003),-(Analítico!AP$3&lt;='Gastos Gerais'!$E$4:$E$1003),-('Gastos Gerais'!$C$4:$C$1003))</f>
        <v>0</v>
      </c>
      <c r="AQ105" s="72">
        <f>SUMPRODUCT(-('Gastos Gerais'!$B$4:$B$1003=Analítico!$B105),-(Analítico!AQ$3&gt;='Gastos Gerais'!$D$4:$D$1003),-(Analítico!AQ$3&lt;='Gastos Gerais'!$E$4:$E$1003),-('Gastos Gerais'!$C$4:$C$1003))</f>
        <v>0</v>
      </c>
      <c r="AR105" s="72">
        <f>SUMPRODUCT(-('Gastos Gerais'!$B$4:$B$1003=Analítico!$B105),-(Analítico!AR$3&gt;='Gastos Gerais'!$D$4:$D$1003),-(Analítico!AR$3&lt;='Gastos Gerais'!$E$4:$E$1003),-('Gastos Gerais'!$C$4:$C$1003))</f>
        <v>0</v>
      </c>
      <c r="AS105" s="72">
        <f>SUMPRODUCT(-('Gastos Gerais'!$B$4:$B$1003=Analítico!$B105),-(Analítico!AS$3&gt;='Gastos Gerais'!$D$4:$D$1003),-(Analítico!AS$3&lt;='Gastos Gerais'!$E$4:$E$1003),-('Gastos Gerais'!$C$4:$C$1003))</f>
        <v>0</v>
      </c>
      <c r="AT105" s="72">
        <f>SUMPRODUCT(-('Gastos Gerais'!$B$4:$B$1003=Analítico!$B105),-(Analítico!AT$3&gt;='Gastos Gerais'!$D$4:$D$1003),-(Analítico!AT$3&lt;='Gastos Gerais'!$E$4:$E$1003),-('Gastos Gerais'!$C$4:$C$1003))</f>
        <v>0</v>
      </c>
      <c r="AU105" s="72">
        <f>SUMPRODUCT(-('Gastos Gerais'!$B$4:$B$1003=Analítico!$B105),-(Analítico!AU$3&gt;='Gastos Gerais'!$D$4:$D$1003),-(Analítico!AU$3&lt;='Gastos Gerais'!$E$4:$E$1003),-('Gastos Gerais'!$C$4:$C$1003))</f>
        <v>0</v>
      </c>
      <c r="AV105" s="72">
        <f>SUMPRODUCT(-('Gastos Gerais'!$B$4:$B$1003=Analítico!$B105),-(Analítico!AV$3&gt;='Gastos Gerais'!$D$4:$D$1003),-(Analítico!AV$3&lt;='Gastos Gerais'!$E$4:$E$1003),-('Gastos Gerais'!$C$4:$C$1003))</f>
        <v>0</v>
      </c>
      <c r="AW105" s="72">
        <f>SUMPRODUCT(-('Gastos Gerais'!$B$4:$B$1003=Analítico!$B105),-(Analítico!AW$3&gt;='Gastos Gerais'!$D$4:$D$1003),-(Analítico!AW$3&lt;='Gastos Gerais'!$E$4:$E$1003),-('Gastos Gerais'!$C$4:$C$1003))</f>
        <v>0</v>
      </c>
      <c r="AX105" s="72">
        <f>SUMPRODUCT(-('Gastos Gerais'!$B$4:$B$1003=Analítico!$B105),-(Analítico!AX$3&gt;='Gastos Gerais'!$D$4:$D$1003),-(Analítico!AX$3&lt;='Gastos Gerais'!$E$4:$E$1003),-('Gastos Gerais'!$C$4:$C$1003))</f>
        <v>0</v>
      </c>
      <c r="AY105" s="72">
        <f>SUMPRODUCT(-('Gastos Gerais'!$B$4:$B$1003=Analítico!$B105),-(Analítico!AY$3&gt;='Gastos Gerais'!$D$4:$D$1003),-(Analítico!AY$3&lt;='Gastos Gerais'!$E$4:$E$1003),-('Gastos Gerais'!$C$4:$C$1003))</f>
        <v>0</v>
      </c>
      <c r="AZ105" s="72">
        <f>SUMPRODUCT(-('Gastos Gerais'!$B$4:$B$1003=Analítico!$B105),-(Analítico!AZ$3&gt;='Gastos Gerais'!$D$4:$D$1003),-(Analítico!AZ$3&lt;='Gastos Gerais'!$E$4:$E$1003),-('Gastos Gerais'!$C$4:$C$1003))</f>
        <v>0</v>
      </c>
      <c r="BA105" s="72">
        <f>SUMPRODUCT(-('Gastos Gerais'!$B$4:$B$1003=Analítico!$B105),-(Analítico!BA$3&gt;='Gastos Gerais'!$D$4:$D$1003),-(Analítico!BA$3&lt;='Gastos Gerais'!$E$4:$E$1003),-('Gastos Gerais'!$C$4:$C$1003))</f>
        <v>0</v>
      </c>
      <c r="BB105" s="72">
        <f>SUMPRODUCT(-('Gastos Gerais'!$B$4:$B$1003=Analítico!$B105),-(Analítico!BB$3&gt;='Gastos Gerais'!$D$4:$D$1003),-(Analítico!BB$3&lt;='Gastos Gerais'!$E$4:$E$1003),-('Gastos Gerais'!$C$4:$C$1003))</f>
        <v>0</v>
      </c>
      <c r="BC105" s="72">
        <f>SUMPRODUCT(-('Gastos Gerais'!$B$4:$B$1003=Analítico!$B105),-(Analítico!BC$3&gt;='Gastos Gerais'!$D$4:$D$1003),-(Analítico!BC$3&lt;='Gastos Gerais'!$E$4:$E$1003),-('Gastos Gerais'!$C$4:$C$1003))</f>
        <v>0</v>
      </c>
      <c r="BD105" s="72">
        <f>SUMPRODUCT(-('Gastos Gerais'!$B$4:$B$1003=Analítico!$B105),-(Analítico!BD$3&gt;='Gastos Gerais'!$D$4:$D$1003),-(Analítico!BD$3&lt;='Gastos Gerais'!$E$4:$E$1003),-('Gastos Gerais'!$C$4:$C$1003))</f>
        <v>0</v>
      </c>
      <c r="BE105" s="72">
        <f>SUMPRODUCT(-('Gastos Gerais'!$B$4:$B$1003=Analítico!$B105),-(Analítico!BE$3&gt;='Gastos Gerais'!$D$4:$D$1003),-(Analítico!BE$3&lt;='Gastos Gerais'!$E$4:$E$1003),-('Gastos Gerais'!$C$4:$C$1003))</f>
        <v>0</v>
      </c>
      <c r="BF105" s="72">
        <f>SUMPRODUCT(-('Gastos Gerais'!$B$4:$B$1003=Analítico!$B105),-(Analítico!BF$3&gt;='Gastos Gerais'!$D$4:$D$1003),-(Analítico!BF$3&lt;='Gastos Gerais'!$E$4:$E$1003),-('Gastos Gerais'!$C$4:$C$1003))</f>
        <v>0</v>
      </c>
      <c r="BG105" s="72">
        <f>SUMPRODUCT(-('Gastos Gerais'!$B$4:$B$1003=Analítico!$B105),-(Analítico!BG$3&gt;='Gastos Gerais'!$D$4:$D$1003),-(Analítico!BG$3&lt;='Gastos Gerais'!$E$4:$E$1003),-('Gastos Gerais'!$C$4:$C$1003))</f>
        <v>0</v>
      </c>
      <c r="BH105" s="72">
        <f>SUMPRODUCT(-('Gastos Gerais'!$B$4:$B$1003=Analítico!$B105),-(Analítico!BH$3&gt;='Gastos Gerais'!$D$4:$D$1003),-(Analítico!BH$3&lt;='Gastos Gerais'!$E$4:$E$1003),-('Gastos Gerais'!$C$4:$C$1003))</f>
        <v>0</v>
      </c>
      <c r="BI105" s="72">
        <f>SUMPRODUCT(-('Gastos Gerais'!$B$4:$B$1003=Analítico!$B105),-(Analítico!BI$3&gt;='Gastos Gerais'!$D$4:$D$1003),-(Analítico!BI$3&lt;='Gastos Gerais'!$E$4:$E$1003),-('Gastos Gerais'!$C$4:$C$1003))</f>
        <v>0</v>
      </c>
      <c r="BJ105" s="72">
        <f>SUMPRODUCT(-('Gastos Gerais'!$B$4:$B$1003=Analítico!$B105),-(Analítico!BJ$3&gt;='Gastos Gerais'!$D$4:$D$1003),-(Analítico!BJ$3&lt;='Gastos Gerais'!$E$4:$E$1003),-('Gastos Gerais'!$C$4:$C$1003))</f>
        <v>0</v>
      </c>
      <c r="BK105" s="70">
        <f t="shared" si="33"/>
        <v>0</v>
      </c>
      <c r="BL105" s="75">
        <f t="shared" ca="1" si="34"/>
        <v>0</v>
      </c>
    </row>
    <row r="106" spans="1:64" s="48" customFormat="1" ht="23.25" customHeight="1" x14ac:dyDescent="0.2">
      <c r="A106" s="19" t="s">
        <v>277</v>
      </c>
      <c r="B106" s="352" t="s">
        <v>278</v>
      </c>
      <c r="C106" s="72">
        <f>SUMPRODUCT(-('Gastos Gerais'!$B$4:$B$1003=Analítico!$B106),-(Analítico!C$3&gt;='Gastos Gerais'!$D$4:$D$1003),-(Analítico!C$3&lt;='Gastos Gerais'!$E$4:$E$1003),-('Gastos Gerais'!$C$4:$C$1003))</f>
        <v>0</v>
      </c>
      <c r="D106" s="72">
        <f>SUMPRODUCT(-('Gastos Gerais'!$B$4:$B$1003=Analítico!$B106),-(Analítico!D$3&gt;='Gastos Gerais'!$D$4:$D$1003),-(Analítico!D$3&lt;='Gastos Gerais'!$E$4:$E$1003),-('Gastos Gerais'!$C$4:$C$1003))</f>
        <v>0</v>
      </c>
      <c r="E106" s="72">
        <f>SUMPRODUCT(-('Gastos Gerais'!$B$4:$B$1003=Analítico!$B106),-(Analítico!E$3&gt;='Gastos Gerais'!$D$4:$D$1003),-(Analítico!E$3&lt;='Gastos Gerais'!$E$4:$E$1003),-('Gastos Gerais'!$C$4:$C$1003))</f>
        <v>0</v>
      </c>
      <c r="F106" s="72">
        <f>SUMPRODUCT(-('Gastos Gerais'!$B$4:$B$1003=Analítico!$B106),-(Analítico!F$3&gt;='Gastos Gerais'!$D$4:$D$1003),-(Analítico!F$3&lt;='Gastos Gerais'!$E$4:$E$1003),-('Gastos Gerais'!$C$4:$C$1003))</f>
        <v>0</v>
      </c>
      <c r="G106" s="72">
        <f>SUMPRODUCT(-('Gastos Gerais'!$B$4:$B$1003=Analítico!$B106),-(Analítico!G$3&gt;='Gastos Gerais'!$D$4:$D$1003),-(Analítico!G$3&lt;='Gastos Gerais'!$E$4:$E$1003),-('Gastos Gerais'!$C$4:$C$1003))</f>
        <v>0</v>
      </c>
      <c r="H106" s="72">
        <f>SUMPRODUCT(-('Gastos Gerais'!$B$4:$B$1003=Analítico!$B106),-(Analítico!H$3&gt;='Gastos Gerais'!$D$4:$D$1003),-(Analítico!H$3&lt;='Gastos Gerais'!$E$4:$E$1003),-('Gastos Gerais'!$C$4:$C$1003))</f>
        <v>0</v>
      </c>
      <c r="I106" s="72">
        <f>SUMPRODUCT(-('Gastos Gerais'!$B$4:$B$1003=Analítico!$B106),-(Analítico!I$3&gt;='Gastos Gerais'!$D$4:$D$1003),-(Analítico!I$3&lt;='Gastos Gerais'!$E$4:$E$1003),-('Gastos Gerais'!$C$4:$C$1003))</f>
        <v>0</v>
      </c>
      <c r="J106" s="72">
        <f>SUMPRODUCT(-('Gastos Gerais'!$B$4:$B$1003=Analítico!$B106),-(Analítico!J$3&gt;='Gastos Gerais'!$D$4:$D$1003),-(Analítico!J$3&lt;='Gastos Gerais'!$E$4:$E$1003),-('Gastos Gerais'!$C$4:$C$1003))</f>
        <v>0</v>
      </c>
      <c r="K106" s="72">
        <f>SUMPRODUCT(-('Gastos Gerais'!$B$4:$B$1003=Analítico!$B106),-(Analítico!K$3&gt;='Gastos Gerais'!$D$4:$D$1003),-(Analítico!K$3&lt;='Gastos Gerais'!$E$4:$E$1003),-('Gastos Gerais'!$C$4:$C$1003))</f>
        <v>0</v>
      </c>
      <c r="L106" s="72">
        <f>SUMPRODUCT(-('Gastos Gerais'!$B$4:$B$1003=Analítico!$B106),-(Analítico!L$3&gt;='Gastos Gerais'!$D$4:$D$1003),-(Analítico!L$3&lt;='Gastos Gerais'!$E$4:$E$1003),-('Gastos Gerais'!$C$4:$C$1003))</f>
        <v>0</v>
      </c>
      <c r="M106" s="72">
        <f>SUMPRODUCT(-('Gastos Gerais'!$B$4:$B$1003=Analítico!$B106),-(Analítico!M$3&gt;='Gastos Gerais'!$D$4:$D$1003),-(Analítico!M$3&lt;='Gastos Gerais'!$E$4:$E$1003),-('Gastos Gerais'!$C$4:$C$1003))</f>
        <v>0</v>
      </c>
      <c r="N106" s="72">
        <f>SUMPRODUCT(-('Gastos Gerais'!$B$4:$B$1003=Analítico!$B106),-(Analítico!N$3&gt;='Gastos Gerais'!$D$4:$D$1003),-(Analítico!N$3&lt;='Gastos Gerais'!$E$4:$E$1003),-('Gastos Gerais'!$C$4:$C$1003))</f>
        <v>0</v>
      </c>
      <c r="O106" s="72">
        <f>SUMPRODUCT(-('Gastos Gerais'!$B$4:$B$1003=Analítico!$B106),-(Analítico!O$3&gt;='Gastos Gerais'!$D$4:$D$1003),-(Analítico!O$3&lt;='Gastos Gerais'!$E$4:$E$1003),-('Gastos Gerais'!$C$4:$C$1003))</f>
        <v>0</v>
      </c>
      <c r="P106" s="72">
        <f>SUMPRODUCT(-('Gastos Gerais'!$B$4:$B$1003=Analítico!$B106),-(Analítico!P$3&gt;='Gastos Gerais'!$D$4:$D$1003),-(Analítico!P$3&lt;='Gastos Gerais'!$E$4:$E$1003),-('Gastos Gerais'!$C$4:$C$1003))</f>
        <v>0</v>
      </c>
      <c r="Q106" s="72">
        <f>SUMPRODUCT(-('Gastos Gerais'!$B$4:$B$1003=Analítico!$B106),-(Analítico!Q$3&gt;='Gastos Gerais'!$D$4:$D$1003),-(Analítico!Q$3&lt;='Gastos Gerais'!$E$4:$E$1003),-('Gastos Gerais'!$C$4:$C$1003))</f>
        <v>0</v>
      </c>
      <c r="R106" s="72">
        <f>SUMPRODUCT(-('Gastos Gerais'!$B$4:$B$1003=Analítico!$B106),-(Analítico!R$3&gt;='Gastos Gerais'!$D$4:$D$1003),-(Analítico!R$3&lt;='Gastos Gerais'!$E$4:$E$1003),-('Gastos Gerais'!$C$4:$C$1003))</f>
        <v>0</v>
      </c>
      <c r="S106" s="72">
        <f>SUMPRODUCT(-('Gastos Gerais'!$B$4:$B$1003=Analítico!$B106),-(Analítico!S$3&gt;='Gastos Gerais'!$D$4:$D$1003),-(Analítico!S$3&lt;='Gastos Gerais'!$E$4:$E$1003),-('Gastos Gerais'!$C$4:$C$1003))</f>
        <v>0</v>
      </c>
      <c r="T106" s="72">
        <f>SUMPRODUCT(-('Gastos Gerais'!$B$4:$B$1003=Analítico!$B106),-(Analítico!T$3&gt;='Gastos Gerais'!$D$4:$D$1003),-(Analítico!T$3&lt;='Gastos Gerais'!$E$4:$E$1003),-('Gastos Gerais'!$C$4:$C$1003))</f>
        <v>0</v>
      </c>
      <c r="U106" s="72">
        <f>SUMPRODUCT(-('Gastos Gerais'!$B$4:$B$1003=Analítico!$B106),-(Analítico!U$3&gt;='Gastos Gerais'!$D$4:$D$1003),-(Analítico!U$3&lt;='Gastos Gerais'!$E$4:$E$1003),-('Gastos Gerais'!$C$4:$C$1003))</f>
        <v>0</v>
      </c>
      <c r="V106" s="72">
        <f>SUMPRODUCT(-('Gastos Gerais'!$B$4:$B$1003=Analítico!$B106),-(Analítico!V$3&gt;='Gastos Gerais'!$D$4:$D$1003),-(Analítico!V$3&lt;='Gastos Gerais'!$E$4:$E$1003),-('Gastos Gerais'!$C$4:$C$1003))</f>
        <v>0</v>
      </c>
      <c r="W106" s="72">
        <f>SUMPRODUCT(-('Gastos Gerais'!$B$4:$B$1003=Analítico!$B106),-(Analítico!W$3&gt;='Gastos Gerais'!$D$4:$D$1003),-(Analítico!W$3&lt;='Gastos Gerais'!$E$4:$E$1003),-('Gastos Gerais'!$C$4:$C$1003))</f>
        <v>0</v>
      </c>
      <c r="X106" s="72">
        <f>SUMPRODUCT(-('Gastos Gerais'!$B$4:$B$1003=Analítico!$B106),-(Analítico!X$3&gt;='Gastos Gerais'!$D$4:$D$1003),-(Analítico!X$3&lt;='Gastos Gerais'!$E$4:$E$1003),-('Gastos Gerais'!$C$4:$C$1003))</f>
        <v>0</v>
      </c>
      <c r="Y106" s="72">
        <f>SUMPRODUCT(-('Gastos Gerais'!$B$4:$B$1003=Analítico!$B106),-(Analítico!Y$3&gt;='Gastos Gerais'!$D$4:$D$1003),-(Analítico!Y$3&lt;='Gastos Gerais'!$E$4:$E$1003),-('Gastos Gerais'!$C$4:$C$1003))</f>
        <v>0</v>
      </c>
      <c r="Z106" s="72">
        <f>SUMPRODUCT(-('Gastos Gerais'!$B$4:$B$1003=Analítico!$B106),-(Analítico!Z$3&gt;='Gastos Gerais'!$D$4:$D$1003),-(Analítico!Z$3&lt;='Gastos Gerais'!$E$4:$E$1003),-('Gastos Gerais'!$C$4:$C$1003))</f>
        <v>0</v>
      </c>
      <c r="AA106" s="72">
        <f>SUMPRODUCT(-('Gastos Gerais'!$B$4:$B$1003=Analítico!$B106),-(Analítico!AA$3&gt;='Gastos Gerais'!$D$4:$D$1003),-(Analítico!AA$3&lt;='Gastos Gerais'!$E$4:$E$1003),-('Gastos Gerais'!$C$4:$C$1003))</f>
        <v>0</v>
      </c>
      <c r="AB106" s="72">
        <f>SUMPRODUCT(-('Gastos Gerais'!$B$4:$B$1003=Analítico!$B106),-(Analítico!AB$3&gt;='Gastos Gerais'!$D$4:$D$1003),-(Analítico!AB$3&lt;='Gastos Gerais'!$E$4:$E$1003),-('Gastos Gerais'!$C$4:$C$1003))</f>
        <v>0</v>
      </c>
      <c r="AC106" s="72">
        <f>SUMPRODUCT(-('Gastos Gerais'!$B$4:$B$1003=Analítico!$B106),-(Analítico!AC$3&gt;='Gastos Gerais'!$D$4:$D$1003),-(Analítico!AC$3&lt;='Gastos Gerais'!$E$4:$E$1003),-('Gastos Gerais'!$C$4:$C$1003))</f>
        <v>0</v>
      </c>
      <c r="AD106" s="72">
        <f>SUMPRODUCT(-('Gastos Gerais'!$B$4:$B$1003=Analítico!$B106),-(Analítico!AD$3&gt;='Gastos Gerais'!$D$4:$D$1003),-(Analítico!AD$3&lt;='Gastos Gerais'!$E$4:$E$1003),-('Gastos Gerais'!$C$4:$C$1003))</f>
        <v>0</v>
      </c>
      <c r="AE106" s="72">
        <f>SUMPRODUCT(-('Gastos Gerais'!$B$4:$B$1003=Analítico!$B106),-(Analítico!AE$3&gt;='Gastos Gerais'!$D$4:$D$1003),-(Analítico!AE$3&lt;='Gastos Gerais'!$E$4:$E$1003),-('Gastos Gerais'!$C$4:$C$1003))</f>
        <v>0</v>
      </c>
      <c r="AF106" s="72">
        <f>SUMPRODUCT(-('Gastos Gerais'!$B$4:$B$1003=Analítico!$B106),-(Analítico!AF$3&gt;='Gastos Gerais'!$D$4:$D$1003),-(Analítico!AF$3&lt;='Gastos Gerais'!$E$4:$E$1003),-('Gastos Gerais'!$C$4:$C$1003))</f>
        <v>0</v>
      </c>
      <c r="AG106" s="72">
        <f>SUMPRODUCT(-('Gastos Gerais'!$B$4:$B$1003=Analítico!$B106),-(Analítico!AG$3&gt;='Gastos Gerais'!$D$4:$D$1003),-(Analítico!AG$3&lt;='Gastos Gerais'!$E$4:$E$1003),-('Gastos Gerais'!$C$4:$C$1003))</f>
        <v>0</v>
      </c>
      <c r="AH106" s="72">
        <f>SUMPRODUCT(-('Gastos Gerais'!$B$4:$B$1003=Analítico!$B106),-(Analítico!AH$3&gt;='Gastos Gerais'!$D$4:$D$1003),-(Analítico!AH$3&lt;='Gastos Gerais'!$E$4:$E$1003),-('Gastos Gerais'!$C$4:$C$1003))</f>
        <v>0</v>
      </c>
      <c r="AI106" s="72">
        <f>SUMPRODUCT(-('Gastos Gerais'!$B$4:$B$1003=Analítico!$B106),-(Analítico!AI$3&gt;='Gastos Gerais'!$D$4:$D$1003),-(Analítico!AI$3&lt;='Gastos Gerais'!$E$4:$E$1003),-('Gastos Gerais'!$C$4:$C$1003))</f>
        <v>0</v>
      </c>
      <c r="AJ106" s="72">
        <f>SUMPRODUCT(-('Gastos Gerais'!$B$4:$B$1003=Analítico!$B106),-(Analítico!AJ$3&gt;='Gastos Gerais'!$D$4:$D$1003),-(Analítico!AJ$3&lt;='Gastos Gerais'!$E$4:$E$1003),-('Gastos Gerais'!$C$4:$C$1003))</f>
        <v>0</v>
      </c>
      <c r="AK106" s="72">
        <f>SUMPRODUCT(-('Gastos Gerais'!$B$4:$B$1003=Analítico!$B106),-(Analítico!AK$3&gt;='Gastos Gerais'!$D$4:$D$1003),-(Analítico!AK$3&lt;='Gastos Gerais'!$E$4:$E$1003),-('Gastos Gerais'!$C$4:$C$1003))</f>
        <v>0</v>
      </c>
      <c r="AL106" s="72">
        <f>SUMPRODUCT(-('Gastos Gerais'!$B$4:$B$1003=Analítico!$B106),-(Analítico!AL$3&gt;='Gastos Gerais'!$D$4:$D$1003),-(Analítico!AL$3&lt;='Gastos Gerais'!$E$4:$E$1003),-('Gastos Gerais'!$C$4:$C$1003))</f>
        <v>0</v>
      </c>
      <c r="AM106" s="72">
        <f>SUMPRODUCT(-('Gastos Gerais'!$B$4:$B$1003=Analítico!$B106),-(Analítico!AM$3&gt;='Gastos Gerais'!$D$4:$D$1003),-(Analítico!AM$3&lt;='Gastos Gerais'!$E$4:$E$1003),-('Gastos Gerais'!$C$4:$C$1003))</f>
        <v>0</v>
      </c>
      <c r="AN106" s="72">
        <f>SUMPRODUCT(-('Gastos Gerais'!$B$4:$B$1003=Analítico!$B106),-(Analítico!AN$3&gt;='Gastos Gerais'!$D$4:$D$1003),-(Analítico!AN$3&lt;='Gastos Gerais'!$E$4:$E$1003),-('Gastos Gerais'!$C$4:$C$1003))</f>
        <v>0</v>
      </c>
      <c r="AO106" s="72">
        <f>SUMPRODUCT(-('Gastos Gerais'!$B$4:$B$1003=Analítico!$B106),-(Analítico!AO$3&gt;='Gastos Gerais'!$D$4:$D$1003),-(Analítico!AO$3&lt;='Gastos Gerais'!$E$4:$E$1003),-('Gastos Gerais'!$C$4:$C$1003))</f>
        <v>0</v>
      </c>
      <c r="AP106" s="72">
        <f>SUMPRODUCT(-('Gastos Gerais'!$B$4:$B$1003=Analítico!$B106),-(Analítico!AP$3&gt;='Gastos Gerais'!$D$4:$D$1003),-(Analítico!AP$3&lt;='Gastos Gerais'!$E$4:$E$1003),-('Gastos Gerais'!$C$4:$C$1003))</f>
        <v>0</v>
      </c>
      <c r="AQ106" s="72">
        <f>SUMPRODUCT(-('Gastos Gerais'!$B$4:$B$1003=Analítico!$B106),-(Analítico!AQ$3&gt;='Gastos Gerais'!$D$4:$D$1003),-(Analítico!AQ$3&lt;='Gastos Gerais'!$E$4:$E$1003),-('Gastos Gerais'!$C$4:$C$1003))</f>
        <v>0</v>
      </c>
      <c r="AR106" s="72">
        <f>SUMPRODUCT(-('Gastos Gerais'!$B$4:$B$1003=Analítico!$B106),-(Analítico!AR$3&gt;='Gastos Gerais'!$D$4:$D$1003),-(Analítico!AR$3&lt;='Gastos Gerais'!$E$4:$E$1003),-('Gastos Gerais'!$C$4:$C$1003))</f>
        <v>0</v>
      </c>
      <c r="AS106" s="72">
        <f>SUMPRODUCT(-('Gastos Gerais'!$B$4:$B$1003=Analítico!$B106),-(Analítico!AS$3&gt;='Gastos Gerais'!$D$4:$D$1003),-(Analítico!AS$3&lt;='Gastos Gerais'!$E$4:$E$1003),-('Gastos Gerais'!$C$4:$C$1003))</f>
        <v>0</v>
      </c>
      <c r="AT106" s="72">
        <f>SUMPRODUCT(-('Gastos Gerais'!$B$4:$B$1003=Analítico!$B106),-(Analítico!AT$3&gt;='Gastos Gerais'!$D$4:$D$1003),-(Analítico!AT$3&lt;='Gastos Gerais'!$E$4:$E$1003),-('Gastos Gerais'!$C$4:$C$1003))</f>
        <v>0</v>
      </c>
      <c r="AU106" s="72">
        <f>SUMPRODUCT(-('Gastos Gerais'!$B$4:$B$1003=Analítico!$B106),-(Analítico!AU$3&gt;='Gastos Gerais'!$D$4:$D$1003),-(Analítico!AU$3&lt;='Gastos Gerais'!$E$4:$E$1003),-('Gastos Gerais'!$C$4:$C$1003))</f>
        <v>0</v>
      </c>
      <c r="AV106" s="72">
        <f>SUMPRODUCT(-('Gastos Gerais'!$B$4:$B$1003=Analítico!$B106),-(Analítico!AV$3&gt;='Gastos Gerais'!$D$4:$D$1003),-(Analítico!AV$3&lt;='Gastos Gerais'!$E$4:$E$1003),-('Gastos Gerais'!$C$4:$C$1003))</f>
        <v>0</v>
      </c>
      <c r="AW106" s="72">
        <f>SUMPRODUCT(-('Gastos Gerais'!$B$4:$B$1003=Analítico!$B106),-(Analítico!AW$3&gt;='Gastos Gerais'!$D$4:$D$1003),-(Analítico!AW$3&lt;='Gastos Gerais'!$E$4:$E$1003),-('Gastos Gerais'!$C$4:$C$1003))</f>
        <v>0</v>
      </c>
      <c r="AX106" s="72">
        <f>SUMPRODUCT(-('Gastos Gerais'!$B$4:$B$1003=Analítico!$B106),-(Analítico!AX$3&gt;='Gastos Gerais'!$D$4:$D$1003),-(Analítico!AX$3&lt;='Gastos Gerais'!$E$4:$E$1003),-('Gastos Gerais'!$C$4:$C$1003))</f>
        <v>0</v>
      </c>
      <c r="AY106" s="72">
        <f>SUMPRODUCT(-('Gastos Gerais'!$B$4:$B$1003=Analítico!$B106),-(Analítico!AY$3&gt;='Gastos Gerais'!$D$4:$D$1003),-(Analítico!AY$3&lt;='Gastos Gerais'!$E$4:$E$1003),-('Gastos Gerais'!$C$4:$C$1003))</f>
        <v>0</v>
      </c>
      <c r="AZ106" s="72">
        <f>SUMPRODUCT(-('Gastos Gerais'!$B$4:$B$1003=Analítico!$B106),-(Analítico!AZ$3&gt;='Gastos Gerais'!$D$4:$D$1003),-(Analítico!AZ$3&lt;='Gastos Gerais'!$E$4:$E$1003),-('Gastos Gerais'!$C$4:$C$1003))</f>
        <v>0</v>
      </c>
      <c r="BA106" s="72">
        <f>SUMPRODUCT(-('Gastos Gerais'!$B$4:$B$1003=Analítico!$B106),-(Analítico!BA$3&gt;='Gastos Gerais'!$D$4:$D$1003),-(Analítico!BA$3&lt;='Gastos Gerais'!$E$4:$E$1003),-('Gastos Gerais'!$C$4:$C$1003))</f>
        <v>0</v>
      </c>
      <c r="BB106" s="72">
        <f>SUMPRODUCT(-('Gastos Gerais'!$B$4:$B$1003=Analítico!$B106),-(Analítico!BB$3&gt;='Gastos Gerais'!$D$4:$D$1003),-(Analítico!BB$3&lt;='Gastos Gerais'!$E$4:$E$1003),-('Gastos Gerais'!$C$4:$C$1003))</f>
        <v>0</v>
      </c>
      <c r="BC106" s="72">
        <f>SUMPRODUCT(-('Gastos Gerais'!$B$4:$B$1003=Analítico!$B106),-(Analítico!BC$3&gt;='Gastos Gerais'!$D$4:$D$1003),-(Analítico!BC$3&lt;='Gastos Gerais'!$E$4:$E$1003),-('Gastos Gerais'!$C$4:$C$1003))</f>
        <v>0</v>
      </c>
      <c r="BD106" s="72">
        <f>SUMPRODUCT(-('Gastos Gerais'!$B$4:$B$1003=Analítico!$B106),-(Analítico!BD$3&gt;='Gastos Gerais'!$D$4:$D$1003),-(Analítico!BD$3&lt;='Gastos Gerais'!$E$4:$E$1003),-('Gastos Gerais'!$C$4:$C$1003))</f>
        <v>0</v>
      </c>
      <c r="BE106" s="72">
        <f>SUMPRODUCT(-('Gastos Gerais'!$B$4:$B$1003=Analítico!$B106),-(Analítico!BE$3&gt;='Gastos Gerais'!$D$4:$D$1003),-(Analítico!BE$3&lt;='Gastos Gerais'!$E$4:$E$1003),-('Gastos Gerais'!$C$4:$C$1003))</f>
        <v>0</v>
      </c>
      <c r="BF106" s="72">
        <f>SUMPRODUCT(-('Gastos Gerais'!$B$4:$B$1003=Analítico!$B106),-(Analítico!BF$3&gt;='Gastos Gerais'!$D$4:$D$1003),-(Analítico!BF$3&lt;='Gastos Gerais'!$E$4:$E$1003),-('Gastos Gerais'!$C$4:$C$1003))</f>
        <v>0</v>
      </c>
      <c r="BG106" s="72">
        <f>SUMPRODUCT(-('Gastos Gerais'!$B$4:$B$1003=Analítico!$B106),-(Analítico!BG$3&gt;='Gastos Gerais'!$D$4:$D$1003),-(Analítico!BG$3&lt;='Gastos Gerais'!$E$4:$E$1003),-('Gastos Gerais'!$C$4:$C$1003))</f>
        <v>0</v>
      </c>
      <c r="BH106" s="72">
        <f>SUMPRODUCT(-('Gastos Gerais'!$B$4:$B$1003=Analítico!$B106),-(Analítico!BH$3&gt;='Gastos Gerais'!$D$4:$D$1003),-(Analítico!BH$3&lt;='Gastos Gerais'!$E$4:$E$1003),-('Gastos Gerais'!$C$4:$C$1003))</f>
        <v>0</v>
      </c>
      <c r="BI106" s="72">
        <f>SUMPRODUCT(-('Gastos Gerais'!$B$4:$B$1003=Analítico!$B106),-(Analítico!BI$3&gt;='Gastos Gerais'!$D$4:$D$1003),-(Analítico!BI$3&lt;='Gastos Gerais'!$E$4:$E$1003),-('Gastos Gerais'!$C$4:$C$1003))</f>
        <v>0</v>
      </c>
      <c r="BJ106" s="72">
        <f>SUMPRODUCT(-('Gastos Gerais'!$B$4:$B$1003=Analítico!$B106),-(Analítico!BJ$3&gt;='Gastos Gerais'!$D$4:$D$1003),-(Analítico!BJ$3&lt;='Gastos Gerais'!$E$4:$E$1003),-('Gastos Gerais'!$C$4:$C$1003))</f>
        <v>0</v>
      </c>
      <c r="BK106" s="70">
        <f t="shared" si="33"/>
        <v>0</v>
      </c>
      <c r="BL106" s="75">
        <f t="shared" ca="1" si="34"/>
        <v>0</v>
      </c>
    </row>
    <row r="107" spans="1:64" s="48" customFormat="1" ht="23.25" customHeight="1" x14ac:dyDescent="0.2">
      <c r="A107" s="19" t="s">
        <v>279</v>
      </c>
      <c r="B107" s="352" t="s">
        <v>280</v>
      </c>
      <c r="C107" s="72">
        <f>SUMPRODUCT(-('Gastos Gerais'!$B$4:$B$1003=Analítico!$B107),-(Analítico!C$3&gt;='Gastos Gerais'!$D$4:$D$1003),-(Analítico!C$3&lt;='Gastos Gerais'!$E$4:$E$1003),-('Gastos Gerais'!$C$4:$C$1003))</f>
        <v>0</v>
      </c>
      <c r="D107" s="72">
        <f>SUMPRODUCT(-('Gastos Gerais'!$B$4:$B$1003=Analítico!$B107),-(Analítico!D$3&gt;='Gastos Gerais'!$D$4:$D$1003),-(Analítico!D$3&lt;='Gastos Gerais'!$E$4:$E$1003),-('Gastos Gerais'!$C$4:$C$1003))</f>
        <v>0</v>
      </c>
      <c r="E107" s="72">
        <f>SUMPRODUCT(-('Gastos Gerais'!$B$4:$B$1003=Analítico!$B107),-(Analítico!E$3&gt;='Gastos Gerais'!$D$4:$D$1003),-(Analítico!E$3&lt;='Gastos Gerais'!$E$4:$E$1003),-('Gastos Gerais'!$C$4:$C$1003))</f>
        <v>0</v>
      </c>
      <c r="F107" s="72">
        <f>SUMPRODUCT(-('Gastos Gerais'!$B$4:$B$1003=Analítico!$B107),-(Analítico!F$3&gt;='Gastos Gerais'!$D$4:$D$1003),-(Analítico!F$3&lt;='Gastos Gerais'!$E$4:$E$1003),-('Gastos Gerais'!$C$4:$C$1003))</f>
        <v>0</v>
      </c>
      <c r="G107" s="72">
        <f>SUMPRODUCT(-('Gastos Gerais'!$B$4:$B$1003=Analítico!$B107),-(Analítico!G$3&gt;='Gastos Gerais'!$D$4:$D$1003),-(Analítico!G$3&lt;='Gastos Gerais'!$E$4:$E$1003),-('Gastos Gerais'!$C$4:$C$1003))</f>
        <v>0</v>
      </c>
      <c r="H107" s="72">
        <f>SUMPRODUCT(-('Gastos Gerais'!$B$4:$B$1003=Analítico!$B107),-(Analítico!H$3&gt;='Gastos Gerais'!$D$4:$D$1003),-(Analítico!H$3&lt;='Gastos Gerais'!$E$4:$E$1003),-('Gastos Gerais'!$C$4:$C$1003))</f>
        <v>0</v>
      </c>
      <c r="I107" s="72">
        <f>SUMPRODUCT(-('Gastos Gerais'!$B$4:$B$1003=Analítico!$B107),-(Analítico!I$3&gt;='Gastos Gerais'!$D$4:$D$1003),-(Analítico!I$3&lt;='Gastos Gerais'!$E$4:$E$1003),-('Gastos Gerais'!$C$4:$C$1003))</f>
        <v>0</v>
      </c>
      <c r="J107" s="72">
        <f>SUMPRODUCT(-('Gastos Gerais'!$B$4:$B$1003=Analítico!$B107),-(Analítico!J$3&gt;='Gastos Gerais'!$D$4:$D$1003),-(Analítico!J$3&lt;='Gastos Gerais'!$E$4:$E$1003),-('Gastos Gerais'!$C$4:$C$1003))</f>
        <v>0</v>
      </c>
      <c r="K107" s="72">
        <f>SUMPRODUCT(-('Gastos Gerais'!$B$4:$B$1003=Analítico!$B107),-(Analítico!K$3&gt;='Gastos Gerais'!$D$4:$D$1003),-(Analítico!K$3&lt;='Gastos Gerais'!$E$4:$E$1003),-('Gastos Gerais'!$C$4:$C$1003))</f>
        <v>0</v>
      </c>
      <c r="L107" s="72">
        <f>SUMPRODUCT(-('Gastos Gerais'!$B$4:$B$1003=Analítico!$B107),-(Analítico!L$3&gt;='Gastos Gerais'!$D$4:$D$1003),-(Analítico!L$3&lt;='Gastos Gerais'!$E$4:$E$1003),-('Gastos Gerais'!$C$4:$C$1003))</f>
        <v>0</v>
      </c>
      <c r="M107" s="72">
        <f>SUMPRODUCT(-('Gastos Gerais'!$B$4:$B$1003=Analítico!$B107),-(Analítico!M$3&gt;='Gastos Gerais'!$D$4:$D$1003),-(Analítico!M$3&lt;='Gastos Gerais'!$E$4:$E$1003),-('Gastos Gerais'!$C$4:$C$1003))</f>
        <v>0</v>
      </c>
      <c r="N107" s="72">
        <f>SUMPRODUCT(-('Gastos Gerais'!$B$4:$B$1003=Analítico!$B107),-(Analítico!N$3&gt;='Gastos Gerais'!$D$4:$D$1003),-(Analítico!N$3&lt;='Gastos Gerais'!$E$4:$E$1003),-('Gastos Gerais'!$C$4:$C$1003))</f>
        <v>0</v>
      </c>
      <c r="O107" s="72">
        <f>SUMPRODUCT(-('Gastos Gerais'!$B$4:$B$1003=Analítico!$B107),-(Analítico!O$3&gt;='Gastos Gerais'!$D$4:$D$1003),-(Analítico!O$3&lt;='Gastos Gerais'!$E$4:$E$1003),-('Gastos Gerais'!$C$4:$C$1003))</f>
        <v>0</v>
      </c>
      <c r="P107" s="72">
        <f>SUMPRODUCT(-('Gastos Gerais'!$B$4:$B$1003=Analítico!$B107),-(Analítico!P$3&gt;='Gastos Gerais'!$D$4:$D$1003),-(Analítico!P$3&lt;='Gastos Gerais'!$E$4:$E$1003),-('Gastos Gerais'!$C$4:$C$1003))</f>
        <v>0</v>
      </c>
      <c r="Q107" s="72">
        <f>SUMPRODUCT(-('Gastos Gerais'!$B$4:$B$1003=Analítico!$B107),-(Analítico!Q$3&gt;='Gastos Gerais'!$D$4:$D$1003),-(Analítico!Q$3&lt;='Gastos Gerais'!$E$4:$E$1003),-('Gastos Gerais'!$C$4:$C$1003))</f>
        <v>0</v>
      </c>
      <c r="R107" s="72">
        <f>SUMPRODUCT(-('Gastos Gerais'!$B$4:$B$1003=Analítico!$B107),-(Analítico!R$3&gt;='Gastos Gerais'!$D$4:$D$1003),-(Analítico!R$3&lt;='Gastos Gerais'!$E$4:$E$1003),-('Gastos Gerais'!$C$4:$C$1003))</f>
        <v>0</v>
      </c>
      <c r="S107" s="72">
        <f>SUMPRODUCT(-('Gastos Gerais'!$B$4:$B$1003=Analítico!$B107),-(Analítico!S$3&gt;='Gastos Gerais'!$D$4:$D$1003),-(Analítico!S$3&lt;='Gastos Gerais'!$E$4:$E$1003),-('Gastos Gerais'!$C$4:$C$1003))</f>
        <v>0</v>
      </c>
      <c r="T107" s="72">
        <f>SUMPRODUCT(-('Gastos Gerais'!$B$4:$B$1003=Analítico!$B107),-(Analítico!T$3&gt;='Gastos Gerais'!$D$4:$D$1003),-(Analítico!T$3&lt;='Gastos Gerais'!$E$4:$E$1003),-('Gastos Gerais'!$C$4:$C$1003))</f>
        <v>0</v>
      </c>
      <c r="U107" s="72">
        <f>SUMPRODUCT(-('Gastos Gerais'!$B$4:$B$1003=Analítico!$B107),-(Analítico!U$3&gt;='Gastos Gerais'!$D$4:$D$1003),-(Analítico!U$3&lt;='Gastos Gerais'!$E$4:$E$1003),-('Gastos Gerais'!$C$4:$C$1003))</f>
        <v>0</v>
      </c>
      <c r="V107" s="72">
        <f>SUMPRODUCT(-('Gastos Gerais'!$B$4:$B$1003=Analítico!$B107),-(Analítico!V$3&gt;='Gastos Gerais'!$D$4:$D$1003),-(Analítico!V$3&lt;='Gastos Gerais'!$E$4:$E$1003),-('Gastos Gerais'!$C$4:$C$1003))</f>
        <v>0</v>
      </c>
      <c r="W107" s="72">
        <f>SUMPRODUCT(-('Gastos Gerais'!$B$4:$B$1003=Analítico!$B107),-(Analítico!W$3&gt;='Gastos Gerais'!$D$4:$D$1003),-(Analítico!W$3&lt;='Gastos Gerais'!$E$4:$E$1003),-('Gastos Gerais'!$C$4:$C$1003))</f>
        <v>0</v>
      </c>
      <c r="X107" s="72">
        <f>SUMPRODUCT(-('Gastos Gerais'!$B$4:$B$1003=Analítico!$B107),-(Analítico!X$3&gt;='Gastos Gerais'!$D$4:$D$1003),-(Analítico!X$3&lt;='Gastos Gerais'!$E$4:$E$1003),-('Gastos Gerais'!$C$4:$C$1003))</f>
        <v>0</v>
      </c>
      <c r="Y107" s="72">
        <f>SUMPRODUCT(-('Gastos Gerais'!$B$4:$B$1003=Analítico!$B107),-(Analítico!Y$3&gt;='Gastos Gerais'!$D$4:$D$1003),-(Analítico!Y$3&lt;='Gastos Gerais'!$E$4:$E$1003),-('Gastos Gerais'!$C$4:$C$1003))</f>
        <v>0</v>
      </c>
      <c r="Z107" s="72">
        <f>SUMPRODUCT(-('Gastos Gerais'!$B$4:$B$1003=Analítico!$B107),-(Analítico!Z$3&gt;='Gastos Gerais'!$D$4:$D$1003),-(Analítico!Z$3&lt;='Gastos Gerais'!$E$4:$E$1003),-('Gastos Gerais'!$C$4:$C$1003))</f>
        <v>0</v>
      </c>
      <c r="AA107" s="72">
        <f>SUMPRODUCT(-('Gastos Gerais'!$B$4:$B$1003=Analítico!$B107),-(Analítico!AA$3&gt;='Gastos Gerais'!$D$4:$D$1003),-(Analítico!AA$3&lt;='Gastos Gerais'!$E$4:$E$1003),-('Gastos Gerais'!$C$4:$C$1003))</f>
        <v>0</v>
      </c>
      <c r="AB107" s="72">
        <f>SUMPRODUCT(-('Gastos Gerais'!$B$4:$B$1003=Analítico!$B107),-(Analítico!AB$3&gt;='Gastos Gerais'!$D$4:$D$1003),-(Analítico!AB$3&lt;='Gastos Gerais'!$E$4:$E$1003),-('Gastos Gerais'!$C$4:$C$1003))</f>
        <v>0</v>
      </c>
      <c r="AC107" s="72">
        <f>SUMPRODUCT(-('Gastos Gerais'!$B$4:$B$1003=Analítico!$B107),-(Analítico!AC$3&gt;='Gastos Gerais'!$D$4:$D$1003),-(Analítico!AC$3&lt;='Gastos Gerais'!$E$4:$E$1003),-('Gastos Gerais'!$C$4:$C$1003))</f>
        <v>0</v>
      </c>
      <c r="AD107" s="72">
        <f>SUMPRODUCT(-('Gastos Gerais'!$B$4:$B$1003=Analítico!$B107),-(Analítico!AD$3&gt;='Gastos Gerais'!$D$4:$D$1003),-(Analítico!AD$3&lt;='Gastos Gerais'!$E$4:$E$1003),-('Gastos Gerais'!$C$4:$C$1003))</f>
        <v>0</v>
      </c>
      <c r="AE107" s="72">
        <f>SUMPRODUCT(-('Gastos Gerais'!$B$4:$B$1003=Analítico!$B107),-(Analítico!AE$3&gt;='Gastos Gerais'!$D$4:$D$1003),-(Analítico!AE$3&lt;='Gastos Gerais'!$E$4:$E$1003),-('Gastos Gerais'!$C$4:$C$1003))</f>
        <v>0</v>
      </c>
      <c r="AF107" s="72">
        <f>SUMPRODUCT(-('Gastos Gerais'!$B$4:$B$1003=Analítico!$B107),-(Analítico!AF$3&gt;='Gastos Gerais'!$D$4:$D$1003),-(Analítico!AF$3&lt;='Gastos Gerais'!$E$4:$E$1003),-('Gastos Gerais'!$C$4:$C$1003))</f>
        <v>0</v>
      </c>
      <c r="AG107" s="72">
        <f>SUMPRODUCT(-('Gastos Gerais'!$B$4:$B$1003=Analítico!$B107),-(Analítico!AG$3&gt;='Gastos Gerais'!$D$4:$D$1003),-(Analítico!AG$3&lt;='Gastos Gerais'!$E$4:$E$1003),-('Gastos Gerais'!$C$4:$C$1003))</f>
        <v>0</v>
      </c>
      <c r="AH107" s="72">
        <f>SUMPRODUCT(-('Gastos Gerais'!$B$4:$B$1003=Analítico!$B107),-(Analítico!AH$3&gt;='Gastos Gerais'!$D$4:$D$1003),-(Analítico!AH$3&lt;='Gastos Gerais'!$E$4:$E$1003),-('Gastos Gerais'!$C$4:$C$1003))</f>
        <v>0</v>
      </c>
      <c r="AI107" s="72">
        <f>SUMPRODUCT(-('Gastos Gerais'!$B$4:$B$1003=Analítico!$B107),-(Analítico!AI$3&gt;='Gastos Gerais'!$D$4:$D$1003),-(Analítico!AI$3&lt;='Gastos Gerais'!$E$4:$E$1003),-('Gastos Gerais'!$C$4:$C$1003))</f>
        <v>0</v>
      </c>
      <c r="AJ107" s="72">
        <f>SUMPRODUCT(-('Gastos Gerais'!$B$4:$B$1003=Analítico!$B107),-(Analítico!AJ$3&gt;='Gastos Gerais'!$D$4:$D$1003),-(Analítico!AJ$3&lt;='Gastos Gerais'!$E$4:$E$1003),-('Gastos Gerais'!$C$4:$C$1003))</f>
        <v>0</v>
      </c>
      <c r="AK107" s="72">
        <f>SUMPRODUCT(-('Gastos Gerais'!$B$4:$B$1003=Analítico!$B107),-(Analítico!AK$3&gt;='Gastos Gerais'!$D$4:$D$1003),-(Analítico!AK$3&lt;='Gastos Gerais'!$E$4:$E$1003),-('Gastos Gerais'!$C$4:$C$1003))</f>
        <v>0</v>
      </c>
      <c r="AL107" s="72">
        <f>SUMPRODUCT(-('Gastos Gerais'!$B$4:$B$1003=Analítico!$B107),-(Analítico!AL$3&gt;='Gastos Gerais'!$D$4:$D$1003),-(Analítico!AL$3&lt;='Gastos Gerais'!$E$4:$E$1003),-('Gastos Gerais'!$C$4:$C$1003))</f>
        <v>0</v>
      </c>
      <c r="AM107" s="72">
        <f>SUMPRODUCT(-('Gastos Gerais'!$B$4:$B$1003=Analítico!$B107),-(Analítico!AM$3&gt;='Gastos Gerais'!$D$4:$D$1003),-(Analítico!AM$3&lt;='Gastos Gerais'!$E$4:$E$1003),-('Gastos Gerais'!$C$4:$C$1003))</f>
        <v>0</v>
      </c>
      <c r="AN107" s="72">
        <f>SUMPRODUCT(-('Gastos Gerais'!$B$4:$B$1003=Analítico!$B107),-(Analítico!AN$3&gt;='Gastos Gerais'!$D$4:$D$1003),-(Analítico!AN$3&lt;='Gastos Gerais'!$E$4:$E$1003),-('Gastos Gerais'!$C$4:$C$1003))</f>
        <v>0</v>
      </c>
      <c r="AO107" s="72">
        <f>SUMPRODUCT(-('Gastos Gerais'!$B$4:$B$1003=Analítico!$B107),-(Analítico!AO$3&gt;='Gastos Gerais'!$D$4:$D$1003),-(Analítico!AO$3&lt;='Gastos Gerais'!$E$4:$E$1003),-('Gastos Gerais'!$C$4:$C$1003))</f>
        <v>0</v>
      </c>
      <c r="AP107" s="72">
        <f>SUMPRODUCT(-('Gastos Gerais'!$B$4:$B$1003=Analítico!$B107),-(Analítico!AP$3&gt;='Gastos Gerais'!$D$4:$D$1003),-(Analítico!AP$3&lt;='Gastos Gerais'!$E$4:$E$1003),-('Gastos Gerais'!$C$4:$C$1003))</f>
        <v>0</v>
      </c>
      <c r="AQ107" s="72">
        <f>SUMPRODUCT(-('Gastos Gerais'!$B$4:$B$1003=Analítico!$B107),-(Analítico!AQ$3&gt;='Gastos Gerais'!$D$4:$D$1003),-(Analítico!AQ$3&lt;='Gastos Gerais'!$E$4:$E$1003),-('Gastos Gerais'!$C$4:$C$1003))</f>
        <v>0</v>
      </c>
      <c r="AR107" s="72">
        <f>SUMPRODUCT(-('Gastos Gerais'!$B$4:$B$1003=Analítico!$B107),-(Analítico!AR$3&gt;='Gastos Gerais'!$D$4:$D$1003),-(Analítico!AR$3&lt;='Gastos Gerais'!$E$4:$E$1003),-('Gastos Gerais'!$C$4:$C$1003))</f>
        <v>0</v>
      </c>
      <c r="AS107" s="72">
        <f>SUMPRODUCT(-('Gastos Gerais'!$B$4:$B$1003=Analítico!$B107),-(Analítico!AS$3&gt;='Gastos Gerais'!$D$4:$D$1003),-(Analítico!AS$3&lt;='Gastos Gerais'!$E$4:$E$1003),-('Gastos Gerais'!$C$4:$C$1003))</f>
        <v>0</v>
      </c>
      <c r="AT107" s="72">
        <f>SUMPRODUCT(-('Gastos Gerais'!$B$4:$B$1003=Analítico!$B107),-(Analítico!AT$3&gt;='Gastos Gerais'!$D$4:$D$1003),-(Analítico!AT$3&lt;='Gastos Gerais'!$E$4:$E$1003),-('Gastos Gerais'!$C$4:$C$1003))</f>
        <v>0</v>
      </c>
      <c r="AU107" s="72">
        <f>SUMPRODUCT(-('Gastos Gerais'!$B$4:$B$1003=Analítico!$B107),-(Analítico!AU$3&gt;='Gastos Gerais'!$D$4:$D$1003),-(Analítico!AU$3&lt;='Gastos Gerais'!$E$4:$E$1003),-('Gastos Gerais'!$C$4:$C$1003))</f>
        <v>0</v>
      </c>
      <c r="AV107" s="72">
        <f>SUMPRODUCT(-('Gastos Gerais'!$B$4:$B$1003=Analítico!$B107),-(Analítico!AV$3&gt;='Gastos Gerais'!$D$4:$D$1003),-(Analítico!AV$3&lt;='Gastos Gerais'!$E$4:$E$1003),-('Gastos Gerais'!$C$4:$C$1003))</f>
        <v>0</v>
      </c>
      <c r="AW107" s="72">
        <f>SUMPRODUCT(-('Gastos Gerais'!$B$4:$B$1003=Analítico!$B107),-(Analítico!AW$3&gt;='Gastos Gerais'!$D$4:$D$1003),-(Analítico!AW$3&lt;='Gastos Gerais'!$E$4:$E$1003),-('Gastos Gerais'!$C$4:$C$1003))</f>
        <v>0</v>
      </c>
      <c r="AX107" s="72">
        <f>SUMPRODUCT(-('Gastos Gerais'!$B$4:$B$1003=Analítico!$B107),-(Analítico!AX$3&gt;='Gastos Gerais'!$D$4:$D$1003),-(Analítico!AX$3&lt;='Gastos Gerais'!$E$4:$E$1003),-('Gastos Gerais'!$C$4:$C$1003))</f>
        <v>0</v>
      </c>
      <c r="AY107" s="72">
        <f>SUMPRODUCT(-('Gastos Gerais'!$B$4:$B$1003=Analítico!$B107),-(Analítico!AY$3&gt;='Gastos Gerais'!$D$4:$D$1003),-(Analítico!AY$3&lt;='Gastos Gerais'!$E$4:$E$1003),-('Gastos Gerais'!$C$4:$C$1003))</f>
        <v>0</v>
      </c>
      <c r="AZ107" s="72">
        <f>SUMPRODUCT(-('Gastos Gerais'!$B$4:$B$1003=Analítico!$B107),-(Analítico!AZ$3&gt;='Gastos Gerais'!$D$4:$D$1003),-(Analítico!AZ$3&lt;='Gastos Gerais'!$E$4:$E$1003),-('Gastos Gerais'!$C$4:$C$1003))</f>
        <v>0</v>
      </c>
      <c r="BA107" s="72">
        <f>SUMPRODUCT(-('Gastos Gerais'!$B$4:$B$1003=Analítico!$B107),-(Analítico!BA$3&gt;='Gastos Gerais'!$D$4:$D$1003),-(Analítico!BA$3&lt;='Gastos Gerais'!$E$4:$E$1003),-('Gastos Gerais'!$C$4:$C$1003))</f>
        <v>0</v>
      </c>
      <c r="BB107" s="72">
        <f>SUMPRODUCT(-('Gastos Gerais'!$B$4:$B$1003=Analítico!$B107),-(Analítico!BB$3&gt;='Gastos Gerais'!$D$4:$D$1003),-(Analítico!BB$3&lt;='Gastos Gerais'!$E$4:$E$1003),-('Gastos Gerais'!$C$4:$C$1003))</f>
        <v>0</v>
      </c>
      <c r="BC107" s="72">
        <f>SUMPRODUCT(-('Gastos Gerais'!$B$4:$B$1003=Analítico!$B107),-(Analítico!BC$3&gt;='Gastos Gerais'!$D$4:$D$1003),-(Analítico!BC$3&lt;='Gastos Gerais'!$E$4:$E$1003),-('Gastos Gerais'!$C$4:$C$1003))</f>
        <v>0</v>
      </c>
      <c r="BD107" s="72">
        <f>SUMPRODUCT(-('Gastos Gerais'!$B$4:$B$1003=Analítico!$B107),-(Analítico!BD$3&gt;='Gastos Gerais'!$D$4:$D$1003),-(Analítico!BD$3&lt;='Gastos Gerais'!$E$4:$E$1003),-('Gastos Gerais'!$C$4:$C$1003))</f>
        <v>0</v>
      </c>
      <c r="BE107" s="72">
        <f>SUMPRODUCT(-('Gastos Gerais'!$B$4:$B$1003=Analítico!$B107),-(Analítico!BE$3&gt;='Gastos Gerais'!$D$4:$D$1003),-(Analítico!BE$3&lt;='Gastos Gerais'!$E$4:$E$1003),-('Gastos Gerais'!$C$4:$C$1003))</f>
        <v>0</v>
      </c>
      <c r="BF107" s="72">
        <f>SUMPRODUCT(-('Gastos Gerais'!$B$4:$B$1003=Analítico!$B107),-(Analítico!BF$3&gt;='Gastos Gerais'!$D$4:$D$1003),-(Analítico!BF$3&lt;='Gastos Gerais'!$E$4:$E$1003),-('Gastos Gerais'!$C$4:$C$1003))</f>
        <v>0</v>
      </c>
      <c r="BG107" s="72">
        <f>SUMPRODUCT(-('Gastos Gerais'!$B$4:$B$1003=Analítico!$B107),-(Analítico!BG$3&gt;='Gastos Gerais'!$D$4:$D$1003),-(Analítico!BG$3&lt;='Gastos Gerais'!$E$4:$E$1003),-('Gastos Gerais'!$C$4:$C$1003))</f>
        <v>0</v>
      </c>
      <c r="BH107" s="72">
        <f>SUMPRODUCT(-('Gastos Gerais'!$B$4:$B$1003=Analítico!$B107),-(Analítico!BH$3&gt;='Gastos Gerais'!$D$4:$D$1003),-(Analítico!BH$3&lt;='Gastos Gerais'!$E$4:$E$1003),-('Gastos Gerais'!$C$4:$C$1003))</f>
        <v>0</v>
      </c>
      <c r="BI107" s="72">
        <f>SUMPRODUCT(-('Gastos Gerais'!$B$4:$B$1003=Analítico!$B107),-(Analítico!BI$3&gt;='Gastos Gerais'!$D$4:$D$1003),-(Analítico!BI$3&lt;='Gastos Gerais'!$E$4:$E$1003),-('Gastos Gerais'!$C$4:$C$1003))</f>
        <v>0</v>
      </c>
      <c r="BJ107" s="72">
        <f>SUMPRODUCT(-('Gastos Gerais'!$B$4:$B$1003=Analítico!$B107),-(Analítico!BJ$3&gt;='Gastos Gerais'!$D$4:$D$1003),-(Analítico!BJ$3&lt;='Gastos Gerais'!$E$4:$E$1003),-('Gastos Gerais'!$C$4:$C$1003))</f>
        <v>0</v>
      </c>
      <c r="BK107" s="70">
        <f t="shared" si="33"/>
        <v>0</v>
      </c>
      <c r="BL107" s="75">
        <f t="shared" ca="1" si="34"/>
        <v>0</v>
      </c>
    </row>
    <row r="108" spans="1:64" s="48" customFormat="1" ht="23.25" customHeight="1" x14ac:dyDescent="0.2">
      <c r="A108" s="19" t="s">
        <v>281</v>
      </c>
      <c r="B108" s="352" t="s">
        <v>282</v>
      </c>
      <c r="C108" s="72">
        <f>SUMPRODUCT(-('Gastos Gerais'!$B$4:$B$1003=Analítico!$B108),-(Analítico!C$3&gt;='Gastos Gerais'!$D$4:$D$1003),-(Analítico!C$3&lt;='Gastos Gerais'!$E$4:$E$1003),-('Gastos Gerais'!$C$4:$C$1003))</f>
        <v>0</v>
      </c>
      <c r="D108" s="72">
        <f>SUMPRODUCT(-('Gastos Gerais'!$B$4:$B$1003=Analítico!$B108),-(Analítico!D$3&gt;='Gastos Gerais'!$D$4:$D$1003),-(Analítico!D$3&lt;='Gastos Gerais'!$E$4:$E$1003),-('Gastos Gerais'!$C$4:$C$1003))</f>
        <v>0</v>
      </c>
      <c r="E108" s="72">
        <f>SUMPRODUCT(-('Gastos Gerais'!$B$4:$B$1003=Analítico!$B108),-(Analítico!E$3&gt;='Gastos Gerais'!$D$4:$D$1003),-(Analítico!E$3&lt;='Gastos Gerais'!$E$4:$E$1003),-('Gastos Gerais'!$C$4:$C$1003))</f>
        <v>0</v>
      </c>
      <c r="F108" s="72">
        <f>SUMPRODUCT(-('Gastos Gerais'!$B$4:$B$1003=Analítico!$B108),-(Analítico!F$3&gt;='Gastos Gerais'!$D$4:$D$1003),-(Analítico!F$3&lt;='Gastos Gerais'!$E$4:$E$1003),-('Gastos Gerais'!$C$4:$C$1003))</f>
        <v>0</v>
      </c>
      <c r="G108" s="72">
        <f>SUMPRODUCT(-('Gastos Gerais'!$B$4:$B$1003=Analítico!$B108),-(Analítico!G$3&gt;='Gastos Gerais'!$D$4:$D$1003),-(Analítico!G$3&lt;='Gastos Gerais'!$E$4:$E$1003),-('Gastos Gerais'!$C$4:$C$1003))</f>
        <v>0</v>
      </c>
      <c r="H108" s="72">
        <f>SUMPRODUCT(-('Gastos Gerais'!$B$4:$B$1003=Analítico!$B108),-(Analítico!H$3&gt;='Gastos Gerais'!$D$4:$D$1003),-(Analítico!H$3&lt;='Gastos Gerais'!$E$4:$E$1003),-('Gastos Gerais'!$C$4:$C$1003))</f>
        <v>0</v>
      </c>
      <c r="I108" s="72">
        <f>SUMPRODUCT(-('Gastos Gerais'!$B$4:$B$1003=Analítico!$B108),-(Analítico!I$3&gt;='Gastos Gerais'!$D$4:$D$1003),-(Analítico!I$3&lt;='Gastos Gerais'!$E$4:$E$1003),-('Gastos Gerais'!$C$4:$C$1003))</f>
        <v>0</v>
      </c>
      <c r="J108" s="72">
        <f>SUMPRODUCT(-('Gastos Gerais'!$B$4:$B$1003=Analítico!$B108),-(Analítico!J$3&gt;='Gastos Gerais'!$D$4:$D$1003),-(Analítico!J$3&lt;='Gastos Gerais'!$E$4:$E$1003),-('Gastos Gerais'!$C$4:$C$1003))</f>
        <v>0</v>
      </c>
      <c r="K108" s="72">
        <f>SUMPRODUCT(-('Gastos Gerais'!$B$4:$B$1003=Analítico!$B108),-(Analítico!K$3&gt;='Gastos Gerais'!$D$4:$D$1003),-(Analítico!K$3&lt;='Gastos Gerais'!$E$4:$E$1003),-('Gastos Gerais'!$C$4:$C$1003))</f>
        <v>0</v>
      </c>
      <c r="L108" s="72">
        <f>SUMPRODUCT(-('Gastos Gerais'!$B$4:$B$1003=Analítico!$B108),-(Analítico!L$3&gt;='Gastos Gerais'!$D$4:$D$1003),-(Analítico!L$3&lt;='Gastos Gerais'!$E$4:$E$1003),-('Gastos Gerais'!$C$4:$C$1003))</f>
        <v>0</v>
      </c>
      <c r="M108" s="72">
        <f>SUMPRODUCT(-('Gastos Gerais'!$B$4:$B$1003=Analítico!$B108),-(Analítico!M$3&gt;='Gastos Gerais'!$D$4:$D$1003),-(Analítico!M$3&lt;='Gastos Gerais'!$E$4:$E$1003),-('Gastos Gerais'!$C$4:$C$1003))</f>
        <v>0</v>
      </c>
      <c r="N108" s="72">
        <f>SUMPRODUCT(-('Gastos Gerais'!$B$4:$B$1003=Analítico!$B108),-(Analítico!N$3&gt;='Gastos Gerais'!$D$4:$D$1003),-(Analítico!N$3&lt;='Gastos Gerais'!$E$4:$E$1003),-('Gastos Gerais'!$C$4:$C$1003))</f>
        <v>0</v>
      </c>
      <c r="O108" s="72">
        <f>SUMPRODUCT(-('Gastos Gerais'!$B$4:$B$1003=Analítico!$B108),-(Analítico!O$3&gt;='Gastos Gerais'!$D$4:$D$1003),-(Analítico!O$3&lt;='Gastos Gerais'!$E$4:$E$1003),-('Gastos Gerais'!$C$4:$C$1003))</f>
        <v>0</v>
      </c>
      <c r="P108" s="72">
        <f>SUMPRODUCT(-('Gastos Gerais'!$B$4:$B$1003=Analítico!$B108),-(Analítico!P$3&gt;='Gastos Gerais'!$D$4:$D$1003),-(Analítico!P$3&lt;='Gastos Gerais'!$E$4:$E$1003),-('Gastos Gerais'!$C$4:$C$1003))</f>
        <v>0</v>
      </c>
      <c r="Q108" s="72">
        <f>SUMPRODUCT(-('Gastos Gerais'!$B$4:$B$1003=Analítico!$B108),-(Analítico!Q$3&gt;='Gastos Gerais'!$D$4:$D$1003),-(Analítico!Q$3&lt;='Gastos Gerais'!$E$4:$E$1003),-('Gastos Gerais'!$C$4:$C$1003))</f>
        <v>0</v>
      </c>
      <c r="R108" s="72">
        <f>SUMPRODUCT(-('Gastos Gerais'!$B$4:$B$1003=Analítico!$B108),-(Analítico!R$3&gt;='Gastos Gerais'!$D$4:$D$1003),-(Analítico!R$3&lt;='Gastos Gerais'!$E$4:$E$1003),-('Gastos Gerais'!$C$4:$C$1003))</f>
        <v>0</v>
      </c>
      <c r="S108" s="72">
        <f>SUMPRODUCT(-('Gastos Gerais'!$B$4:$B$1003=Analítico!$B108),-(Analítico!S$3&gt;='Gastos Gerais'!$D$4:$D$1003),-(Analítico!S$3&lt;='Gastos Gerais'!$E$4:$E$1003),-('Gastos Gerais'!$C$4:$C$1003))</f>
        <v>0</v>
      </c>
      <c r="T108" s="72">
        <f>SUMPRODUCT(-('Gastos Gerais'!$B$4:$B$1003=Analítico!$B108),-(Analítico!T$3&gt;='Gastos Gerais'!$D$4:$D$1003),-(Analítico!T$3&lt;='Gastos Gerais'!$E$4:$E$1003),-('Gastos Gerais'!$C$4:$C$1003))</f>
        <v>0</v>
      </c>
      <c r="U108" s="72">
        <f>SUMPRODUCT(-('Gastos Gerais'!$B$4:$B$1003=Analítico!$B108),-(Analítico!U$3&gt;='Gastos Gerais'!$D$4:$D$1003),-(Analítico!U$3&lt;='Gastos Gerais'!$E$4:$E$1003),-('Gastos Gerais'!$C$4:$C$1003))</f>
        <v>0</v>
      </c>
      <c r="V108" s="72">
        <f>SUMPRODUCT(-('Gastos Gerais'!$B$4:$B$1003=Analítico!$B108),-(Analítico!V$3&gt;='Gastos Gerais'!$D$4:$D$1003),-(Analítico!V$3&lt;='Gastos Gerais'!$E$4:$E$1003),-('Gastos Gerais'!$C$4:$C$1003))</f>
        <v>0</v>
      </c>
      <c r="W108" s="72">
        <f>SUMPRODUCT(-('Gastos Gerais'!$B$4:$B$1003=Analítico!$B108),-(Analítico!W$3&gt;='Gastos Gerais'!$D$4:$D$1003),-(Analítico!W$3&lt;='Gastos Gerais'!$E$4:$E$1003),-('Gastos Gerais'!$C$4:$C$1003))</f>
        <v>0</v>
      </c>
      <c r="X108" s="72">
        <f>SUMPRODUCT(-('Gastos Gerais'!$B$4:$B$1003=Analítico!$B108),-(Analítico!X$3&gt;='Gastos Gerais'!$D$4:$D$1003),-(Analítico!X$3&lt;='Gastos Gerais'!$E$4:$E$1003),-('Gastos Gerais'!$C$4:$C$1003))</f>
        <v>0</v>
      </c>
      <c r="Y108" s="72">
        <f>SUMPRODUCT(-('Gastos Gerais'!$B$4:$B$1003=Analítico!$B108),-(Analítico!Y$3&gt;='Gastos Gerais'!$D$4:$D$1003),-(Analítico!Y$3&lt;='Gastos Gerais'!$E$4:$E$1003),-('Gastos Gerais'!$C$4:$C$1003))</f>
        <v>0</v>
      </c>
      <c r="Z108" s="72">
        <f>SUMPRODUCT(-('Gastos Gerais'!$B$4:$B$1003=Analítico!$B108),-(Analítico!Z$3&gt;='Gastos Gerais'!$D$4:$D$1003),-(Analítico!Z$3&lt;='Gastos Gerais'!$E$4:$E$1003),-('Gastos Gerais'!$C$4:$C$1003))</f>
        <v>0</v>
      </c>
      <c r="AA108" s="72">
        <f>SUMPRODUCT(-('Gastos Gerais'!$B$4:$B$1003=Analítico!$B108),-(Analítico!AA$3&gt;='Gastos Gerais'!$D$4:$D$1003),-(Analítico!AA$3&lt;='Gastos Gerais'!$E$4:$E$1003),-('Gastos Gerais'!$C$4:$C$1003))</f>
        <v>0</v>
      </c>
      <c r="AB108" s="72">
        <f>SUMPRODUCT(-('Gastos Gerais'!$B$4:$B$1003=Analítico!$B108),-(Analítico!AB$3&gt;='Gastos Gerais'!$D$4:$D$1003),-(Analítico!AB$3&lt;='Gastos Gerais'!$E$4:$E$1003),-('Gastos Gerais'!$C$4:$C$1003))</f>
        <v>0</v>
      </c>
      <c r="AC108" s="72">
        <f>SUMPRODUCT(-('Gastos Gerais'!$B$4:$B$1003=Analítico!$B108),-(Analítico!AC$3&gt;='Gastos Gerais'!$D$4:$D$1003),-(Analítico!AC$3&lt;='Gastos Gerais'!$E$4:$E$1003),-('Gastos Gerais'!$C$4:$C$1003))</f>
        <v>0</v>
      </c>
      <c r="AD108" s="72">
        <f>SUMPRODUCT(-('Gastos Gerais'!$B$4:$B$1003=Analítico!$B108),-(Analítico!AD$3&gt;='Gastos Gerais'!$D$4:$D$1003),-(Analítico!AD$3&lt;='Gastos Gerais'!$E$4:$E$1003),-('Gastos Gerais'!$C$4:$C$1003))</f>
        <v>0</v>
      </c>
      <c r="AE108" s="72">
        <f>SUMPRODUCT(-('Gastos Gerais'!$B$4:$B$1003=Analítico!$B108),-(Analítico!AE$3&gt;='Gastos Gerais'!$D$4:$D$1003),-(Analítico!AE$3&lt;='Gastos Gerais'!$E$4:$E$1003),-('Gastos Gerais'!$C$4:$C$1003))</f>
        <v>0</v>
      </c>
      <c r="AF108" s="72">
        <f>SUMPRODUCT(-('Gastos Gerais'!$B$4:$B$1003=Analítico!$B108),-(Analítico!AF$3&gt;='Gastos Gerais'!$D$4:$D$1003),-(Analítico!AF$3&lt;='Gastos Gerais'!$E$4:$E$1003),-('Gastos Gerais'!$C$4:$C$1003))</f>
        <v>0</v>
      </c>
      <c r="AG108" s="72">
        <f>SUMPRODUCT(-('Gastos Gerais'!$B$4:$B$1003=Analítico!$B108),-(Analítico!AG$3&gt;='Gastos Gerais'!$D$4:$D$1003),-(Analítico!AG$3&lt;='Gastos Gerais'!$E$4:$E$1003),-('Gastos Gerais'!$C$4:$C$1003))</f>
        <v>0</v>
      </c>
      <c r="AH108" s="72">
        <f>SUMPRODUCT(-('Gastos Gerais'!$B$4:$B$1003=Analítico!$B108),-(Analítico!AH$3&gt;='Gastos Gerais'!$D$4:$D$1003),-(Analítico!AH$3&lt;='Gastos Gerais'!$E$4:$E$1003),-('Gastos Gerais'!$C$4:$C$1003))</f>
        <v>0</v>
      </c>
      <c r="AI108" s="72">
        <f>SUMPRODUCT(-('Gastos Gerais'!$B$4:$B$1003=Analítico!$B108),-(Analítico!AI$3&gt;='Gastos Gerais'!$D$4:$D$1003),-(Analítico!AI$3&lt;='Gastos Gerais'!$E$4:$E$1003),-('Gastos Gerais'!$C$4:$C$1003))</f>
        <v>0</v>
      </c>
      <c r="AJ108" s="72">
        <f>SUMPRODUCT(-('Gastos Gerais'!$B$4:$B$1003=Analítico!$B108),-(Analítico!AJ$3&gt;='Gastos Gerais'!$D$4:$D$1003),-(Analítico!AJ$3&lt;='Gastos Gerais'!$E$4:$E$1003),-('Gastos Gerais'!$C$4:$C$1003))</f>
        <v>0</v>
      </c>
      <c r="AK108" s="72">
        <f>SUMPRODUCT(-('Gastos Gerais'!$B$4:$B$1003=Analítico!$B108),-(Analítico!AK$3&gt;='Gastos Gerais'!$D$4:$D$1003),-(Analítico!AK$3&lt;='Gastos Gerais'!$E$4:$E$1003),-('Gastos Gerais'!$C$4:$C$1003))</f>
        <v>0</v>
      </c>
      <c r="AL108" s="72">
        <f>SUMPRODUCT(-('Gastos Gerais'!$B$4:$B$1003=Analítico!$B108),-(Analítico!AL$3&gt;='Gastos Gerais'!$D$4:$D$1003),-(Analítico!AL$3&lt;='Gastos Gerais'!$E$4:$E$1003),-('Gastos Gerais'!$C$4:$C$1003))</f>
        <v>0</v>
      </c>
      <c r="AM108" s="72">
        <f>SUMPRODUCT(-('Gastos Gerais'!$B$4:$B$1003=Analítico!$B108),-(Analítico!AM$3&gt;='Gastos Gerais'!$D$4:$D$1003),-(Analítico!AM$3&lt;='Gastos Gerais'!$E$4:$E$1003),-('Gastos Gerais'!$C$4:$C$1003))</f>
        <v>0</v>
      </c>
      <c r="AN108" s="72">
        <f>SUMPRODUCT(-('Gastos Gerais'!$B$4:$B$1003=Analítico!$B108),-(Analítico!AN$3&gt;='Gastos Gerais'!$D$4:$D$1003),-(Analítico!AN$3&lt;='Gastos Gerais'!$E$4:$E$1003),-('Gastos Gerais'!$C$4:$C$1003))</f>
        <v>0</v>
      </c>
      <c r="AO108" s="72">
        <f>SUMPRODUCT(-('Gastos Gerais'!$B$4:$B$1003=Analítico!$B108),-(Analítico!AO$3&gt;='Gastos Gerais'!$D$4:$D$1003),-(Analítico!AO$3&lt;='Gastos Gerais'!$E$4:$E$1003),-('Gastos Gerais'!$C$4:$C$1003))</f>
        <v>0</v>
      </c>
      <c r="AP108" s="72">
        <f>SUMPRODUCT(-('Gastos Gerais'!$B$4:$B$1003=Analítico!$B108),-(Analítico!AP$3&gt;='Gastos Gerais'!$D$4:$D$1003),-(Analítico!AP$3&lt;='Gastos Gerais'!$E$4:$E$1003),-('Gastos Gerais'!$C$4:$C$1003))</f>
        <v>0</v>
      </c>
      <c r="AQ108" s="72">
        <f>SUMPRODUCT(-('Gastos Gerais'!$B$4:$B$1003=Analítico!$B108),-(Analítico!AQ$3&gt;='Gastos Gerais'!$D$4:$D$1003),-(Analítico!AQ$3&lt;='Gastos Gerais'!$E$4:$E$1003),-('Gastos Gerais'!$C$4:$C$1003))</f>
        <v>0</v>
      </c>
      <c r="AR108" s="72">
        <f>SUMPRODUCT(-('Gastos Gerais'!$B$4:$B$1003=Analítico!$B108),-(Analítico!AR$3&gt;='Gastos Gerais'!$D$4:$D$1003),-(Analítico!AR$3&lt;='Gastos Gerais'!$E$4:$E$1003),-('Gastos Gerais'!$C$4:$C$1003))</f>
        <v>0</v>
      </c>
      <c r="AS108" s="72">
        <f>SUMPRODUCT(-('Gastos Gerais'!$B$4:$B$1003=Analítico!$B108),-(Analítico!AS$3&gt;='Gastos Gerais'!$D$4:$D$1003),-(Analítico!AS$3&lt;='Gastos Gerais'!$E$4:$E$1003),-('Gastos Gerais'!$C$4:$C$1003))</f>
        <v>0</v>
      </c>
      <c r="AT108" s="72">
        <f>SUMPRODUCT(-('Gastos Gerais'!$B$4:$B$1003=Analítico!$B108),-(Analítico!AT$3&gt;='Gastos Gerais'!$D$4:$D$1003),-(Analítico!AT$3&lt;='Gastos Gerais'!$E$4:$E$1003),-('Gastos Gerais'!$C$4:$C$1003))</f>
        <v>0</v>
      </c>
      <c r="AU108" s="72">
        <f>SUMPRODUCT(-('Gastos Gerais'!$B$4:$B$1003=Analítico!$B108),-(Analítico!AU$3&gt;='Gastos Gerais'!$D$4:$D$1003),-(Analítico!AU$3&lt;='Gastos Gerais'!$E$4:$E$1003),-('Gastos Gerais'!$C$4:$C$1003))</f>
        <v>0</v>
      </c>
      <c r="AV108" s="72">
        <f>SUMPRODUCT(-('Gastos Gerais'!$B$4:$B$1003=Analítico!$B108),-(Analítico!AV$3&gt;='Gastos Gerais'!$D$4:$D$1003),-(Analítico!AV$3&lt;='Gastos Gerais'!$E$4:$E$1003),-('Gastos Gerais'!$C$4:$C$1003))</f>
        <v>0</v>
      </c>
      <c r="AW108" s="72">
        <f>SUMPRODUCT(-('Gastos Gerais'!$B$4:$B$1003=Analítico!$B108),-(Analítico!AW$3&gt;='Gastos Gerais'!$D$4:$D$1003),-(Analítico!AW$3&lt;='Gastos Gerais'!$E$4:$E$1003),-('Gastos Gerais'!$C$4:$C$1003))</f>
        <v>0</v>
      </c>
      <c r="AX108" s="72">
        <f>SUMPRODUCT(-('Gastos Gerais'!$B$4:$B$1003=Analítico!$B108),-(Analítico!AX$3&gt;='Gastos Gerais'!$D$4:$D$1003),-(Analítico!AX$3&lt;='Gastos Gerais'!$E$4:$E$1003),-('Gastos Gerais'!$C$4:$C$1003))</f>
        <v>0</v>
      </c>
      <c r="AY108" s="72">
        <f>SUMPRODUCT(-('Gastos Gerais'!$B$4:$B$1003=Analítico!$B108),-(Analítico!AY$3&gt;='Gastos Gerais'!$D$4:$D$1003),-(Analítico!AY$3&lt;='Gastos Gerais'!$E$4:$E$1003),-('Gastos Gerais'!$C$4:$C$1003))</f>
        <v>0</v>
      </c>
      <c r="AZ108" s="72">
        <f>SUMPRODUCT(-('Gastos Gerais'!$B$4:$B$1003=Analítico!$B108),-(Analítico!AZ$3&gt;='Gastos Gerais'!$D$4:$D$1003),-(Analítico!AZ$3&lt;='Gastos Gerais'!$E$4:$E$1003),-('Gastos Gerais'!$C$4:$C$1003))</f>
        <v>0</v>
      </c>
      <c r="BA108" s="72">
        <f>SUMPRODUCT(-('Gastos Gerais'!$B$4:$B$1003=Analítico!$B108),-(Analítico!BA$3&gt;='Gastos Gerais'!$D$4:$D$1003),-(Analítico!BA$3&lt;='Gastos Gerais'!$E$4:$E$1003),-('Gastos Gerais'!$C$4:$C$1003))</f>
        <v>0</v>
      </c>
      <c r="BB108" s="72">
        <f>SUMPRODUCT(-('Gastos Gerais'!$B$4:$B$1003=Analítico!$B108),-(Analítico!BB$3&gt;='Gastos Gerais'!$D$4:$D$1003),-(Analítico!BB$3&lt;='Gastos Gerais'!$E$4:$E$1003),-('Gastos Gerais'!$C$4:$C$1003))</f>
        <v>0</v>
      </c>
      <c r="BC108" s="72">
        <f>SUMPRODUCT(-('Gastos Gerais'!$B$4:$B$1003=Analítico!$B108),-(Analítico!BC$3&gt;='Gastos Gerais'!$D$4:$D$1003),-(Analítico!BC$3&lt;='Gastos Gerais'!$E$4:$E$1003),-('Gastos Gerais'!$C$4:$C$1003))</f>
        <v>0</v>
      </c>
      <c r="BD108" s="72">
        <f>SUMPRODUCT(-('Gastos Gerais'!$B$4:$B$1003=Analítico!$B108),-(Analítico!BD$3&gt;='Gastos Gerais'!$D$4:$D$1003),-(Analítico!BD$3&lt;='Gastos Gerais'!$E$4:$E$1003),-('Gastos Gerais'!$C$4:$C$1003))</f>
        <v>0</v>
      </c>
      <c r="BE108" s="72">
        <f>SUMPRODUCT(-('Gastos Gerais'!$B$4:$B$1003=Analítico!$B108),-(Analítico!BE$3&gt;='Gastos Gerais'!$D$4:$D$1003),-(Analítico!BE$3&lt;='Gastos Gerais'!$E$4:$E$1003),-('Gastos Gerais'!$C$4:$C$1003))</f>
        <v>0</v>
      </c>
      <c r="BF108" s="72">
        <f>SUMPRODUCT(-('Gastos Gerais'!$B$4:$B$1003=Analítico!$B108),-(Analítico!BF$3&gt;='Gastos Gerais'!$D$4:$D$1003),-(Analítico!BF$3&lt;='Gastos Gerais'!$E$4:$E$1003),-('Gastos Gerais'!$C$4:$C$1003))</f>
        <v>0</v>
      </c>
      <c r="BG108" s="72">
        <f>SUMPRODUCT(-('Gastos Gerais'!$B$4:$B$1003=Analítico!$B108),-(Analítico!BG$3&gt;='Gastos Gerais'!$D$4:$D$1003),-(Analítico!BG$3&lt;='Gastos Gerais'!$E$4:$E$1003),-('Gastos Gerais'!$C$4:$C$1003))</f>
        <v>0</v>
      </c>
      <c r="BH108" s="72">
        <f>SUMPRODUCT(-('Gastos Gerais'!$B$4:$B$1003=Analítico!$B108),-(Analítico!BH$3&gt;='Gastos Gerais'!$D$4:$D$1003),-(Analítico!BH$3&lt;='Gastos Gerais'!$E$4:$E$1003),-('Gastos Gerais'!$C$4:$C$1003))</f>
        <v>0</v>
      </c>
      <c r="BI108" s="72">
        <f>SUMPRODUCT(-('Gastos Gerais'!$B$4:$B$1003=Analítico!$B108),-(Analítico!BI$3&gt;='Gastos Gerais'!$D$4:$D$1003),-(Analítico!BI$3&lt;='Gastos Gerais'!$E$4:$E$1003),-('Gastos Gerais'!$C$4:$C$1003))</f>
        <v>0</v>
      </c>
      <c r="BJ108" s="72">
        <f>SUMPRODUCT(-('Gastos Gerais'!$B$4:$B$1003=Analítico!$B108),-(Analítico!BJ$3&gt;='Gastos Gerais'!$D$4:$D$1003),-(Analítico!BJ$3&lt;='Gastos Gerais'!$E$4:$E$1003),-('Gastos Gerais'!$C$4:$C$1003))</f>
        <v>0</v>
      </c>
      <c r="BK108" s="70">
        <f t="shared" si="33"/>
        <v>0</v>
      </c>
      <c r="BL108" s="75">
        <f t="shared" ca="1" si="34"/>
        <v>0</v>
      </c>
    </row>
    <row r="109" spans="1:64" s="48" customFormat="1" ht="23.25" customHeight="1" x14ac:dyDescent="0.2">
      <c r="A109" s="19" t="s">
        <v>283</v>
      </c>
      <c r="B109" s="352" t="s">
        <v>284</v>
      </c>
      <c r="C109" s="72">
        <f>SUMPRODUCT(-('Gastos Gerais'!$B$4:$B$1003=Analítico!$B109),-(Analítico!C$3&gt;='Gastos Gerais'!$D$4:$D$1003),-(Analítico!C$3&lt;='Gastos Gerais'!$E$4:$E$1003),-('Gastos Gerais'!$C$4:$C$1003))</f>
        <v>0</v>
      </c>
      <c r="D109" s="72">
        <f>SUMPRODUCT(-('Gastos Gerais'!$B$4:$B$1003=Analítico!$B109),-(Analítico!D$3&gt;='Gastos Gerais'!$D$4:$D$1003),-(Analítico!D$3&lt;='Gastos Gerais'!$E$4:$E$1003),-('Gastos Gerais'!$C$4:$C$1003))</f>
        <v>0</v>
      </c>
      <c r="E109" s="72">
        <f>SUMPRODUCT(-('Gastos Gerais'!$B$4:$B$1003=Analítico!$B109),-(Analítico!E$3&gt;='Gastos Gerais'!$D$4:$D$1003),-(Analítico!E$3&lt;='Gastos Gerais'!$E$4:$E$1003),-('Gastos Gerais'!$C$4:$C$1003))</f>
        <v>0</v>
      </c>
      <c r="F109" s="72">
        <f>SUMPRODUCT(-('Gastos Gerais'!$B$4:$B$1003=Analítico!$B109),-(Analítico!F$3&gt;='Gastos Gerais'!$D$4:$D$1003),-(Analítico!F$3&lt;='Gastos Gerais'!$E$4:$E$1003),-('Gastos Gerais'!$C$4:$C$1003))</f>
        <v>0</v>
      </c>
      <c r="G109" s="72">
        <f>SUMPRODUCT(-('Gastos Gerais'!$B$4:$B$1003=Analítico!$B109),-(Analítico!G$3&gt;='Gastos Gerais'!$D$4:$D$1003),-(Analítico!G$3&lt;='Gastos Gerais'!$E$4:$E$1003),-('Gastos Gerais'!$C$4:$C$1003))</f>
        <v>0</v>
      </c>
      <c r="H109" s="72">
        <f>SUMPRODUCT(-('Gastos Gerais'!$B$4:$B$1003=Analítico!$B109),-(Analítico!H$3&gt;='Gastos Gerais'!$D$4:$D$1003),-(Analítico!H$3&lt;='Gastos Gerais'!$E$4:$E$1003),-('Gastos Gerais'!$C$4:$C$1003))</f>
        <v>0</v>
      </c>
      <c r="I109" s="72">
        <f>SUMPRODUCT(-('Gastos Gerais'!$B$4:$B$1003=Analítico!$B109),-(Analítico!I$3&gt;='Gastos Gerais'!$D$4:$D$1003),-(Analítico!I$3&lt;='Gastos Gerais'!$E$4:$E$1003),-('Gastos Gerais'!$C$4:$C$1003))</f>
        <v>0</v>
      </c>
      <c r="J109" s="72">
        <f>SUMPRODUCT(-('Gastos Gerais'!$B$4:$B$1003=Analítico!$B109),-(Analítico!J$3&gt;='Gastos Gerais'!$D$4:$D$1003),-(Analítico!J$3&lt;='Gastos Gerais'!$E$4:$E$1003),-('Gastos Gerais'!$C$4:$C$1003))</f>
        <v>0</v>
      </c>
      <c r="K109" s="72">
        <f>SUMPRODUCT(-('Gastos Gerais'!$B$4:$B$1003=Analítico!$B109),-(Analítico!K$3&gt;='Gastos Gerais'!$D$4:$D$1003),-(Analítico!K$3&lt;='Gastos Gerais'!$E$4:$E$1003),-('Gastos Gerais'!$C$4:$C$1003))</f>
        <v>0</v>
      </c>
      <c r="L109" s="72">
        <f>SUMPRODUCT(-('Gastos Gerais'!$B$4:$B$1003=Analítico!$B109),-(Analítico!L$3&gt;='Gastos Gerais'!$D$4:$D$1003),-(Analítico!L$3&lt;='Gastos Gerais'!$E$4:$E$1003),-('Gastos Gerais'!$C$4:$C$1003))</f>
        <v>0</v>
      </c>
      <c r="M109" s="72">
        <f>SUMPRODUCT(-('Gastos Gerais'!$B$4:$B$1003=Analítico!$B109),-(Analítico!M$3&gt;='Gastos Gerais'!$D$4:$D$1003),-(Analítico!M$3&lt;='Gastos Gerais'!$E$4:$E$1003),-('Gastos Gerais'!$C$4:$C$1003))</f>
        <v>0</v>
      </c>
      <c r="N109" s="72">
        <f>SUMPRODUCT(-('Gastos Gerais'!$B$4:$B$1003=Analítico!$B109),-(Analítico!N$3&gt;='Gastos Gerais'!$D$4:$D$1003),-(Analítico!N$3&lt;='Gastos Gerais'!$E$4:$E$1003),-('Gastos Gerais'!$C$4:$C$1003))</f>
        <v>0</v>
      </c>
      <c r="O109" s="72">
        <f>SUMPRODUCT(-('Gastos Gerais'!$B$4:$B$1003=Analítico!$B109),-(Analítico!O$3&gt;='Gastos Gerais'!$D$4:$D$1003),-(Analítico!O$3&lt;='Gastos Gerais'!$E$4:$E$1003),-('Gastos Gerais'!$C$4:$C$1003))</f>
        <v>0</v>
      </c>
      <c r="P109" s="72">
        <f>SUMPRODUCT(-('Gastos Gerais'!$B$4:$B$1003=Analítico!$B109),-(Analítico!P$3&gt;='Gastos Gerais'!$D$4:$D$1003),-(Analítico!P$3&lt;='Gastos Gerais'!$E$4:$E$1003),-('Gastos Gerais'!$C$4:$C$1003))</f>
        <v>0</v>
      </c>
      <c r="Q109" s="72">
        <f>SUMPRODUCT(-('Gastos Gerais'!$B$4:$B$1003=Analítico!$B109),-(Analítico!Q$3&gt;='Gastos Gerais'!$D$4:$D$1003),-(Analítico!Q$3&lt;='Gastos Gerais'!$E$4:$E$1003),-('Gastos Gerais'!$C$4:$C$1003))</f>
        <v>0</v>
      </c>
      <c r="R109" s="72">
        <f>SUMPRODUCT(-('Gastos Gerais'!$B$4:$B$1003=Analítico!$B109),-(Analítico!R$3&gt;='Gastos Gerais'!$D$4:$D$1003),-(Analítico!R$3&lt;='Gastos Gerais'!$E$4:$E$1003),-('Gastos Gerais'!$C$4:$C$1003))</f>
        <v>0</v>
      </c>
      <c r="S109" s="72">
        <f>SUMPRODUCT(-('Gastos Gerais'!$B$4:$B$1003=Analítico!$B109),-(Analítico!S$3&gt;='Gastos Gerais'!$D$4:$D$1003),-(Analítico!S$3&lt;='Gastos Gerais'!$E$4:$E$1003),-('Gastos Gerais'!$C$4:$C$1003))</f>
        <v>0</v>
      </c>
      <c r="T109" s="72">
        <f>SUMPRODUCT(-('Gastos Gerais'!$B$4:$B$1003=Analítico!$B109),-(Analítico!T$3&gt;='Gastos Gerais'!$D$4:$D$1003),-(Analítico!T$3&lt;='Gastos Gerais'!$E$4:$E$1003),-('Gastos Gerais'!$C$4:$C$1003))</f>
        <v>0</v>
      </c>
      <c r="U109" s="72">
        <f>SUMPRODUCT(-('Gastos Gerais'!$B$4:$B$1003=Analítico!$B109),-(Analítico!U$3&gt;='Gastos Gerais'!$D$4:$D$1003),-(Analítico!U$3&lt;='Gastos Gerais'!$E$4:$E$1003),-('Gastos Gerais'!$C$4:$C$1003))</f>
        <v>0</v>
      </c>
      <c r="V109" s="72">
        <f>SUMPRODUCT(-('Gastos Gerais'!$B$4:$B$1003=Analítico!$B109),-(Analítico!V$3&gt;='Gastos Gerais'!$D$4:$D$1003),-(Analítico!V$3&lt;='Gastos Gerais'!$E$4:$E$1003),-('Gastos Gerais'!$C$4:$C$1003))</f>
        <v>0</v>
      </c>
      <c r="W109" s="72">
        <f>SUMPRODUCT(-('Gastos Gerais'!$B$4:$B$1003=Analítico!$B109),-(Analítico!W$3&gt;='Gastos Gerais'!$D$4:$D$1003),-(Analítico!W$3&lt;='Gastos Gerais'!$E$4:$E$1003),-('Gastos Gerais'!$C$4:$C$1003))</f>
        <v>0</v>
      </c>
      <c r="X109" s="72">
        <f>SUMPRODUCT(-('Gastos Gerais'!$B$4:$B$1003=Analítico!$B109),-(Analítico!X$3&gt;='Gastos Gerais'!$D$4:$D$1003),-(Analítico!X$3&lt;='Gastos Gerais'!$E$4:$E$1003),-('Gastos Gerais'!$C$4:$C$1003))</f>
        <v>0</v>
      </c>
      <c r="Y109" s="72">
        <f>SUMPRODUCT(-('Gastos Gerais'!$B$4:$B$1003=Analítico!$B109),-(Analítico!Y$3&gt;='Gastos Gerais'!$D$4:$D$1003),-(Analítico!Y$3&lt;='Gastos Gerais'!$E$4:$E$1003),-('Gastos Gerais'!$C$4:$C$1003))</f>
        <v>0</v>
      </c>
      <c r="Z109" s="72">
        <f>SUMPRODUCT(-('Gastos Gerais'!$B$4:$B$1003=Analítico!$B109),-(Analítico!Z$3&gt;='Gastos Gerais'!$D$4:$D$1003),-(Analítico!Z$3&lt;='Gastos Gerais'!$E$4:$E$1003),-('Gastos Gerais'!$C$4:$C$1003))</f>
        <v>0</v>
      </c>
      <c r="AA109" s="72">
        <f>SUMPRODUCT(-('Gastos Gerais'!$B$4:$B$1003=Analítico!$B109),-(Analítico!AA$3&gt;='Gastos Gerais'!$D$4:$D$1003),-(Analítico!AA$3&lt;='Gastos Gerais'!$E$4:$E$1003),-('Gastos Gerais'!$C$4:$C$1003))</f>
        <v>0</v>
      </c>
      <c r="AB109" s="72">
        <f>SUMPRODUCT(-('Gastos Gerais'!$B$4:$B$1003=Analítico!$B109),-(Analítico!AB$3&gt;='Gastos Gerais'!$D$4:$D$1003),-(Analítico!AB$3&lt;='Gastos Gerais'!$E$4:$E$1003),-('Gastos Gerais'!$C$4:$C$1003))</f>
        <v>0</v>
      </c>
      <c r="AC109" s="72">
        <f>SUMPRODUCT(-('Gastos Gerais'!$B$4:$B$1003=Analítico!$B109),-(Analítico!AC$3&gt;='Gastos Gerais'!$D$4:$D$1003),-(Analítico!AC$3&lt;='Gastos Gerais'!$E$4:$E$1003),-('Gastos Gerais'!$C$4:$C$1003))</f>
        <v>0</v>
      </c>
      <c r="AD109" s="72">
        <f>SUMPRODUCT(-('Gastos Gerais'!$B$4:$B$1003=Analítico!$B109),-(Analítico!AD$3&gt;='Gastos Gerais'!$D$4:$D$1003),-(Analítico!AD$3&lt;='Gastos Gerais'!$E$4:$E$1003),-('Gastos Gerais'!$C$4:$C$1003))</f>
        <v>0</v>
      </c>
      <c r="AE109" s="72">
        <f>SUMPRODUCT(-('Gastos Gerais'!$B$4:$B$1003=Analítico!$B109),-(Analítico!AE$3&gt;='Gastos Gerais'!$D$4:$D$1003),-(Analítico!AE$3&lt;='Gastos Gerais'!$E$4:$E$1003),-('Gastos Gerais'!$C$4:$C$1003))</f>
        <v>0</v>
      </c>
      <c r="AF109" s="72">
        <f>SUMPRODUCT(-('Gastos Gerais'!$B$4:$B$1003=Analítico!$B109),-(Analítico!AF$3&gt;='Gastos Gerais'!$D$4:$D$1003),-(Analítico!AF$3&lt;='Gastos Gerais'!$E$4:$E$1003),-('Gastos Gerais'!$C$4:$C$1003))</f>
        <v>0</v>
      </c>
      <c r="AG109" s="72">
        <f>SUMPRODUCT(-('Gastos Gerais'!$B$4:$B$1003=Analítico!$B109),-(Analítico!AG$3&gt;='Gastos Gerais'!$D$4:$D$1003),-(Analítico!AG$3&lt;='Gastos Gerais'!$E$4:$E$1003),-('Gastos Gerais'!$C$4:$C$1003))</f>
        <v>0</v>
      </c>
      <c r="AH109" s="72">
        <f>SUMPRODUCT(-('Gastos Gerais'!$B$4:$B$1003=Analítico!$B109),-(Analítico!AH$3&gt;='Gastos Gerais'!$D$4:$D$1003),-(Analítico!AH$3&lt;='Gastos Gerais'!$E$4:$E$1003),-('Gastos Gerais'!$C$4:$C$1003))</f>
        <v>0</v>
      </c>
      <c r="AI109" s="72">
        <f>SUMPRODUCT(-('Gastos Gerais'!$B$4:$B$1003=Analítico!$B109),-(Analítico!AI$3&gt;='Gastos Gerais'!$D$4:$D$1003),-(Analítico!AI$3&lt;='Gastos Gerais'!$E$4:$E$1003),-('Gastos Gerais'!$C$4:$C$1003))</f>
        <v>0</v>
      </c>
      <c r="AJ109" s="72">
        <f>SUMPRODUCT(-('Gastos Gerais'!$B$4:$B$1003=Analítico!$B109),-(Analítico!AJ$3&gt;='Gastos Gerais'!$D$4:$D$1003),-(Analítico!AJ$3&lt;='Gastos Gerais'!$E$4:$E$1003),-('Gastos Gerais'!$C$4:$C$1003))</f>
        <v>0</v>
      </c>
      <c r="AK109" s="72">
        <f>SUMPRODUCT(-('Gastos Gerais'!$B$4:$B$1003=Analítico!$B109),-(Analítico!AK$3&gt;='Gastos Gerais'!$D$4:$D$1003),-(Analítico!AK$3&lt;='Gastos Gerais'!$E$4:$E$1003),-('Gastos Gerais'!$C$4:$C$1003))</f>
        <v>0</v>
      </c>
      <c r="AL109" s="72">
        <f>SUMPRODUCT(-('Gastos Gerais'!$B$4:$B$1003=Analítico!$B109),-(Analítico!AL$3&gt;='Gastos Gerais'!$D$4:$D$1003),-(Analítico!AL$3&lt;='Gastos Gerais'!$E$4:$E$1003),-('Gastos Gerais'!$C$4:$C$1003))</f>
        <v>0</v>
      </c>
      <c r="AM109" s="72">
        <f>SUMPRODUCT(-('Gastos Gerais'!$B$4:$B$1003=Analítico!$B109),-(Analítico!AM$3&gt;='Gastos Gerais'!$D$4:$D$1003),-(Analítico!AM$3&lt;='Gastos Gerais'!$E$4:$E$1003),-('Gastos Gerais'!$C$4:$C$1003))</f>
        <v>0</v>
      </c>
      <c r="AN109" s="72">
        <f>SUMPRODUCT(-('Gastos Gerais'!$B$4:$B$1003=Analítico!$B109),-(Analítico!AN$3&gt;='Gastos Gerais'!$D$4:$D$1003),-(Analítico!AN$3&lt;='Gastos Gerais'!$E$4:$E$1003),-('Gastos Gerais'!$C$4:$C$1003))</f>
        <v>0</v>
      </c>
      <c r="AO109" s="72">
        <f>SUMPRODUCT(-('Gastos Gerais'!$B$4:$B$1003=Analítico!$B109),-(Analítico!AO$3&gt;='Gastos Gerais'!$D$4:$D$1003),-(Analítico!AO$3&lt;='Gastos Gerais'!$E$4:$E$1003),-('Gastos Gerais'!$C$4:$C$1003))</f>
        <v>0</v>
      </c>
      <c r="AP109" s="72">
        <f>SUMPRODUCT(-('Gastos Gerais'!$B$4:$B$1003=Analítico!$B109),-(Analítico!AP$3&gt;='Gastos Gerais'!$D$4:$D$1003),-(Analítico!AP$3&lt;='Gastos Gerais'!$E$4:$E$1003),-('Gastos Gerais'!$C$4:$C$1003))</f>
        <v>0</v>
      </c>
      <c r="AQ109" s="72">
        <f>SUMPRODUCT(-('Gastos Gerais'!$B$4:$B$1003=Analítico!$B109),-(Analítico!AQ$3&gt;='Gastos Gerais'!$D$4:$D$1003),-(Analítico!AQ$3&lt;='Gastos Gerais'!$E$4:$E$1003),-('Gastos Gerais'!$C$4:$C$1003))</f>
        <v>0</v>
      </c>
      <c r="AR109" s="72">
        <f>SUMPRODUCT(-('Gastos Gerais'!$B$4:$B$1003=Analítico!$B109),-(Analítico!AR$3&gt;='Gastos Gerais'!$D$4:$D$1003),-(Analítico!AR$3&lt;='Gastos Gerais'!$E$4:$E$1003),-('Gastos Gerais'!$C$4:$C$1003))</f>
        <v>0</v>
      </c>
      <c r="AS109" s="72">
        <f>SUMPRODUCT(-('Gastos Gerais'!$B$4:$B$1003=Analítico!$B109),-(Analítico!AS$3&gt;='Gastos Gerais'!$D$4:$D$1003),-(Analítico!AS$3&lt;='Gastos Gerais'!$E$4:$E$1003),-('Gastos Gerais'!$C$4:$C$1003))</f>
        <v>0</v>
      </c>
      <c r="AT109" s="72">
        <f>SUMPRODUCT(-('Gastos Gerais'!$B$4:$B$1003=Analítico!$B109),-(Analítico!AT$3&gt;='Gastos Gerais'!$D$4:$D$1003),-(Analítico!AT$3&lt;='Gastos Gerais'!$E$4:$E$1003),-('Gastos Gerais'!$C$4:$C$1003))</f>
        <v>0</v>
      </c>
      <c r="AU109" s="72">
        <f>SUMPRODUCT(-('Gastos Gerais'!$B$4:$B$1003=Analítico!$B109),-(Analítico!AU$3&gt;='Gastos Gerais'!$D$4:$D$1003),-(Analítico!AU$3&lt;='Gastos Gerais'!$E$4:$E$1003),-('Gastos Gerais'!$C$4:$C$1003))</f>
        <v>0</v>
      </c>
      <c r="AV109" s="72">
        <f>SUMPRODUCT(-('Gastos Gerais'!$B$4:$B$1003=Analítico!$B109),-(Analítico!AV$3&gt;='Gastos Gerais'!$D$4:$D$1003),-(Analítico!AV$3&lt;='Gastos Gerais'!$E$4:$E$1003),-('Gastos Gerais'!$C$4:$C$1003))</f>
        <v>0</v>
      </c>
      <c r="AW109" s="72">
        <f>SUMPRODUCT(-('Gastos Gerais'!$B$4:$B$1003=Analítico!$B109),-(Analítico!AW$3&gt;='Gastos Gerais'!$D$4:$D$1003),-(Analítico!AW$3&lt;='Gastos Gerais'!$E$4:$E$1003),-('Gastos Gerais'!$C$4:$C$1003))</f>
        <v>0</v>
      </c>
      <c r="AX109" s="72">
        <f>SUMPRODUCT(-('Gastos Gerais'!$B$4:$B$1003=Analítico!$B109),-(Analítico!AX$3&gt;='Gastos Gerais'!$D$4:$D$1003),-(Analítico!AX$3&lt;='Gastos Gerais'!$E$4:$E$1003),-('Gastos Gerais'!$C$4:$C$1003))</f>
        <v>0</v>
      </c>
      <c r="AY109" s="72">
        <f>SUMPRODUCT(-('Gastos Gerais'!$B$4:$B$1003=Analítico!$B109),-(Analítico!AY$3&gt;='Gastos Gerais'!$D$4:$D$1003),-(Analítico!AY$3&lt;='Gastos Gerais'!$E$4:$E$1003),-('Gastos Gerais'!$C$4:$C$1003))</f>
        <v>0</v>
      </c>
      <c r="AZ109" s="72">
        <f>SUMPRODUCT(-('Gastos Gerais'!$B$4:$B$1003=Analítico!$B109),-(Analítico!AZ$3&gt;='Gastos Gerais'!$D$4:$D$1003),-(Analítico!AZ$3&lt;='Gastos Gerais'!$E$4:$E$1003),-('Gastos Gerais'!$C$4:$C$1003))</f>
        <v>0</v>
      </c>
      <c r="BA109" s="72">
        <f>SUMPRODUCT(-('Gastos Gerais'!$B$4:$B$1003=Analítico!$B109),-(Analítico!BA$3&gt;='Gastos Gerais'!$D$4:$D$1003),-(Analítico!BA$3&lt;='Gastos Gerais'!$E$4:$E$1003),-('Gastos Gerais'!$C$4:$C$1003))</f>
        <v>0</v>
      </c>
      <c r="BB109" s="72">
        <f>SUMPRODUCT(-('Gastos Gerais'!$B$4:$B$1003=Analítico!$B109),-(Analítico!BB$3&gt;='Gastos Gerais'!$D$4:$D$1003),-(Analítico!BB$3&lt;='Gastos Gerais'!$E$4:$E$1003),-('Gastos Gerais'!$C$4:$C$1003))</f>
        <v>0</v>
      </c>
      <c r="BC109" s="72">
        <f>SUMPRODUCT(-('Gastos Gerais'!$B$4:$B$1003=Analítico!$B109),-(Analítico!BC$3&gt;='Gastos Gerais'!$D$4:$D$1003),-(Analítico!BC$3&lt;='Gastos Gerais'!$E$4:$E$1003),-('Gastos Gerais'!$C$4:$C$1003))</f>
        <v>0</v>
      </c>
      <c r="BD109" s="72">
        <f>SUMPRODUCT(-('Gastos Gerais'!$B$4:$B$1003=Analítico!$B109),-(Analítico!BD$3&gt;='Gastos Gerais'!$D$4:$D$1003),-(Analítico!BD$3&lt;='Gastos Gerais'!$E$4:$E$1003),-('Gastos Gerais'!$C$4:$C$1003))</f>
        <v>0</v>
      </c>
      <c r="BE109" s="72">
        <f>SUMPRODUCT(-('Gastos Gerais'!$B$4:$B$1003=Analítico!$B109),-(Analítico!BE$3&gt;='Gastos Gerais'!$D$4:$D$1003),-(Analítico!BE$3&lt;='Gastos Gerais'!$E$4:$E$1003),-('Gastos Gerais'!$C$4:$C$1003))</f>
        <v>0</v>
      </c>
      <c r="BF109" s="72">
        <f>SUMPRODUCT(-('Gastos Gerais'!$B$4:$B$1003=Analítico!$B109),-(Analítico!BF$3&gt;='Gastos Gerais'!$D$4:$D$1003),-(Analítico!BF$3&lt;='Gastos Gerais'!$E$4:$E$1003),-('Gastos Gerais'!$C$4:$C$1003))</f>
        <v>0</v>
      </c>
      <c r="BG109" s="72">
        <f>SUMPRODUCT(-('Gastos Gerais'!$B$4:$B$1003=Analítico!$B109),-(Analítico!BG$3&gt;='Gastos Gerais'!$D$4:$D$1003),-(Analítico!BG$3&lt;='Gastos Gerais'!$E$4:$E$1003),-('Gastos Gerais'!$C$4:$C$1003))</f>
        <v>0</v>
      </c>
      <c r="BH109" s="72">
        <f>SUMPRODUCT(-('Gastos Gerais'!$B$4:$B$1003=Analítico!$B109),-(Analítico!BH$3&gt;='Gastos Gerais'!$D$4:$D$1003),-(Analítico!BH$3&lt;='Gastos Gerais'!$E$4:$E$1003),-('Gastos Gerais'!$C$4:$C$1003))</f>
        <v>0</v>
      </c>
      <c r="BI109" s="72">
        <f>SUMPRODUCT(-('Gastos Gerais'!$B$4:$B$1003=Analítico!$B109),-(Analítico!BI$3&gt;='Gastos Gerais'!$D$4:$D$1003),-(Analítico!BI$3&lt;='Gastos Gerais'!$E$4:$E$1003),-('Gastos Gerais'!$C$4:$C$1003))</f>
        <v>0</v>
      </c>
      <c r="BJ109" s="72">
        <f>SUMPRODUCT(-('Gastos Gerais'!$B$4:$B$1003=Analítico!$B109),-(Analítico!BJ$3&gt;='Gastos Gerais'!$D$4:$D$1003),-(Analítico!BJ$3&lt;='Gastos Gerais'!$E$4:$E$1003),-('Gastos Gerais'!$C$4:$C$1003))</f>
        <v>0</v>
      </c>
      <c r="BK109" s="70">
        <f t="shared" si="33"/>
        <v>0</v>
      </c>
      <c r="BL109" s="75">
        <f t="shared" ca="1" si="34"/>
        <v>0</v>
      </c>
    </row>
    <row r="110" spans="1:64" s="48" customFormat="1" ht="23.25" customHeight="1" x14ac:dyDescent="0.2">
      <c r="A110" s="19" t="s">
        <v>285</v>
      </c>
      <c r="B110" s="352" t="s">
        <v>286</v>
      </c>
      <c r="C110" s="72">
        <f>SUMPRODUCT(-('Gastos Gerais'!$B$4:$B$1003=Analítico!$B110),-(Analítico!C$3&gt;='Gastos Gerais'!$D$4:$D$1003),-(Analítico!C$3&lt;='Gastos Gerais'!$E$4:$E$1003),-('Gastos Gerais'!$C$4:$C$1003))</f>
        <v>1500</v>
      </c>
      <c r="D110" s="72">
        <f>SUMPRODUCT(-('Gastos Gerais'!$B$4:$B$1003=Analítico!$B110),-(Analítico!D$3&gt;='Gastos Gerais'!$D$4:$D$1003),-(Analítico!D$3&lt;='Gastos Gerais'!$E$4:$E$1003),-('Gastos Gerais'!$C$4:$C$1003))</f>
        <v>1500</v>
      </c>
      <c r="E110" s="72">
        <f>SUMPRODUCT(-('Gastos Gerais'!$B$4:$B$1003=Analítico!$B110),-(Analítico!E$3&gt;='Gastos Gerais'!$D$4:$D$1003),-(Analítico!E$3&lt;='Gastos Gerais'!$E$4:$E$1003),-('Gastos Gerais'!$C$4:$C$1003))</f>
        <v>1500</v>
      </c>
      <c r="F110" s="72">
        <f>SUMPRODUCT(-('Gastos Gerais'!$B$4:$B$1003=Analítico!$B110),-(Analítico!F$3&gt;='Gastos Gerais'!$D$4:$D$1003),-(Analítico!F$3&lt;='Gastos Gerais'!$E$4:$E$1003),-('Gastos Gerais'!$C$4:$C$1003))</f>
        <v>1500</v>
      </c>
      <c r="G110" s="72">
        <f>SUMPRODUCT(-('Gastos Gerais'!$B$4:$B$1003=Analítico!$B110),-(Analítico!G$3&gt;='Gastos Gerais'!$D$4:$D$1003),-(Analítico!G$3&lt;='Gastos Gerais'!$E$4:$E$1003),-('Gastos Gerais'!$C$4:$C$1003))</f>
        <v>1500</v>
      </c>
      <c r="H110" s="72">
        <f>SUMPRODUCT(-('Gastos Gerais'!$B$4:$B$1003=Analítico!$B110),-(Analítico!H$3&gt;='Gastos Gerais'!$D$4:$D$1003),-(Analítico!H$3&lt;='Gastos Gerais'!$E$4:$E$1003),-('Gastos Gerais'!$C$4:$C$1003))</f>
        <v>1500</v>
      </c>
      <c r="I110" s="72">
        <f>SUMPRODUCT(-('Gastos Gerais'!$B$4:$B$1003=Analítico!$B110),-(Analítico!I$3&gt;='Gastos Gerais'!$D$4:$D$1003),-(Analítico!I$3&lt;='Gastos Gerais'!$E$4:$E$1003),-('Gastos Gerais'!$C$4:$C$1003))</f>
        <v>0</v>
      </c>
      <c r="J110" s="72">
        <f>SUMPRODUCT(-('Gastos Gerais'!$B$4:$B$1003=Analítico!$B110),-(Analítico!J$3&gt;='Gastos Gerais'!$D$4:$D$1003),-(Analítico!J$3&lt;='Gastos Gerais'!$E$4:$E$1003),-('Gastos Gerais'!$C$4:$C$1003))</f>
        <v>0</v>
      </c>
      <c r="K110" s="72">
        <f>SUMPRODUCT(-('Gastos Gerais'!$B$4:$B$1003=Analítico!$B110),-(Analítico!K$3&gt;='Gastos Gerais'!$D$4:$D$1003),-(Analítico!K$3&lt;='Gastos Gerais'!$E$4:$E$1003),-('Gastos Gerais'!$C$4:$C$1003))</f>
        <v>0</v>
      </c>
      <c r="L110" s="72">
        <f>SUMPRODUCT(-('Gastos Gerais'!$B$4:$B$1003=Analítico!$B110),-(Analítico!L$3&gt;='Gastos Gerais'!$D$4:$D$1003),-(Analítico!L$3&lt;='Gastos Gerais'!$E$4:$E$1003),-('Gastos Gerais'!$C$4:$C$1003))</f>
        <v>0</v>
      </c>
      <c r="M110" s="72">
        <f>SUMPRODUCT(-('Gastos Gerais'!$B$4:$B$1003=Analítico!$B110),-(Analítico!M$3&gt;='Gastos Gerais'!$D$4:$D$1003),-(Analítico!M$3&lt;='Gastos Gerais'!$E$4:$E$1003),-('Gastos Gerais'!$C$4:$C$1003))</f>
        <v>0</v>
      </c>
      <c r="N110" s="72">
        <f>SUMPRODUCT(-('Gastos Gerais'!$B$4:$B$1003=Analítico!$B110),-(Analítico!N$3&gt;='Gastos Gerais'!$D$4:$D$1003),-(Analítico!N$3&lt;='Gastos Gerais'!$E$4:$E$1003),-('Gastos Gerais'!$C$4:$C$1003))</f>
        <v>0</v>
      </c>
      <c r="O110" s="72">
        <f>SUMPRODUCT(-('Gastos Gerais'!$B$4:$B$1003=Analítico!$B110),-(Analítico!O$3&gt;='Gastos Gerais'!$D$4:$D$1003),-(Analítico!O$3&lt;='Gastos Gerais'!$E$4:$E$1003),-('Gastos Gerais'!$C$4:$C$1003))</f>
        <v>0</v>
      </c>
      <c r="P110" s="72">
        <f>SUMPRODUCT(-('Gastos Gerais'!$B$4:$B$1003=Analítico!$B110),-(Analítico!P$3&gt;='Gastos Gerais'!$D$4:$D$1003),-(Analítico!P$3&lt;='Gastos Gerais'!$E$4:$E$1003),-('Gastos Gerais'!$C$4:$C$1003))</f>
        <v>0</v>
      </c>
      <c r="Q110" s="72">
        <f>SUMPRODUCT(-('Gastos Gerais'!$B$4:$B$1003=Analítico!$B110),-(Analítico!Q$3&gt;='Gastos Gerais'!$D$4:$D$1003),-(Analítico!Q$3&lt;='Gastos Gerais'!$E$4:$E$1003),-('Gastos Gerais'!$C$4:$C$1003))</f>
        <v>0</v>
      </c>
      <c r="R110" s="72">
        <f>SUMPRODUCT(-('Gastos Gerais'!$B$4:$B$1003=Analítico!$B110),-(Analítico!R$3&gt;='Gastos Gerais'!$D$4:$D$1003),-(Analítico!R$3&lt;='Gastos Gerais'!$E$4:$E$1003),-('Gastos Gerais'!$C$4:$C$1003))</f>
        <v>0</v>
      </c>
      <c r="S110" s="72">
        <f>SUMPRODUCT(-('Gastos Gerais'!$B$4:$B$1003=Analítico!$B110),-(Analítico!S$3&gt;='Gastos Gerais'!$D$4:$D$1003),-(Analítico!S$3&lt;='Gastos Gerais'!$E$4:$E$1003),-('Gastos Gerais'!$C$4:$C$1003))</f>
        <v>0</v>
      </c>
      <c r="T110" s="72">
        <f>SUMPRODUCT(-('Gastos Gerais'!$B$4:$B$1003=Analítico!$B110),-(Analítico!T$3&gt;='Gastos Gerais'!$D$4:$D$1003),-(Analítico!T$3&lt;='Gastos Gerais'!$E$4:$E$1003),-('Gastos Gerais'!$C$4:$C$1003))</f>
        <v>0</v>
      </c>
      <c r="U110" s="72">
        <f>SUMPRODUCT(-('Gastos Gerais'!$B$4:$B$1003=Analítico!$B110),-(Analítico!U$3&gt;='Gastos Gerais'!$D$4:$D$1003),-(Analítico!U$3&lt;='Gastos Gerais'!$E$4:$E$1003),-('Gastos Gerais'!$C$4:$C$1003))</f>
        <v>0</v>
      </c>
      <c r="V110" s="72">
        <f>SUMPRODUCT(-('Gastos Gerais'!$B$4:$B$1003=Analítico!$B110),-(Analítico!V$3&gt;='Gastos Gerais'!$D$4:$D$1003),-(Analítico!V$3&lt;='Gastos Gerais'!$E$4:$E$1003),-('Gastos Gerais'!$C$4:$C$1003))</f>
        <v>0</v>
      </c>
      <c r="W110" s="72">
        <f>SUMPRODUCT(-('Gastos Gerais'!$B$4:$B$1003=Analítico!$B110),-(Analítico!W$3&gt;='Gastos Gerais'!$D$4:$D$1003),-(Analítico!W$3&lt;='Gastos Gerais'!$E$4:$E$1003),-('Gastos Gerais'!$C$4:$C$1003))</f>
        <v>0</v>
      </c>
      <c r="X110" s="72">
        <f>SUMPRODUCT(-('Gastos Gerais'!$B$4:$B$1003=Analítico!$B110),-(Analítico!X$3&gt;='Gastos Gerais'!$D$4:$D$1003),-(Analítico!X$3&lt;='Gastos Gerais'!$E$4:$E$1003),-('Gastos Gerais'!$C$4:$C$1003))</f>
        <v>0</v>
      </c>
      <c r="Y110" s="72">
        <f>SUMPRODUCT(-('Gastos Gerais'!$B$4:$B$1003=Analítico!$B110),-(Analítico!Y$3&gt;='Gastos Gerais'!$D$4:$D$1003),-(Analítico!Y$3&lt;='Gastos Gerais'!$E$4:$E$1003),-('Gastos Gerais'!$C$4:$C$1003))</f>
        <v>0</v>
      </c>
      <c r="Z110" s="72">
        <f>SUMPRODUCT(-('Gastos Gerais'!$B$4:$B$1003=Analítico!$B110),-(Analítico!Z$3&gt;='Gastos Gerais'!$D$4:$D$1003),-(Analítico!Z$3&lt;='Gastos Gerais'!$E$4:$E$1003),-('Gastos Gerais'!$C$4:$C$1003))</f>
        <v>0</v>
      </c>
      <c r="AA110" s="72">
        <f>SUMPRODUCT(-('Gastos Gerais'!$B$4:$B$1003=Analítico!$B110),-(Analítico!AA$3&gt;='Gastos Gerais'!$D$4:$D$1003),-(Analítico!AA$3&lt;='Gastos Gerais'!$E$4:$E$1003),-('Gastos Gerais'!$C$4:$C$1003))</f>
        <v>0</v>
      </c>
      <c r="AB110" s="72">
        <f>SUMPRODUCT(-('Gastos Gerais'!$B$4:$B$1003=Analítico!$B110),-(Analítico!AB$3&gt;='Gastos Gerais'!$D$4:$D$1003),-(Analítico!AB$3&lt;='Gastos Gerais'!$E$4:$E$1003),-('Gastos Gerais'!$C$4:$C$1003))</f>
        <v>0</v>
      </c>
      <c r="AC110" s="72">
        <f>SUMPRODUCT(-('Gastos Gerais'!$B$4:$B$1003=Analítico!$B110),-(Analítico!AC$3&gt;='Gastos Gerais'!$D$4:$D$1003),-(Analítico!AC$3&lt;='Gastos Gerais'!$E$4:$E$1003),-('Gastos Gerais'!$C$4:$C$1003))</f>
        <v>0</v>
      </c>
      <c r="AD110" s="72">
        <f>SUMPRODUCT(-('Gastos Gerais'!$B$4:$B$1003=Analítico!$B110),-(Analítico!AD$3&gt;='Gastos Gerais'!$D$4:$D$1003),-(Analítico!AD$3&lt;='Gastos Gerais'!$E$4:$E$1003),-('Gastos Gerais'!$C$4:$C$1003))</f>
        <v>0</v>
      </c>
      <c r="AE110" s="72">
        <f>SUMPRODUCT(-('Gastos Gerais'!$B$4:$B$1003=Analítico!$B110),-(Analítico!AE$3&gt;='Gastos Gerais'!$D$4:$D$1003),-(Analítico!AE$3&lt;='Gastos Gerais'!$E$4:$E$1003),-('Gastos Gerais'!$C$4:$C$1003))</f>
        <v>0</v>
      </c>
      <c r="AF110" s="72">
        <f>SUMPRODUCT(-('Gastos Gerais'!$B$4:$B$1003=Analítico!$B110),-(Analítico!AF$3&gt;='Gastos Gerais'!$D$4:$D$1003),-(Analítico!AF$3&lt;='Gastos Gerais'!$E$4:$E$1003),-('Gastos Gerais'!$C$4:$C$1003))</f>
        <v>0</v>
      </c>
      <c r="AG110" s="72">
        <f>SUMPRODUCT(-('Gastos Gerais'!$B$4:$B$1003=Analítico!$B110),-(Analítico!AG$3&gt;='Gastos Gerais'!$D$4:$D$1003),-(Analítico!AG$3&lt;='Gastos Gerais'!$E$4:$E$1003),-('Gastos Gerais'!$C$4:$C$1003))</f>
        <v>0</v>
      </c>
      <c r="AH110" s="72">
        <f>SUMPRODUCT(-('Gastos Gerais'!$B$4:$B$1003=Analítico!$B110),-(Analítico!AH$3&gt;='Gastos Gerais'!$D$4:$D$1003),-(Analítico!AH$3&lt;='Gastos Gerais'!$E$4:$E$1003),-('Gastos Gerais'!$C$4:$C$1003))</f>
        <v>0</v>
      </c>
      <c r="AI110" s="72">
        <f>SUMPRODUCT(-('Gastos Gerais'!$B$4:$B$1003=Analítico!$B110),-(Analítico!AI$3&gt;='Gastos Gerais'!$D$4:$D$1003),-(Analítico!AI$3&lt;='Gastos Gerais'!$E$4:$E$1003),-('Gastos Gerais'!$C$4:$C$1003))</f>
        <v>0</v>
      </c>
      <c r="AJ110" s="72">
        <f>SUMPRODUCT(-('Gastos Gerais'!$B$4:$B$1003=Analítico!$B110),-(Analítico!AJ$3&gt;='Gastos Gerais'!$D$4:$D$1003),-(Analítico!AJ$3&lt;='Gastos Gerais'!$E$4:$E$1003),-('Gastos Gerais'!$C$4:$C$1003))</f>
        <v>0</v>
      </c>
      <c r="AK110" s="72">
        <f>SUMPRODUCT(-('Gastos Gerais'!$B$4:$B$1003=Analítico!$B110),-(Analítico!AK$3&gt;='Gastos Gerais'!$D$4:$D$1003),-(Analítico!AK$3&lt;='Gastos Gerais'!$E$4:$E$1003),-('Gastos Gerais'!$C$4:$C$1003))</f>
        <v>0</v>
      </c>
      <c r="AL110" s="72">
        <f>SUMPRODUCT(-('Gastos Gerais'!$B$4:$B$1003=Analítico!$B110),-(Analítico!AL$3&gt;='Gastos Gerais'!$D$4:$D$1003),-(Analítico!AL$3&lt;='Gastos Gerais'!$E$4:$E$1003),-('Gastos Gerais'!$C$4:$C$1003))</f>
        <v>0</v>
      </c>
      <c r="AM110" s="72">
        <f>SUMPRODUCT(-('Gastos Gerais'!$B$4:$B$1003=Analítico!$B110),-(Analítico!AM$3&gt;='Gastos Gerais'!$D$4:$D$1003),-(Analítico!AM$3&lt;='Gastos Gerais'!$E$4:$E$1003),-('Gastos Gerais'!$C$4:$C$1003))</f>
        <v>0</v>
      </c>
      <c r="AN110" s="72">
        <f>SUMPRODUCT(-('Gastos Gerais'!$B$4:$B$1003=Analítico!$B110),-(Analítico!AN$3&gt;='Gastos Gerais'!$D$4:$D$1003),-(Analítico!AN$3&lt;='Gastos Gerais'!$E$4:$E$1003),-('Gastos Gerais'!$C$4:$C$1003))</f>
        <v>0</v>
      </c>
      <c r="AO110" s="72">
        <f>SUMPRODUCT(-('Gastos Gerais'!$B$4:$B$1003=Analítico!$B110),-(Analítico!AO$3&gt;='Gastos Gerais'!$D$4:$D$1003),-(Analítico!AO$3&lt;='Gastos Gerais'!$E$4:$E$1003),-('Gastos Gerais'!$C$4:$C$1003))</f>
        <v>0</v>
      </c>
      <c r="AP110" s="72">
        <f>SUMPRODUCT(-('Gastos Gerais'!$B$4:$B$1003=Analítico!$B110),-(Analítico!AP$3&gt;='Gastos Gerais'!$D$4:$D$1003),-(Analítico!AP$3&lt;='Gastos Gerais'!$E$4:$E$1003),-('Gastos Gerais'!$C$4:$C$1003))</f>
        <v>0</v>
      </c>
      <c r="AQ110" s="72">
        <f>SUMPRODUCT(-('Gastos Gerais'!$B$4:$B$1003=Analítico!$B110),-(Analítico!AQ$3&gt;='Gastos Gerais'!$D$4:$D$1003),-(Analítico!AQ$3&lt;='Gastos Gerais'!$E$4:$E$1003),-('Gastos Gerais'!$C$4:$C$1003))</f>
        <v>0</v>
      </c>
      <c r="AR110" s="72">
        <f>SUMPRODUCT(-('Gastos Gerais'!$B$4:$B$1003=Analítico!$B110),-(Analítico!AR$3&gt;='Gastos Gerais'!$D$4:$D$1003),-(Analítico!AR$3&lt;='Gastos Gerais'!$E$4:$E$1003),-('Gastos Gerais'!$C$4:$C$1003))</f>
        <v>0</v>
      </c>
      <c r="AS110" s="72">
        <f>SUMPRODUCT(-('Gastos Gerais'!$B$4:$B$1003=Analítico!$B110),-(Analítico!AS$3&gt;='Gastos Gerais'!$D$4:$D$1003),-(Analítico!AS$3&lt;='Gastos Gerais'!$E$4:$E$1003),-('Gastos Gerais'!$C$4:$C$1003))</f>
        <v>0</v>
      </c>
      <c r="AT110" s="72">
        <f>SUMPRODUCT(-('Gastos Gerais'!$B$4:$B$1003=Analítico!$B110),-(Analítico!AT$3&gt;='Gastos Gerais'!$D$4:$D$1003),-(Analítico!AT$3&lt;='Gastos Gerais'!$E$4:$E$1003),-('Gastos Gerais'!$C$4:$C$1003))</f>
        <v>0</v>
      </c>
      <c r="AU110" s="72">
        <f>SUMPRODUCT(-('Gastos Gerais'!$B$4:$B$1003=Analítico!$B110),-(Analítico!AU$3&gt;='Gastos Gerais'!$D$4:$D$1003),-(Analítico!AU$3&lt;='Gastos Gerais'!$E$4:$E$1003),-('Gastos Gerais'!$C$4:$C$1003))</f>
        <v>0</v>
      </c>
      <c r="AV110" s="72">
        <f>SUMPRODUCT(-('Gastos Gerais'!$B$4:$B$1003=Analítico!$B110),-(Analítico!AV$3&gt;='Gastos Gerais'!$D$4:$D$1003),-(Analítico!AV$3&lt;='Gastos Gerais'!$E$4:$E$1003),-('Gastos Gerais'!$C$4:$C$1003))</f>
        <v>0</v>
      </c>
      <c r="AW110" s="72">
        <f>SUMPRODUCT(-('Gastos Gerais'!$B$4:$B$1003=Analítico!$B110),-(Analítico!AW$3&gt;='Gastos Gerais'!$D$4:$D$1003),-(Analítico!AW$3&lt;='Gastos Gerais'!$E$4:$E$1003),-('Gastos Gerais'!$C$4:$C$1003))</f>
        <v>0</v>
      </c>
      <c r="AX110" s="72">
        <f>SUMPRODUCT(-('Gastos Gerais'!$B$4:$B$1003=Analítico!$B110),-(Analítico!AX$3&gt;='Gastos Gerais'!$D$4:$D$1003),-(Analítico!AX$3&lt;='Gastos Gerais'!$E$4:$E$1003),-('Gastos Gerais'!$C$4:$C$1003))</f>
        <v>0</v>
      </c>
      <c r="AY110" s="72">
        <f>SUMPRODUCT(-('Gastos Gerais'!$B$4:$B$1003=Analítico!$B110),-(Analítico!AY$3&gt;='Gastos Gerais'!$D$4:$D$1003),-(Analítico!AY$3&lt;='Gastos Gerais'!$E$4:$E$1003),-('Gastos Gerais'!$C$4:$C$1003))</f>
        <v>0</v>
      </c>
      <c r="AZ110" s="72">
        <f>SUMPRODUCT(-('Gastos Gerais'!$B$4:$B$1003=Analítico!$B110),-(Analítico!AZ$3&gt;='Gastos Gerais'!$D$4:$D$1003),-(Analítico!AZ$3&lt;='Gastos Gerais'!$E$4:$E$1003),-('Gastos Gerais'!$C$4:$C$1003))</f>
        <v>0</v>
      </c>
      <c r="BA110" s="72">
        <f>SUMPRODUCT(-('Gastos Gerais'!$B$4:$B$1003=Analítico!$B110),-(Analítico!BA$3&gt;='Gastos Gerais'!$D$4:$D$1003),-(Analítico!BA$3&lt;='Gastos Gerais'!$E$4:$E$1003),-('Gastos Gerais'!$C$4:$C$1003))</f>
        <v>0</v>
      </c>
      <c r="BB110" s="72">
        <f>SUMPRODUCT(-('Gastos Gerais'!$B$4:$B$1003=Analítico!$B110),-(Analítico!BB$3&gt;='Gastos Gerais'!$D$4:$D$1003),-(Analítico!BB$3&lt;='Gastos Gerais'!$E$4:$E$1003),-('Gastos Gerais'!$C$4:$C$1003))</f>
        <v>0</v>
      </c>
      <c r="BC110" s="72">
        <f>SUMPRODUCT(-('Gastos Gerais'!$B$4:$B$1003=Analítico!$B110),-(Analítico!BC$3&gt;='Gastos Gerais'!$D$4:$D$1003),-(Analítico!BC$3&lt;='Gastos Gerais'!$E$4:$E$1003),-('Gastos Gerais'!$C$4:$C$1003))</f>
        <v>0</v>
      </c>
      <c r="BD110" s="72">
        <f>SUMPRODUCT(-('Gastos Gerais'!$B$4:$B$1003=Analítico!$B110),-(Analítico!BD$3&gt;='Gastos Gerais'!$D$4:$D$1003),-(Analítico!BD$3&lt;='Gastos Gerais'!$E$4:$E$1003),-('Gastos Gerais'!$C$4:$C$1003))</f>
        <v>0</v>
      </c>
      <c r="BE110" s="72">
        <f>SUMPRODUCT(-('Gastos Gerais'!$B$4:$B$1003=Analítico!$B110),-(Analítico!BE$3&gt;='Gastos Gerais'!$D$4:$D$1003),-(Analítico!BE$3&lt;='Gastos Gerais'!$E$4:$E$1003),-('Gastos Gerais'!$C$4:$C$1003))</f>
        <v>0</v>
      </c>
      <c r="BF110" s="72">
        <f>SUMPRODUCT(-('Gastos Gerais'!$B$4:$B$1003=Analítico!$B110),-(Analítico!BF$3&gt;='Gastos Gerais'!$D$4:$D$1003),-(Analítico!BF$3&lt;='Gastos Gerais'!$E$4:$E$1003),-('Gastos Gerais'!$C$4:$C$1003))</f>
        <v>0</v>
      </c>
      <c r="BG110" s="72">
        <f>SUMPRODUCT(-('Gastos Gerais'!$B$4:$B$1003=Analítico!$B110),-(Analítico!BG$3&gt;='Gastos Gerais'!$D$4:$D$1003),-(Analítico!BG$3&lt;='Gastos Gerais'!$E$4:$E$1003),-('Gastos Gerais'!$C$4:$C$1003))</f>
        <v>0</v>
      </c>
      <c r="BH110" s="72">
        <f>SUMPRODUCT(-('Gastos Gerais'!$B$4:$B$1003=Analítico!$B110),-(Analítico!BH$3&gt;='Gastos Gerais'!$D$4:$D$1003),-(Analítico!BH$3&lt;='Gastos Gerais'!$E$4:$E$1003),-('Gastos Gerais'!$C$4:$C$1003))</f>
        <v>0</v>
      </c>
      <c r="BI110" s="72">
        <f>SUMPRODUCT(-('Gastos Gerais'!$B$4:$B$1003=Analítico!$B110),-(Analítico!BI$3&gt;='Gastos Gerais'!$D$4:$D$1003),-(Analítico!BI$3&lt;='Gastos Gerais'!$E$4:$E$1003),-('Gastos Gerais'!$C$4:$C$1003))</f>
        <v>0</v>
      </c>
      <c r="BJ110" s="72">
        <f>SUMPRODUCT(-('Gastos Gerais'!$B$4:$B$1003=Analítico!$B110),-(Analítico!BJ$3&gt;='Gastos Gerais'!$D$4:$D$1003),-(Analítico!BJ$3&lt;='Gastos Gerais'!$E$4:$E$1003),-('Gastos Gerais'!$C$4:$C$1003))</f>
        <v>0</v>
      </c>
      <c r="BK110" s="70">
        <f t="shared" si="33"/>
        <v>9000</v>
      </c>
      <c r="BL110" s="75">
        <f t="shared" ca="1" si="34"/>
        <v>2.7292724708719296E-3</v>
      </c>
    </row>
    <row r="111" spans="1:64" s="48" customFormat="1" ht="23.25" customHeight="1" x14ac:dyDescent="0.2">
      <c r="A111" s="19" t="s">
        <v>287</v>
      </c>
      <c r="B111" s="352" t="s">
        <v>288</v>
      </c>
      <c r="C111" s="72">
        <f>SUMPRODUCT(-('Gastos Gerais'!$B$4:$B$1003=Analítico!$B111),-(Analítico!C$3&gt;='Gastos Gerais'!$D$4:$D$1003),-(Analítico!C$3&lt;='Gastos Gerais'!$E$4:$E$1003),-('Gastos Gerais'!$C$4:$C$1003))</f>
        <v>0</v>
      </c>
      <c r="D111" s="72">
        <f>SUMPRODUCT(-('Gastos Gerais'!$B$4:$B$1003=Analítico!$B111),-(Analítico!D$3&gt;='Gastos Gerais'!$D$4:$D$1003),-(Analítico!D$3&lt;='Gastos Gerais'!$E$4:$E$1003),-('Gastos Gerais'!$C$4:$C$1003))</f>
        <v>0</v>
      </c>
      <c r="E111" s="72">
        <f>SUMPRODUCT(-('Gastos Gerais'!$B$4:$B$1003=Analítico!$B111),-(Analítico!E$3&gt;='Gastos Gerais'!$D$4:$D$1003),-(Analítico!E$3&lt;='Gastos Gerais'!$E$4:$E$1003),-('Gastos Gerais'!$C$4:$C$1003))</f>
        <v>0</v>
      </c>
      <c r="F111" s="72">
        <f>SUMPRODUCT(-('Gastos Gerais'!$B$4:$B$1003=Analítico!$B111),-(Analítico!F$3&gt;='Gastos Gerais'!$D$4:$D$1003),-(Analítico!F$3&lt;='Gastos Gerais'!$E$4:$E$1003),-('Gastos Gerais'!$C$4:$C$1003))</f>
        <v>0</v>
      </c>
      <c r="G111" s="72">
        <f>SUMPRODUCT(-('Gastos Gerais'!$B$4:$B$1003=Analítico!$B111),-(Analítico!G$3&gt;='Gastos Gerais'!$D$4:$D$1003),-(Analítico!G$3&lt;='Gastos Gerais'!$E$4:$E$1003),-('Gastos Gerais'!$C$4:$C$1003))</f>
        <v>0</v>
      </c>
      <c r="H111" s="72">
        <f>SUMPRODUCT(-('Gastos Gerais'!$B$4:$B$1003=Analítico!$B111),-(Analítico!H$3&gt;='Gastos Gerais'!$D$4:$D$1003),-(Analítico!H$3&lt;='Gastos Gerais'!$E$4:$E$1003),-('Gastos Gerais'!$C$4:$C$1003))</f>
        <v>0</v>
      </c>
      <c r="I111" s="72">
        <f>SUMPRODUCT(-('Gastos Gerais'!$B$4:$B$1003=Analítico!$B111),-(Analítico!I$3&gt;='Gastos Gerais'!$D$4:$D$1003),-(Analítico!I$3&lt;='Gastos Gerais'!$E$4:$E$1003),-('Gastos Gerais'!$C$4:$C$1003))</f>
        <v>0</v>
      </c>
      <c r="J111" s="72">
        <f>SUMPRODUCT(-('Gastos Gerais'!$B$4:$B$1003=Analítico!$B111),-(Analítico!J$3&gt;='Gastos Gerais'!$D$4:$D$1003),-(Analítico!J$3&lt;='Gastos Gerais'!$E$4:$E$1003),-('Gastos Gerais'!$C$4:$C$1003))</f>
        <v>0</v>
      </c>
      <c r="K111" s="72">
        <f>SUMPRODUCT(-('Gastos Gerais'!$B$4:$B$1003=Analítico!$B111),-(Analítico!K$3&gt;='Gastos Gerais'!$D$4:$D$1003),-(Analítico!K$3&lt;='Gastos Gerais'!$E$4:$E$1003),-('Gastos Gerais'!$C$4:$C$1003))</f>
        <v>0</v>
      </c>
      <c r="L111" s="72">
        <f>SUMPRODUCT(-('Gastos Gerais'!$B$4:$B$1003=Analítico!$B111),-(Analítico!L$3&gt;='Gastos Gerais'!$D$4:$D$1003),-(Analítico!L$3&lt;='Gastos Gerais'!$E$4:$E$1003),-('Gastos Gerais'!$C$4:$C$1003))</f>
        <v>0</v>
      </c>
      <c r="M111" s="72">
        <f>SUMPRODUCT(-('Gastos Gerais'!$B$4:$B$1003=Analítico!$B111),-(Analítico!M$3&gt;='Gastos Gerais'!$D$4:$D$1003),-(Analítico!M$3&lt;='Gastos Gerais'!$E$4:$E$1003),-('Gastos Gerais'!$C$4:$C$1003))</f>
        <v>0</v>
      </c>
      <c r="N111" s="72">
        <f>SUMPRODUCT(-('Gastos Gerais'!$B$4:$B$1003=Analítico!$B111),-(Analítico!N$3&gt;='Gastos Gerais'!$D$4:$D$1003),-(Analítico!N$3&lt;='Gastos Gerais'!$E$4:$E$1003),-('Gastos Gerais'!$C$4:$C$1003))</f>
        <v>0</v>
      </c>
      <c r="O111" s="72">
        <f>SUMPRODUCT(-('Gastos Gerais'!$B$4:$B$1003=Analítico!$B111),-(Analítico!O$3&gt;='Gastos Gerais'!$D$4:$D$1003),-(Analítico!O$3&lt;='Gastos Gerais'!$E$4:$E$1003),-('Gastos Gerais'!$C$4:$C$1003))</f>
        <v>0</v>
      </c>
      <c r="P111" s="72">
        <f>SUMPRODUCT(-('Gastos Gerais'!$B$4:$B$1003=Analítico!$B111),-(Analítico!P$3&gt;='Gastos Gerais'!$D$4:$D$1003),-(Analítico!P$3&lt;='Gastos Gerais'!$E$4:$E$1003),-('Gastos Gerais'!$C$4:$C$1003))</f>
        <v>0</v>
      </c>
      <c r="Q111" s="72">
        <f>SUMPRODUCT(-('Gastos Gerais'!$B$4:$B$1003=Analítico!$B111),-(Analítico!Q$3&gt;='Gastos Gerais'!$D$4:$D$1003),-(Analítico!Q$3&lt;='Gastos Gerais'!$E$4:$E$1003),-('Gastos Gerais'!$C$4:$C$1003))</f>
        <v>0</v>
      </c>
      <c r="R111" s="72">
        <f>SUMPRODUCT(-('Gastos Gerais'!$B$4:$B$1003=Analítico!$B111),-(Analítico!R$3&gt;='Gastos Gerais'!$D$4:$D$1003),-(Analítico!R$3&lt;='Gastos Gerais'!$E$4:$E$1003),-('Gastos Gerais'!$C$4:$C$1003))</f>
        <v>0</v>
      </c>
      <c r="S111" s="72">
        <f>SUMPRODUCT(-('Gastos Gerais'!$B$4:$B$1003=Analítico!$B111),-(Analítico!S$3&gt;='Gastos Gerais'!$D$4:$D$1003),-(Analítico!S$3&lt;='Gastos Gerais'!$E$4:$E$1003),-('Gastos Gerais'!$C$4:$C$1003))</f>
        <v>0</v>
      </c>
      <c r="T111" s="72">
        <f>SUMPRODUCT(-('Gastos Gerais'!$B$4:$B$1003=Analítico!$B111),-(Analítico!T$3&gt;='Gastos Gerais'!$D$4:$D$1003),-(Analítico!T$3&lt;='Gastos Gerais'!$E$4:$E$1003),-('Gastos Gerais'!$C$4:$C$1003))</f>
        <v>0</v>
      </c>
      <c r="U111" s="72">
        <f>SUMPRODUCT(-('Gastos Gerais'!$B$4:$B$1003=Analítico!$B111),-(Analítico!U$3&gt;='Gastos Gerais'!$D$4:$D$1003),-(Analítico!U$3&lt;='Gastos Gerais'!$E$4:$E$1003),-('Gastos Gerais'!$C$4:$C$1003))</f>
        <v>0</v>
      </c>
      <c r="V111" s="72">
        <f>SUMPRODUCT(-('Gastos Gerais'!$B$4:$B$1003=Analítico!$B111),-(Analítico!V$3&gt;='Gastos Gerais'!$D$4:$D$1003),-(Analítico!V$3&lt;='Gastos Gerais'!$E$4:$E$1003),-('Gastos Gerais'!$C$4:$C$1003))</f>
        <v>0</v>
      </c>
      <c r="W111" s="72">
        <f>SUMPRODUCT(-('Gastos Gerais'!$B$4:$B$1003=Analítico!$B111),-(Analítico!W$3&gt;='Gastos Gerais'!$D$4:$D$1003),-(Analítico!W$3&lt;='Gastos Gerais'!$E$4:$E$1003),-('Gastos Gerais'!$C$4:$C$1003))</f>
        <v>0</v>
      </c>
      <c r="X111" s="72">
        <f>SUMPRODUCT(-('Gastos Gerais'!$B$4:$B$1003=Analítico!$B111),-(Analítico!X$3&gt;='Gastos Gerais'!$D$4:$D$1003),-(Analítico!X$3&lt;='Gastos Gerais'!$E$4:$E$1003),-('Gastos Gerais'!$C$4:$C$1003))</f>
        <v>0</v>
      </c>
      <c r="Y111" s="72">
        <f>SUMPRODUCT(-('Gastos Gerais'!$B$4:$B$1003=Analítico!$B111),-(Analítico!Y$3&gt;='Gastos Gerais'!$D$4:$D$1003),-(Analítico!Y$3&lt;='Gastos Gerais'!$E$4:$E$1003),-('Gastos Gerais'!$C$4:$C$1003))</f>
        <v>0</v>
      </c>
      <c r="Z111" s="72">
        <f>SUMPRODUCT(-('Gastos Gerais'!$B$4:$B$1003=Analítico!$B111),-(Analítico!Z$3&gt;='Gastos Gerais'!$D$4:$D$1003),-(Analítico!Z$3&lt;='Gastos Gerais'!$E$4:$E$1003),-('Gastos Gerais'!$C$4:$C$1003))</f>
        <v>0</v>
      </c>
      <c r="AA111" s="72">
        <f>SUMPRODUCT(-('Gastos Gerais'!$B$4:$B$1003=Analítico!$B111),-(Analítico!AA$3&gt;='Gastos Gerais'!$D$4:$D$1003),-(Analítico!AA$3&lt;='Gastos Gerais'!$E$4:$E$1003),-('Gastos Gerais'!$C$4:$C$1003))</f>
        <v>0</v>
      </c>
      <c r="AB111" s="72">
        <f>SUMPRODUCT(-('Gastos Gerais'!$B$4:$B$1003=Analítico!$B111),-(Analítico!AB$3&gt;='Gastos Gerais'!$D$4:$D$1003),-(Analítico!AB$3&lt;='Gastos Gerais'!$E$4:$E$1003),-('Gastos Gerais'!$C$4:$C$1003))</f>
        <v>0</v>
      </c>
      <c r="AC111" s="72">
        <f>SUMPRODUCT(-('Gastos Gerais'!$B$4:$B$1003=Analítico!$B111),-(Analítico!AC$3&gt;='Gastos Gerais'!$D$4:$D$1003),-(Analítico!AC$3&lt;='Gastos Gerais'!$E$4:$E$1003),-('Gastos Gerais'!$C$4:$C$1003))</f>
        <v>0</v>
      </c>
      <c r="AD111" s="72">
        <f>SUMPRODUCT(-('Gastos Gerais'!$B$4:$B$1003=Analítico!$B111),-(Analítico!AD$3&gt;='Gastos Gerais'!$D$4:$D$1003),-(Analítico!AD$3&lt;='Gastos Gerais'!$E$4:$E$1003),-('Gastos Gerais'!$C$4:$C$1003))</f>
        <v>0</v>
      </c>
      <c r="AE111" s="72">
        <f>SUMPRODUCT(-('Gastos Gerais'!$B$4:$B$1003=Analítico!$B111),-(Analítico!AE$3&gt;='Gastos Gerais'!$D$4:$D$1003),-(Analítico!AE$3&lt;='Gastos Gerais'!$E$4:$E$1003),-('Gastos Gerais'!$C$4:$C$1003))</f>
        <v>0</v>
      </c>
      <c r="AF111" s="72">
        <f>SUMPRODUCT(-('Gastos Gerais'!$B$4:$B$1003=Analítico!$B111),-(Analítico!AF$3&gt;='Gastos Gerais'!$D$4:$D$1003),-(Analítico!AF$3&lt;='Gastos Gerais'!$E$4:$E$1003),-('Gastos Gerais'!$C$4:$C$1003))</f>
        <v>0</v>
      </c>
      <c r="AG111" s="72">
        <f>SUMPRODUCT(-('Gastos Gerais'!$B$4:$B$1003=Analítico!$B111),-(Analítico!AG$3&gt;='Gastos Gerais'!$D$4:$D$1003),-(Analítico!AG$3&lt;='Gastos Gerais'!$E$4:$E$1003),-('Gastos Gerais'!$C$4:$C$1003))</f>
        <v>0</v>
      </c>
      <c r="AH111" s="72">
        <f>SUMPRODUCT(-('Gastos Gerais'!$B$4:$B$1003=Analítico!$B111),-(Analítico!AH$3&gt;='Gastos Gerais'!$D$4:$D$1003),-(Analítico!AH$3&lt;='Gastos Gerais'!$E$4:$E$1003),-('Gastos Gerais'!$C$4:$C$1003))</f>
        <v>0</v>
      </c>
      <c r="AI111" s="72">
        <f>SUMPRODUCT(-('Gastos Gerais'!$B$4:$B$1003=Analítico!$B111),-(Analítico!AI$3&gt;='Gastos Gerais'!$D$4:$D$1003),-(Analítico!AI$3&lt;='Gastos Gerais'!$E$4:$E$1003),-('Gastos Gerais'!$C$4:$C$1003))</f>
        <v>0</v>
      </c>
      <c r="AJ111" s="72">
        <f>SUMPRODUCT(-('Gastos Gerais'!$B$4:$B$1003=Analítico!$B111),-(Analítico!AJ$3&gt;='Gastos Gerais'!$D$4:$D$1003),-(Analítico!AJ$3&lt;='Gastos Gerais'!$E$4:$E$1003),-('Gastos Gerais'!$C$4:$C$1003))</f>
        <v>0</v>
      </c>
      <c r="AK111" s="72">
        <f>SUMPRODUCT(-('Gastos Gerais'!$B$4:$B$1003=Analítico!$B111),-(Analítico!AK$3&gt;='Gastos Gerais'!$D$4:$D$1003),-(Analítico!AK$3&lt;='Gastos Gerais'!$E$4:$E$1003),-('Gastos Gerais'!$C$4:$C$1003))</f>
        <v>0</v>
      </c>
      <c r="AL111" s="72">
        <f>SUMPRODUCT(-('Gastos Gerais'!$B$4:$B$1003=Analítico!$B111),-(Analítico!AL$3&gt;='Gastos Gerais'!$D$4:$D$1003),-(Analítico!AL$3&lt;='Gastos Gerais'!$E$4:$E$1003),-('Gastos Gerais'!$C$4:$C$1003))</f>
        <v>0</v>
      </c>
      <c r="AM111" s="72">
        <f>SUMPRODUCT(-('Gastos Gerais'!$B$4:$B$1003=Analítico!$B111),-(Analítico!AM$3&gt;='Gastos Gerais'!$D$4:$D$1003),-(Analítico!AM$3&lt;='Gastos Gerais'!$E$4:$E$1003),-('Gastos Gerais'!$C$4:$C$1003))</f>
        <v>0</v>
      </c>
      <c r="AN111" s="72">
        <f>SUMPRODUCT(-('Gastos Gerais'!$B$4:$B$1003=Analítico!$B111),-(Analítico!AN$3&gt;='Gastos Gerais'!$D$4:$D$1003),-(Analítico!AN$3&lt;='Gastos Gerais'!$E$4:$E$1003),-('Gastos Gerais'!$C$4:$C$1003))</f>
        <v>0</v>
      </c>
      <c r="AO111" s="72">
        <f>SUMPRODUCT(-('Gastos Gerais'!$B$4:$B$1003=Analítico!$B111),-(Analítico!AO$3&gt;='Gastos Gerais'!$D$4:$D$1003),-(Analítico!AO$3&lt;='Gastos Gerais'!$E$4:$E$1003),-('Gastos Gerais'!$C$4:$C$1003))</f>
        <v>0</v>
      </c>
      <c r="AP111" s="72">
        <f>SUMPRODUCT(-('Gastos Gerais'!$B$4:$B$1003=Analítico!$B111),-(Analítico!AP$3&gt;='Gastos Gerais'!$D$4:$D$1003),-(Analítico!AP$3&lt;='Gastos Gerais'!$E$4:$E$1003),-('Gastos Gerais'!$C$4:$C$1003))</f>
        <v>0</v>
      </c>
      <c r="AQ111" s="72">
        <f>SUMPRODUCT(-('Gastos Gerais'!$B$4:$B$1003=Analítico!$B111),-(Analítico!AQ$3&gt;='Gastos Gerais'!$D$4:$D$1003),-(Analítico!AQ$3&lt;='Gastos Gerais'!$E$4:$E$1003),-('Gastos Gerais'!$C$4:$C$1003))</f>
        <v>0</v>
      </c>
      <c r="AR111" s="72">
        <f>SUMPRODUCT(-('Gastos Gerais'!$B$4:$B$1003=Analítico!$B111),-(Analítico!AR$3&gt;='Gastos Gerais'!$D$4:$D$1003),-(Analítico!AR$3&lt;='Gastos Gerais'!$E$4:$E$1003),-('Gastos Gerais'!$C$4:$C$1003))</f>
        <v>0</v>
      </c>
      <c r="AS111" s="72">
        <f>SUMPRODUCT(-('Gastos Gerais'!$B$4:$B$1003=Analítico!$B111),-(Analítico!AS$3&gt;='Gastos Gerais'!$D$4:$D$1003),-(Analítico!AS$3&lt;='Gastos Gerais'!$E$4:$E$1003),-('Gastos Gerais'!$C$4:$C$1003))</f>
        <v>0</v>
      </c>
      <c r="AT111" s="72">
        <f>SUMPRODUCT(-('Gastos Gerais'!$B$4:$B$1003=Analítico!$B111),-(Analítico!AT$3&gt;='Gastos Gerais'!$D$4:$D$1003),-(Analítico!AT$3&lt;='Gastos Gerais'!$E$4:$E$1003),-('Gastos Gerais'!$C$4:$C$1003))</f>
        <v>0</v>
      </c>
      <c r="AU111" s="72">
        <f>SUMPRODUCT(-('Gastos Gerais'!$B$4:$B$1003=Analítico!$B111),-(Analítico!AU$3&gt;='Gastos Gerais'!$D$4:$D$1003),-(Analítico!AU$3&lt;='Gastos Gerais'!$E$4:$E$1003),-('Gastos Gerais'!$C$4:$C$1003))</f>
        <v>0</v>
      </c>
      <c r="AV111" s="72">
        <f>SUMPRODUCT(-('Gastos Gerais'!$B$4:$B$1003=Analítico!$B111),-(Analítico!AV$3&gt;='Gastos Gerais'!$D$4:$D$1003),-(Analítico!AV$3&lt;='Gastos Gerais'!$E$4:$E$1003),-('Gastos Gerais'!$C$4:$C$1003))</f>
        <v>0</v>
      </c>
      <c r="AW111" s="72">
        <f>SUMPRODUCT(-('Gastos Gerais'!$B$4:$B$1003=Analítico!$B111),-(Analítico!AW$3&gt;='Gastos Gerais'!$D$4:$D$1003),-(Analítico!AW$3&lt;='Gastos Gerais'!$E$4:$E$1003),-('Gastos Gerais'!$C$4:$C$1003))</f>
        <v>0</v>
      </c>
      <c r="AX111" s="72">
        <f>SUMPRODUCT(-('Gastos Gerais'!$B$4:$B$1003=Analítico!$B111),-(Analítico!AX$3&gt;='Gastos Gerais'!$D$4:$D$1003),-(Analítico!AX$3&lt;='Gastos Gerais'!$E$4:$E$1003),-('Gastos Gerais'!$C$4:$C$1003))</f>
        <v>0</v>
      </c>
      <c r="AY111" s="72">
        <f>SUMPRODUCT(-('Gastos Gerais'!$B$4:$B$1003=Analítico!$B111),-(Analítico!AY$3&gt;='Gastos Gerais'!$D$4:$D$1003),-(Analítico!AY$3&lt;='Gastos Gerais'!$E$4:$E$1003),-('Gastos Gerais'!$C$4:$C$1003))</f>
        <v>0</v>
      </c>
      <c r="AZ111" s="72">
        <f>SUMPRODUCT(-('Gastos Gerais'!$B$4:$B$1003=Analítico!$B111),-(Analítico!AZ$3&gt;='Gastos Gerais'!$D$4:$D$1003),-(Analítico!AZ$3&lt;='Gastos Gerais'!$E$4:$E$1003),-('Gastos Gerais'!$C$4:$C$1003))</f>
        <v>0</v>
      </c>
      <c r="BA111" s="72">
        <f>SUMPRODUCT(-('Gastos Gerais'!$B$4:$B$1003=Analítico!$B111),-(Analítico!BA$3&gt;='Gastos Gerais'!$D$4:$D$1003),-(Analítico!BA$3&lt;='Gastos Gerais'!$E$4:$E$1003),-('Gastos Gerais'!$C$4:$C$1003))</f>
        <v>0</v>
      </c>
      <c r="BB111" s="72">
        <f>SUMPRODUCT(-('Gastos Gerais'!$B$4:$B$1003=Analítico!$B111),-(Analítico!BB$3&gt;='Gastos Gerais'!$D$4:$D$1003),-(Analítico!BB$3&lt;='Gastos Gerais'!$E$4:$E$1003),-('Gastos Gerais'!$C$4:$C$1003))</f>
        <v>0</v>
      </c>
      <c r="BC111" s="72">
        <f>SUMPRODUCT(-('Gastos Gerais'!$B$4:$B$1003=Analítico!$B111),-(Analítico!BC$3&gt;='Gastos Gerais'!$D$4:$D$1003),-(Analítico!BC$3&lt;='Gastos Gerais'!$E$4:$E$1003),-('Gastos Gerais'!$C$4:$C$1003))</f>
        <v>0</v>
      </c>
      <c r="BD111" s="72">
        <f>SUMPRODUCT(-('Gastos Gerais'!$B$4:$B$1003=Analítico!$B111),-(Analítico!BD$3&gt;='Gastos Gerais'!$D$4:$D$1003),-(Analítico!BD$3&lt;='Gastos Gerais'!$E$4:$E$1003),-('Gastos Gerais'!$C$4:$C$1003))</f>
        <v>0</v>
      </c>
      <c r="BE111" s="72">
        <f>SUMPRODUCT(-('Gastos Gerais'!$B$4:$B$1003=Analítico!$B111),-(Analítico!BE$3&gt;='Gastos Gerais'!$D$4:$D$1003),-(Analítico!BE$3&lt;='Gastos Gerais'!$E$4:$E$1003),-('Gastos Gerais'!$C$4:$C$1003))</f>
        <v>0</v>
      </c>
      <c r="BF111" s="72">
        <f>SUMPRODUCT(-('Gastos Gerais'!$B$4:$B$1003=Analítico!$B111),-(Analítico!BF$3&gt;='Gastos Gerais'!$D$4:$D$1003),-(Analítico!BF$3&lt;='Gastos Gerais'!$E$4:$E$1003),-('Gastos Gerais'!$C$4:$C$1003))</f>
        <v>0</v>
      </c>
      <c r="BG111" s="72">
        <f>SUMPRODUCT(-('Gastos Gerais'!$B$4:$B$1003=Analítico!$B111),-(Analítico!BG$3&gt;='Gastos Gerais'!$D$4:$D$1003),-(Analítico!BG$3&lt;='Gastos Gerais'!$E$4:$E$1003),-('Gastos Gerais'!$C$4:$C$1003))</f>
        <v>0</v>
      </c>
      <c r="BH111" s="72">
        <f>SUMPRODUCT(-('Gastos Gerais'!$B$4:$B$1003=Analítico!$B111),-(Analítico!BH$3&gt;='Gastos Gerais'!$D$4:$D$1003),-(Analítico!BH$3&lt;='Gastos Gerais'!$E$4:$E$1003),-('Gastos Gerais'!$C$4:$C$1003))</f>
        <v>0</v>
      </c>
      <c r="BI111" s="72">
        <f>SUMPRODUCT(-('Gastos Gerais'!$B$4:$B$1003=Analítico!$B111),-(Analítico!BI$3&gt;='Gastos Gerais'!$D$4:$D$1003),-(Analítico!BI$3&lt;='Gastos Gerais'!$E$4:$E$1003),-('Gastos Gerais'!$C$4:$C$1003))</f>
        <v>0</v>
      </c>
      <c r="BJ111" s="72">
        <f>SUMPRODUCT(-('Gastos Gerais'!$B$4:$B$1003=Analítico!$B111),-(Analítico!BJ$3&gt;='Gastos Gerais'!$D$4:$D$1003),-(Analítico!BJ$3&lt;='Gastos Gerais'!$E$4:$E$1003),-('Gastos Gerais'!$C$4:$C$1003))</f>
        <v>0</v>
      </c>
      <c r="BK111" s="70">
        <f t="shared" si="33"/>
        <v>0</v>
      </c>
      <c r="BL111" s="75">
        <f t="shared" ca="1" si="34"/>
        <v>0</v>
      </c>
    </row>
    <row r="112" spans="1:64" s="48" customFormat="1" ht="23.25" customHeight="1" x14ac:dyDescent="0.2">
      <c r="A112" s="19" t="s">
        <v>289</v>
      </c>
      <c r="B112" s="352" t="s">
        <v>290</v>
      </c>
      <c r="C112" s="72">
        <f>SUMPRODUCT(-('Gastos Gerais'!$B$4:$B$1003=Analítico!$B112),-(Analítico!C$3&gt;='Gastos Gerais'!$D$4:$D$1003),-(Analítico!C$3&lt;='Gastos Gerais'!$E$4:$E$1003),-('Gastos Gerais'!$C$4:$C$1003))</f>
        <v>0</v>
      </c>
      <c r="D112" s="72">
        <f>SUMPRODUCT(-('Gastos Gerais'!$B$4:$B$1003=Analítico!$B112),-(Analítico!D$3&gt;='Gastos Gerais'!$D$4:$D$1003),-(Analítico!D$3&lt;='Gastos Gerais'!$E$4:$E$1003),-('Gastos Gerais'!$C$4:$C$1003))</f>
        <v>0</v>
      </c>
      <c r="E112" s="72">
        <f>SUMPRODUCT(-('Gastos Gerais'!$B$4:$B$1003=Analítico!$B112),-(Analítico!E$3&gt;='Gastos Gerais'!$D$4:$D$1003),-(Analítico!E$3&lt;='Gastos Gerais'!$E$4:$E$1003),-('Gastos Gerais'!$C$4:$C$1003))</f>
        <v>0</v>
      </c>
      <c r="F112" s="72">
        <f>SUMPRODUCT(-('Gastos Gerais'!$B$4:$B$1003=Analítico!$B112),-(Analítico!F$3&gt;='Gastos Gerais'!$D$4:$D$1003),-(Analítico!F$3&lt;='Gastos Gerais'!$E$4:$E$1003),-('Gastos Gerais'!$C$4:$C$1003))</f>
        <v>0</v>
      </c>
      <c r="G112" s="72">
        <f>SUMPRODUCT(-('Gastos Gerais'!$B$4:$B$1003=Analítico!$B112),-(Analítico!G$3&gt;='Gastos Gerais'!$D$4:$D$1003),-(Analítico!G$3&lt;='Gastos Gerais'!$E$4:$E$1003),-('Gastos Gerais'!$C$4:$C$1003))</f>
        <v>0</v>
      </c>
      <c r="H112" s="72">
        <f>SUMPRODUCT(-('Gastos Gerais'!$B$4:$B$1003=Analítico!$B112),-(Analítico!H$3&gt;='Gastos Gerais'!$D$4:$D$1003),-(Analítico!H$3&lt;='Gastos Gerais'!$E$4:$E$1003),-('Gastos Gerais'!$C$4:$C$1003))</f>
        <v>0</v>
      </c>
      <c r="I112" s="72">
        <f>SUMPRODUCT(-('Gastos Gerais'!$B$4:$B$1003=Analítico!$B112),-(Analítico!I$3&gt;='Gastos Gerais'!$D$4:$D$1003),-(Analítico!I$3&lt;='Gastos Gerais'!$E$4:$E$1003),-('Gastos Gerais'!$C$4:$C$1003))</f>
        <v>0</v>
      </c>
      <c r="J112" s="72">
        <f>SUMPRODUCT(-('Gastos Gerais'!$B$4:$B$1003=Analítico!$B112),-(Analítico!J$3&gt;='Gastos Gerais'!$D$4:$D$1003),-(Analítico!J$3&lt;='Gastos Gerais'!$E$4:$E$1003),-('Gastos Gerais'!$C$4:$C$1003))</f>
        <v>0</v>
      </c>
      <c r="K112" s="72">
        <f>SUMPRODUCT(-('Gastos Gerais'!$B$4:$B$1003=Analítico!$B112),-(Analítico!K$3&gt;='Gastos Gerais'!$D$4:$D$1003),-(Analítico!K$3&lt;='Gastos Gerais'!$E$4:$E$1003),-('Gastos Gerais'!$C$4:$C$1003))</f>
        <v>0</v>
      </c>
      <c r="L112" s="72">
        <f>SUMPRODUCT(-('Gastos Gerais'!$B$4:$B$1003=Analítico!$B112),-(Analítico!L$3&gt;='Gastos Gerais'!$D$4:$D$1003),-(Analítico!L$3&lt;='Gastos Gerais'!$E$4:$E$1003),-('Gastos Gerais'!$C$4:$C$1003))</f>
        <v>0</v>
      </c>
      <c r="M112" s="72">
        <f>SUMPRODUCT(-('Gastos Gerais'!$B$4:$B$1003=Analítico!$B112),-(Analítico!M$3&gt;='Gastos Gerais'!$D$4:$D$1003),-(Analítico!M$3&lt;='Gastos Gerais'!$E$4:$E$1003),-('Gastos Gerais'!$C$4:$C$1003))</f>
        <v>0</v>
      </c>
      <c r="N112" s="72">
        <f>SUMPRODUCT(-('Gastos Gerais'!$B$4:$B$1003=Analítico!$B112),-(Analítico!N$3&gt;='Gastos Gerais'!$D$4:$D$1003),-(Analítico!N$3&lt;='Gastos Gerais'!$E$4:$E$1003),-('Gastos Gerais'!$C$4:$C$1003))</f>
        <v>0</v>
      </c>
      <c r="O112" s="72">
        <f>SUMPRODUCT(-('Gastos Gerais'!$B$4:$B$1003=Analítico!$B112),-(Analítico!O$3&gt;='Gastos Gerais'!$D$4:$D$1003),-(Analítico!O$3&lt;='Gastos Gerais'!$E$4:$E$1003),-('Gastos Gerais'!$C$4:$C$1003))</f>
        <v>0</v>
      </c>
      <c r="P112" s="72">
        <f>SUMPRODUCT(-('Gastos Gerais'!$B$4:$B$1003=Analítico!$B112),-(Analítico!P$3&gt;='Gastos Gerais'!$D$4:$D$1003),-(Analítico!P$3&lt;='Gastos Gerais'!$E$4:$E$1003),-('Gastos Gerais'!$C$4:$C$1003))</f>
        <v>0</v>
      </c>
      <c r="Q112" s="72">
        <f>SUMPRODUCT(-('Gastos Gerais'!$B$4:$B$1003=Analítico!$B112),-(Analítico!Q$3&gt;='Gastos Gerais'!$D$4:$D$1003),-(Analítico!Q$3&lt;='Gastos Gerais'!$E$4:$E$1003),-('Gastos Gerais'!$C$4:$C$1003))</f>
        <v>0</v>
      </c>
      <c r="R112" s="72">
        <f>SUMPRODUCT(-('Gastos Gerais'!$B$4:$B$1003=Analítico!$B112),-(Analítico!R$3&gt;='Gastos Gerais'!$D$4:$D$1003),-(Analítico!R$3&lt;='Gastos Gerais'!$E$4:$E$1003),-('Gastos Gerais'!$C$4:$C$1003))</f>
        <v>0</v>
      </c>
      <c r="S112" s="72">
        <f>SUMPRODUCT(-('Gastos Gerais'!$B$4:$B$1003=Analítico!$B112),-(Analítico!S$3&gt;='Gastos Gerais'!$D$4:$D$1003),-(Analítico!S$3&lt;='Gastos Gerais'!$E$4:$E$1003),-('Gastos Gerais'!$C$4:$C$1003))</f>
        <v>0</v>
      </c>
      <c r="T112" s="72">
        <f>SUMPRODUCT(-('Gastos Gerais'!$B$4:$B$1003=Analítico!$B112),-(Analítico!T$3&gt;='Gastos Gerais'!$D$4:$D$1003),-(Analítico!T$3&lt;='Gastos Gerais'!$E$4:$E$1003),-('Gastos Gerais'!$C$4:$C$1003))</f>
        <v>0</v>
      </c>
      <c r="U112" s="72">
        <f>SUMPRODUCT(-('Gastos Gerais'!$B$4:$B$1003=Analítico!$B112),-(Analítico!U$3&gt;='Gastos Gerais'!$D$4:$D$1003),-(Analítico!U$3&lt;='Gastos Gerais'!$E$4:$E$1003),-('Gastos Gerais'!$C$4:$C$1003))</f>
        <v>0</v>
      </c>
      <c r="V112" s="72">
        <f>SUMPRODUCT(-('Gastos Gerais'!$B$4:$B$1003=Analítico!$B112),-(Analítico!V$3&gt;='Gastos Gerais'!$D$4:$D$1003),-(Analítico!V$3&lt;='Gastos Gerais'!$E$4:$E$1003),-('Gastos Gerais'!$C$4:$C$1003))</f>
        <v>0</v>
      </c>
      <c r="W112" s="72">
        <f>SUMPRODUCT(-('Gastos Gerais'!$B$4:$B$1003=Analítico!$B112),-(Analítico!W$3&gt;='Gastos Gerais'!$D$4:$D$1003),-(Analítico!W$3&lt;='Gastos Gerais'!$E$4:$E$1003),-('Gastos Gerais'!$C$4:$C$1003))</f>
        <v>0</v>
      </c>
      <c r="X112" s="72">
        <f>SUMPRODUCT(-('Gastos Gerais'!$B$4:$B$1003=Analítico!$B112),-(Analítico!X$3&gt;='Gastos Gerais'!$D$4:$D$1003),-(Analítico!X$3&lt;='Gastos Gerais'!$E$4:$E$1003),-('Gastos Gerais'!$C$4:$C$1003))</f>
        <v>0</v>
      </c>
      <c r="Y112" s="72">
        <f>SUMPRODUCT(-('Gastos Gerais'!$B$4:$B$1003=Analítico!$B112),-(Analítico!Y$3&gt;='Gastos Gerais'!$D$4:$D$1003),-(Analítico!Y$3&lt;='Gastos Gerais'!$E$4:$E$1003),-('Gastos Gerais'!$C$4:$C$1003))</f>
        <v>0</v>
      </c>
      <c r="Z112" s="72">
        <f>SUMPRODUCT(-('Gastos Gerais'!$B$4:$B$1003=Analítico!$B112),-(Analítico!Z$3&gt;='Gastos Gerais'!$D$4:$D$1003),-(Analítico!Z$3&lt;='Gastos Gerais'!$E$4:$E$1003),-('Gastos Gerais'!$C$4:$C$1003))</f>
        <v>0</v>
      </c>
      <c r="AA112" s="72">
        <f>SUMPRODUCT(-('Gastos Gerais'!$B$4:$B$1003=Analítico!$B112),-(Analítico!AA$3&gt;='Gastos Gerais'!$D$4:$D$1003),-(Analítico!AA$3&lt;='Gastos Gerais'!$E$4:$E$1003),-('Gastos Gerais'!$C$4:$C$1003))</f>
        <v>0</v>
      </c>
      <c r="AB112" s="72">
        <f>SUMPRODUCT(-('Gastos Gerais'!$B$4:$B$1003=Analítico!$B112),-(Analítico!AB$3&gt;='Gastos Gerais'!$D$4:$D$1003),-(Analítico!AB$3&lt;='Gastos Gerais'!$E$4:$E$1003),-('Gastos Gerais'!$C$4:$C$1003))</f>
        <v>0</v>
      </c>
      <c r="AC112" s="72">
        <f>SUMPRODUCT(-('Gastos Gerais'!$B$4:$B$1003=Analítico!$B112),-(Analítico!AC$3&gt;='Gastos Gerais'!$D$4:$D$1003),-(Analítico!AC$3&lt;='Gastos Gerais'!$E$4:$E$1003),-('Gastos Gerais'!$C$4:$C$1003))</f>
        <v>0</v>
      </c>
      <c r="AD112" s="72">
        <f>SUMPRODUCT(-('Gastos Gerais'!$B$4:$B$1003=Analítico!$B112),-(Analítico!AD$3&gt;='Gastos Gerais'!$D$4:$D$1003),-(Analítico!AD$3&lt;='Gastos Gerais'!$E$4:$E$1003),-('Gastos Gerais'!$C$4:$C$1003))</f>
        <v>0</v>
      </c>
      <c r="AE112" s="72">
        <f>SUMPRODUCT(-('Gastos Gerais'!$B$4:$B$1003=Analítico!$B112),-(Analítico!AE$3&gt;='Gastos Gerais'!$D$4:$D$1003),-(Analítico!AE$3&lt;='Gastos Gerais'!$E$4:$E$1003),-('Gastos Gerais'!$C$4:$C$1003))</f>
        <v>0</v>
      </c>
      <c r="AF112" s="72">
        <f>SUMPRODUCT(-('Gastos Gerais'!$B$4:$B$1003=Analítico!$B112),-(Analítico!AF$3&gt;='Gastos Gerais'!$D$4:$D$1003),-(Analítico!AF$3&lt;='Gastos Gerais'!$E$4:$E$1003),-('Gastos Gerais'!$C$4:$C$1003))</f>
        <v>0</v>
      </c>
      <c r="AG112" s="72">
        <f>SUMPRODUCT(-('Gastos Gerais'!$B$4:$B$1003=Analítico!$B112),-(Analítico!AG$3&gt;='Gastos Gerais'!$D$4:$D$1003),-(Analítico!AG$3&lt;='Gastos Gerais'!$E$4:$E$1003),-('Gastos Gerais'!$C$4:$C$1003))</f>
        <v>0</v>
      </c>
      <c r="AH112" s="72">
        <f>SUMPRODUCT(-('Gastos Gerais'!$B$4:$B$1003=Analítico!$B112),-(Analítico!AH$3&gt;='Gastos Gerais'!$D$4:$D$1003),-(Analítico!AH$3&lt;='Gastos Gerais'!$E$4:$E$1003),-('Gastos Gerais'!$C$4:$C$1003))</f>
        <v>0</v>
      </c>
      <c r="AI112" s="72">
        <f>SUMPRODUCT(-('Gastos Gerais'!$B$4:$B$1003=Analítico!$B112),-(Analítico!AI$3&gt;='Gastos Gerais'!$D$4:$D$1003),-(Analítico!AI$3&lt;='Gastos Gerais'!$E$4:$E$1003),-('Gastos Gerais'!$C$4:$C$1003))</f>
        <v>0</v>
      </c>
      <c r="AJ112" s="72">
        <f>SUMPRODUCT(-('Gastos Gerais'!$B$4:$B$1003=Analítico!$B112),-(Analítico!AJ$3&gt;='Gastos Gerais'!$D$4:$D$1003),-(Analítico!AJ$3&lt;='Gastos Gerais'!$E$4:$E$1003),-('Gastos Gerais'!$C$4:$C$1003))</f>
        <v>0</v>
      </c>
      <c r="AK112" s="72">
        <f>SUMPRODUCT(-('Gastos Gerais'!$B$4:$B$1003=Analítico!$B112),-(Analítico!AK$3&gt;='Gastos Gerais'!$D$4:$D$1003),-(Analítico!AK$3&lt;='Gastos Gerais'!$E$4:$E$1003),-('Gastos Gerais'!$C$4:$C$1003))</f>
        <v>0</v>
      </c>
      <c r="AL112" s="72">
        <f>SUMPRODUCT(-('Gastos Gerais'!$B$4:$B$1003=Analítico!$B112),-(Analítico!AL$3&gt;='Gastos Gerais'!$D$4:$D$1003),-(Analítico!AL$3&lt;='Gastos Gerais'!$E$4:$E$1003),-('Gastos Gerais'!$C$4:$C$1003))</f>
        <v>0</v>
      </c>
      <c r="AM112" s="72">
        <f>SUMPRODUCT(-('Gastos Gerais'!$B$4:$B$1003=Analítico!$B112),-(Analítico!AM$3&gt;='Gastos Gerais'!$D$4:$D$1003),-(Analítico!AM$3&lt;='Gastos Gerais'!$E$4:$E$1003),-('Gastos Gerais'!$C$4:$C$1003))</f>
        <v>0</v>
      </c>
      <c r="AN112" s="72">
        <f>SUMPRODUCT(-('Gastos Gerais'!$B$4:$B$1003=Analítico!$B112),-(Analítico!AN$3&gt;='Gastos Gerais'!$D$4:$D$1003),-(Analítico!AN$3&lt;='Gastos Gerais'!$E$4:$E$1003),-('Gastos Gerais'!$C$4:$C$1003))</f>
        <v>0</v>
      </c>
      <c r="AO112" s="72">
        <f>SUMPRODUCT(-('Gastos Gerais'!$B$4:$B$1003=Analítico!$B112),-(Analítico!AO$3&gt;='Gastos Gerais'!$D$4:$D$1003),-(Analítico!AO$3&lt;='Gastos Gerais'!$E$4:$E$1003),-('Gastos Gerais'!$C$4:$C$1003))</f>
        <v>0</v>
      </c>
      <c r="AP112" s="72">
        <f>SUMPRODUCT(-('Gastos Gerais'!$B$4:$B$1003=Analítico!$B112),-(Analítico!AP$3&gt;='Gastos Gerais'!$D$4:$D$1003),-(Analítico!AP$3&lt;='Gastos Gerais'!$E$4:$E$1003),-('Gastos Gerais'!$C$4:$C$1003))</f>
        <v>0</v>
      </c>
      <c r="AQ112" s="72">
        <f>SUMPRODUCT(-('Gastos Gerais'!$B$4:$B$1003=Analítico!$B112),-(Analítico!AQ$3&gt;='Gastos Gerais'!$D$4:$D$1003),-(Analítico!AQ$3&lt;='Gastos Gerais'!$E$4:$E$1003),-('Gastos Gerais'!$C$4:$C$1003))</f>
        <v>0</v>
      </c>
      <c r="AR112" s="72">
        <f>SUMPRODUCT(-('Gastos Gerais'!$B$4:$B$1003=Analítico!$B112),-(Analítico!AR$3&gt;='Gastos Gerais'!$D$4:$D$1003),-(Analítico!AR$3&lt;='Gastos Gerais'!$E$4:$E$1003),-('Gastos Gerais'!$C$4:$C$1003))</f>
        <v>0</v>
      </c>
      <c r="AS112" s="72">
        <f>SUMPRODUCT(-('Gastos Gerais'!$B$4:$B$1003=Analítico!$B112),-(Analítico!AS$3&gt;='Gastos Gerais'!$D$4:$D$1003),-(Analítico!AS$3&lt;='Gastos Gerais'!$E$4:$E$1003),-('Gastos Gerais'!$C$4:$C$1003))</f>
        <v>0</v>
      </c>
      <c r="AT112" s="72">
        <f>SUMPRODUCT(-('Gastos Gerais'!$B$4:$B$1003=Analítico!$B112),-(Analítico!AT$3&gt;='Gastos Gerais'!$D$4:$D$1003),-(Analítico!AT$3&lt;='Gastos Gerais'!$E$4:$E$1003),-('Gastos Gerais'!$C$4:$C$1003))</f>
        <v>0</v>
      </c>
      <c r="AU112" s="72">
        <f>SUMPRODUCT(-('Gastos Gerais'!$B$4:$B$1003=Analítico!$B112),-(Analítico!AU$3&gt;='Gastos Gerais'!$D$4:$D$1003),-(Analítico!AU$3&lt;='Gastos Gerais'!$E$4:$E$1003),-('Gastos Gerais'!$C$4:$C$1003))</f>
        <v>0</v>
      </c>
      <c r="AV112" s="72">
        <f>SUMPRODUCT(-('Gastos Gerais'!$B$4:$B$1003=Analítico!$B112),-(Analítico!AV$3&gt;='Gastos Gerais'!$D$4:$D$1003),-(Analítico!AV$3&lt;='Gastos Gerais'!$E$4:$E$1003),-('Gastos Gerais'!$C$4:$C$1003))</f>
        <v>0</v>
      </c>
      <c r="AW112" s="72">
        <f>SUMPRODUCT(-('Gastos Gerais'!$B$4:$B$1003=Analítico!$B112),-(Analítico!AW$3&gt;='Gastos Gerais'!$D$4:$D$1003),-(Analítico!AW$3&lt;='Gastos Gerais'!$E$4:$E$1003),-('Gastos Gerais'!$C$4:$C$1003))</f>
        <v>0</v>
      </c>
      <c r="AX112" s="72">
        <f>SUMPRODUCT(-('Gastos Gerais'!$B$4:$B$1003=Analítico!$B112),-(Analítico!AX$3&gt;='Gastos Gerais'!$D$4:$D$1003),-(Analítico!AX$3&lt;='Gastos Gerais'!$E$4:$E$1003),-('Gastos Gerais'!$C$4:$C$1003))</f>
        <v>0</v>
      </c>
      <c r="AY112" s="72">
        <f>SUMPRODUCT(-('Gastos Gerais'!$B$4:$B$1003=Analítico!$B112),-(Analítico!AY$3&gt;='Gastos Gerais'!$D$4:$D$1003),-(Analítico!AY$3&lt;='Gastos Gerais'!$E$4:$E$1003),-('Gastos Gerais'!$C$4:$C$1003))</f>
        <v>0</v>
      </c>
      <c r="AZ112" s="72">
        <f>SUMPRODUCT(-('Gastos Gerais'!$B$4:$B$1003=Analítico!$B112),-(Analítico!AZ$3&gt;='Gastos Gerais'!$D$4:$D$1003),-(Analítico!AZ$3&lt;='Gastos Gerais'!$E$4:$E$1003),-('Gastos Gerais'!$C$4:$C$1003))</f>
        <v>0</v>
      </c>
      <c r="BA112" s="72">
        <f>SUMPRODUCT(-('Gastos Gerais'!$B$4:$B$1003=Analítico!$B112),-(Analítico!BA$3&gt;='Gastos Gerais'!$D$4:$D$1003),-(Analítico!BA$3&lt;='Gastos Gerais'!$E$4:$E$1003),-('Gastos Gerais'!$C$4:$C$1003))</f>
        <v>0</v>
      </c>
      <c r="BB112" s="72">
        <f>SUMPRODUCT(-('Gastos Gerais'!$B$4:$B$1003=Analítico!$B112),-(Analítico!BB$3&gt;='Gastos Gerais'!$D$4:$D$1003),-(Analítico!BB$3&lt;='Gastos Gerais'!$E$4:$E$1003),-('Gastos Gerais'!$C$4:$C$1003))</f>
        <v>0</v>
      </c>
      <c r="BC112" s="72">
        <f>SUMPRODUCT(-('Gastos Gerais'!$B$4:$B$1003=Analítico!$B112),-(Analítico!BC$3&gt;='Gastos Gerais'!$D$4:$D$1003),-(Analítico!BC$3&lt;='Gastos Gerais'!$E$4:$E$1003),-('Gastos Gerais'!$C$4:$C$1003))</f>
        <v>0</v>
      </c>
      <c r="BD112" s="72">
        <f>SUMPRODUCT(-('Gastos Gerais'!$B$4:$B$1003=Analítico!$B112),-(Analítico!BD$3&gt;='Gastos Gerais'!$D$4:$D$1003),-(Analítico!BD$3&lt;='Gastos Gerais'!$E$4:$E$1003),-('Gastos Gerais'!$C$4:$C$1003))</f>
        <v>0</v>
      </c>
      <c r="BE112" s="72">
        <f>SUMPRODUCT(-('Gastos Gerais'!$B$4:$B$1003=Analítico!$B112),-(Analítico!BE$3&gt;='Gastos Gerais'!$D$4:$D$1003),-(Analítico!BE$3&lt;='Gastos Gerais'!$E$4:$E$1003),-('Gastos Gerais'!$C$4:$C$1003))</f>
        <v>0</v>
      </c>
      <c r="BF112" s="72">
        <f>SUMPRODUCT(-('Gastos Gerais'!$B$4:$B$1003=Analítico!$B112),-(Analítico!BF$3&gt;='Gastos Gerais'!$D$4:$D$1003),-(Analítico!BF$3&lt;='Gastos Gerais'!$E$4:$E$1003),-('Gastos Gerais'!$C$4:$C$1003))</f>
        <v>0</v>
      </c>
      <c r="BG112" s="72">
        <f>SUMPRODUCT(-('Gastos Gerais'!$B$4:$B$1003=Analítico!$B112),-(Analítico!BG$3&gt;='Gastos Gerais'!$D$4:$D$1003),-(Analítico!BG$3&lt;='Gastos Gerais'!$E$4:$E$1003),-('Gastos Gerais'!$C$4:$C$1003))</f>
        <v>0</v>
      </c>
      <c r="BH112" s="72">
        <f>SUMPRODUCT(-('Gastos Gerais'!$B$4:$B$1003=Analítico!$B112),-(Analítico!BH$3&gt;='Gastos Gerais'!$D$4:$D$1003),-(Analítico!BH$3&lt;='Gastos Gerais'!$E$4:$E$1003),-('Gastos Gerais'!$C$4:$C$1003))</f>
        <v>0</v>
      </c>
      <c r="BI112" s="72">
        <f>SUMPRODUCT(-('Gastos Gerais'!$B$4:$B$1003=Analítico!$B112),-(Analítico!BI$3&gt;='Gastos Gerais'!$D$4:$D$1003),-(Analítico!BI$3&lt;='Gastos Gerais'!$E$4:$E$1003),-('Gastos Gerais'!$C$4:$C$1003))</f>
        <v>0</v>
      </c>
      <c r="BJ112" s="72">
        <f>SUMPRODUCT(-('Gastos Gerais'!$B$4:$B$1003=Analítico!$B112),-(Analítico!BJ$3&gt;='Gastos Gerais'!$D$4:$D$1003),-(Analítico!BJ$3&lt;='Gastos Gerais'!$E$4:$E$1003),-('Gastos Gerais'!$C$4:$C$1003))</f>
        <v>0</v>
      </c>
      <c r="BK112" s="70">
        <f t="shared" si="33"/>
        <v>0</v>
      </c>
      <c r="BL112" s="75">
        <f t="shared" ca="1" si="34"/>
        <v>0</v>
      </c>
    </row>
    <row r="113" spans="1:64" s="48" customFormat="1" ht="23.25" customHeight="1" x14ac:dyDescent="0.2">
      <c r="A113" s="19" t="s">
        <v>291</v>
      </c>
      <c r="B113" s="352" t="s">
        <v>292</v>
      </c>
      <c r="C113" s="72">
        <f>SUMPRODUCT(-('Gastos Gerais'!$B$4:$B$1003=Analítico!$B113),-(Analítico!C$3&gt;='Gastos Gerais'!$D$4:$D$1003),-(Analítico!C$3&lt;='Gastos Gerais'!$E$4:$E$1003),-('Gastos Gerais'!$C$4:$C$1003))</f>
        <v>0</v>
      </c>
      <c r="D113" s="72">
        <f>SUMPRODUCT(-('Gastos Gerais'!$B$4:$B$1003=Analítico!$B113),-(Analítico!D$3&gt;='Gastos Gerais'!$D$4:$D$1003),-(Analítico!D$3&lt;='Gastos Gerais'!$E$4:$E$1003),-('Gastos Gerais'!$C$4:$C$1003))</f>
        <v>0</v>
      </c>
      <c r="E113" s="72">
        <f>SUMPRODUCT(-('Gastos Gerais'!$B$4:$B$1003=Analítico!$B113),-(Analítico!E$3&gt;='Gastos Gerais'!$D$4:$D$1003),-(Analítico!E$3&lt;='Gastos Gerais'!$E$4:$E$1003),-('Gastos Gerais'!$C$4:$C$1003))</f>
        <v>0</v>
      </c>
      <c r="F113" s="72">
        <f>SUMPRODUCT(-('Gastos Gerais'!$B$4:$B$1003=Analítico!$B113),-(Analítico!F$3&gt;='Gastos Gerais'!$D$4:$D$1003),-(Analítico!F$3&lt;='Gastos Gerais'!$E$4:$E$1003),-('Gastos Gerais'!$C$4:$C$1003))</f>
        <v>0</v>
      </c>
      <c r="G113" s="72">
        <f>SUMPRODUCT(-('Gastos Gerais'!$B$4:$B$1003=Analítico!$B113),-(Analítico!G$3&gt;='Gastos Gerais'!$D$4:$D$1003),-(Analítico!G$3&lt;='Gastos Gerais'!$E$4:$E$1003),-('Gastos Gerais'!$C$4:$C$1003))</f>
        <v>0</v>
      </c>
      <c r="H113" s="72">
        <f>SUMPRODUCT(-('Gastos Gerais'!$B$4:$B$1003=Analítico!$B113),-(Analítico!H$3&gt;='Gastos Gerais'!$D$4:$D$1003),-(Analítico!H$3&lt;='Gastos Gerais'!$E$4:$E$1003),-('Gastos Gerais'!$C$4:$C$1003))</f>
        <v>0</v>
      </c>
      <c r="I113" s="72">
        <f>SUMPRODUCT(-('Gastos Gerais'!$B$4:$B$1003=Analítico!$B113),-(Analítico!I$3&gt;='Gastos Gerais'!$D$4:$D$1003),-(Analítico!I$3&lt;='Gastos Gerais'!$E$4:$E$1003),-('Gastos Gerais'!$C$4:$C$1003))</f>
        <v>0</v>
      </c>
      <c r="J113" s="72">
        <f>SUMPRODUCT(-('Gastos Gerais'!$B$4:$B$1003=Analítico!$B113),-(Analítico!J$3&gt;='Gastos Gerais'!$D$4:$D$1003),-(Analítico!J$3&lt;='Gastos Gerais'!$E$4:$E$1003),-('Gastos Gerais'!$C$4:$C$1003))</f>
        <v>0</v>
      </c>
      <c r="K113" s="72">
        <f>SUMPRODUCT(-('Gastos Gerais'!$B$4:$B$1003=Analítico!$B113),-(Analítico!K$3&gt;='Gastos Gerais'!$D$4:$D$1003),-(Analítico!K$3&lt;='Gastos Gerais'!$E$4:$E$1003),-('Gastos Gerais'!$C$4:$C$1003))</f>
        <v>0</v>
      </c>
      <c r="L113" s="72">
        <f>SUMPRODUCT(-('Gastos Gerais'!$B$4:$B$1003=Analítico!$B113),-(Analítico!L$3&gt;='Gastos Gerais'!$D$4:$D$1003),-(Analítico!L$3&lt;='Gastos Gerais'!$E$4:$E$1003),-('Gastos Gerais'!$C$4:$C$1003))</f>
        <v>0</v>
      </c>
      <c r="M113" s="72">
        <f>SUMPRODUCT(-('Gastos Gerais'!$B$4:$B$1003=Analítico!$B113),-(Analítico!M$3&gt;='Gastos Gerais'!$D$4:$D$1003),-(Analítico!M$3&lt;='Gastos Gerais'!$E$4:$E$1003),-('Gastos Gerais'!$C$4:$C$1003))</f>
        <v>0</v>
      </c>
      <c r="N113" s="72">
        <f>SUMPRODUCT(-('Gastos Gerais'!$B$4:$B$1003=Analítico!$B113),-(Analítico!N$3&gt;='Gastos Gerais'!$D$4:$D$1003),-(Analítico!N$3&lt;='Gastos Gerais'!$E$4:$E$1003),-('Gastos Gerais'!$C$4:$C$1003))</f>
        <v>0</v>
      </c>
      <c r="O113" s="72">
        <f>SUMPRODUCT(-('Gastos Gerais'!$B$4:$B$1003=Analítico!$B113),-(Analítico!O$3&gt;='Gastos Gerais'!$D$4:$D$1003),-(Analítico!O$3&lt;='Gastos Gerais'!$E$4:$E$1003),-('Gastos Gerais'!$C$4:$C$1003))</f>
        <v>0</v>
      </c>
      <c r="P113" s="72">
        <f>SUMPRODUCT(-('Gastos Gerais'!$B$4:$B$1003=Analítico!$B113),-(Analítico!P$3&gt;='Gastos Gerais'!$D$4:$D$1003),-(Analítico!P$3&lt;='Gastos Gerais'!$E$4:$E$1003),-('Gastos Gerais'!$C$4:$C$1003))</f>
        <v>0</v>
      </c>
      <c r="Q113" s="72">
        <f>SUMPRODUCT(-('Gastos Gerais'!$B$4:$B$1003=Analítico!$B113),-(Analítico!Q$3&gt;='Gastos Gerais'!$D$4:$D$1003),-(Analítico!Q$3&lt;='Gastos Gerais'!$E$4:$E$1003),-('Gastos Gerais'!$C$4:$C$1003))</f>
        <v>0</v>
      </c>
      <c r="R113" s="72">
        <f>SUMPRODUCT(-('Gastos Gerais'!$B$4:$B$1003=Analítico!$B113),-(Analítico!R$3&gt;='Gastos Gerais'!$D$4:$D$1003),-(Analítico!R$3&lt;='Gastos Gerais'!$E$4:$E$1003),-('Gastos Gerais'!$C$4:$C$1003))</f>
        <v>0</v>
      </c>
      <c r="S113" s="72">
        <f>SUMPRODUCT(-('Gastos Gerais'!$B$4:$B$1003=Analítico!$B113),-(Analítico!S$3&gt;='Gastos Gerais'!$D$4:$D$1003),-(Analítico!S$3&lt;='Gastos Gerais'!$E$4:$E$1003),-('Gastos Gerais'!$C$4:$C$1003))</f>
        <v>0</v>
      </c>
      <c r="T113" s="72">
        <f>SUMPRODUCT(-('Gastos Gerais'!$B$4:$B$1003=Analítico!$B113),-(Analítico!T$3&gt;='Gastos Gerais'!$D$4:$D$1003),-(Analítico!T$3&lt;='Gastos Gerais'!$E$4:$E$1003),-('Gastos Gerais'!$C$4:$C$1003))</f>
        <v>0</v>
      </c>
      <c r="U113" s="72">
        <f>SUMPRODUCT(-('Gastos Gerais'!$B$4:$B$1003=Analítico!$B113),-(Analítico!U$3&gt;='Gastos Gerais'!$D$4:$D$1003),-(Analítico!U$3&lt;='Gastos Gerais'!$E$4:$E$1003),-('Gastos Gerais'!$C$4:$C$1003))</f>
        <v>0</v>
      </c>
      <c r="V113" s="72">
        <f>SUMPRODUCT(-('Gastos Gerais'!$B$4:$B$1003=Analítico!$B113),-(Analítico!V$3&gt;='Gastos Gerais'!$D$4:$D$1003),-(Analítico!V$3&lt;='Gastos Gerais'!$E$4:$E$1003),-('Gastos Gerais'!$C$4:$C$1003))</f>
        <v>0</v>
      </c>
      <c r="W113" s="72">
        <f>SUMPRODUCT(-('Gastos Gerais'!$B$4:$B$1003=Analítico!$B113),-(Analítico!W$3&gt;='Gastos Gerais'!$D$4:$D$1003),-(Analítico!W$3&lt;='Gastos Gerais'!$E$4:$E$1003),-('Gastos Gerais'!$C$4:$C$1003))</f>
        <v>0</v>
      </c>
      <c r="X113" s="72">
        <f>SUMPRODUCT(-('Gastos Gerais'!$B$4:$B$1003=Analítico!$B113),-(Analítico!X$3&gt;='Gastos Gerais'!$D$4:$D$1003),-(Analítico!X$3&lt;='Gastos Gerais'!$E$4:$E$1003),-('Gastos Gerais'!$C$4:$C$1003))</f>
        <v>0</v>
      </c>
      <c r="Y113" s="72">
        <f>SUMPRODUCT(-('Gastos Gerais'!$B$4:$B$1003=Analítico!$B113),-(Analítico!Y$3&gt;='Gastos Gerais'!$D$4:$D$1003),-(Analítico!Y$3&lt;='Gastos Gerais'!$E$4:$E$1003),-('Gastos Gerais'!$C$4:$C$1003))</f>
        <v>0</v>
      </c>
      <c r="Z113" s="72">
        <f>SUMPRODUCT(-('Gastos Gerais'!$B$4:$B$1003=Analítico!$B113),-(Analítico!Z$3&gt;='Gastos Gerais'!$D$4:$D$1003),-(Analítico!Z$3&lt;='Gastos Gerais'!$E$4:$E$1003),-('Gastos Gerais'!$C$4:$C$1003))</f>
        <v>0</v>
      </c>
      <c r="AA113" s="72">
        <f>SUMPRODUCT(-('Gastos Gerais'!$B$4:$B$1003=Analítico!$B113),-(Analítico!AA$3&gt;='Gastos Gerais'!$D$4:$D$1003),-(Analítico!AA$3&lt;='Gastos Gerais'!$E$4:$E$1003),-('Gastos Gerais'!$C$4:$C$1003))</f>
        <v>0</v>
      </c>
      <c r="AB113" s="72">
        <f>SUMPRODUCT(-('Gastos Gerais'!$B$4:$B$1003=Analítico!$B113),-(Analítico!AB$3&gt;='Gastos Gerais'!$D$4:$D$1003),-(Analítico!AB$3&lt;='Gastos Gerais'!$E$4:$E$1003),-('Gastos Gerais'!$C$4:$C$1003))</f>
        <v>0</v>
      </c>
      <c r="AC113" s="72">
        <f>SUMPRODUCT(-('Gastos Gerais'!$B$4:$B$1003=Analítico!$B113),-(Analítico!AC$3&gt;='Gastos Gerais'!$D$4:$D$1003),-(Analítico!AC$3&lt;='Gastos Gerais'!$E$4:$E$1003),-('Gastos Gerais'!$C$4:$C$1003))</f>
        <v>0</v>
      </c>
      <c r="AD113" s="72">
        <f>SUMPRODUCT(-('Gastos Gerais'!$B$4:$B$1003=Analítico!$B113),-(Analítico!AD$3&gt;='Gastos Gerais'!$D$4:$D$1003),-(Analítico!AD$3&lt;='Gastos Gerais'!$E$4:$E$1003),-('Gastos Gerais'!$C$4:$C$1003))</f>
        <v>0</v>
      </c>
      <c r="AE113" s="72">
        <f>SUMPRODUCT(-('Gastos Gerais'!$B$4:$B$1003=Analítico!$B113),-(Analítico!AE$3&gt;='Gastos Gerais'!$D$4:$D$1003),-(Analítico!AE$3&lt;='Gastos Gerais'!$E$4:$E$1003),-('Gastos Gerais'!$C$4:$C$1003))</f>
        <v>0</v>
      </c>
      <c r="AF113" s="72">
        <f>SUMPRODUCT(-('Gastos Gerais'!$B$4:$B$1003=Analítico!$B113),-(Analítico!AF$3&gt;='Gastos Gerais'!$D$4:$D$1003),-(Analítico!AF$3&lt;='Gastos Gerais'!$E$4:$E$1003),-('Gastos Gerais'!$C$4:$C$1003))</f>
        <v>0</v>
      </c>
      <c r="AG113" s="72">
        <f>SUMPRODUCT(-('Gastos Gerais'!$B$4:$B$1003=Analítico!$B113),-(Analítico!AG$3&gt;='Gastos Gerais'!$D$4:$D$1003),-(Analítico!AG$3&lt;='Gastos Gerais'!$E$4:$E$1003),-('Gastos Gerais'!$C$4:$C$1003))</f>
        <v>0</v>
      </c>
      <c r="AH113" s="72">
        <f>SUMPRODUCT(-('Gastos Gerais'!$B$4:$B$1003=Analítico!$B113),-(Analítico!AH$3&gt;='Gastos Gerais'!$D$4:$D$1003),-(Analítico!AH$3&lt;='Gastos Gerais'!$E$4:$E$1003),-('Gastos Gerais'!$C$4:$C$1003))</f>
        <v>0</v>
      </c>
      <c r="AI113" s="72">
        <f>SUMPRODUCT(-('Gastos Gerais'!$B$4:$B$1003=Analítico!$B113),-(Analítico!AI$3&gt;='Gastos Gerais'!$D$4:$D$1003),-(Analítico!AI$3&lt;='Gastos Gerais'!$E$4:$E$1003),-('Gastos Gerais'!$C$4:$C$1003))</f>
        <v>0</v>
      </c>
      <c r="AJ113" s="72">
        <f>SUMPRODUCT(-('Gastos Gerais'!$B$4:$B$1003=Analítico!$B113),-(Analítico!AJ$3&gt;='Gastos Gerais'!$D$4:$D$1003),-(Analítico!AJ$3&lt;='Gastos Gerais'!$E$4:$E$1003),-('Gastos Gerais'!$C$4:$C$1003))</f>
        <v>0</v>
      </c>
      <c r="AK113" s="72">
        <f>SUMPRODUCT(-('Gastos Gerais'!$B$4:$B$1003=Analítico!$B113),-(Analítico!AK$3&gt;='Gastos Gerais'!$D$4:$D$1003),-(Analítico!AK$3&lt;='Gastos Gerais'!$E$4:$E$1003),-('Gastos Gerais'!$C$4:$C$1003))</f>
        <v>0</v>
      </c>
      <c r="AL113" s="72">
        <f>SUMPRODUCT(-('Gastos Gerais'!$B$4:$B$1003=Analítico!$B113),-(Analítico!AL$3&gt;='Gastos Gerais'!$D$4:$D$1003),-(Analítico!AL$3&lt;='Gastos Gerais'!$E$4:$E$1003),-('Gastos Gerais'!$C$4:$C$1003))</f>
        <v>0</v>
      </c>
      <c r="AM113" s="72">
        <f>SUMPRODUCT(-('Gastos Gerais'!$B$4:$B$1003=Analítico!$B113),-(Analítico!AM$3&gt;='Gastos Gerais'!$D$4:$D$1003),-(Analítico!AM$3&lt;='Gastos Gerais'!$E$4:$E$1003),-('Gastos Gerais'!$C$4:$C$1003))</f>
        <v>0</v>
      </c>
      <c r="AN113" s="72">
        <f>SUMPRODUCT(-('Gastos Gerais'!$B$4:$B$1003=Analítico!$B113),-(Analítico!AN$3&gt;='Gastos Gerais'!$D$4:$D$1003),-(Analítico!AN$3&lt;='Gastos Gerais'!$E$4:$E$1003),-('Gastos Gerais'!$C$4:$C$1003))</f>
        <v>0</v>
      </c>
      <c r="AO113" s="72">
        <f>SUMPRODUCT(-('Gastos Gerais'!$B$4:$B$1003=Analítico!$B113),-(Analítico!AO$3&gt;='Gastos Gerais'!$D$4:$D$1003),-(Analítico!AO$3&lt;='Gastos Gerais'!$E$4:$E$1003),-('Gastos Gerais'!$C$4:$C$1003))</f>
        <v>0</v>
      </c>
      <c r="AP113" s="72">
        <f>SUMPRODUCT(-('Gastos Gerais'!$B$4:$B$1003=Analítico!$B113),-(Analítico!AP$3&gt;='Gastos Gerais'!$D$4:$D$1003),-(Analítico!AP$3&lt;='Gastos Gerais'!$E$4:$E$1003),-('Gastos Gerais'!$C$4:$C$1003))</f>
        <v>0</v>
      </c>
      <c r="AQ113" s="72">
        <f>SUMPRODUCT(-('Gastos Gerais'!$B$4:$B$1003=Analítico!$B113),-(Analítico!AQ$3&gt;='Gastos Gerais'!$D$4:$D$1003),-(Analítico!AQ$3&lt;='Gastos Gerais'!$E$4:$E$1003),-('Gastos Gerais'!$C$4:$C$1003))</f>
        <v>0</v>
      </c>
      <c r="AR113" s="72">
        <f>SUMPRODUCT(-('Gastos Gerais'!$B$4:$B$1003=Analítico!$B113),-(Analítico!AR$3&gt;='Gastos Gerais'!$D$4:$D$1003),-(Analítico!AR$3&lt;='Gastos Gerais'!$E$4:$E$1003),-('Gastos Gerais'!$C$4:$C$1003))</f>
        <v>0</v>
      </c>
      <c r="AS113" s="72">
        <f>SUMPRODUCT(-('Gastos Gerais'!$B$4:$B$1003=Analítico!$B113),-(Analítico!AS$3&gt;='Gastos Gerais'!$D$4:$D$1003),-(Analítico!AS$3&lt;='Gastos Gerais'!$E$4:$E$1003),-('Gastos Gerais'!$C$4:$C$1003))</f>
        <v>0</v>
      </c>
      <c r="AT113" s="72">
        <f>SUMPRODUCT(-('Gastos Gerais'!$B$4:$B$1003=Analítico!$B113),-(Analítico!AT$3&gt;='Gastos Gerais'!$D$4:$D$1003),-(Analítico!AT$3&lt;='Gastos Gerais'!$E$4:$E$1003),-('Gastos Gerais'!$C$4:$C$1003))</f>
        <v>0</v>
      </c>
      <c r="AU113" s="72">
        <f>SUMPRODUCT(-('Gastos Gerais'!$B$4:$B$1003=Analítico!$B113),-(Analítico!AU$3&gt;='Gastos Gerais'!$D$4:$D$1003),-(Analítico!AU$3&lt;='Gastos Gerais'!$E$4:$E$1003),-('Gastos Gerais'!$C$4:$C$1003))</f>
        <v>0</v>
      </c>
      <c r="AV113" s="72">
        <f>SUMPRODUCT(-('Gastos Gerais'!$B$4:$B$1003=Analítico!$B113),-(Analítico!AV$3&gt;='Gastos Gerais'!$D$4:$D$1003),-(Analítico!AV$3&lt;='Gastos Gerais'!$E$4:$E$1003),-('Gastos Gerais'!$C$4:$C$1003))</f>
        <v>0</v>
      </c>
      <c r="AW113" s="72">
        <f>SUMPRODUCT(-('Gastos Gerais'!$B$4:$B$1003=Analítico!$B113),-(Analítico!AW$3&gt;='Gastos Gerais'!$D$4:$D$1003),-(Analítico!AW$3&lt;='Gastos Gerais'!$E$4:$E$1003),-('Gastos Gerais'!$C$4:$C$1003))</f>
        <v>0</v>
      </c>
      <c r="AX113" s="72">
        <f>SUMPRODUCT(-('Gastos Gerais'!$B$4:$B$1003=Analítico!$B113),-(Analítico!AX$3&gt;='Gastos Gerais'!$D$4:$D$1003),-(Analítico!AX$3&lt;='Gastos Gerais'!$E$4:$E$1003),-('Gastos Gerais'!$C$4:$C$1003))</f>
        <v>0</v>
      </c>
      <c r="AY113" s="72">
        <f>SUMPRODUCT(-('Gastos Gerais'!$B$4:$B$1003=Analítico!$B113),-(Analítico!AY$3&gt;='Gastos Gerais'!$D$4:$D$1003),-(Analítico!AY$3&lt;='Gastos Gerais'!$E$4:$E$1003),-('Gastos Gerais'!$C$4:$C$1003))</f>
        <v>0</v>
      </c>
      <c r="AZ113" s="72">
        <f>SUMPRODUCT(-('Gastos Gerais'!$B$4:$B$1003=Analítico!$B113),-(Analítico!AZ$3&gt;='Gastos Gerais'!$D$4:$D$1003),-(Analítico!AZ$3&lt;='Gastos Gerais'!$E$4:$E$1003),-('Gastos Gerais'!$C$4:$C$1003))</f>
        <v>0</v>
      </c>
      <c r="BA113" s="72">
        <f>SUMPRODUCT(-('Gastos Gerais'!$B$4:$B$1003=Analítico!$B113),-(Analítico!BA$3&gt;='Gastos Gerais'!$D$4:$D$1003),-(Analítico!BA$3&lt;='Gastos Gerais'!$E$4:$E$1003),-('Gastos Gerais'!$C$4:$C$1003))</f>
        <v>0</v>
      </c>
      <c r="BB113" s="72">
        <f>SUMPRODUCT(-('Gastos Gerais'!$B$4:$B$1003=Analítico!$B113),-(Analítico!BB$3&gt;='Gastos Gerais'!$D$4:$D$1003),-(Analítico!BB$3&lt;='Gastos Gerais'!$E$4:$E$1003),-('Gastos Gerais'!$C$4:$C$1003))</f>
        <v>0</v>
      </c>
      <c r="BC113" s="72">
        <f>SUMPRODUCT(-('Gastos Gerais'!$B$4:$B$1003=Analítico!$B113),-(Analítico!BC$3&gt;='Gastos Gerais'!$D$4:$D$1003),-(Analítico!BC$3&lt;='Gastos Gerais'!$E$4:$E$1003),-('Gastos Gerais'!$C$4:$C$1003))</f>
        <v>0</v>
      </c>
      <c r="BD113" s="72">
        <f>SUMPRODUCT(-('Gastos Gerais'!$B$4:$B$1003=Analítico!$B113),-(Analítico!BD$3&gt;='Gastos Gerais'!$D$4:$D$1003),-(Analítico!BD$3&lt;='Gastos Gerais'!$E$4:$E$1003),-('Gastos Gerais'!$C$4:$C$1003))</f>
        <v>0</v>
      </c>
      <c r="BE113" s="72">
        <f>SUMPRODUCT(-('Gastos Gerais'!$B$4:$B$1003=Analítico!$B113),-(Analítico!BE$3&gt;='Gastos Gerais'!$D$4:$D$1003),-(Analítico!BE$3&lt;='Gastos Gerais'!$E$4:$E$1003),-('Gastos Gerais'!$C$4:$C$1003))</f>
        <v>0</v>
      </c>
      <c r="BF113" s="72">
        <f>SUMPRODUCT(-('Gastos Gerais'!$B$4:$B$1003=Analítico!$B113),-(Analítico!BF$3&gt;='Gastos Gerais'!$D$4:$D$1003),-(Analítico!BF$3&lt;='Gastos Gerais'!$E$4:$E$1003),-('Gastos Gerais'!$C$4:$C$1003))</f>
        <v>0</v>
      </c>
      <c r="BG113" s="72">
        <f>SUMPRODUCT(-('Gastos Gerais'!$B$4:$B$1003=Analítico!$B113),-(Analítico!BG$3&gt;='Gastos Gerais'!$D$4:$D$1003),-(Analítico!BG$3&lt;='Gastos Gerais'!$E$4:$E$1003),-('Gastos Gerais'!$C$4:$C$1003))</f>
        <v>0</v>
      </c>
      <c r="BH113" s="72">
        <f>SUMPRODUCT(-('Gastos Gerais'!$B$4:$B$1003=Analítico!$B113),-(Analítico!BH$3&gt;='Gastos Gerais'!$D$4:$D$1003),-(Analítico!BH$3&lt;='Gastos Gerais'!$E$4:$E$1003),-('Gastos Gerais'!$C$4:$C$1003))</f>
        <v>0</v>
      </c>
      <c r="BI113" s="72">
        <f>SUMPRODUCT(-('Gastos Gerais'!$B$4:$B$1003=Analítico!$B113),-(Analítico!BI$3&gt;='Gastos Gerais'!$D$4:$D$1003),-(Analítico!BI$3&lt;='Gastos Gerais'!$E$4:$E$1003),-('Gastos Gerais'!$C$4:$C$1003))</f>
        <v>0</v>
      </c>
      <c r="BJ113" s="72">
        <f>SUMPRODUCT(-('Gastos Gerais'!$B$4:$B$1003=Analítico!$B113),-(Analítico!BJ$3&gt;='Gastos Gerais'!$D$4:$D$1003),-(Analítico!BJ$3&lt;='Gastos Gerais'!$E$4:$E$1003),-('Gastos Gerais'!$C$4:$C$1003))</f>
        <v>0</v>
      </c>
      <c r="BK113" s="70">
        <f t="shared" si="33"/>
        <v>0</v>
      </c>
      <c r="BL113" s="75">
        <f t="shared" ca="1" si="34"/>
        <v>0</v>
      </c>
    </row>
    <row r="114" spans="1:64" s="48" customFormat="1" ht="23.25" customHeight="1" x14ac:dyDescent="0.2">
      <c r="A114" s="19" t="s">
        <v>293</v>
      </c>
      <c r="B114" s="352" t="s">
        <v>294</v>
      </c>
      <c r="C114" s="72">
        <f>SUMPRODUCT(-('Gastos Gerais'!$B$4:$B$1003=Analítico!$B114),-(Analítico!C$3&gt;='Gastos Gerais'!$D$4:$D$1003),-(Analítico!C$3&lt;='Gastos Gerais'!$E$4:$E$1003),-('Gastos Gerais'!$C$4:$C$1003))</f>
        <v>17500</v>
      </c>
      <c r="D114" s="72">
        <f>SUMPRODUCT(-('Gastos Gerais'!$B$4:$B$1003=Analítico!$B114),-(Analítico!D$3&gt;='Gastos Gerais'!$D$4:$D$1003),-(Analítico!D$3&lt;='Gastos Gerais'!$E$4:$E$1003),-('Gastos Gerais'!$C$4:$C$1003))</f>
        <v>17500</v>
      </c>
      <c r="E114" s="72">
        <f>SUMPRODUCT(-('Gastos Gerais'!$B$4:$B$1003=Analítico!$B114),-(Analítico!E$3&gt;='Gastos Gerais'!$D$4:$D$1003),-(Analítico!E$3&lt;='Gastos Gerais'!$E$4:$E$1003),-('Gastos Gerais'!$C$4:$C$1003))</f>
        <v>17500</v>
      </c>
      <c r="F114" s="72">
        <f>SUMPRODUCT(-('Gastos Gerais'!$B$4:$B$1003=Analítico!$B114),-(Analítico!F$3&gt;='Gastos Gerais'!$D$4:$D$1003),-(Analítico!F$3&lt;='Gastos Gerais'!$E$4:$E$1003),-('Gastos Gerais'!$C$4:$C$1003))</f>
        <v>17500</v>
      </c>
      <c r="G114" s="72">
        <f>SUMPRODUCT(-('Gastos Gerais'!$B$4:$B$1003=Analítico!$B114),-(Analítico!G$3&gt;='Gastos Gerais'!$D$4:$D$1003),-(Analítico!G$3&lt;='Gastos Gerais'!$E$4:$E$1003),-('Gastos Gerais'!$C$4:$C$1003))</f>
        <v>17500</v>
      </c>
      <c r="H114" s="72">
        <f>SUMPRODUCT(-('Gastos Gerais'!$B$4:$B$1003=Analítico!$B114),-(Analítico!H$3&gt;='Gastos Gerais'!$D$4:$D$1003),-(Analítico!H$3&lt;='Gastos Gerais'!$E$4:$E$1003),-('Gastos Gerais'!$C$4:$C$1003))</f>
        <v>17500</v>
      </c>
      <c r="I114" s="72">
        <f>SUMPRODUCT(-('Gastos Gerais'!$B$4:$B$1003=Analítico!$B114),-(Analítico!I$3&gt;='Gastos Gerais'!$D$4:$D$1003),-(Analítico!I$3&lt;='Gastos Gerais'!$E$4:$E$1003),-('Gastos Gerais'!$C$4:$C$1003))</f>
        <v>0</v>
      </c>
      <c r="J114" s="72">
        <f>SUMPRODUCT(-('Gastos Gerais'!$B$4:$B$1003=Analítico!$B114),-(Analítico!J$3&gt;='Gastos Gerais'!$D$4:$D$1003),-(Analítico!J$3&lt;='Gastos Gerais'!$E$4:$E$1003),-('Gastos Gerais'!$C$4:$C$1003))</f>
        <v>0</v>
      </c>
      <c r="K114" s="72">
        <f>SUMPRODUCT(-('Gastos Gerais'!$B$4:$B$1003=Analítico!$B114),-(Analítico!K$3&gt;='Gastos Gerais'!$D$4:$D$1003),-(Analítico!K$3&lt;='Gastos Gerais'!$E$4:$E$1003),-('Gastos Gerais'!$C$4:$C$1003))</f>
        <v>0</v>
      </c>
      <c r="L114" s="72">
        <f>SUMPRODUCT(-('Gastos Gerais'!$B$4:$B$1003=Analítico!$B114),-(Analítico!L$3&gt;='Gastos Gerais'!$D$4:$D$1003),-(Analítico!L$3&lt;='Gastos Gerais'!$E$4:$E$1003),-('Gastos Gerais'!$C$4:$C$1003))</f>
        <v>0</v>
      </c>
      <c r="M114" s="72">
        <f>SUMPRODUCT(-('Gastos Gerais'!$B$4:$B$1003=Analítico!$B114),-(Analítico!M$3&gt;='Gastos Gerais'!$D$4:$D$1003),-(Analítico!M$3&lt;='Gastos Gerais'!$E$4:$E$1003),-('Gastos Gerais'!$C$4:$C$1003))</f>
        <v>0</v>
      </c>
      <c r="N114" s="72">
        <f>SUMPRODUCT(-('Gastos Gerais'!$B$4:$B$1003=Analítico!$B114),-(Analítico!N$3&gt;='Gastos Gerais'!$D$4:$D$1003),-(Analítico!N$3&lt;='Gastos Gerais'!$E$4:$E$1003),-('Gastos Gerais'!$C$4:$C$1003))</f>
        <v>0</v>
      </c>
      <c r="O114" s="72">
        <f>SUMPRODUCT(-('Gastos Gerais'!$B$4:$B$1003=Analítico!$B114),-(Analítico!O$3&gt;='Gastos Gerais'!$D$4:$D$1003),-(Analítico!O$3&lt;='Gastos Gerais'!$E$4:$E$1003),-('Gastos Gerais'!$C$4:$C$1003))</f>
        <v>0</v>
      </c>
      <c r="P114" s="72">
        <f>SUMPRODUCT(-('Gastos Gerais'!$B$4:$B$1003=Analítico!$B114),-(Analítico!P$3&gt;='Gastos Gerais'!$D$4:$D$1003),-(Analítico!P$3&lt;='Gastos Gerais'!$E$4:$E$1003),-('Gastos Gerais'!$C$4:$C$1003))</f>
        <v>0</v>
      </c>
      <c r="Q114" s="72">
        <f>SUMPRODUCT(-('Gastos Gerais'!$B$4:$B$1003=Analítico!$B114),-(Analítico!Q$3&gt;='Gastos Gerais'!$D$4:$D$1003),-(Analítico!Q$3&lt;='Gastos Gerais'!$E$4:$E$1003),-('Gastos Gerais'!$C$4:$C$1003))</f>
        <v>0</v>
      </c>
      <c r="R114" s="72">
        <f>SUMPRODUCT(-('Gastos Gerais'!$B$4:$B$1003=Analítico!$B114),-(Analítico!R$3&gt;='Gastos Gerais'!$D$4:$D$1003),-(Analítico!R$3&lt;='Gastos Gerais'!$E$4:$E$1003),-('Gastos Gerais'!$C$4:$C$1003))</f>
        <v>0</v>
      </c>
      <c r="S114" s="72">
        <f>SUMPRODUCT(-('Gastos Gerais'!$B$4:$B$1003=Analítico!$B114),-(Analítico!S$3&gt;='Gastos Gerais'!$D$4:$D$1003),-(Analítico!S$3&lt;='Gastos Gerais'!$E$4:$E$1003),-('Gastos Gerais'!$C$4:$C$1003))</f>
        <v>0</v>
      </c>
      <c r="T114" s="72">
        <f>SUMPRODUCT(-('Gastos Gerais'!$B$4:$B$1003=Analítico!$B114),-(Analítico!T$3&gt;='Gastos Gerais'!$D$4:$D$1003),-(Analítico!T$3&lt;='Gastos Gerais'!$E$4:$E$1003),-('Gastos Gerais'!$C$4:$C$1003))</f>
        <v>0</v>
      </c>
      <c r="U114" s="72">
        <f>SUMPRODUCT(-('Gastos Gerais'!$B$4:$B$1003=Analítico!$B114),-(Analítico!U$3&gt;='Gastos Gerais'!$D$4:$D$1003),-(Analítico!U$3&lt;='Gastos Gerais'!$E$4:$E$1003),-('Gastos Gerais'!$C$4:$C$1003))</f>
        <v>0</v>
      </c>
      <c r="V114" s="72">
        <f>SUMPRODUCT(-('Gastos Gerais'!$B$4:$B$1003=Analítico!$B114),-(Analítico!V$3&gt;='Gastos Gerais'!$D$4:$D$1003),-(Analítico!V$3&lt;='Gastos Gerais'!$E$4:$E$1003),-('Gastos Gerais'!$C$4:$C$1003))</f>
        <v>0</v>
      </c>
      <c r="W114" s="72">
        <f>SUMPRODUCT(-('Gastos Gerais'!$B$4:$B$1003=Analítico!$B114),-(Analítico!W$3&gt;='Gastos Gerais'!$D$4:$D$1003),-(Analítico!W$3&lt;='Gastos Gerais'!$E$4:$E$1003),-('Gastos Gerais'!$C$4:$C$1003))</f>
        <v>0</v>
      </c>
      <c r="X114" s="72">
        <f>SUMPRODUCT(-('Gastos Gerais'!$B$4:$B$1003=Analítico!$B114),-(Analítico!X$3&gt;='Gastos Gerais'!$D$4:$D$1003),-(Analítico!X$3&lt;='Gastos Gerais'!$E$4:$E$1003),-('Gastos Gerais'!$C$4:$C$1003))</f>
        <v>0</v>
      </c>
      <c r="Y114" s="72">
        <f>SUMPRODUCT(-('Gastos Gerais'!$B$4:$B$1003=Analítico!$B114),-(Analítico!Y$3&gt;='Gastos Gerais'!$D$4:$D$1003),-(Analítico!Y$3&lt;='Gastos Gerais'!$E$4:$E$1003),-('Gastos Gerais'!$C$4:$C$1003))</f>
        <v>0</v>
      </c>
      <c r="Z114" s="72">
        <f>SUMPRODUCT(-('Gastos Gerais'!$B$4:$B$1003=Analítico!$B114),-(Analítico!Z$3&gt;='Gastos Gerais'!$D$4:$D$1003),-(Analítico!Z$3&lt;='Gastos Gerais'!$E$4:$E$1003),-('Gastos Gerais'!$C$4:$C$1003))</f>
        <v>0</v>
      </c>
      <c r="AA114" s="72">
        <f>SUMPRODUCT(-('Gastos Gerais'!$B$4:$B$1003=Analítico!$B114),-(Analítico!AA$3&gt;='Gastos Gerais'!$D$4:$D$1003),-(Analítico!AA$3&lt;='Gastos Gerais'!$E$4:$E$1003),-('Gastos Gerais'!$C$4:$C$1003))</f>
        <v>0</v>
      </c>
      <c r="AB114" s="72">
        <f>SUMPRODUCT(-('Gastos Gerais'!$B$4:$B$1003=Analítico!$B114),-(Analítico!AB$3&gt;='Gastos Gerais'!$D$4:$D$1003),-(Analítico!AB$3&lt;='Gastos Gerais'!$E$4:$E$1003),-('Gastos Gerais'!$C$4:$C$1003))</f>
        <v>0</v>
      </c>
      <c r="AC114" s="72">
        <f>SUMPRODUCT(-('Gastos Gerais'!$B$4:$B$1003=Analítico!$B114),-(Analítico!AC$3&gt;='Gastos Gerais'!$D$4:$D$1003),-(Analítico!AC$3&lt;='Gastos Gerais'!$E$4:$E$1003),-('Gastos Gerais'!$C$4:$C$1003))</f>
        <v>0</v>
      </c>
      <c r="AD114" s="72">
        <f>SUMPRODUCT(-('Gastos Gerais'!$B$4:$B$1003=Analítico!$B114),-(Analítico!AD$3&gt;='Gastos Gerais'!$D$4:$D$1003),-(Analítico!AD$3&lt;='Gastos Gerais'!$E$4:$E$1003),-('Gastos Gerais'!$C$4:$C$1003))</f>
        <v>0</v>
      </c>
      <c r="AE114" s="72">
        <f>SUMPRODUCT(-('Gastos Gerais'!$B$4:$B$1003=Analítico!$B114),-(Analítico!AE$3&gt;='Gastos Gerais'!$D$4:$D$1003),-(Analítico!AE$3&lt;='Gastos Gerais'!$E$4:$E$1003),-('Gastos Gerais'!$C$4:$C$1003))</f>
        <v>0</v>
      </c>
      <c r="AF114" s="72">
        <f>SUMPRODUCT(-('Gastos Gerais'!$B$4:$B$1003=Analítico!$B114),-(Analítico!AF$3&gt;='Gastos Gerais'!$D$4:$D$1003),-(Analítico!AF$3&lt;='Gastos Gerais'!$E$4:$E$1003),-('Gastos Gerais'!$C$4:$C$1003))</f>
        <v>0</v>
      </c>
      <c r="AG114" s="72">
        <f>SUMPRODUCT(-('Gastos Gerais'!$B$4:$B$1003=Analítico!$B114),-(Analítico!AG$3&gt;='Gastos Gerais'!$D$4:$D$1003),-(Analítico!AG$3&lt;='Gastos Gerais'!$E$4:$E$1003),-('Gastos Gerais'!$C$4:$C$1003))</f>
        <v>0</v>
      </c>
      <c r="AH114" s="72">
        <f>SUMPRODUCT(-('Gastos Gerais'!$B$4:$B$1003=Analítico!$B114),-(Analítico!AH$3&gt;='Gastos Gerais'!$D$4:$D$1003),-(Analítico!AH$3&lt;='Gastos Gerais'!$E$4:$E$1003),-('Gastos Gerais'!$C$4:$C$1003))</f>
        <v>0</v>
      </c>
      <c r="AI114" s="72">
        <f>SUMPRODUCT(-('Gastos Gerais'!$B$4:$B$1003=Analítico!$B114),-(Analítico!AI$3&gt;='Gastos Gerais'!$D$4:$D$1003),-(Analítico!AI$3&lt;='Gastos Gerais'!$E$4:$E$1003),-('Gastos Gerais'!$C$4:$C$1003))</f>
        <v>0</v>
      </c>
      <c r="AJ114" s="72">
        <f>SUMPRODUCT(-('Gastos Gerais'!$B$4:$B$1003=Analítico!$B114),-(Analítico!AJ$3&gt;='Gastos Gerais'!$D$4:$D$1003),-(Analítico!AJ$3&lt;='Gastos Gerais'!$E$4:$E$1003),-('Gastos Gerais'!$C$4:$C$1003))</f>
        <v>0</v>
      </c>
      <c r="AK114" s="72">
        <f>SUMPRODUCT(-('Gastos Gerais'!$B$4:$B$1003=Analítico!$B114),-(Analítico!AK$3&gt;='Gastos Gerais'!$D$4:$D$1003),-(Analítico!AK$3&lt;='Gastos Gerais'!$E$4:$E$1003),-('Gastos Gerais'!$C$4:$C$1003))</f>
        <v>0</v>
      </c>
      <c r="AL114" s="72">
        <f>SUMPRODUCT(-('Gastos Gerais'!$B$4:$B$1003=Analítico!$B114),-(Analítico!AL$3&gt;='Gastos Gerais'!$D$4:$D$1003),-(Analítico!AL$3&lt;='Gastos Gerais'!$E$4:$E$1003),-('Gastos Gerais'!$C$4:$C$1003))</f>
        <v>0</v>
      </c>
      <c r="AM114" s="72">
        <f>SUMPRODUCT(-('Gastos Gerais'!$B$4:$B$1003=Analítico!$B114),-(Analítico!AM$3&gt;='Gastos Gerais'!$D$4:$D$1003),-(Analítico!AM$3&lt;='Gastos Gerais'!$E$4:$E$1003),-('Gastos Gerais'!$C$4:$C$1003))</f>
        <v>0</v>
      </c>
      <c r="AN114" s="72">
        <f>SUMPRODUCT(-('Gastos Gerais'!$B$4:$B$1003=Analítico!$B114),-(Analítico!AN$3&gt;='Gastos Gerais'!$D$4:$D$1003),-(Analítico!AN$3&lt;='Gastos Gerais'!$E$4:$E$1003),-('Gastos Gerais'!$C$4:$C$1003))</f>
        <v>0</v>
      </c>
      <c r="AO114" s="72">
        <f>SUMPRODUCT(-('Gastos Gerais'!$B$4:$B$1003=Analítico!$B114),-(Analítico!AO$3&gt;='Gastos Gerais'!$D$4:$D$1003),-(Analítico!AO$3&lt;='Gastos Gerais'!$E$4:$E$1003),-('Gastos Gerais'!$C$4:$C$1003))</f>
        <v>0</v>
      </c>
      <c r="AP114" s="72">
        <f>SUMPRODUCT(-('Gastos Gerais'!$B$4:$B$1003=Analítico!$B114),-(Analítico!AP$3&gt;='Gastos Gerais'!$D$4:$D$1003),-(Analítico!AP$3&lt;='Gastos Gerais'!$E$4:$E$1003),-('Gastos Gerais'!$C$4:$C$1003))</f>
        <v>0</v>
      </c>
      <c r="AQ114" s="72">
        <f>SUMPRODUCT(-('Gastos Gerais'!$B$4:$B$1003=Analítico!$B114),-(Analítico!AQ$3&gt;='Gastos Gerais'!$D$4:$D$1003),-(Analítico!AQ$3&lt;='Gastos Gerais'!$E$4:$E$1003),-('Gastos Gerais'!$C$4:$C$1003))</f>
        <v>0</v>
      </c>
      <c r="AR114" s="72">
        <f>SUMPRODUCT(-('Gastos Gerais'!$B$4:$B$1003=Analítico!$B114),-(Analítico!AR$3&gt;='Gastos Gerais'!$D$4:$D$1003),-(Analítico!AR$3&lt;='Gastos Gerais'!$E$4:$E$1003),-('Gastos Gerais'!$C$4:$C$1003))</f>
        <v>0</v>
      </c>
      <c r="AS114" s="72">
        <f>SUMPRODUCT(-('Gastos Gerais'!$B$4:$B$1003=Analítico!$B114),-(Analítico!AS$3&gt;='Gastos Gerais'!$D$4:$D$1003),-(Analítico!AS$3&lt;='Gastos Gerais'!$E$4:$E$1003),-('Gastos Gerais'!$C$4:$C$1003))</f>
        <v>0</v>
      </c>
      <c r="AT114" s="72">
        <f>SUMPRODUCT(-('Gastos Gerais'!$B$4:$B$1003=Analítico!$B114),-(Analítico!AT$3&gt;='Gastos Gerais'!$D$4:$D$1003),-(Analítico!AT$3&lt;='Gastos Gerais'!$E$4:$E$1003),-('Gastos Gerais'!$C$4:$C$1003))</f>
        <v>0</v>
      </c>
      <c r="AU114" s="72">
        <f>SUMPRODUCT(-('Gastos Gerais'!$B$4:$B$1003=Analítico!$B114),-(Analítico!AU$3&gt;='Gastos Gerais'!$D$4:$D$1003),-(Analítico!AU$3&lt;='Gastos Gerais'!$E$4:$E$1003),-('Gastos Gerais'!$C$4:$C$1003))</f>
        <v>0</v>
      </c>
      <c r="AV114" s="72">
        <f>SUMPRODUCT(-('Gastos Gerais'!$B$4:$B$1003=Analítico!$B114),-(Analítico!AV$3&gt;='Gastos Gerais'!$D$4:$D$1003),-(Analítico!AV$3&lt;='Gastos Gerais'!$E$4:$E$1003),-('Gastos Gerais'!$C$4:$C$1003))</f>
        <v>0</v>
      </c>
      <c r="AW114" s="72">
        <f>SUMPRODUCT(-('Gastos Gerais'!$B$4:$B$1003=Analítico!$B114),-(Analítico!AW$3&gt;='Gastos Gerais'!$D$4:$D$1003),-(Analítico!AW$3&lt;='Gastos Gerais'!$E$4:$E$1003),-('Gastos Gerais'!$C$4:$C$1003))</f>
        <v>0</v>
      </c>
      <c r="AX114" s="72">
        <f>SUMPRODUCT(-('Gastos Gerais'!$B$4:$B$1003=Analítico!$B114),-(Analítico!AX$3&gt;='Gastos Gerais'!$D$4:$D$1003),-(Analítico!AX$3&lt;='Gastos Gerais'!$E$4:$E$1003),-('Gastos Gerais'!$C$4:$C$1003))</f>
        <v>0</v>
      </c>
      <c r="AY114" s="72">
        <f>SUMPRODUCT(-('Gastos Gerais'!$B$4:$B$1003=Analítico!$B114),-(Analítico!AY$3&gt;='Gastos Gerais'!$D$4:$D$1003),-(Analítico!AY$3&lt;='Gastos Gerais'!$E$4:$E$1003),-('Gastos Gerais'!$C$4:$C$1003))</f>
        <v>0</v>
      </c>
      <c r="AZ114" s="72">
        <f>SUMPRODUCT(-('Gastos Gerais'!$B$4:$B$1003=Analítico!$B114),-(Analítico!AZ$3&gt;='Gastos Gerais'!$D$4:$D$1003),-(Analítico!AZ$3&lt;='Gastos Gerais'!$E$4:$E$1003),-('Gastos Gerais'!$C$4:$C$1003))</f>
        <v>0</v>
      </c>
      <c r="BA114" s="72">
        <f>SUMPRODUCT(-('Gastos Gerais'!$B$4:$B$1003=Analítico!$B114),-(Analítico!BA$3&gt;='Gastos Gerais'!$D$4:$D$1003),-(Analítico!BA$3&lt;='Gastos Gerais'!$E$4:$E$1003),-('Gastos Gerais'!$C$4:$C$1003))</f>
        <v>0</v>
      </c>
      <c r="BB114" s="72">
        <f>SUMPRODUCT(-('Gastos Gerais'!$B$4:$B$1003=Analítico!$B114),-(Analítico!BB$3&gt;='Gastos Gerais'!$D$4:$D$1003),-(Analítico!BB$3&lt;='Gastos Gerais'!$E$4:$E$1003),-('Gastos Gerais'!$C$4:$C$1003))</f>
        <v>0</v>
      </c>
      <c r="BC114" s="72">
        <f>SUMPRODUCT(-('Gastos Gerais'!$B$4:$B$1003=Analítico!$B114),-(Analítico!BC$3&gt;='Gastos Gerais'!$D$4:$D$1003),-(Analítico!BC$3&lt;='Gastos Gerais'!$E$4:$E$1003),-('Gastos Gerais'!$C$4:$C$1003))</f>
        <v>0</v>
      </c>
      <c r="BD114" s="72">
        <f>SUMPRODUCT(-('Gastos Gerais'!$B$4:$B$1003=Analítico!$B114),-(Analítico!BD$3&gt;='Gastos Gerais'!$D$4:$D$1003),-(Analítico!BD$3&lt;='Gastos Gerais'!$E$4:$E$1003),-('Gastos Gerais'!$C$4:$C$1003))</f>
        <v>0</v>
      </c>
      <c r="BE114" s="72">
        <f>SUMPRODUCT(-('Gastos Gerais'!$B$4:$B$1003=Analítico!$B114),-(Analítico!BE$3&gt;='Gastos Gerais'!$D$4:$D$1003),-(Analítico!BE$3&lt;='Gastos Gerais'!$E$4:$E$1003),-('Gastos Gerais'!$C$4:$C$1003))</f>
        <v>0</v>
      </c>
      <c r="BF114" s="72">
        <f>SUMPRODUCT(-('Gastos Gerais'!$B$4:$B$1003=Analítico!$B114),-(Analítico!BF$3&gt;='Gastos Gerais'!$D$4:$D$1003),-(Analítico!BF$3&lt;='Gastos Gerais'!$E$4:$E$1003),-('Gastos Gerais'!$C$4:$C$1003))</f>
        <v>0</v>
      </c>
      <c r="BG114" s="72">
        <f>SUMPRODUCT(-('Gastos Gerais'!$B$4:$B$1003=Analítico!$B114),-(Analítico!BG$3&gt;='Gastos Gerais'!$D$4:$D$1003),-(Analítico!BG$3&lt;='Gastos Gerais'!$E$4:$E$1003),-('Gastos Gerais'!$C$4:$C$1003))</f>
        <v>0</v>
      </c>
      <c r="BH114" s="72">
        <f>SUMPRODUCT(-('Gastos Gerais'!$B$4:$B$1003=Analítico!$B114),-(Analítico!BH$3&gt;='Gastos Gerais'!$D$4:$D$1003),-(Analítico!BH$3&lt;='Gastos Gerais'!$E$4:$E$1003),-('Gastos Gerais'!$C$4:$C$1003))</f>
        <v>0</v>
      </c>
      <c r="BI114" s="72">
        <f>SUMPRODUCT(-('Gastos Gerais'!$B$4:$B$1003=Analítico!$B114),-(Analítico!BI$3&gt;='Gastos Gerais'!$D$4:$D$1003),-(Analítico!BI$3&lt;='Gastos Gerais'!$E$4:$E$1003),-('Gastos Gerais'!$C$4:$C$1003))</f>
        <v>0</v>
      </c>
      <c r="BJ114" s="72">
        <f>SUMPRODUCT(-('Gastos Gerais'!$B$4:$B$1003=Analítico!$B114),-(Analítico!BJ$3&gt;='Gastos Gerais'!$D$4:$D$1003),-(Analítico!BJ$3&lt;='Gastos Gerais'!$E$4:$E$1003),-('Gastos Gerais'!$C$4:$C$1003))</f>
        <v>0</v>
      </c>
      <c r="BK114" s="70">
        <f t="shared" si="33"/>
        <v>105000</v>
      </c>
      <c r="BL114" s="75">
        <f t="shared" ca="1" si="34"/>
        <v>3.184151216017251E-2</v>
      </c>
    </row>
    <row r="115" spans="1:64" s="48" customFormat="1" ht="23.25" customHeight="1" x14ac:dyDescent="0.2">
      <c r="A115" s="19" t="s">
        <v>295</v>
      </c>
      <c r="B115" s="352" t="s">
        <v>296</v>
      </c>
      <c r="C115" s="72">
        <f>SUMPRODUCT(-('Gastos Gerais'!$B$4:$B$1003=Analítico!$B115),-(Analítico!C$3&gt;='Gastos Gerais'!$D$4:$D$1003),-(Analítico!C$3&lt;='Gastos Gerais'!$E$4:$E$1003),-('Gastos Gerais'!$C$4:$C$1003))</f>
        <v>0</v>
      </c>
      <c r="D115" s="72">
        <f>SUMPRODUCT(-('Gastos Gerais'!$B$4:$B$1003=Analítico!$B115),-(Analítico!D$3&gt;='Gastos Gerais'!$D$4:$D$1003),-(Analítico!D$3&lt;='Gastos Gerais'!$E$4:$E$1003),-('Gastos Gerais'!$C$4:$C$1003))</f>
        <v>0</v>
      </c>
      <c r="E115" s="72">
        <f>SUMPRODUCT(-('Gastos Gerais'!$B$4:$B$1003=Analítico!$B115),-(Analítico!E$3&gt;='Gastos Gerais'!$D$4:$D$1003),-(Analítico!E$3&lt;='Gastos Gerais'!$E$4:$E$1003),-('Gastos Gerais'!$C$4:$C$1003))</f>
        <v>0</v>
      </c>
      <c r="F115" s="72">
        <f>SUMPRODUCT(-('Gastos Gerais'!$B$4:$B$1003=Analítico!$B115),-(Analítico!F$3&gt;='Gastos Gerais'!$D$4:$D$1003),-(Analítico!F$3&lt;='Gastos Gerais'!$E$4:$E$1003),-('Gastos Gerais'!$C$4:$C$1003))</f>
        <v>0</v>
      </c>
      <c r="G115" s="72">
        <f>SUMPRODUCT(-('Gastos Gerais'!$B$4:$B$1003=Analítico!$B115),-(Analítico!G$3&gt;='Gastos Gerais'!$D$4:$D$1003),-(Analítico!G$3&lt;='Gastos Gerais'!$E$4:$E$1003),-('Gastos Gerais'!$C$4:$C$1003))</f>
        <v>0</v>
      </c>
      <c r="H115" s="72">
        <f>SUMPRODUCT(-('Gastos Gerais'!$B$4:$B$1003=Analítico!$B115),-(Analítico!H$3&gt;='Gastos Gerais'!$D$4:$D$1003),-(Analítico!H$3&lt;='Gastos Gerais'!$E$4:$E$1003),-('Gastos Gerais'!$C$4:$C$1003))</f>
        <v>0</v>
      </c>
      <c r="I115" s="72">
        <f>SUMPRODUCT(-('Gastos Gerais'!$B$4:$B$1003=Analítico!$B115),-(Analítico!I$3&gt;='Gastos Gerais'!$D$4:$D$1003),-(Analítico!I$3&lt;='Gastos Gerais'!$E$4:$E$1003),-('Gastos Gerais'!$C$4:$C$1003))</f>
        <v>0</v>
      </c>
      <c r="J115" s="72">
        <f>SUMPRODUCT(-('Gastos Gerais'!$B$4:$B$1003=Analítico!$B115),-(Analítico!J$3&gt;='Gastos Gerais'!$D$4:$D$1003),-(Analítico!J$3&lt;='Gastos Gerais'!$E$4:$E$1003),-('Gastos Gerais'!$C$4:$C$1003))</f>
        <v>0</v>
      </c>
      <c r="K115" s="72">
        <f>SUMPRODUCT(-('Gastos Gerais'!$B$4:$B$1003=Analítico!$B115),-(Analítico!K$3&gt;='Gastos Gerais'!$D$4:$D$1003),-(Analítico!K$3&lt;='Gastos Gerais'!$E$4:$E$1003),-('Gastos Gerais'!$C$4:$C$1003))</f>
        <v>0</v>
      </c>
      <c r="L115" s="72">
        <f>SUMPRODUCT(-('Gastos Gerais'!$B$4:$B$1003=Analítico!$B115),-(Analítico!L$3&gt;='Gastos Gerais'!$D$4:$D$1003),-(Analítico!L$3&lt;='Gastos Gerais'!$E$4:$E$1003),-('Gastos Gerais'!$C$4:$C$1003))</f>
        <v>0</v>
      </c>
      <c r="M115" s="72">
        <f>SUMPRODUCT(-('Gastos Gerais'!$B$4:$B$1003=Analítico!$B115),-(Analítico!M$3&gt;='Gastos Gerais'!$D$4:$D$1003),-(Analítico!M$3&lt;='Gastos Gerais'!$E$4:$E$1003),-('Gastos Gerais'!$C$4:$C$1003))</f>
        <v>0</v>
      </c>
      <c r="N115" s="72">
        <f>SUMPRODUCT(-('Gastos Gerais'!$B$4:$B$1003=Analítico!$B115),-(Analítico!N$3&gt;='Gastos Gerais'!$D$4:$D$1003),-(Analítico!N$3&lt;='Gastos Gerais'!$E$4:$E$1003),-('Gastos Gerais'!$C$4:$C$1003))</f>
        <v>0</v>
      </c>
      <c r="O115" s="72">
        <f>SUMPRODUCT(-('Gastos Gerais'!$B$4:$B$1003=Analítico!$B115),-(Analítico!O$3&gt;='Gastos Gerais'!$D$4:$D$1003),-(Analítico!O$3&lt;='Gastos Gerais'!$E$4:$E$1003),-('Gastos Gerais'!$C$4:$C$1003))</f>
        <v>0</v>
      </c>
      <c r="P115" s="72">
        <f>SUMPRODUCT(-('Gastos Gerais'!$B$4:$B$1003=Analítico!$B115),-(Analítico!P$3&gt;='Gastos Gerais'!$D$4:$D$1003),-(Analítico!P$3&lt;='Gastos Gerais'!$E$4:$E$1003),-('Gastos Gerais'!$C$4:$C$1003))</f>
        <v>0</v>
      </c>
      <c r="Q115" s="72">
        <f>SUMPRODUCT(-('Gastos Gerais'!$B$4:$B$1003=Analítico!$B115),-(Analítico!Q$3&gt;='Gastos Gerais'!$D$4:$D$1003),-(Analítico!Q$3&lt;='Gastos Gerais'!$E$4:$E$1003),-('Gastos Gerais'!$C$4:$C$1003))</f>
        <v>0</v>
      </c>
      <c r="R115" s="72">
        <f>SUMPRODUCT(-('Gastos Gerais'!$B$4:$B$1003=Analítico!$B115),-(Analítico!R$3&gt;='Gastos Gerais'!$D$4:$D$1003),-(Analítico!R$3&lt;='Gastos Gerais'!$E$4:$E$1003),-('Gastos Gerais'!$C$4:$C$1003))</f>
        <v>0</v>
      </c>
      <c r="S115" s="72">
        <f>SUMPRODUCT(-('Gastos Gerais'!$B$4:$B$1003=Analítico!$B115),-(Analítico!S$3&gt;='Gastos Gerais'!$D$4:$D$1003),-(Analítico!S$3&lt;='Gastos Gerais'!$E$4:$E$1003),-('Gastos Gerais'!$C$4:$C$1003))</f>
        <v>0</v>
      </c>
      <c r="T115" s="72">
        <f>SUMPRODUCT(-('Gastos Gerais'!$B$4:$B$1003=Analítico!$B115),-(Analítico!T$3&gt;='Gastos Gerais'!$D$4:$D$1003),-(Analítico!T$3&lt;='Gastos Gerais'!$E$4:$E$1003),-('Gastos Gerais'!$C$4:$C$1003))</f>
        <v>0</v>
      </c>
      <c r="U115" s="72">
        <f>SUMPRODUCT(-('Gastos Gerais'!$B$4:$B$1003=Analítico!$B115),-(Analítico!U$3&gt;='Gastos Gerais'!$D$4:$D$1003),-(Analítico!U$3&lt;='Gastos Gerais'!$E$4:$E$1003),-('Gastos Gerais'!$C$4:$C$1003))</f>
        <v>0</v>
      </c>
      <c r="V115" s="72">
        <f>SUMPRODUCT(-('Gastos Gerais'!$B$4:$B$1003=Analítico!$B115),-(Analítico!V$3&gt;='Gastos Gerais'!$D$4:$D$1003),-(Analítico!V$3&lt;='Gastos Gerais'!$E$4:$E$1003),-('Gastos Gerais'!$C$4:$C$1003))</f>
        <v>0</v>
      </c>
      <c r="W115" s="72">
        <f>SUMPRODUCT(-('Gastos Gerais'!$B$4:$B$1003=Analítico!$B115),-(Analítico!W$3&gt;='Gastos Gerais'!$D$4:$D$1003),-(Analítico!W$3&lt;='Gastos Gerais'!$E$4:$E$1003),-('Gastos Gerais'!$C$4:$C$1003))</f>
        <v>0</v>
      </c>
      <c r="X115" s="72">
        <f>SUMPRODUCT(-('Gastos Gerais'!$B$4:$B$1003=Analítico!$B115),-(Analítico!X$3&gt;='Gastos Gerais'!$D$4:$D$1003),-(Analítico!X$3&lt;='Gastos Gerais'!$E$4:$E$1003),-('Gastos Gerais'!$C$4:$C$1003))</f>
        <v>0</v>
      </c>
      <c r="Y115" s="72">
        <f>SUMPRODUCT(-('Gastos Gerais'!$B$4:$B$1003=Analítico!$B115),-(Analítico!Y$3&gt;='Gastos Gerais'!$D$4:$D$1003),-(Analítico!Y$3&lt;='Gastos Gerais'!$E$4:$E$1003),-('Gastos Gerais'!$C$4:$C$1003))</f>
        <v>0</v>
      </c>
      <c r="Z115" s="72">
        <f>SUMPRODUCT(-('Gastos Gerais'!$B$4:$B$1003=Analítico!$B115),-(Analítico!Z$3&gt;='Gastos Gerais'!$D$4:$D$1003),-(Analítico!Z$3&lt;='Gastos Gerais'!$E$4:$E$1003),-('Gastos Gerais'!$C$4:$C$1003))</f>
        <v>0</v>
      </c>
      <c r="AA115" s="72">
        <f>SUMPRODUCT(-('Gastos Gerais'!$B$4:$B$1003=Analítico!$B115),-(Analítico!AA$3&gt;='Gastos Gerais'!$D$4:$D$1003),-(Analítico!AA$3&lt;='Gastos Gerais'!$E$4:$E$1003),-('Gastos Gerais'!$C$4:$C$1003))</f>
        <v>0</v>
      </c>
      <c r="AB115" s="72">
        <f>SUMPRODUCT(-('Gastos Gerais'!$B$4:$B$1003=Analítico!$B115),-(Analítico!AB$3&gt;='Gastos Gerais'!$D$4:$D$1003),-(Analítico!AB$3&lt;='Gastos Gerais'!$E$4:$E$1003),-('Gastos Gerais'!$C$4:$C$1003))</f>
        <v>0</v>
      </c>
      <c r="AC115" s="72">
        <f>SUMPRODUCT(-('Gastos Gerais'!$B$4:$B$1003=Analítico!$B115),-(Analítico!AC$3&gt;='Gastos Gerais'!$D$4:$D$1003),-(Analítico!AC$3&lt;='Gastos Gerais'!$E$4:$E$1003),-('Gastos Gerais'!$C$4:$C$1003))</f>
        <v>0</v>
      </c>
      <c r="AD115" s="72">
        <f>SUMPRODUCT(-('Gastos Gerais'!$B$4:$B$1003=Analítico!$B115),-(Analítico!AD$3&gt;='Gastos Gerais'!$D$4:$D$1003),-(Analítico!AD$3&lt;='Gastos Gerais'!$E$4:$E$1003),-('Gastos Gerais'!$C$4:$C$1003))</f>
        <v>0</v>
      </c>
      <c r="AE115" s="72">
        <f>SUMPRODUCT(-('Gastos Gerais'!$B$4:$B$1003=Analítico!$B115),-(Analítico!AE$3&gt;='Gastos Gerais'!$D$4:$D$1003),-(Analítico!AE$3&lt;='Gastos Gerais'!$E$4:$E$1003),-('Gastos Gerais'!$C$4:$C$1003))</f>
        <v>0</v>
      </c>
      <c r="AF115" s="72">
        <f>SUMPRODUCT(-('Gastos Gerais'!$B$4:$B$1003=Analítico!$B115),-(Analítico!AF$3&gt;='Gastos Gerais'!$D$4:$D$1003),-(Analítico!AF$3&lt;='Gastos Gerais'!$E$4:$E$1003),-('Gastos Gerais'!$C$4:$C$1003))</f>
        <v>0</v>
      </c>
      <c r="AG115" s="72">
        <f>SUMPRODUCT(-('Gastos Gerais'!$B$4:$B$1003=Analítico!$B115),-(Analítico!AG$3&gt;='Gastos Gerais'!$D$4:$D$1003),-(Analítico!AG$3&lt;='Gastos Gerais'!$E$4:$E$1003),-('Gastos Gerais'!$C$4:$C$1003))</f>
        <v>0</v>
      </c>
      <c r="AH115" s="72">
        <f>SUMPRODUCT(-('Gastos Gerais'!$B$4:$B$1003=Analítico!$B115),-(Analítico!AH$3&gt;='Gastos Gerais'!$D$4:$D$1003),-(Analítico!AH$3&lt;='Gastos Gerais'!$E$4:$E$1003),-('Gastos Gerais'!$C$4:$C$1003))</f>
        <v>0</v>
      </c>
      <c r="AI115" s="72">
        <f>SUMPRODUCT(-('Gastos Gerais'!$B$4:$B$1003=Analítico!$B115),-(Analítico!AI$3&gt;='Gastos Gerais'!$D$4:$D$1003),-(Analítico!AI$3&lt;='Gastos Gerais'!$E$4:$E$1003),-('Gastos Gerais'!$C$4:$C$1003))</f>
        <v>0</v>
      </c>
      <c r="AJ115" s="72">
        <f>SUMPRODUCT(-('Gastos Gerais'!$B$4:$B$1003=Analítico!$B115),-(Analítico!AJ$3&gt;='Gastos Gerais'!$D$4:$D$1003),-(Analítico!AJ$3&lt;='Gastos Gerais'!$E$4:$E$1003),-('Gastos Gerais'!$C$4:$C$1003))</f>
        <v>0</v>
      </c>
      <c r="AK115" s="72">
        <f>SUMPRODUCT(-('Gastos Gerais'!$B$4:$B$1003=Analítico!$B115),-(Analítico!AK$3&gt;='Gastos Gerais'!$D$4:$D$1003),-(Analítico!AK$3&lt;='Gastos Gerais'!$E$4:$E$1003),-('Gastos Gerais'!$C$4:$C$1003))</f>
        <v>0</v>
      </c>
      <c r="AL115" s="72">
        <f>SUMPRODUCT(-('Gastos Gerais'!$B$4:$B$1003=Analítico!$B115),-(Analítico!AL$3&gt;='Gastos Gerais'!$D$4:$D$1003),-(Analítico!AL$3&lt;='Gastos Gerais'!$E$4:$E$1003),-('Gastos Gerais'!$C$4:$C$1003))</f>
        <v>0</v>
      </c>
      <c r="AM115" s="72">
        <f>SUMPRODUCT(-('Gastos Gerais'!$B$4:$B$1003=Analítico!$B115),-(Analítico!AM$3&gt;='Gastos Gerais'!$D$4:$D$1003),-(Analítico!AM$3&lt;='Gastos Gerais'!$E$4:$E$1003),-('Gastos Gerais'!$C$4:$C$1003))</f>
        <v>0</v>
      </c>
      <c r="AN115" s="72">
        <f>SUMPRODUCT(-('Gastos Gerais'!$B$4:$B$1003=Analítico!$B115),-(Analítico!AN$3&gt;='Gastos Gerais'!$D$4:$D$1003),-(Analítico!AN$3&lt;='Gastos Gerais'!$E$4:$E$1003),-('Gastos Gerais'!$C$4:$C$1003))</f>
        <v>0</v>
      </c>
      <c r="AO115" s="72">
        <f>SUMPRODUCT(-('Gastos Gerais'!$B$4:$B$1003=Analítico!$B115),-(Analítico!AO$3&gt;='Gastos Gerais'!$D$4:$D$1003),-(Analítico!AO$3&lt;='Gastos Gerais'!$E$4:$E$1003),-('Gastos Gerais'!$C$4:$C$1003))</f>
        <v>0</v>
      </c>
      <c r="AP115" s="72">
        <f>SUMPRODUCT(-('Gastos Gerais'!$B$4:$B$1003=Analítico!$B115),-(Analítico!AP$3&gt;='Gastos Gerais'!$D$4:$D$1003),-(Analítico!AP$3&lt;='Gastos Gerais'!$E$4:$E$1003),-('Gastos Gerais'!$C$4:$C$1003))</f>
        <v>0</v>
      </c>
      <c r="AQ115" s="72">
        <f>SUMPRODUCT(-('Gastos Gerais'!$B$4:$B$1003=Analítico!$B115),-(Analítico!AQ$3&gt;='Gastos Gerais'!$D$4:$D$1003),-(Analítico!AQ$3&lt;='Gastos Gerais'!$E$4:$E$1003),-('Gastos Gerais'!$C$4:$C$1003))</f>
        <v>0</v>
      </c>
      <c r="AR115" s="72">
        <f>SUMPRODUCT(-('Gastos Gerais'!$B$4:$B$1003=Analítico!$B115),-(Analítico!AR$3&gt;='Gastos Gerais'!$D$4:$D$1003),-(Analítico!AR$3&lt;='Gastos Gerais'!$E$4:$E$1003),-('Gastos Gerais'!$C$4:$C$1003))</f>
        <v>0</v>
      </c>
      <c r="AS115" s="72">
        <f>SUMPRODUCT(-('Gastos Gerais'!$B$4:$B$1003=Analítico!$B115),-(Analítico!AS$3&gt;='Gastos Gerais'!$D$4:$D$1003),-(Analítico!AS$3&lt;='Gastos Gerais'!$E$4:$E$1003),-('Gastos Gerais'!$C$4:$C$1003))</f>
        <v>0</v>
      </c>
      <c r="AT115" s="72">
        <f>SUMPRODUCT(-('Gastos Gerais'!$B$4:$B$1003=Analítico!$B115),-(Analítico!AT$3&gt;='Gastos Gerais'!$D$4:$D$1003),-(Analítico!AT$3&lt;='Gastos Gerais'!$E$4:$E$1003),-('Gastos Gerais'!$C$4:$C$1003))</f>
        <v>0</v>
      </c>
      <c r="AU115" s="72">
        <f>SUMPRODUCT(-('Gastos Gerais'!$B$4:$B$1003=Analítico!$B115),-(Analítico!AU$3&gt;='Gastos Gerais'!$D$4:$D$1003),-(Analítico!AU$3&lt;='Gastos Gerais'!$E$4:$E$1003),-('Gastos Gerais'!$C$4:$C$1003))</f>
        <v>0</v>
      </c>
      <c r="AV115" s="72">
        <f>SUMPRODUCT(-('Gastos Gerais'!$B$4:$B$1003=Analítico!$B115),-(Analítico!AV$3&gt;='Gastos Gerais'!$D$4:$D$1003),-(Analítico!AV$3&lt;='Gastos Gerais'!$E$4:$E$1003),-('Gastos Gerais'!$C$4:$C$1003))</f>
        <v>0</v>
      </c>
      <c r="AW115" s="72">
        <f>SUMPRODUCT(-('Gastos Gerais'!$B$4:$B$1003=Analítico!$B115),-(Analítico!AW$3&gt;='Gastos Gerais'!$D$4:$D$1003),-(Analítico!AW$3&lt;='Gastos Gerais'!$E$4:$E$1003),-('Gastos Gerais'!$C$4:$C$1003))</f>
        <v>0</v>
      </c>
      <c r="AX115" s="72">
        <f>SUMPRODUCT(-('Gastos Gerais'!$B$4:$B$1003=Analítico!$B115),-(Analítico!AX$3&gt;='Gastos Gerais'!$D$4:$D$1003),-(Analítico!AX$3&lt;='Gastos Gerais'!$E$4:$E$1003),-('Gastos Gerais'!$C$4:$C$1003))</f>
        <v>0</v>
      </c>
      <c r="AY115" s="72">
        <f>SUMPRODUCT(-('Gastos Gerais'!$B$4:$B$1003=Analítico!$B115),-(Analítico!AY$3&gt;='Gastos Gerais'!$D$4:$D$1003),-(Analítico!AY$3&lt;='Gastos Gerais'!$E$4:$E$1003),-('Gastos Gerais'!$C$4:$C$1003))</f>
        <v>0</v>
      </c>
      <c r="AZ115" s="72">
        <f>SUMPRODUCT(-('Gastos Gerais'!$B$4:$B$1003=Analítico!$B115),-(Analítico!AZ$3&gt;='Gastos Gerais'!$D$4:$D$1003),-(Analítico!AZ$3&lt;='Gastos Gerais'!$E$4:$E$1003),-('Gastos Gerais'!$C$4:$C$1003))</f>
        <v>0</v>
      </c>
      <c r="BA115" s="72">
        <f>SUMPRODUCT(-('Gastos Gerais'!$B$4:$B$1003=Analítico!$B115),-(Analítico!BA$3&gt;='Gastos Gerais'!$D$4:$D$1003),-(Analítico!BA$3&lt;='Gastos Gerais'!$E$4:$E$1003),-('Gastos Gerais'!$C$4:$C$1003))</f>
        <v>0</v>
      </c>
      <c r="BB115" s="72">
        <f>SUMPRODUCT(-('Gastos Gerais'!$B$4:$B$1003=Analítico!$B115),-(Analítico!BB$3&gt;='Gastos Gerais'!$D$4:$D$1003),-(Analítico!BB$3&lt;='Gastos Gerais'!$E$4:$E$1003),-('Gastos Gerais'!$C$4:$C$1003))</f>
        <v>0</v>
      </c>
      <c r="BC115" s="72">
        <f>SUMPRODUCT(-('Gastos Gerais'!$B$4:$B$1003=Analítico!$B115),-(Analítico!BC$3&gt;='Gastos Gerais'!$D$4:$D$1003),-(Analítico!BC$3&lt;='Gastos Gerais'!$E$4:$E$1003),-('Gastos Gerais'!$C$4:$C$1003))</f>
        <v>0</v>
      </c>
      <c r="BD115" s="72">
        <f>SUMPRODUCT(-('Gastos Gerais'!$B$4:$B$1003=Analítico!$B115),-(Analítico!BD$3&gt;='Gastos Gerais'!$D$4:$D$1003),-(Analítico!BD$3&lt;='Gastos Gerais'!$E$4:$E$1003),-('Gastos Gerais'!$C$4:$C$1003))</f>
        <v>0</v>
      </c>
      <c r="BE115" s="72">
        <f>SUMPRODUCT(-('Gastos Gerais'!$B$4:$B$1003=Analítico!$B115),-(Analítico!BE$3&gt;='Gastos Gerais'!$D$4:$D$1003),-(Analítico!BE$3&lt;='Gastos Gerais'!$E$4:$E$1003),-('Gastos Gerais'!$C$4:$C$1003))</f>
        <v>0</v>
      </c>
      <c r="BF115" s="72">
        <f>SUMPRODUCT(-('Gastos Gerais'!$B$4:$B$1003=Analítico!$B115),-(Analítico!BF$3&gt;='Gastos Gerais'!$D$4:$D$1003),-(Analítico!BF$3&lt;='Gastos Gerais'!$E$4:$E$1003),-('Gastos Gerais'!$C$4:$C$1003))</f>
        <v>0</v>
      </c>
      <c r="BG115" s="72">
        <f>SUMPRODUCT(-('Gastos Gerais'!$B$4:$B$1003=Analítico!$B115),-(Analítico!BG$3&gt;='Gastos Gerais'!$D$4:$D$1003),-(Analítico!BG$3&lt;='Gastos Gerais'!$E$4:$E$1003),-('Gastos Gerais'!$C$4:$C$1003))</f>
        <v>0</v>
      </c>
      <c r="BH115" s="72">
        <f>SUMPRODUCT(-('Gastos Gerais'!$B$4:$B$1003=Analítico!$B115),-(Analítico!BH$3&gt;='Gastos Gerais'!$D$4:$D$1003),-(Analítico!BH$3&lt;='Gastos Gerais'!$E$4:$E$1003),-('Gastos Gerais'!$C$4:$C$1003))</f>
        <v>0</v>
      </c>
      <c r="BI115" s="72">
        <f>SUMPRODUCT(-('Gastos Gerais'!$B$4:$B$1003=Analítico!$B115),-(Analítico!BI$3&gt;='Gastos Gerais'!$D$4:$D$1003),-(Analítico!BI$3&lt;='Gastos Gerais'!$E$4:$E$1003),-('Gastos Gerais'!$C$4:$C$1003))</f>
        <v>0</v>
      </c>
      <c r="BJ115" s="72">
        <f>SUMPRODUCT(-('Gastos Gerais'!$B$4:$B$1003=Analítico!$B115),-(Analítico!BJ$3&gt;='Gastos Gerais'!$D$4:$D$1003),-(Analítico!BJ$3&lt;='Gastos Gerais'!$E$4:$E$1003),-('Gastos Gerais'!$C$4:$C$1003))</f>
        <v>0</v>
      </c>
      <c r="BK115" s="70">
        <f t="shared" si="33"/>
        <v>0</v>
      </c>
      <c r="BL115" s="75">
        <f t="shared" ca="1" si="34"/>
        <v>0</v>
      </c>
    </row>
    <row r="116" spans="1:64" s="48" customFormat="1" ht="23.25" customHeight="1" x14ac:dyDescent="0.2">
      <c r="A116" s="19" t="s">
        <v>297</v>
      </c>
      <c r="B116" s="352" t="s">
        <v>298</v>
      </c>
      <c r="C116" s="72">
        <f>SUMPRODUCT(-('Gastos Gerais'!$B$4:$B$1003=Analítico!$B116),-(Analítico!C$3&gt;='Gastos Gerais'!$D$4:$D$1003),-(Analítico!C$3&lt;='Gastos Gerais'!$E$4:$E$1003),-('Gastos Gerais'!$C$4:$C$1003))</f>
        <v>0</v>
      </c>
      <c r="D116" s="72">
        <f>SUMPRODUCT(-('Gastos Gerais'!$B$4:$B$1003=Analítico!$B116),-(Analítico!D$3&gt;='Gastos Gerais'!$D$4:$D$1003),-(Analítico!D$3&lt;='Gastos Gerais'!$E$4:$E$1003),-('Gastos Gerais'!$C$4:$C$1003))</f>
        <v>0</v>
      </c>
      <c r="E116" s="72">
        <f>SUMPRODUCT(-('Gastos Gerais'!$B$4:$B$1003=Analítico!$B116),-(Analítico!E$3&gt;='Gastos Gerais'!$D$4:$D$1003),-(Analítico!E$3&lt;='Gastos Gerais'!$E$4:$E$1003),-('Gastos Gerais'!$C$4:$C$1003))</f>
        <v>0</v>
      </c>
      <c r="F116" s="72">
        <f>SUMPRODUCT(-('Gastos Gerais'!$B$4:$B$1003=Analítico!$B116),-(Analítico!F$3&gt;='Gastos Gerais'!$D$4:$D$1003),-(Analítico!F$3&lt;='Gastos Gerais'!$E$4:$E$1003),-('Gastos Gerais'!$C$4:$C$1003))</f>
        <v>0</v>
      </c>
      <c r="G116" s="72">
        <f>SUMPRODUCT(-('Gastos Gerais'!$B$4:$B$1003=Analítico!$B116),-(Analítico!G$3&gt;='Gastos Gerais'!$D$4:$D$1003),-(Analítico!G$3&lt;='Gastos Gerais'!$E$4:$E$1003),-('Gastos Gerais'!$C$4:$C$1003))</f>
        <v>0</v>
      </c>
      <c r="H116" s="72">
        <f>SUMPRODUCT(-('Gastos Gerais'!$B$4:$B$1003=Analítico!$B116),-(Analítico!H$3&gt;='Gastos Gerais'!$D$4:$D$1003),-(Analítico!H$3&lt;='Gastos Gerais'!$E$4:$E$1003),-('Gastos Gerais'!$C$4:$C$1003))</f>
        <v>0</v>
      </c>
      <c r="I116" s="72">
        <f>SUMPRODUCT(-('Gastos Gerais'!$B$4:$B$1003=Analítico!$B116),-(Analítico!I$3&gt;='Gastos Gerais'!$D$4:$D$1003),-(Analítico!I$3&lt;='Gastos Gerais'!$E$4:$E$1003),-('Gastos Gerais'!$C$4:$C$1003))</f>
        <v>0</v>
      </c>
      <c r="J116" s="72">
        <f>SUMPRODUCT(-('Gastos Gerais'!$B$4:$B$1003=Analítico!$B116),-(Analítico!J$3&gt;='Gastos Gerais'!$D$4:$D$1003),-(Analítico!J$3&lt;='Gastos Gerais'!$E$4:$E$1003),-('Gastos Gerais'!$C$4:$C$1003))</f>
        <v>0</v>
      </c>
      <c r="K116" s="72">
        <f>SUMPRODUCT(-('Gastos Gerais'!$B$4:$B$1003=Analítico!$B116),-(Analítico!K$3&gt;='Gastos Gerais'!$D$4:$D$1003),-(Analítico!K$3&lt;='Gastos Gerais'!$E$4:$E$1003),-('Gastos Gerais'!$C$4:$C$1003))</f>
        <v>0</v>
      </c>
      <c r="L116" s="72">
        <f>SUMPRODUCT(-('Gastos Gerais'!$B$4:$B$1003=Analítico!$B116),-(Analítico!L$3&gt;='Gastos Gerais'!$D$4:$D$1003),-(Analítico!L$3&lt;='Gastos Gerais'!$E$4:$E$1003),-('Gastos Gerais'!$C$4:$C$1003))</f>
        <v>0</v>
      </c>
      <c r="M116" s="72">
        <f>SUMPRODUCT(-('Gastos Gerais'!$B$4:$B$1003=Analítico!$B116),-(Analítico!M$3&gt;='Gastos Gerais'!$D$4:$D$1003),-(Analítico!M$3&lt;='Gastos Gerais'!$E$4:$E$1003),-('Gastos Gerais'!$C$4:$C$1003))</f>
        <v>0</v>
      </c>
      <c r="N116" s="72">
        <f>SUMPRODUCT(-('Gastos Gerais'!$B$4:$B$1003=Analítico!$B116),-(Analítico!N$3&gt;='Gastos Gerais'!$D$4:$D$1003),-(Analítico!N$3&lt;='Gastos Gerais'!$E$4:$E$1003),-('Gastos Gerais'!$C$4:$C$1003))</f>
        <v>0</v>
      </c>
      <c r="O116" s="72">
        <f>SUMPRODUCT(-('Gastos Gerais'!$B$4:$B$1003=Analítico!$B116),-(Analítico!O$3&gt;='Gastos Gerais'!$D$4:$D$1003),-(Analítico!O$3&lt;='Gastos Gerais'!$E$4:$E$1003),-('Gastos Gerais'!$C$4:$C$1003))</f>
        <v>0</v>
      </c>
      <c r="P116" s="72">
        <f>SUMPRODUCT(-('Gastos Gerais'!$B$4:$B$1003=Analítico!$B116),-(Analítico!P$3&gt;='Gastos Gerais'!$D$4:$D$1003),-(Analítico!P$3&lt;='Gastos Gerais'!$E$4:$E$1003),-('Gastos Gerais'!$C$4:$C$1003))</f>
        <v>0</v>
      </c>
      <c r="Q116" s="72">
        <f>SUMPRODUCT(-('Gastos Gerais'!$B$4:$B$1003=Analítico!$B116),-(Analítico!Q$3&gt;='Gastos Gerais'!$D$4:$D$1003),-(Analítico!Q$3&lt;='Gastos Gerais'!$E$4:$E$1003),-('Gastos Gerais'!$C$4:$C$1003))</f>
        <v>0</v>
      </c>
      <c r="R116" s="72">
        <f>SUMPRODUCT(-('Gastos Gerais'!$B$4:$B$1003=Analítico!$B116),-(Analítico!R$3&gt;='Gastos Gerais'!$D$4:$D$1003),-(Analítico!R$3&lt;='Gastos Gerais'!$E$4:$E$1003),-('Gastos Gerais'!$C$4:$C$1003))</f>
        <v>0</v>
      </c>
      <c r="S116" s="72">
        <f>SUMPRODUCT(-('Gastos Gerais'!$B$4:$B$1003=Analítico!$B116),-(Analítico!S$3&gt;='Gastos Gerais'!$D$4:$D$1003),-(Analítico!S$3&lt;='Gastos Gerais'!$E$4:$E$1003),-('Gastos Gerais'!$C$4:$C$1003))</f>
        <v>0</v>
      </c>
      <c r="T116" s="72">
        <f>SUMPRODUCT(-('Gastos Gerais'!$B$4:$B$1003=Analítico!$B116),-(Analítico!T$3&gt;='Gastos Gerais'!$D$4:$D$1003),-(Analítico!T$3&lt;='Gastos Gerais'!$E$4:$E$1003),-('Gastos Gerais'!$C$4:$C$1003))</f>
        <v>0</v>
      </c>
      <c r="U116" s="72">
        <f>SUMPRODUCT(-('Gastos Gerais'!$B$4:$B$1003=Analítico!$B116),-(Analítico!U$3&gt;='Gastos Gerais'!$D$4:$D$1003),-(Analítico!U$3&lt;='Gastos Gerais'!$E$4:$E$1003),-('Gastos Gerais'!$C$4:$C$1003))</f>
        <v>0</v>
      </c>
      <c r="V116" s="72">
        <f>SUMPRODUCT(-('Gastos Gerais'!$B$4:$B$1003=Analítico!$B116),-(Analítico!V$3&gt;='Gastos Gerais'!$D$4:$D$1003),-(Analítico!V$3&lt;='Gastos Gerais'!$E$4:$E$1003),-('Gastos Gerais'!$C$4:$C$1003))</f>
        <v>0</v>
      </c>
      <c r="W116" s="72">
        <f>SUMPRODUCT(-('Gastos Gerais'!$B$4:$B$1003=Analítico!$B116),-(Analítico!W$3&gt;='Gastos Gerais'!$D$4:$D$1003),-(Analítico!W$3&lt;='Gastos Gerais'!$E$4:$E$1003),-('Gastos Gerais'!$C$4:$C$1003))</f>
        <v>0</v>
      </c>
      <c r="X116" s="72">
        <f>SUMPRODUCT(-('Gastos Gerais'!$B$4:$B$1003=Analítico!$B116),-(Analítico!X$3&gt;='Gastos Gerais'!$D$4:$D$1003),-(Analítico!X$3&lt;='Gastos Gerais'!$E$4:$E$1003),-('Gastos Gerais'!$C$4:$C$1003))</f>
        <v>0</v>
      </c>
      <c r="Y116" s="72">
        <f>SUMPRODUCT(-('Gastos Gerais'!$B$4:$B$1003=Analítico!$B116),-(Analítico!Y$3&gt;='Gastos Gerais'!$D$4:$D$1003),-(Analítico!Y$3&lt;='Gastos Gerais'!$E$4:$E$1003),-('Gastos Gerais'!$C$4:$C$1003))</f>
        <v>0</v>
      </c>
      <c r="Z116" s="72">
        <f>SUMPRODUCT(-('Gastos Gerais'!$B$4:$B$1003=Analítico!$B116),-(Analítico!Z$3&gt;='Gastos Gerais'!$D$4:$D$1003),-(Analítico!Z$3&lt;='Gastos Gerais'!$E$4:$E$1003),-('Gastos Gerais'!$C$4:$C$1003))</f>
        <v>0</v>
      </c>
      <c r="AA116" s="72">
        <f>SUMPRODUCT(-('Gastos Gerais'!$B$4:$B$1003=Analítico!$B116),-(Analítico!AA$3&gt;='Gastos Gerais'!$D$4:$D$1003),-(Analítico!AA$3&lt;='Gastos Gerais'!$E$4:$E$1003),-('Gastos Gerais'!$C$4:$C$1003))</f>
        <v>0</v>
      </c>
      <c r="AB116" s="72">
        <f>SUMPRODUCT(-('Gastos Gerais'!$B$4:$B$1003=Analítico!$B116),-(Analítico!AB$3&gt;='Gastos Gerais'!$D$4:$D$1003),-(Analítico!AB$3&lt;='Gastos Gerais'!$E$4:$E$1003),-('Gastos Gerais'!$C$4:$C$1003))</f>
        <v>0</v>
      </c>
      <c r="AC116" s="72">
        <f>SUMPRODUCT(-('Gastos Gerais'!$B$4:$B$1003=Analítico!$B116),-(Analítico!AC$3&gt;='Gastos Gerais'!$D$4:$D$1003),-(Analítico!AC$3&lt;='Gastos Gerais'!$E$4:$E$1003),-('Gastos Gerais'!$C$4:$C$1003))</f>
        <v>0</v>
      </c>
      <c r="AD116" s="72">
        <f>SUMPRODUCT(-('Gastos Gerais'!$B$4:$B$1003=Analítico!$B116),-(Analítico!AD$3&gt;='Gastos Gerais'!$D$4:$D$1003),-(Analítico!AD$3&lt;='Gastos Gerais'!$E$4:$E$1003),-('Gastos Gerais'!$C$4:$C$1003))</f>
        <v>0</v>
      </c>
      <c r="AE116" s="72">
        <f>SUMPRODUCT(-('Gastos Gerais'!$B$4:$B$1003=Analítico!$B116),-(Analítico!AE$3&gt;='Gastos Gerais'!$D$4:$D$1003),-(Analítico!AE$3&lt;='Gastos Gerais'!$E$4:$E$1003),-('Gastos Gerais'!$C$4:$C$1003))</f>
        <v>0</v>
      </c>
      <c r="AF116" s="72">
        <f>SUMPRODUCT(-('Gastos Gerais'!$B$4:$B$1003=Analítico!$B116),-(Analítico!AF$3&gt;='Gastos Gerais'!$D$4:$D$1003),-(Analítico!AF$3&lt;='Gastos Gerais'!$E$4:$E$1003),-('Gastos Gerais'!$C$4:$C$1003))</f>
        <v>0</v>
      </c>
      <c r="AG116" s="72">
        <f>SUMPRODUCT(-('Gastos Gerais'!$B$4:$B$1003=Analítico!$B116),-(Analítico!AG$3&gt;='Gastos Gerais'!$D$4:$D$1003),-(Analítico!AG$3&lt;='Gastos Gerais'!$E$4:$E$1003),-('Gastos Gerais'!$C$4:$C$1003))</f>
        <v>0</v>
      </c>
      <c r="AH116" s="72">
        <f>SUMPRODUCT(-('Gastos Gerais'!$B$4:$B$1003=Analítico!$B116),-(Analítico!AH$3&gt;='Gastos Gerais'!$D$4:$D$1003),-(Analítico!AH$3&lt;='Gastos Gerais'!$E$4:$E$1003),-('Gastos Gerais'!$C$4:$C$1003))</f>
        <v>0</v>
      </c>
      <c r="AI116" s="72">
        <f>SUMPRODUCT(-('Gastos Gerais'!$B$4:$B$1003=Analítico!$B116),-(Analítico!AI$3&gt;='Gastos Gerais'!$D$4:$D$1003),-(Analítico!AI$3&lt;='Gastos Gerais'!$E$4:$E$1003),-('Gastos Gerais'!$C$4:$C$1003))</f>
        <v>0</v>
      </c>
      <c r="AJ116" s="72">
        <f>SUMPRODUCT(-('Gastos Gerais'!$B$4:$B$1003=Analítico!$B116),-(Analítico!AJ$3&gt;='Gastos Gerais'!$D$4:$D$1003),-(Analítico!AJ$3&lt;='Gastos Gerais'!$E$4:$E$1003),-('Gastos Gerais'!$C$4:$C$1003))</f>
        <v>0</v>
      </c>
      <c r="AK116" s="72">
        <f>SUMPRODUCT(-('Gastos Gerais'!$B$4:$B$1003=Analítico!$B116),-(Analítico!AK$3&gt;='Gastos Gerais'!$D$4:$D$1003),-(Analítico!AK$3&lt;='Gastos Gerais'!$E$4:$E$1003),-('Gastos Gerais'!$C$4:$C$1003))</f>
        <v>0</v>
      </c>
      <c r="AL116" s="72">
        <f>SUMPRODUCT(-('Gastos Gerais'!$B$4:$B$1003=Analítico!$B116),-(Analítico!AL$3&gt;='Gastos Gerais'!$D$4:$D$1003),-(Analítico!AL$3&lt;='Gastos Gerais'!$E$4:$E$1003),-('Gastos Gerais'!$C$4:$C$1003))</f>
        <v>0</v>
      </c>
      <c r="AM116" s="72">
        <f>SUMPRODUCT(-('Gastos Gerais'!$B$4:$B$1003=Analítico!$B116),-(Analítico!AM$3&gt;='Gastos Gerais'!$D$4:$D$1003),-(Analítico!AM$3&lt;='Gastos Gerais'!$E$4:$E$1003),-('Gastos Gerais'!$C$4:$C$1003))</f>
        <v>0</v>
      </c>
      <c r="AN116" s="72">
        <f>SUMPRODUCT(-('Gastos Gerais'!$B$4:$B$1003=Analítico!$B116),-(Analítico!AN$3&gt;='Gastos Gerais'!$D$4:$D$1003),-(Analítico!AN$3&lt;='Gastos Gerais'!$E$4:$E$1003),-('Gastos Gerais'!$C$4:$C$1003))</f>
        <v>0</v>
      </c>
      <c r="AO116" s="72">
        <f>SUMPRODUCT(-('Gastos Gerais'!$B$4:$B$1003=Analítico!$B116),-(Analítico!AO$3&gt;='Gastos Gerais'!$D$4:$D$1003),-(Analítico!AO$3&lt;='Gastos Gerais'!$E$4:$E$1003),-('Gastos Gerais'!$C$4:$C$1003))</f>
        <v>0</v>
      </c>
      <c r="AP116" s="72">
        <f>SUMPRODUCT(-('Gastos Gerais'!$B$4:$B$1003=Analítico!$B116),-(Analítico!AP$3&gt;='Gastos Gerais'!$D$4:$D$1003),-(Analítico!AP$3&lt;='Gastos Gerais'!$E$4:$E$1003),-('Gastos Gerais'!$C$4:$C$1003))</f>
        <v>0</v>
      </c>
      <c r="AQ116" s="72">
        <f>SUMPRODUCT(-('Gastos Gerais'!$B$4:$B$1003=Analítico!$B116),-(Analítico!AQ$3&gt;='Gastos Gerais'!$D$4:$D$1003),-(Analítico!AQ$3&lt;='Gastos Gerais'!$E$4:$E$1003),-('Gastos Gerais'!$C$4:$C$1003))</f>
        <v>0</v>
      </c>
      <c r="AR116" s="72">
        <f>SUMPRODUCT(-('Gastos Gerais'!$B$4:$B$1003=Analítico!$B116),-(Analítico!AR$3&gt;='Gastos Gerais'!$D$4:$D$1003),-(Analítico!AR$3&lt;='Gastos Gerais'!$E$4:$E$1003),-('Gastos Gerais'!$C$4:$C$1003))</f>
        <v>0</v>
      </c>
      <c r="AS116" s="72">
        <f>SUMPRODUCT(-('Gastos Gerais'!$B$4:$B$1003=Analítico!$B116),-(Analítico!AS$3&gt;='Gastos Gerais'!$D$4:$D$1003),-(Analítico!AS$3&lt;='Gastos Gerais'!$E$4:$E$1003),-('Gastos Gerais'!$C$4:$C$1003))</f>
        <v>0</v>
      </c>
      <c r="AT116" s="72">
        <f>SUMPRODUCT(-('Gastos Gerais'!$B$4:$B$1003=Analítico!$B116),-(Analítico!AT$3&gt;='Gastos Gerais'!$D$4:$D$1003),-(Analítico!AT$3&lt;='Gastos Gerais'!$E$4:$E$1003),-('Gastos Gerais'!$C$4:$C$1003))</f>
        <v>0</v>
      </c>
      <c r="AU116" s="72">
        <f>SUMPRODUCT(-('Gastos Gerais'!$B$4:$B$1003=Analítico!$B116),-(Analítico!AU$3&gt;='Gastos Gerais'!$D$4:$D$1003),-(Analítico!AU$3&lt;='Gastos Gerais'!$E$4:$E$1003),-('Gastos Gerais'!$C$4:$C$1003))</f>
        <v>0</v>
      </c>
      <c r="AV116" s="72">
        <f>SUMPRODUCT(-('Gastos Gerais'!$B$4:$B$1003=Analítico!$B116),-(Analítico!AV$3&gt;='Gastos Gerais'!$D$4:$D$1003),-(Analítico!AV$3&lt;='Gastos Gerais'!$E$4:$E$1003),-('Gastos Gerais'!$C$4:$C$1003))</f>
        <v>0</v>
      </c>
      <c r="AW116" s="72">
        <f>SUMPRODUCT(-('Gastos Gerais'!$B$4:$B$1003=Analítico!$B116),-(Analítico!AW$3&gt;='Gastos Gerais'!$D$4:$D$1003),-(Analítico!AW$3&lt;='Gastos Gerais'!$E$4:$E$1003),-('Gastos Gerais'!$C$4:$C$1003))</f>
        <v>0</v>
      </c>
      <c r="AX116" s="72">
        <f>SUMPRODUCT(-('Gastos Gerais'!$B$4:$B$1003=Analítico!$B116),-(Analítico!AX$3&gt;='Gastos Gerais'!$D$4:$D$1003),-(Analítico!AX$3&lt;='Gastos Gerais'!$E$4:$E$1003),-('Gastos Gerais'!$C$4:$C$1003))</f>
        <v>0</v>
      </c>
      <c r="AY116" s="72">
        <f>SUMPRODUCT(-('Gastos Gerais'!$B$4:$B$1003=Analítico!$B116),-(Analítico!AY$3&gt;='Gastos Gerais'!$D$4:$D$1003),-(Analítico!AY$3&lt;='Gastos Gerais'!$E$4:$E$1003),-('Gastos Gerais'!$C$4:$C$1003))</f>
        <v>0</v>
      </c>
      <c r="AZ116" s="72">
        <f>SUMPRODUCT(-('Gastos Gerais'!$B$4:$B$1003=Analítico!$B116),-(Analítico!AZ$3&gt;='Gastos Gerais'!$D$4:$D$1003),-(Analítico!AZ$3&lt;='Gastos Gerais'!$E$4:$E$1003),-('Gastos Gerais'!$C$4:$C$1003))</f>
        <v>0</v>
      </c>
      <c r="BA116" s="72">
        <f>SUMPRODUCT(-('Gastos Gerais'!$B$4:$B$1003=Analítico!$B116),-(Analítico!BA$3&gt;='Gastos Gerais'!$D$4:$D$1003),-(Analítico!BA$3&lt;='Gastos Gerais'!$E$4:$E$1003),-('Gastos Gerais'!$C$4:$C$1003))</f>
        <v>0</v>
      </c>
      <c r="BB116" s="72">
        <f>SUMPRODUCT(-('Gastos Gerais'!$B$4:$B$1003=Analítico!$B116),-(Analítico!BB$3&gt;='Gastos Gerais'!$D$4:$D$1003),-(Analítico!BB$3&lt;='Gastos Gerais'!$E$4:$E$1003),-('Gastos Gerais'!$C$4:$C$1003))</f>
        <v>0</v>
      </c>
      <c r="BC116" s="72">
        <f>SUMPRODUCT(-('Gastos Gerais'!$B$4:$B$1003=Analítico!$B116),-(Analítico!BC$3&gt;='Gastos Gerais'!$D$4:$D$1003),-(Analítico!BC$3&lt;='Gastos Gerais'!$E$4:$E$1003),-('Gastos Gerais'!$C$4:$C$1003))</f>
        <v>0</v>
      </c>
      <c r="BD116" s="72">
        <f>SUMPRODUCT(-('Gastos Gerais'!$B$4:$B$1003=Analítico!$B116),-(Analítico!BD$3&gt;='Gastos Gerais'!$D$4:$D$1003),-(Analítico!BD$3&lt;='Gastos Gerais'!$E$4:$E$1003),-('Gastos Gerais'!$C$4:$C$1003))</f>
        <v>0</v>
      </c>
      <c r="BE116" s="72">
        <f>SUMPRODUCT(-('Gastos Gerais'!$B$4:$B$1003=Analítico!$B116),-(Analítico!BE$3&gt;='Gastos Gerais'!$D$4:$D$1003),-(Analítico!BE$3&lt;='Gastos Gerais'!$E$4:$E$1003),-('Gastos Gerais'!$C$4:$C$1003))</f>
        <v>0</v>
      </c>
      <c r="BF116" s="72">
        <f>SUMPRODUCT(-('Gastos Gerais'!$B$4:$B$1003=Analítico!$B116),-(Analítico!BF$3&gt;='Gastos Gerais'!$D$4:$D$1003),-(Analítico!BF$3&lt;='Gastos Gerais'!$E$4:$E$1003),-('Gastos Gerais'!$C$4:$C$1003))</f>
        <v>0</v>
      </c>
      <c r="BG116" s="72">
        <f>SUMPRODUCT(-('Gastos Gerais'!$B$4:$B$1003=Analítico!$B116),-(Analítico!BG$3&gt;='Gastos Gerais'!$D$4:$D$1003),-(Analítico!BG$3&lt;='Gastos Gerais'!$E$4:$E$1003),-('Gastos Gerais'!$C$4:$C$1003))</f>
        <v>0</v>
      </c>
      <c r="BH116" s="72">
        <f>SUMPRODUCT(-('Gastos Gerais'!$B$4:$B$1003=Analítico!$B116),-(Analítico!BH$3&gt;='Gastos Gerais'!$D$4:$D$1003),-(Analítico!BH$3&lt;='Gastos Gerais'!$E$4:$E$1003),-('Gastos Gerais'!$C$4:$C$1003))</f>
        <v>0</v>
      </c>
      <c r="BI116" s="72">
        <f>SUMPRODUCT(-('Gastos Gerais'!$B$4:$B$1003=Analítico!$B116),-(Analítico!BI$3&gt;='Gastos Gerais'!$D$4:$D$1003),-(Analítico!BI$3&lt;='Gastos Gerais'!$E$4:$E$1003),-('Gastos Gerais'!$C$4:$C$1003))</f>
        <v>0</v>
      </c>
      <c r="BJ116" s="72">
        <f>SUMPRODUCT(-('Gastos Gerais'!$B$4:$B$1003=Analítico!$B116),-(Analítico!BJ$3&gt;='Gastos Gerais'!$D$4:$D$1003),-(Analítico!BJ$3&lt;='Gastos Gerais'!$E$4:$E$1003),-('Gastos Gerais'!$C$4:$C$1003))</f>
        <v>0</v>
      </c>
      <c r="BK116" s="70">
        <f t="shared" si="33"/>
        <v>0</v>
      </c>
      <c r="BL116" s="75">
        <f t="shared" ca="1" si="34"/>
        <v>0</v>
      </c>
    </row>
    <row r="117" spans="1:64" s="48" customFormat="1" ht="23.25" customHeight="1" x14ac:dyDescent="0.2">
      <c r="A117" s="19" t="s">
        <v>299</v>
      </c>
      <c r="B117" s="352" t="s">
        <v>300</v>
      </c>
      <c r="C117" s="72">
        <f>SUMPRODUCT(-('Gastos Gerais'!$B$4:$B$1003=Analítico!$B117),-(Analítico!C$3&gt;='Gastos Gerais'!$D$4:$D$1003),-(Analítico!C$3&lt;='Gastos Gerais'!$E$4:$E$1003),-('Gastos Gerais'!$C$4:$C$1003))</f>
        <v>8000</v>
      </c>
      <c r="D117" s="72">
        <f>SUMPRODUCT(-('Gastos Gerais'!$B$4:$B$1003=Analítico!$B117),-(Analítico!D$3&gt;='Gastos Gerais'!$D$4:$D$1003),-(Analítico!D$3&lt;='Gastos Gerais'!$E$4:$E$1003),-('Gastos Gerais'!$C$4:$C$1003))</f>
        <v>8000</v>
      </c>
      <c r="E117" s="72">
        <f>SUMPRODUCT(-('Gastos Gerais'!$B$4:$B$1003=Analítico!$B117),-(Analítico!E$3&gt;='Gastos Gerais'!$D$4:$D$1003),-(Analítico!E$3&lt;='Gastos Gerais'!$E$4:$E$1003),-('Gastos Gerais'!$C$4:$C$1003))</f>
        <v>8000</v>
      </c>
      <c r="F117" s="72">
        <f>SUMPRODUCT(-('Gastos Gerais'!$B$4:$B$1003=Analítico!$B117),-(Analítico!F$3&gt;='Gastos Gerais'!$D$4:$D$1003),-(Analítico!F$3&lt;='Gastos Gerais'!$E$4:$E$1003),-('Gastos Gerais'!$C$4:$C$1003))</f>
        <v>8000</v>
      </c>
      <c r="G117" s="72">
        <f>SUMPRODUCT(-('Gastos Gerais'!$B$4:$B$1003=Analítico!$B117),-(Analítico!G$3&gt;='Gastos Gerais'!$D$4:$D$1003),-(Analítico!G$3&lt;='Gastos Gerais'!$E$4:$E$1003),-('Gastos Gerais'!$C$4:$C$1003))</f>
        <v>8000</v>
      </c>
      <c r="H117" s="72">
        <f>SUMPRODUCT(-('Gastos Gerais'!$B$4:$B$1003=Analítico!$B117),-(Analítico!H$3&gt;='Gastos Gerais'!$D$4:$D$1003),-(Analítico!H$3&lt;='Gastos Gerais'!$E$4:$E$1003),-('Gastos Gerais'!$C$4:$C$1003))</f>
        <v>8000</v>
      </c>
      <c r="I117" s="72">
        <f>SUMPRODUCT(-('Gastos Gerais'!$B$4:$B$1003=Analítico!$B117),-(Analítico!I$3&gt;='Gastos Gerais'!$D$4:$D$1003),-(Analítico!I$3&lt;='Gastos Gerais'!$E$4:$E$1003),-('Gastos Gerais'!$C$4:$C$1003))</f>
        <v>0</v>
      </c>
      <c r="J117" s="72">
        <f>SUMPRODUCT(-('Gastos Gerais'!$B$4:$B$1003=Analítico!$B117),-(Analítico!J$3&gt;='Gastos Gerais'!$D$4:$D$1003),-(Analítico!J$3&lt;='Gastos Gerais'!$E$4:$E$1003),-('Gastos Gerais'!$C$4:$C$1003))</f>
        <v>0</v>
      </c>
      <c r="K117" s="72">
        <f>SUMPRODUCT(-('Gastos Gerais'!$B$4:$B$1003=Analítico!$B117),-(Analítico!K$3&gt;='Gastos Gerais'!$D$4:$D$1003),-(Analítico!K$3&lt;='Gastos Gerais'!$E$4:$E$1003),-('Gastos Gerais'!$C$4:$C$1003))</f>
        <v>0</v>
      </c>
      <c r="L117" s="72">
        <f>SUMPRODUCT(-('Gastos Gerais'!$B$4:$B$1003=Analítico!$B117),-(Analítico!L$3&gt;='Gastos Gerais'!$D$4:$D$1003),-(Analítico!L$3&lt;='Gastos Gerais'!$E$4:$E$1003),-('Gastos Gerais'!$C$4:$C$1003))</f>
        <v>0</v>
      </c>
      <c r="M117" s="72">
        <f>SUMPRODUCT(-('Gastos Gerais'!$B$4:$B$1003=Analítico!$B117),-(Analítico!M$3&gt;='Gastos Gerais'!$D$4:$D$1003),-(Analítico!M$3&lt;='Gastos Gerais'!$E$4:$E$1003),-('Gastos Gerais'!$C$4:$C$1003))</f>
        <v>0</v>
      </c>
      <c r="N117" s="72">
        <f>SUMPRODUCT(-('Gastos Gerais'!$B$4:$B$1003=Analítico!$B117),-(Analítico!N$3&gt;='Gastos Gerais'!$D$4:$D$1003),-(Analítico!N$3&lt;='Gastos Gerais'!$E$4:$E$1003),-('Gastos Gerais'!$C$4:$C$1003))</f>
        <v>0</v>
      </c>
      <c r="O117" s="72">
        <f>SUMPRODUCT(-('Gastos Gerais'!$B$4:$B$1003=Analítico!$B117),-(Analítico!O$3&gt;='Gastos Gerais'!$D$4:$D$1003),-(Analítico!O$3&lt;='Gastos Gerais'!$E$4:$E$1003),-('Gastos Gerais'!$C$4:$C$1003))</f>
        <v>0</v>
      </c>
      <c r="P117" s="72">
        <f>SUMPRODUCT(-('Gastos Gerais'!$B$4:$B$1003=Analítico!$B117),-(Analítico!P$3&gt;='Gastos Gerais'!$D$4:$D$1003),-(Analítico!P$3&lt;='Gastos Gerais'!$E$4:$E$1003),-('Gastos Gerais'!$C$4:$C$1003))</f>
        <v>0</v>
      </c>
      <c r="Q117" s="72">
        <f>SUMPRODUCT(-('Gastos Gerais'!$B$4:$B$1003=Analítico!$B117),-(Analítico!Q$3&gt;='Gastos Gerais'!$D$4:$D$1003),-(Analítico!Q$3&lt;='Gastos Gerais'!$E$4:$E$1003),-('Gastos Gerais'!$C$4:$C$1003))</f>
        <v>0</v>
      </c>
      <c r="R117" s="72">
        <f>SUMPRODUCT(-('Gastos Gerais'!$B$4:$B$1003=Analítico!$B117),-(Analítico!R$3&gt;='Gastos Gerais'!$D$4:$D$1003),-(Analítico!R$3&lt;='Gastos Gerais'!$E$4:$E$1003),-('Gastos Gerais'!$C$4:$C$1003))</f>
        <v>0</v>
      </c>
      <c r="S117" s="72">
        <f>SUMPRODUCT(-('Gastos Gerais'!$B$4:$B$1003=Analítico!$B117),-(Analítico!S$3&gt;='Gastos Gerais'!$D$4:$D$1003),-(Analítico!S$3&lt;='Gastos Gerais'!$E$4:$E$1003),-('Gastos Gerais'!$C$4:$C$1003))</f>
        <v>0</v>
      </c>
      <c r="T117" s="72">
        <f>SUMPRODUCT(-('Gastos Gerais'!$B$4:$B$1003=Analítico!$B117),-(Analítico!T$3&gt;='Gastos Gerais'!$D$4:$D$1003),-(Analítico!T$3&lt;='Gastos Gerais'!$E$4:$E$1003),-('Gastos Gerais'!$C$4:$C$1003))</f>
        <v>0</v>
      </c>
      <c r="U117" s="72">
        <f>SUMPRODUCT(-('Gastos Gerais'!$B$4:$B$1003=Analítico!$B117),-(Analítico!U$3&gt;='Gastos Gerais'!$D$4:$D$1003),-(Analítico!U$3&lt;='Gastos Gerais'!$E$4:$E$1003),-('Gastos Gerais'!$C$4:$C$1003))</f>
        <v>0</v>
      </c>
      <c r="V117" s="72">
        <f>SUMPRODUCT(-('Gastos Gerais'!$B$4:$B$1003=Analítico!$B117),-(Analítico!V$3&gt;='Gastos Gerais'!$D$4:$D$1003),-(Analítico!V$3&lt;='Gastos Gerais'!$E$4:$E$1003),-('Gastos Gerais'!$C$4:$C$1003))</f>
        <v>0</v>
      </c>
      <c r="W117" s="72">
        <f>SUMPRODUCT(-('Gastos Gerais'!$B$4:$B$1003=Analítico!$B117),-(Analítico!W$3&gt;='Gastos Gerais'!$D$4:$D$1003),-(Analítico!W$3&lt;='Gastos Gerais'!$E$4:$E$1003),-('Gastos Gerais'!$C$4:$C$1003))</f>
        <v>0</v>
      </c>
      <c r="X117" s="72">
        <f>SUMPRODUCT(-('Gastos Gerais'!$B$4:$B$1003=Analítico!$B117),-(Analítico!X$3&gt;='Gastos Gerais'!$D$4:$D$1003),-(Analítico!X$3&lt;='Gastos Gerais'!$E$4:$E$1003),-('Gastos Gerais'!$C$4:$C$1003))</f>
        <v>0</v>
      </c>
      <c r="Y117" s="72">
        <f>SUMPRODUCT(-('Gastos Gerais'!$B$4:$B$1003=Analítico!$B117),-(Analítico!Y$3&gt;='Gastos Gerais'!$D$4:$D$1003),-(Analítico!Y$3&lt;='Gastos Gerais'!$E$4:$E$1003),-('Gastos Gerais'!$C$4:$C$1003))</f>
        <v>0</v>
      </c>
      <c r="Z117" s="72">
        <f>SUMPRODUCT(-('Gastos Gerais'!$B$4:$B$1003=Analítico!$B117),-(Analítico!Z$3&gt;='Gastos Gerais'!$D$4:$D$1003),-(Analítico!Z$3&lt;='Gastos Gerais'!$E$4:$E$1003),-('Gastos Gerais'!$C$4:$C$1003))</f>
        <v>0</v>
      </c>
      <c r="AA117" s="72">
        <f>SUMPRODUCT(-('Gastos Gerais'!$B$4:$B$1003=Analítico!$B117),-(Analítico!AA$3&gt;='Gastos Gerais'!$D$4:$D$1003),-(Analítico!AA$3&lt;='Gastos Gerais'!$E$4:$E$1003),-('Gastos Gerais'!$C$4:$C$1003))</f>
        <v>0</v>
      </c>
      <c r="AB117" s="72">
        <f>SUMPRODUCT(-('Gastos Gerais'!$B$4:$B$1003=Analítico!$B117),-(Analítico!AB$3&gt;='Gastos Gerais'!$D$4:$D$1003),-(Analítico!AB$3&lt;='Gastos Gerais'!$E$4:$E$1003),-('Gastos Gerais'!$C$4:$C$1003))</f>
        <v>0</v>
      </c>
      <c r="AC117" s="72">
        <f>SUMPRODUCT(-('Gastos Gerais'!$B$4:$B$1003=Analítico!$B117),-(Analítico!AC$3&gt;='Gastos Gerais'!$D$4:$D$1003),-(Analítico!AC$3&lt;='Gastos Gerais'!$E$4:$E$1003),-('Gastos Gerais'!$C$4:$C$1003))</f>
        <v>0</v>
      </c>
      <c r="AD117" s="72">
        <f>SUMPRODUCT(-('Gastos Gerais'!$B$4:$B$1003=Analítico!$B117),-(Analítico!AD$3&gt;='Gastos Gerais'!$D$4:$D$1003),-(Analítico!AD$3&lt;='Gastos Gerais'!$E$4:$E$1003),-('Gastos Gerais'!$C$4:$C$1003))</f>
        <v>0</v>
      </c>
      <c r="AE117" s="72">
        <f>SUMPRODUCT(-('Gastos Gerais'!$B$4:$B$1003=Analítico!$B117),-(Analítico!AE$3&gt;='Gastos Gerais'!$D$4:$D$1003),-(Analítico!AE$3&lt;='Gastos Gerais'!$E$4:$E$1003),-('Gastos Gerais'!$C$4:$C$1003))</f>
        <v>0</v>
      </c>
      <c r="AF117" s="72">
        <f>SUMPRODUCT(-('Gastos Gerais'!$B$4:$B$1003=Analítico!$B117),-(Analítico!AF$3&gt;='Gastos Gerais'!$D$4:$D$1003),-(Analítico!AF$3&lt;='Gastos Gerais'!$E$4:$E$1003),-('Gastos Gerais'!$C$4:$C$1003))</f>
        <v>0</v>
      </c>
      <c r="AG117" s="72">
        <f>SUMPRODUCT(-('Gastos Gerais'!$B$4:$B$1003=Analítico!$B117),-(Analítico!AG$3&gt;='Gastos Gerais'!$D$4:$D$1003),-(Analítico!AG$3&lt;='Gastos Gerais'!$E$4:$E$1003),-('Gastos Gerais'!$C$4:$C$1003))</f>
        <v>0</v>
      </c>
      <c r="AH117" s="72">
        <f>SUMPRODUCT(-('Gastos Gerais'!$B$4:$B$1003=Analítico!$B117),-(Analítico!AH$3&gt;='Gastos Gerais'!$D$4:$D$1003),-(Analítico!AH$3&lt;='Gastos Gerais'!$E$4:$E$1003),-('Gastos Gerais'!$C$4:$C$1003))</f>
        <v>0</v>
      </c>
      <c r="AI117" s="72">
        <f>SUMPRODUCT(-('Gastos Gerais'!$B$4:$B$1003=Analítico!$B117),-(Analítico!AI$3&gt;='Gastos Gerais'!$D$4:$D$1003),-(Analítico!AI$3&lt;='Gastos Gerais'!$E$4:$E$1003),-('Gastos Gerais'!$C$4:$C$1003))</f>
        <v>0</v>
      </c>
      <c r="AJ117" s="72">
        <f>SUMPRODUCT(-('Gastos Gerais'!$B$4:$B$1003=Analítico!$B117),-(Analítico!AJ$3&gt;='Gastos Gerais'!$D$4:$D$1003),-(Analítico!AJ$3&lt;='Gastos Gerais'!$E$4:$E$1003),-('Gastos Gerais'!$C$4:$C$1003))</f>
        <v>0</v>
      </c>
      <c r="AK117" s="72">
        <f>SUMPRODUCT(-('Gastos Gerais'!$B$4:$B$1003=Analítico!$B117),-(Analítico!AK$3&gt;='Gastos Gerais'!$D$4:$D$1003),-(Analítico!AK$3&lt;='Gastos Gerais'!$E$4:$E$1003),-('Gastos Gerais'!$C$4:$C$1003))</f>
        <v>0</v>
      </c>
      <c r="AL117" s="72">
        <f>SUMPRODUCT(-('Gastos Gerais'!$B$4:$B$1003=Analítico!$B117),-(Analítico!AL$3&gt;='Gastos Gerais'!$D$4:$D$1003),-(Analítico!AL$3&lt;='Gastos Gerais'!$E$4:$E$1003),-('Gastos Gerais'!$C$4:$C$1003))</f>
        <v>0</v>
      </c>
      <c r="AM117" s="72">
        <f>SUMPRODUCT(-('Gastos Gerais'!$B$4:$B$1003=Analítico!$B117),-(Analítico!AM$3&gt;='Gastos Gerais'!$D$4:$D$1003),-(Analítico!AM$3&lt;='Gastos Gerais'!$E$4:$E$1003),-('Gastos Gerais'!$C$4:$C$1003))</f>
        <v>0</v>
      </c>
      <c r="AN117" s="72">
        <f>SUMPRODUCT(-('Gastos Gerais'!$B$4:$B$1003=Analítico!$B117),-(Analítico!AN$3&gt;='Gastos Gerais'!$D$4:$D$1003),-(Analítico!AN$3&lt;='Gastos Gerais'!$E$4:$E$1003),-('Gastos Gerais'!$C$4:$C$1003))</f>
        <v>0</v>
      </c>
      <c r="AO117" s="72">
        <f>SUMPRODUCT(-('Gastos Gerais'!$B$4:$B$1003=Analítico!$B117),-(Analítico!AO$3&gt;='Gastos Gerais'!$D$4:$D$1003),-(Analítico!AO$3&lt;='Gastos Gerais'!$E$4:$E$1003),-('Gastos Gerais'!$C$4:$C$1003))</f>
        <v>0</v>
      </c>
      <c r="AP117" s="72">
        <f>SUMPRODUCT(-('Gastos Gerais'!$B$4:$B$1003=Analítico!$B117),-(Analítico!AP$3&gt;='Gastos Gerais'!$D$4:$D$1003),-(Analítico!AP$3&lt;='Gastos Gerais'!$E$4:$E$1003),-('Gastos Gerais'!$C$4:$C$1003))</f>
        <v>0</v>
      </c>
      <c r="AQ117" s="72">
        <f>SUMPRODUCT(-('Gastos Gerais'!$B$4:$B$1003=Analítico!$B117),-(Analítico!AQ$3&gt;='Gastos Gerais'!$D$4:$D$1003),-(Analítico!AQ$3&lt;='Gastos Gerais'!$E$4:$E$1003),-('Gastos Gerais'!$C$4:$C$1003))</f>
        <v>0</v>
      </c>
      <c r="AR117" s="72">
        <f>SUMPRODUCT(-('Gastos Gerais'!$B$4:$B$1003=Analítico!$B117),-(Analítico!AR$3&gt;='Gastos Gerais'!$D$4:$D$1003),-(Analítico!AR$3&lt;='Gastos Gerais'!$E$4:$E$1003),-('Gastos Gerais'!$C$4:$C$1003))</f>
        <v>0</v>
      </c>
      <c r="AS117" s="72">
        <f>SUMPRODUCT(-('Gastos Gerais'!$B$4:$B$1003=Analítico!$B117),-(Analítico!AS$3&gt;='Gastos Gerais'!$D$4:$D$1003),-(Analítico!AS$3&lt;='Gastos Gerais'!$E$4:$E$1003),-('Gastos Gerais'!$C$4:$C$1003))</f>
        <v>0</v>
      </c>
      <c r="AT117" s="72">
        <f>SUMPRODUCT(-('Gastos Gerais'!$B$4:$B$1003=Analítico!$B117),-(Analítico!AT$3&gt;='Gastos Gerais'!$D$4:$D$1003),-(Analítico!AT$3&lt;='Gastos Gerais'!$E$4:$E$1003),-('Gastos Gerais'!$C$4:$C$1003))</f>
        <v>0</v>
      </c>
      <c r="AU117" s="72">
        <f>SUMPRODUCT(-('Gastos Gerais'!$B$4:$B$1003=Analítico!$B117),-(Analítico!AU$3&gt;='Gastos Gerais'!$D$4:$D$1003),-(Analítico!AU$3&lt;='Gastos Gerais'!$E$4:$E$1003),-('Gastos Gerais'!$C$4:$C$1003))</f>
        <v>0</v>
      </c>
      <c r="AV117" s="72">
        <f>SUMPRODUCT(-('Gastos Gerais'!$B$4:$B$1003=Analítico!$B117),-(Analítico!AV$3&gt;='Gastos Gerais'!$D$4:$D$1003),-(Analítico!AV$3&lt;='Gastos Gerais'!$E$4:$E$1003),-('Gastos Gerais'!$C$4:$C$1003))</f>
        <v>0</v>
      </c>
      <c r="AW117" s="72">
        <f>SUMPRODUCT(-('Gastos Gerais'!$B$4:$B$1003=Analítico!$B117),-(Analítico!AW$3&gt;='Gastos Gerais'!$D$4:$D$1003),-(Analítico!AW$3&lt;='Gastos Gerais'!$E$4:$E$1003),-('Gastos Gerais'!$C$4:$C$1003))</f>
        <v>0</v>
      </c>
      <c r="AX117" s="72">
        <f>SUMPRODUCT(-('Gastos Gerais'!$B$4:$B$1003=Analítico!$B117),-(Analítico!AX$3&gt;='Gastos Gerais'!$D$4:$D$1003),-(Analítico!AX$3&lt;='Gastos Gerais'!$E$4:$E$1003),-('Gastos Gerais'!$C$4:$C$1003))</f>
        <v>0</v>
      </c>
      <c r="AY117" s="72">
        <f>SUMPRODUCT(-('Gastos Gerais'!$B$4:$B$1003=Analítico!$B117),-(Analítico!AY$3&gt;='Gastos Gerais'!$D$4:$D$1003),-(Analítico!AY$3&lt;='Gastos Gerais'!$E$4:$E$1003),-('Gastos Gerais'!$C$4:$C$1003))</f>
        <v>0</v>
      </c>
      <c r="AZ117" s="72">
        <f>SUMPRODUCT(-('Gastos Gerais'!$B$4:$B$1003=Analítico!$B117),-(Analítico!AZ$3&gt;='Gastos Gerais'!$D$4:$D$1003),-(Analítico!AZ$3&lt;='Gastos Gerais'!$E$4:$E$1003),-('Gastos Gerais'!$C$4:$C$1003))</f>
        <v>0</v>
      </c>
      <c r="BA117" s="72">
        <f>SUMPRODUCT(-('Gastos Gerais'!$B$4:$B$1003=Analítico!$B117),-(Analítico!BA$3&gt;='Gastos Gerais'!$D$4:$D$1003),-(Analítico!BA$3&lt;='Gastos Gerais'!$E$4:$E$1003),-('Gastos Gerais'!$C$4:$C$1003))</f>
        <v>0</v>
      </c>
      <c r="BB117" s="72">
        <f>SUMPRODUCT(-('Gastos Gerais'!$B$4:$B$1003=Analítico!$B117),-(Analítico!BB$3&gt;='Gastos Gerais'!$D$4:$D$1003),-(Analítico!BB$3&lt;='Gastos Gerais'!$E$4:$E$1003),-('Gastos Gerais'!$C$4:$C$1003))</f>
        <v>0</v>
      </c>
      <c r="BC117" s="72">
        <f>SUMPRODUCT(-('Gastos Gerais'!$B$4:$B$1003=Analítico!$B117),-(Analítico!BC$3&gt;='Gastos Gerais'!$D$4:$D$1003),-(Analítico!BC$3&lt;='Gastos Gerais'!$E$4:$E$1003),-('Gastos Gerais'!$C$4:$C$1003))</f>
        <v>0</v>
      </c>
      <c r="BD117" s="72">
        <f>SUMPRODUCT(-('Gastos Gerais'!$B$4:$B$1003=Analítico!$B117),-(Analítico!BD$3&gt;='Gastos Gerais'!$D$4:$D$1003),-(Analítico!BD$3&lt;='Gastos Gerais'!$E$4:$E$1003),-('Gastos Gerais'!$C$4:$C$1003))</f>
        <v>0</v>
      </c>
      <c r="BE117" s="72">
        <f>SUMPRODUCT(-('Gastos Gerais'!$B$4:$B$1003=Analítico!$B117),-(Analítico!BE$3&gt;='Gastos Gerais'!$D$4:$D$1003),-(Analítico!BE$3&lt;='Gastos Gerais'!$E$4:$E$1003),-('Gastos Gerais'!$C$4:$C$1003))</f>
        <v>0</v>
      </c>
      <c r="BF117" s="72">
        <f>SUMPRODUCT(-('Gastos Gerais'!$B$4:$B$1003=Analítico!$B117),-(Analítico!BF$3&gt;='Gastos Gerais'!$D$4:$D$1003),-(Analítico!BF$3&lt;='Gastos Gerais'!$E$4:$E$1003),-('Gastos Gerais'!$C$4:$C$1003))</f>
        <v>0</v>
      </c>
      <c r="BG117" s="72">
        <f>SUMPRODUCT(-('Gastos Gerais'!$B$4:$B$1003=Analítico!$B117),-(Analítico!BG$3&gt;='Gastos Gerais'!$D$4:$D$1003),-(Analítico!BG$3&lt;='Gastos Gerais'!$E$4:$E$1003),-('Gastos Gerais'!$C$4:$C$1003))</f>
        <v>0</v>
      </c>
      <c r="BH117" s="72">
        <f>SUMPRODUCT(-('Gastos Gerais'!$B$4:$B$1003=Analítico!$B117),-(Analítico!BH$3&gt;='Gastos Gerais'!$D$4:$D$1003),-(Analítico!BH$3&lt;='Gastos Gerais'!$E$4:$E$1003),-('Gastos Gerais'!$C$4:$C$1003))</f>
        <v>0</v>
      </c>
      <c r="BI117" s="72">
        <f>SUMPRODUCT(-('Gastos Gerais'!$B$4:$B$1003=Analítico!$B117),-(Analítico!BI$3&gt;='Gastos Gerais'!$D$4:$D$1003),-(Analítico!BI$3&lt;='Gastos Gerais'!$E$4:$E$1003),-('Gastos Gerais'!$C$4:$C$1003))</f>
        <v>0</v>
      </c>
      <c r="BJ117" s="72">
        <f>SUMPRODUCT(-('Gastos Gerais'!$B$4:$B$1003=Analítico!$B117),-(Analítico!BJ$3&gt;='Gastos Gerais'!$D$4:$D$1003),-(Analítico!BJ$3&lt;='Gastos Gerais'!$E$4:$E$1003),-('Gastos Gerais'!$C$4:$C$1003))</f>
        <v>0</v>
      </c>
      <c r="BK117" s="70">
        <f t="shared" si="33"/>
        <v>48000</v>
      </c>
      <c r="BL117" s="75">
        <f t="shared" ca="1" si="34"/>
        <v>1.455611984465029E-2</v>
      </c>
    </row>
    <row r="118" spans="1:64" s="48" customFormat="1" ht="23.25" customHeight="1" x14ac:dyDescent="0.2">
      <c r="A118" s="19" t="s">
        <v>301</v>
      </c>
      <c r="B118" s="354" t="s">
        <v>302</v>
      </c>
      <c r="C118" s="72">
        <f>SUMPRODUCT(-('Gastos Gerais'!$B$4:$B$1003=Analítico!$B118),-(Analítico!C$3&gt;='Gastos Gerais'!$D$4:$D$1003),-(Analítico!C$3&lt;='Gastos Gerais'!$E$4:$E$1003),-('Gastos Gerais'!$C$4:$C$1003))</f>
        <v>322486.40000000002</v>
      </c>
      <c r="D118" s="72">
        <f>SUMPRODUCT(-('Gastos Gerais'!$B$4:$B$1003=Analítico!$B118),-(Analítico!D$3&gt;='Gastos Gerais'!$D$4:$D$1003),-(Analítico!D$3&lt;='Gastos Gerais'!$E$4:$E$1003),-('Gastos Gerais'!$C$4:$C$1003))</f>
        <v>170000</v>
      </c>
      <c r="E118" s="72">
        <f>SUMPRODUCT(-('Gastos Gerais'!$B$4:$B$1003=Analítico!$B118),-(Analítico!E$3&gt;='Gastos Gerais'!$D$4:$D$1003),-(Analítico!E$3&lt;='Gastos Gerais'!$E$4:$E$1003),-('Gastos Gerais'!$C$4:$C$1003))</f>
        <v>20000</v>
      </c>
      <c r="F118" s="72">
        <f>SUMPRODUCT(-('Gastos Gerais'!$B$4:$B$1003=Analítico!$B118),-(Analítico!F$3&gt;='Gastos Gerais'!$D$4:$D$1003),-(Analítico!F$3&lt;='Gastos Gerais'!$E$4:$E$1003),-('Gastos Gerais'!$C$4:$C$1003))</f>
        <v>20000</v>
      </c>
      <c r="G118" s="72">
        <f>SUMPRODUCT(-('Gastos Gerais'!$B$4:$B$1003=Analítico!$B118),-(Analítico!G$3&gt;='Gastos Gerais'!$D$4:$D$1003),-(Analítico!G$3&lt;='Gastos Gerais'!$E$4:$E$1003),-('Gastos Gerais'!$C$4:$C$1003))</f>
        <v>20000</v>
      </c>
      <c r="H118" s="72">
        <f>SUMPRODUCT(-('Gastos Gerais'!$B$4:$B$1003=Analítico!$B118),-(Analítico!H$3&gt;='Gastos Gerais'!$D$4:$D$1003),-(Analítico!H$3&lt;='Gastos Gerais'!$E$4:$E$1003),-('Gastos Gerais'!$C$4:$C$1003))</f>
        <v>20000</v>
      </c>
      <c r="I118" s="72">
        <f>SUMPRODUCT(-('Gastos Gerais'!$B$4:$B$1003=Analítico!$B118),-(Analítico!I$3&gt;='Gastos Gerais'!$D$4:$D$1003),-(Analítico!I$3&lt;='Gastos Gerais'!$E$4:$E$1003),-('Gastos Gerais'!$C$4:$C$1003))</f>
        <v>0</v>
      </c>
      <c r="J118" s="72">
        <f>SUMPRODUCT(-('Gastos Gerais'!$B$4:$B$1003=Analítico!$B118),-(Analítico!J$3&gt;='Gastos Gerais'!$D$4:$D$1003),-(Analítico!J$3&lt;='Gastos Gerais'!$E$4:$E$1003),-('Gastos Gerais'!$C$4:$C$1003))</f>
        <v>0</v>
      </c>
      <c r="K118" s="72">
        <f>SUMPRODUCT(-('Gastos Gerais'!$B$4:$B$1003=Analítico!$B118),-(Analítico!K$3&gt;='Gastos Gerais'!$D$4:$D$1003),-(Analítico!K$3&lt;='Gastos Gerais'!$E$4:$E$1003),-('Gastos Gerais'!$C$4:$C$1003))</f>
        <v>0</v>
      </c>
      <c r="L118" s="72">
        <f>SUMPRODUCT(-('Gastos Gerais'!$B$4:$B$1003=Analítico!$B118),-(Analítico!L$3&gt;='Gastos Gerais'!$D$4:$D$1003),-(Analítico!L$3&lt;='Gastos Gerais'!$E$4:$E$1003),-('Gastos Gerais'!$C$4:$C$1003))</f>
        <v>0</v>
      </c>
      <c r="M118" s="72">
        <f>SUMPRODUCT(-('Gastos Gerais'!$B$4:$B$1003=Analítico!$B118),-(Analítico!M$3&gt;='Gastos Gerais'!$D$4:$D$1003),-(Analítico!M$3&lt;='Gastos Gerais'!$E$4:$E$1003),-('Gastos Gerais'!$C$4:$C$1003))</f>
        <v>0</v>
      </c>
      <c r="N118" s="72">
        <f>SUMPRODUCT(-('Gastos Gerais'!$B$4:$B$1003=Analítico!$B118),-(Analítico!N$3&gt;='Gastos Gerais'!$D$4:$D$1003),-(Analítico!N$3&lt;='Gastos Gerais'!$E$4:$E$1003),-('Gastos Gerais'!$C$4:$C$1003))</f>
        <v>0</v>
      </c>
      <c r="O118" s="72">
        <f>SUMPRODUCT(-('Gastos Gerais'!$B$4:$B$1003=Analítico!$B118),-(Analítico!O$3&gt;='Gastos Gerais'!$D$4:$D$1003),-(Analítico!O$3&lt;='Gastos Gerais'!$E$4:$E$1003),-('Gastos Gerais'!$C$4:$C$1003))</f>
        <v>0</v>
      </c>
      <c r="P118" s="72">
        <f>SUMPRODUCT(-('Gastos Gerais'!$B$4:$B$1003=Analítico!$B118),-(Analítico!P$3&gt;='Gastos Gerais'!$D$4:$D$1003),-(Analítico!P$3&lt;='Gastos Gerais'!$E$4:$E$1003),-('Gastos Gerais'!$C$4:$C$1003))</f>
        <v>0</v>
      </c>
      <c r="Q118" s="72">
        <f>SUMPRODUCT(-('Gastos Gerais'!$B$4:$B$1003=Analítico!$B118),-(Analítico!Q$3&gt;='Gastos Gerais'!$D$4:$D$1003),-(Analítico!Q$3&lt;='Gastos Gerais'!$E$4:$E$1003),-('Gastos Gerais'!$C$4:$C$1003))</f>
        <v>0</v>
      </c>
      <c r="R118" s="72">
        <f>SUMPRODUCT(-('Gastos Gerais'!$B$4:$B$1003=Analítico!$B118),-(Analítico!R$3&gt;='Gastos Gerais'!$D$4:$D$1003),-(Analítico!R$3&lt;='Gastos Gerais'!$E$4:$E$1003),-('Gastos Gerais'!$C$4:$C$1003))</f>
        <v>0</v>
      </c>
      <c r="S118" s="72">
        <f>SUMPRODUCT(-('Gastos Gerais'!$B$4:$B$1003=Analítico!$B118),-(Analítico!S$3&gt;='Gastos Gerais'!$D$4:$D$1003),-(Analítico!S$3&lt;='Gastos Gerais'!$E$4:$E$1003),-('Gastos Gerais'!$C$4:$C$1003))</f>
        <v>0</v>
      </c>
      <c r="T118" s="72">
        <f>SUMPRODUCT(-('Gastos Gerais'!$B$4:$B$1003=Analítico!$B118),-(Analítico!T$3&gt;='Gastos Gerais'!$D$4:$D$1003),-(Analítico!T$3&lt;='Gastos Gerais'!$E$4:$E$1003),-('Gastos Gerais'!$C$4:$C$1003))</f>
        <v>0</v>
      </c>
      <c r="U118" s="72">
        <f>SUMPRODUCT(-('Gastos Gerais'!$B$4:$B$1003=Analítico!$B118),-(Analítico!U$3&gt;='Gastos Gerais'!$D$4:$D$1003),-(Analítico!U$3&lt;='Gastos Gerais'!$E$4:$E$1003),-('Gastos Gerais'!$C$4:$C$1003))</f>
        <v>0</v>
      </c>
      <c r="V118" s="72">
        <f>SUMPRODUCT(-('Gastos Gerais'!$B$4:$B$1003=Analítico!$B118),-(Analítico!V$3&gt;='Gastos Gerais'!$D$4:$D$1003),-(Analítico!V$3&lt;='Gastos Gerais'!$E$4:$E$1003),-('Gastos Gerais'!$C$4:$C$1003))</f>
        <v>0</v>
      </c>
      <c r="W118" s="72">
        <f>SUMPRODUCT(-('Gastos Gerais'!$B$4:$B$1003=Analítico!$B118),-(Analítico!W$3&gt;='Gastos Gerais'!$D$4:$D$1003),-(Analítico!W$3&lt;='Gastos Gerais'!$E$4:$E$1003),-('Gastos Gerais'!$C$4:$C$1003))</f>
        <v>0</v>
      </c>
      <c r="X118" s="72">
        <f>SUMPRODUCT(-('Gastos Gerais'!$B$4:$B$1003=Analítico!$B118),-(Analítico!X$3&gt;='Gastos Gerais'!$D$4:$D$1003),-(Analítico!X$3&lt;='Gastos Gerais'!$E$4:$E$1003),-('Gastos Gerais'!$C$4:$C$1003))</f>
        <v>0</v>
      </c>
      <c r="Y118" s="72">
        <f>SUMPRODUCT(-('Gastos Gerais'!$B$4:$B$1003=Analítico!$B118),-(Analítico!Y$3&gt;='Gastos Gerais'!$D$4:$D$1003),-(Analítico!Y$3&lt;='Gastos Gerais'!$E$4:$E$1003),-('Gastos Gerais'!$C$4:$C$1003))</f>
        <v>0</v>
      </c>
      <c r="Z118" s="72">
        <f>SUMPRODUCT(-('Gastos Gerais'!$B$4:$B$1003=Analítico!$B118),-(Analítico!Z$3&gt;='Gastos Gerais'!$D$4:$D$1003),-(Analítico!Z$3&lt;='Gastos Gerais'!$E$4:$E$1003),-('Gastos Gerais'!$C$4:$C$1003))</f>
        <v>0</v>
      </c>
      <c r="AA118" s="72">
        <f>SUMPRODUCT(-('Gastos Gerais'!$B$4:$B$1003=Analítico!$B118),-(Analítico!AA$3&gt;='Gastos Gerais'!$D$4:$D$1003),-(Analítico!AA$3&lt;='Gastos Gerais'!$E$4:$E$1003),-('Gastos Gerais'!$C$4:$C$1003))</f>
        <v>0</v>
      </c>
      <c r="AB118" s="72">
        <f>SUMPRODUCT(-('Gastos Gerais'!$B$4:$B$1003=Analítico!$B118),-(Analítico!AB$3&gt;='Gastos Gerais'!$D$4:$D$1003),-(Analítico!AB$3&lt;='Gastos Gerais'!$E$4:$E$1003),-('Gastos Gerais'!$C$4:$C$1003))</f>
        <v>0</v>
      </c>
      <c r="AC118" s="72">
        <f>SUMPRODUCT(-('Gastos Gerais'!$B$4:$B$1003=Analítico!$B118),-(Analítico!AC$3&gt;='Gastos Gerais'!$D$4:$D$1003),-(Analítico!AC$3&lt;='Gastos Gerais'!$E$4:$E$1003),-('Gastos Gerais'!$C$4:$C$1003))</f>
        <v>0</v>
      </c>
      <c r="AD118" s="72">
        <f>SUMPRODUCT(-('Gastos Gerais'!$B$4:$B$1003=Analítico!$B118),-(Analítico!AD$3&gt;='Gastos Gerais'!$D$4:$D$1003),-(Analítico!AD$3&lt;='Gastos Gerais'!$E$4:$E$1003),-('Gastos Gerais'!$C$4:$C$1003))</f>
        <v>0</v>
      </c>
      <c r="AE118" s="72">
        <f>SUMPRODUCT(-('Gastos Gerais'!$B$4:$B$1003=Analítico!$B118),-(Analítico!AE$3&gt;='Gastos Gerais'!$D$4:$D$1003),-(Analítico!AE$3&lt;='Gastos Gerais'!$E$4:$E$1003),-('Gastos Gerais'!$C$4:$C$1003))</f>
        <v>0</v>
      </c>
      <c r="AF118" s="72">
        <f>SUMPRODUCT(-('Gastos Gerais'!$B$4:$B$1003=Analítico!$B118),-(Analítico!AF$3&gt;='Gastos Gerais'!$D$4:$D$1003),-(Analítico!AF$3&lt;='Gastos Gerais'!$E$4:$E$1003),-('Gastos Gerais'!$C$4:$C$1003))</f>
        <v>0</v>
      </c>
      <c r="AG118" s="72">
        <f>SUMPRODUCT(-('Gastos Gerais'!$B$4:$B$1003=Analítico!$B118),-(Analítico!AG$3&gt;='Gastos Gerais'!$D$4:$D$1003),-(Analítico!AG$3&lt;='Gastos Gerais'!$E$4:$E$1003),-('Gastos Gerais'!$C$4:$C$1003))</f>
        <v>0</v>
      </c>
      <c r="AH118" s="72">
        <f>SUMPRODUCT(-('Gastos Gerais'!$B$4:$B$1003=Analítico!$B118),-(Analítico!AH$3&gt;='Gastos Gerais'!$D$4:$D$1003),-(Analítico!AH$3&lt;='Gastos Gerais'!$E$4:$E$1003),-('Gastos Gerais'!$C$4:$C$1003))</f>
        <v>0</v>
      </c>
      <c r="AI118" s="72">
        <f>SUMPRODUCT(-('Gastos Gerais'!$B$4:$B$1003=Analítico!$B118),-(Analítico!AI$3&gt;='Gastos Gerais'!$D$4:$D$1003),-(Analítico!AI$3&lt;='Gastos Gerais'!$E$4:$E$1003),-('Gastos Gerais'!$C$4:$C$1003))</f>
        <v>0</v>
      </c>
      <c r="AJ118" s="72">
        <f>SUMPRODUCT(-('Gastos Gerais'!$B$4:$B$1003=Analítico!$B118),-(Analítico!AJ$3&gt;='Gastos Gerais'!$D$4:$D$1003),-(Analítico!AJ$3&lt;='Gastos Gerais'!$E$4:$E$1003),-('Gastos Gerais'!$C$4:$C$1003))</f>
        <v>0</v>
      </c>
      <c r="AK118" s="72">
        <f>SUMPRODUCT(-('Gastos Gerais'!$B$4:$B$1003=Analítico!$B118),-(Analítico!AK$3&gt;='Gastos Gerais'!$D$4:$D$1003),-(Analítico!AK$3&lt;='Gastos Gerais'!$E$4:$E$1003),-('Gastos Gerais'!$C$4:$C$1003))</f>
        <v>0</v>
      </c>
      <c r="AL118" s="72">
        <f>SUMPRODUCT(-('Gastos Gerais'!$B$4:$B$1003=Analítico!$B118),-(Analítico!AL$3&gt;='Gastos Gerais'!$D$4:$D$1003),-(Analítico!AL$3&lt;='Gastos Gerais'!$E$4:$E$1003),-('Gastos Gerais'!$C$4:$C$1003))</f>
        <v>0</v>
      </c>
      <c r="AM118" s="72">
        <f>SUMPRODUCT(-('Gastos Gerais'!$B$4:$B$1003=Analítico!$B118),-(Analítico!AM$3&gt;='Gastos Gerais'!$D$4:$D$1003),-(Analítico!AM$3&lt;='Gastos Gerais'!$E$4:$E$1003),-('Gastos Gerais'!$C$4:$C$1003))</f>
        <v>0</v>
      </c>
      <c r="AN118" s="72">
        <f>SUMPRODUCT(-('Gastos Gerais'!$B$4:$B$1003=Analítico!$B118),-(Analítico!AN$3&gt;='Gastos Gerais'!$D$4:$D$1003),-(Analítico!AN$3&lt;='Gastos Gerais'!$E$4:$E$1003),-('Gastos Gerais'!$C$4:$C$1003))</f>
        <v>0</v>
      </c>
      <c r="AO118" s="72">
        <f>SUMPRODUCT(-('Gastos Gerais'!$B$4:$B$1003=Analítico!$B118),-(Analítico!AO$3&gt;='Gastos Gerais'!$D$4:$D$1003),-(Analítico!AO$3&lt;='Gastos Gerais'!$E$4:$E$1003),-('Gastos Gerais'!$C$4:$C$1003))</f>
        <v>0</v>
      </c>
      <c r="AP118" s="72">
        <f>SUMPRODUCT(-('Gastos Gerais'!$B$4:$B$1003=Analítico!$B118),-(Analítico!AP$3&gt;='Gastos Gerais'!$D$4:$D$1003),-(Analítico!AP$3&lt;='Gastos Gerais'!$E$4:$E$1003),-('Gastos Gerais'!$C$4:$C$1003))</f>
        <v>0</v>
      </c>
      <c r="AQ118" s="72">
        <f>SUMPRODUCT(-('Gastos Gerais'!$B$4:$B$1003=Analítico!$B118),-(Analítico!AQ$3&gt;='Gastos Gerais'!$D$4:$D$1003),-(Analítico!AQ$3&lt;='Gastos Gerais'!$E$4:$E$1003),-('Gastos Gerais'!$C$4:$C$1003))</f>
        <v>0</v>
      </c>
      <c r="AR118" s="72">
        <f>SUMPRODUCT(-('Gastos Gerais'!$B$4:$B$1003=Analítico!$B118),-(Analítico!AR$3&gt;='Gastos Gerais'!$D$4:$D$1003),-(Analítico!AR$3&lt;='Gastos Gerais'!$E$4:$E$1003),-('Gastos Gerais'!$C$4:$C$1003))</f>
        <v>0</v>
      </c>
      <c r="AS118" s="72">
        <f>SUMPRODUCT(-('Gastos Gerais'!$B$4:$B$1003=Analítico!$B118),-(Analítico!AS$3&gt;='Gastos Gerais'!$D$4:$D$1003),-(Analítico!AS$3&lt;='Gastos Gerais'!$E$4:$E$1003),-('Gastos Gerais'!$C$4:$C$1003))</f>
        <v>0</v>
      </c>
      <c r="AT118" s="72">
        <f>SUMPRODUCT(-('Gastos Gerais'!$B$4:$B$1003=Analítico!$B118),-(Analítico!AT$3&gt;='Gastos Gerais'!$D$4:$D$1003),-(Analítico!AT$3&lt;='Gastos Gerais'!$E$4:$E$1003),-('Gastos Gerais'!$C$4:$C$1003))</f>
        <v>0</v>
      </c>
      <c r="AU118" s="72">
        <f>SUMPRODUCT(-('Gastos Gerais'!$B$4:$B$1003=Analítico!$B118),-(Analítico!AU$3&gt;='Gastos Gerais'!$D$4:$D$1003),-(Analítico!AU$3&lt;='Gastos Gerais'!$E$4:$E$1003),-('Gastos Gerais'!$C$4:$C$1003))</f>
        <v>0</v>
      </c>
      <c r="AV118" s="72">
        <f>SUMPRODUCT(-('Gastos Gerais'!$B$4:$B$1003=Analítico!$B118),-(Analítico!AV$3&gt;='Gastos Gerais'!$D$4:$D$1003),-(Analítico!AV$3&lt;='Gastos Gerais'!$E$4:$E$1003),-('Gastos Gerais'!$C$4:$C$1003))</f>
        <v>0</v>
      </c>
      <c r="AW118" s="72">
        <f>SUMPRODUCT(-('Gastos Gerais'!$B$4:$B$1003=Analítico!$B118),-(Analítico!AW$3&gt;='Gastos Gerais'!$D$4:$D$1003),-(Analítico!AW$3&lt;='Gastos Gerais'!$E$4:$E$1003),-('Gastos Gerais'!$C$4:$C$1003))</f>
        <v>0</v>
      </c>
      <c r="AX118" s="72">
        <f>SUMPRODUCT(-('Gastos Gerais'!$B$4:$B$1003=Analítico!$B118),-(Analítico!AX$3&gt;='Gastos Gerais'!$D$4:$D$1003),-(Analítico!AX$3&lt;='Gastos Gerais'!$E$4:$E$1003),-('Gastos Gerais'!$C$4:$C$1003))</f>
        <v>0</v>
      </c>
      <c r="AY118" s="72">
        <f>SUMPRODUCT(-('Gastos Gerais'!$B$4:$B$1003=Analítico!$B118),-(Analítico!AY$3&gt;='Gastos Gerais'!$D$4:$D$1003),-(Analítico!AY$3&lt;='Gastos Gerais'!$E$4:$E$1003),-('Gastos Gerais'!$C$4:$C$1003))</f>
        <v>0</v>
      </c>
      <c r="AZ118" s="72">
        <f>SUMPRODUCT(-('Gastos Gerais'!$B$4:$B$1003=Analítico!$B118),-(Analítico!AZ$3&gt;='Gastos Gerais'!$D$4:$D$1003),-(Analítico!AZ$3&lt;='Gastos Gerais'!$E$4:$E$1003),-('Gastos Gerais'!$C$4:$C$1003))</f>
        <v>0</v>
      </c>
      <c r="BA118" s="72">
        <f>SUMPRODUCT(-('Gastos Gerais'!$B$4:$B$1003=Analítico!$B118),-(Analítico!BA$3&gt;='Gastos Gerais'!$D$4:$D$1003),-(Analítico!BA$3&lt;='Gastos Gerais'!$E$4:$E$1003),-('Gastos Gerais'!$C$4:$C$1003))</f>
        <v>0</v>
      </c>
      <c r="BB118" s="72">
        <f>SUMPRODUCT(-('Gastos Gerais'!$B$4:$B$1003=Analítico!$B118),-(Analítico!BB$3&gt;='Gastos Gerais'!$D$4:$D$1003),-(Analítico!BB$3&lt;='Gastos Gerais'!$E$4:$E$1003),-('Gastos Gerais'!$C$4:$C$1003))</f>
        <v>0</v>
      </c>
      <c r="BC118" s="72">
        <f>SUMPRODUCT(-('Gastos Gerais'!$B$4:$B$1003=Analítico!$B118),-(Analítico!BC$3&gt;='Gastos Gerais'!$D$4:$D$1003),-(Analítico!BC$3&lt;='Gastos Gerais'!$E$4:$E$1003),-('Gastos Gerais'!$C$4:$C$1003))</f>
        <v>0</v>
      </c>
      <c r="BD118" s="72">
        <f>SUMPRODUCT(-('Gastos Gerais'!$B$4:$B$1003=Analítico!$B118),-(Analítico!BD$3&gt;='Gastos Gerais'!$D$4:$D$1003),-(Analítico!BD$3&lt;='Gastos Gerais'!$E$4:$E$1003),-('Gastos Gerais'!$C$4:$C$1003))</f>
        <v>0</v>
      </c>
      <c r="BE118" s="72">
        <f>SUMPRODUCT(-('Gastos Gerais'!$B$4:$B$1003=Analítico!$B118),-(Analítico!BE$3&gt;='Gastos Gerais'!$D$4:$D$1003),-(Analítico!BE$3&lt;='Gastos Gerais'!$E$4:$E$1003),-('Gastos Gerais'!$C$4:$C$1003))</f>
        <v>0</v>
      </c>
      <c r="BF118" s="72">
        <f>SUMPRODUCT(-('Gastos Gerais'!$B$4:$B$1003=Analítico!$B118),-(Analítico!BF$3&gt;='Gastos Gerais'!$D$4:$D$1003),-(Analítico!BF$3&lt;='Gastos Gerais'!$E$4:$E$1003),-('Gastos Gerais'!$C$4:$C$1003))</f>
        <v>0</v>
      </c>
      <c r="BG118" s="72">
        <f>SUMPRODUCT(-('Gastos Gerais'!$B$4:$B$1003=Analítico!$B118),-(Analítico!BG$3&gt;='Gastos Gerais'!$D$4:$D$1003),-(Analítico!BG$3&lt;='Gastos Gerais'!$E$4:$E$1003),-('Gastos Gerais'!$C$4:$C$1003))</f>
        <v>0</v>
      </c>
      <c r="BH118" s="72">
        <f>SUMPRODUCT(-('Gastos Gerais'!$B$4:$B$1003=Analítico!$B118),-(Analítico!BH$3&gt;='Gastos Gerais'!$D$4:$D$1003),-(Analítico!BH$3&lt;='Gastos Gerais'!$E$4:$E$1003),-('Gastos Gerais'!$C$4:$C$1003))</f>
        <v>0</v>
      </c>
      <c r="BI118" s="72">
        <f>SUMPRODUCT(-('Gastos Gerais'!$B$4:$B$1003=Analítico!$B118),-(Analítico!BI$3&gt;='Gastos Gerais'!$D$4:$D$1003),-(Analítico!BI$3&lt;='Gastos Gerais'!$E$4:$E$1003),-('Gastos Gerais'!$C$4:$C$1003))</f>
        <v>0</v>
      </c>
      <c r="BJ118" s="72">
        <f>SUMPRODUCT(-('Gastos Gerais'!$B$4:$B$1003=Analítico!$B118),-(Analítico!BJ$3&gt;='Gastos Gerais'!$D$4:$D$1003),-(Analítico!BJ$3&lt;='Gastos Gerais'!$E$4:$E$1003),-('Gastos Gerais'!$C$4:$C$1003))</f>
        <v>0</v>
      </c>
      <c r="BK118" s="70">
        <f t="shared" si="33"/>
        <v>572486.40000000002</v>
      </c>
      <c r="BL118" s="75">
        <f t="shared" ca="1" si="34"/>
        <v>0.17360793016317508</v>
      </c>
    </row>
    <row r="119" spans="1:64" s="48" customFormat="1" ht="23.25" customHeight="1" thickBot="1" x14ac:dyDescent="0.25">
      <c r="A119" s="294"/>
      <c r="B119" s="293" t="s">
        <v>303</v>
      </c>
      <c r="C119" s="295">
        <f t="shared" ref="C119:AH119" si="35">SUBTOTAL(109,C59:C118)</f>
        <v>850166.4</v>
      </c>
      <c r="D119" s="295">
        <f t="shared" si="35"/>
        <v>237680</v>
      </c>
      <c r="E119" s="295">
        <f t="shared" si="35"/>
        <v>87680</v>
      </c>
      <c r="F119" s="295">
        <f t="shared" si="35"/>
        <v>87680</v>
      </c>
      <c r="G119" s="295">
        <f t="shared" si="35"/>
        <v>87680</v>
      </c>
      <c r="H119" s="295">
        <f t="shared" si="35"/>
        <v>87680</v>
      </c>
      <c r="I119" s="295">
        <f t="shared" si="35"/>
        <v>0</v>
      </c>
      <c r="J119" s="295">
        <f t="shared" si="35"/>
        <v>0</v>
      </c>
      <c r="K119" s="295">
        <f t="shared" si="35"/>
        <v>0</v>
      </c>
      <c r="L119" s="295">
        <f t="shared" si="35"/>
        <v>0</v>
      </c>
      <c r="M119" s="295">
        <f t="shared" si="35"/>
        <v>0</v>
      </c>
      <c r="N119" s="295">
        <f t="shared" si="35"/>
        <v>0</v>
      </c>
      <c r="O119" s="295">
        <f t="shared" si="35"/>
        <v>0</v>
      </c>
      <c r="P119" s="295">
        <f t="shared" si="35"/>
        <v>0</v>
      </c>
      <c r="Q119" s="295">
        <f t="shared" si="35"/>
        <v>0</v>
      </c>
      <c r="R119" s="295">
        <f t="shared" si="35"/>
        <v>0</v>
      </c>
      <c r="S119" s="295">
        <f t="shared" si="35"/>
        <v>0</v>
      </c>
      <c r="T119" s="295">
        <f t="shared" si="35"/>
        <v>0</v>
      </c>
      <c r="U119" s="295">
        <f t="shared" si="35"/>
        <v>0</v>
      </c>
      <c r="V119" s="295">
        <f t="shared" si="35"/>
        <v>0</v>
      </c>
      <c r="W119" s="295">
        <f t="shared" si="35"/>
        <v>0</v>
      </c>
      <c r="X119" s="295">
        <f t="shared" si="35"/>
        <v>0</v>
      </c>
      <c r="Y119" s="295">
        <f t="shared" si="35"/>
        <v>0</v>
      </c>
      <c r="Z119" s="295">
        <f t="shared" si="35"/>
        <v>0</v>
      </c>
      <c r="AA119" s="295">
        <f t="shared" si="35"/>
        <v>0</v>
      </c>
      <c r="AB119" s="295">
        <f t="shared" si="35"/>
        <v>0</v>
      </c>
      <c r="AC119" s="295">
        <f t="shared" si="35"/>
        <v>0</v>
      </c>
      <c r="AD119" s="295">
        <f t="shared" si="35"/>
        <v>0</v>
      </c>
      <c r="AE119" s="295">
        <f t="shared" si="35"/>
        <v>0</v>
      </c>
      <c r="AF119" s="295">
        <f t="shared" si="35"/>
        <v>0</v>
      </c>
      <c r="AG119" s="295">
        <f t="shared" si="35"/>
        <v>0</v>
      </c>
      <c r="AH119" s="295">
        <f t="shared" si="35"/>
        <v>0</v>
      </c>
      <c r="AI119" s="295">
        <f t="shared" ref="AI119:BK119" si="36">SUBTOTAL(109,AI59:AI118)</f>
        <v>0</v>
      </c>
      <c r="AJ119" s="295">
        <f t="shared" si="36"/>
        <v>0</v>
      </c>
      <c r="AK119" s="295">
        <f t="shared" si="36"/>
        <v>0</v>
      </c>
      <c r="AL119" s="295">
        <f t="shared" si="36"/>
        <v>0</v>
      </c>
      <c r="AM119" s="295">
        <f t="shared" si="36"/>
        <v>0</v>
      </c>
      <c r="AN119" s="295">
        <f t="shared" si="36"/>
        <v>0</v>
      </c>
      <c r="AO119" s="295">
        <f t="shared" si="36"/>
        <v>0</v>
      </c>
      <c r="AP119" s="295">
        <f t="shared" si="36"/>
        <v>0</v>
      </c>
      <c r="AQ119" s="295">
        <f t="shared" si="36"/>
        <v>0</v>
      </c>
      <c r="AR119" s="295">
        <f t="shared" si="36"/>
        <v>0</v>
      </c>
      <c r="AS119" s="295">
        <f t="shared" si="36"/>
        <v>0</v>
      </c>
      <c r="AT119" s="295">
        <f t="shared" si="36"/>
        <v>0</v>
      </c>
      <c r="AU119" s="295">
        <f t="shared" si="36"/>
        <v>0</v>
      </c>
      <c r="AV119" s="295">
        <f t="shared" si="36"/>
        <v>0</v>
      </c>
      <c r="AW119" s="295">
        <f t="shared" si="36"/>
        <v>0</v>
      </c>
      <c r="AX119" s="295">
        <f t="shared" si="36"/>
        <v>0</v>
      </c>
      <c r="AY119" s="295">
        <f t="shared" si="36"/>
        <v>0</v>
      </c>
      <c r="AZ119" s="295">
        <f t="shared" si="36"/>
        <v>0</v>
      </c>
      <c r="BA119" s="295">
        <f t="shared" si="36"/>
        <v>0</v>
      </c>
      <c r="BB119" s="295">
        <f t="shared" si="36"/>
        <v>0</v>
      </c>
      <c r="BC119" s="295">
        <f t="shared" si="36"/>
        <v>0</v>
      </c>
      <c r="BD119" s="295">
        <f t="shared" si="36"/>
        <v>0</v>
      </c>
      <c r="BE119" s="295">
        <f t="shared" si="36"/>
        <v>0</v>
      </c>
      <c r="BF119" s="295">
        <f t="shared" si="36"/>
        <v>0</v>
      </c>
      <c r="BG119" s="295">
        <f t="shared" si="36"/>
        <v>0</v>
      </c>
      <c r="BH119" s="295">
        <f t="shared" si="36"/>
        <v>0</v>
      </c>
      <c r="BI119" s="295">
        <f t="shared" si="36"/>
        <v>0</v>
      </c>
      <c r="BJ119" s="295">
        <f t="shared" si="36"/>
        <v>0</v>
      </c>
      <c r="BK119" s="295">
        <f t="shared" si="36"/>
        <v>1438566.3999999999</v>
      </c>
      <c r="BL119" s="296">
        <f t="shared" ca="1" si="34"/>
        <v>0.43624885256014845</v>
      </c>
    </row>
    <row r="120" spans="1:64" s="48" customFormat="1" ht="23.25" customHeight="1" thickBot="1" x14ac:dyDescent="0.25">
      <c r="A120" s="259" t="s">
        <v>93</v>
      </c>
      <c r="B120" s="260" t="s">
        <v>94</v>
      </c>
      <c r="C120" s="261"/>
      <c r="D120" s="261"/>
      <c r="E120" s="261"/>
      <c r="F120" s="261"/>
      <c r="G120" s="261"/>
      <c r="H120" s="261"/>
      <c r="I120" s="261"/>
      <c r="J120" s="261"/>
      <c r="K120" s="261"/>
      <c r="L120" s="261"/>
      <c r="M120" s="261"/>
      <c r="N120" s="261"/>
      <c r="O120" s="261"/>
      <c r="P120" s="261"/>
      <c r="Q120" s="261"/>
      <c r="R120" s="261"/>
      <c r="S120" s="261"/>
      <c r="T120" s="261"/>
      <c r="U120" s="261"/>
      <c r="V120" s="261"/>
      <c r="W120" s="261"/>
      <c r="X120" s="261"/>
      <c r="Y120" s="261"/>
      <c r="Z120" s="261"/>
      <c r="AA120" s="261"/>
      <c r="AB120" s="261"/>
      <c r="AC120" s="261"/>
      <c r="AD120" s="261"/>
      <c r="AE120" s="261"/>
      <c r="AF120" s="261"/>
      <c r="AG120" s="261"/>
      <c r="AH120" s="261"/>
      <c r="AI120" s="261"/>
      <c r="AJ120" s="261"/>
      <c r="AK120" s="261"/>
      <c r="AL120" s="261"/>
      <c r="AM120" s="261"/>
      <c r="AN120" s="261"/>
      <c r="AO120" s="261"/>
      <c r="AP120" s="261"/>
      <c r="AQ120" s="261"/>
      <c r="AR120" s="261"/>
      <c r="AS120" s="261"/>
      <c r="AT120" s="261"/>
      <c r="AU120" s="261"/>
      <c r="AV120" s="261"/>
      <c r="AW120" s="261"/>
      <c r="AX120" s="261"/>
      <c r="AY120" s="261"/>
      <c r="AZ120" s="261"/>
      <c r="BA120" s="261"/>
      <c r="BB120" s="261"/>
      <c r="BC120" s="261"/>
      <c r="BD120" s="261"/>
      <c r="BE120" s="261"/>
      <c r="BF120" s="261"/>
      <c r="BG120" s="261"/>
      <c r="BH120" s="261"/>
      <c r="BI120" s="261"/>
      <c r="BJ120" s="261"/>
      <c r="BK120" s="261"/>
      <c r="BL120" s="237"/>
    </row>
    <row r="121" spans="1:64" s="48" customFormat="1" ht="23.25" customHeight="1" x14ac:dyDescent="0.2">
      <c r="A121" s="19" t="s">
        <v>304</v>
      </c>
      <c r="B121" s="20" t="s">
        <v>305</v>
      </c>
      <c r="C121" s="72">
        <f>SUMPRODUCT(-(Bens!$B$4:$B$103=Analítico!$B121),-(Bens!$D$4:$D$103=Analítico!C$3),(Bens!$G$4:$G$103))</f>
        <v>0</v>
      </c>
      <c r="D121" s="72">
        <f>SUMPRODUCT(-(Bens!$B$4:$B$103=Analítico!$B121),-(Bens!$D$4:$D$103=Analítico!D$3),(Bens!$G$4:$G$103))</f>
        <v>0</v>
      </c>
      <c r="E121" s="72">
        <f>SUMPRODUCT(-(Bens!$B$4:$B$103=Analítico!$B121),-(Bens!$D$4:$D$103=Analítico!E$3),(Bens!$G$4:$G$103))</f>
        <v>0</v>
      </c>
      <c r="F121" s="72">
        <f>SUMPRODUCT(-(Bens!$B$4:$B$103=Analítico!$B121),-(Bens!$D$4:$D$103=Analítico!F$3),(Bens!$G$4:$G$103))</f>
        <v>0</v>
      </c>
      <c r="G121" s="72">
        <f>SUMPRODUCT(-(Bens!$B$4:$B$103=Analítico!$B121),-(Bens!$D$4:$D$103=Analítico!G$3),(Bens!$G$4:$G$103))</f>
        <v>0</v>
      </c>
      <c r="H121" s="72">
        <f>SUMPRODUCT(-(Bens!$B$4:$B$103=Analítico!$B121),-(Bens!$D$4:$D$103=Analítico!H$3),(Bens!$G$4:$G$103))</f>
        <v>0</v>
      </c>
      <c r="I121" s="72">
        <f>SUMPRODUCT(-(Bens!$B$4:$B$103=Analítico!$B121),-(Bens!$D$4:$D$103=Analítico!I$3),(Bens!$G$4:$G$103))</f>
        <v>0</v>
      </c>
      <c r="J121" s="72">
        <f>SUMPRODUCT(-(Bens!$B$4:$B$103=Analítico!$B121),-(Bens!$D$4:$D$103=Analítico!J$3),(Bens!$G$4:$G$103))</f>
        <v>0</v>
      </c>
      <c r="K121" s="72">
        <f>SUMPRODUCT(-(Bens!$B$4:$B$103=Analítico!$B121),-(Bens!$D$4:$D$103=Analítico!K$3),(Bens!$G$4:$G$103))</f>
        <v>0</v>
      </c>
      <c r="L121" s="72">
        <f>SUMPRODUCT(-(Bens!$B$4:$B$103=Analítico!$B121),-(Bens!$D$4:$D$103=Analítico!L$3),(Bens!$G$4:$G$103))</f>
        <v>0</v>
      </c>
      <c r="M121" s="72">
        <f>SUMPRODUCT(-(Bens!$B$4:$B$103=Analítico!$B121),-(Bens!$D$4:$D$103=Analítico!M$3),(Bens!$G$4:$G$103))</f>
        <v>0</v>
      </c>
      <c r="N121" s="72">
        <f>SUMPRODUCT(-(Bens!$B$4:$B$103=Analítico!$B121),-(Bens!$D$4:$D$103=Analítico!N$3),(Bens!$G$4:$G$103))</f>
        <v>0</v>
      </c>
      <c r="O121" s="72">
        <f>SUMPRODUCT(-(Bens!$B$4:$B$103=Analítico!$B121),-(Bens!$D$4:$D$103=Analítico!O$3),(Bens!$G$4:$G$103))</f>
        <v>0</v>
      </c>
      <c r="P121" s="72">
        <f>SUMPRODUCT(-(Bens!$B$4:$B$103=Analítico!$B121),-(Bens!$D$4:$D$103=Analítico!P$3),(Bens!$G$4:$G$103))</f>
        <v>0</v>
      </c>
      <c r="Q121" s="72">
        <f>SUMPRODUCT(-(Bens!$B$4:$B$103=Analítico!$B121),-(Bens!$D$4:$D$103=Analítico!Q$3),(Bens!$G$4:$G$103))</f>
        <v>0</v>
      </c>
      <c r="R121" s="72">
        <f>SUMPRODUCT(-(Bens!$B$4:$B$103=Analítico!$B121),-(Bens!$D$4:$D$103=Analítico!R$3),(Bens!$G$4:$G$103))</f>
        <v>0</v>
      </c>
      <c r="S121" s="72">
        <f>SUMPRODUCT(-(Bens!$B$4:$B$103=Analítico!$B121),-(Bens!$D$4:$D$103=Analítico!S$3),(Bens!$G$4:$G$103))</f>
        <v>0</v>
      </c>
      <c r="T121" s="72">
        <f>SUMPRODUCT(-(Bens!$B$4:$B$103=Analítico!$B121),-(Bens!$D$4:$D$103=Analítico!T$3),(Bens!$G$4:$G$103))</f>
        <v>0</v>
      </c>
      <c r="U121" s="72">
        <f>SUMPRODUCT(-(Bens!$B$4:$B$103=Analítico!$B121),-(Bens!$D$4:$D$103=Analítico!U$3),(Bens!$G$4:$G$103))</f>
        <v>0</v>
      </c>
      <c r="V121" s="72">
        <f>SUMPRODUCT(-(Bens!$B$4:$B$103=Analítico!$B121),-(Bens!$D$4:$D$103=Analítico!V$3),(Bens!$G$4:$G$103))</f>
        <v>0</v>
      </c>
      <c r="W121" s="72">
        <f>SUMPRODUCT(-(Bens!$B$4:$B$103=Analítico!$B121),-(Bens!$D$4:$D$103=Analítico!W$3),(Bens!$G$4:$G$103))</f>
        <v>0</v>
      </c>
      <c r="X121" s="72">
        <f>SUMPRODUCT(-(Bens!$B$4:$B$103=Analítico!$B121),-(Bens!$D$4:$D$103=Analítico!X$3),(Bens!$G$4:$G$103))</f>
        <v>0</v>
      </c>
      <c r="Y121" s="72">
        <f>SUMPRODUCT(-(Bens!$B$4:$B$103=Analítico!$B121),-(Bens!$D$4:$D$103=Analítico!Y$3),(Bens!$G$4:$G$103))</f>
        <v>0</v>
      </c>
      <c r="Z121" s="72">
        <f>SUMPRODUCT(-(Bens!$B$4:$B$103=Analítico!$B121),-(Bens!$D$4:$D$103=Analítico!Z$3),(Bens!$G$4:$G$103))</f>
        <v>0</v>
      </c>
      <c r="AA121" s="72">
        <f>SUMPRODUCT(-(Bens!$B$4:$B$103=Analítico!$B121),-(Bens!$D$4:$D$103=Analítico!AA$3),(Bens!$G$4:$G$103))</f>
        <v>0</v>
      </c>
      <c r="AB121" s="72">
        <f>SUMPRODUCT(-(Bens!$B$4:$B$103=Analítico!$B121),-(Bens!$D$4:$D$103=Analítico!AB$3),(Bens!$G$4:$G$103))</f>
        <v>0</v>
      </c>
      <c r="AC121" s="72">
        <f>SUMPRODUCT(-(Bens!$B$4:$B$103=Analítico!$B121),-(Bens!$D$4:$D$103=Analítico!AC$3),(Bens!$G$4:$G$103))</f>
        <v>0</v>
      </c>
      <c r="AD121" s="72">
        <f>SUMPRODUCT(-(Bens!$B$4:$B$103=Analítico!$B121),-(Bens!$D$4:$D$103=Analítico!AD$3),(Bens!$G$4:$G$103))</f>
        <v>0</v>
      </c>
      <c r="AE121" s="72">
        <f>SUMPRODUCT(-(Bens!$B$4:$B$103=Analítico!$B121),-(Bens!$D$4:$D$103=Analítico!AE$3),(Bens!$G$4:$G$103))</f>
        <v>0</v>
      </c>
      <c r="AF121" s="72">
        <f>SUMPRODUCT(-(Bens!$B$4:$B$103=Analítico!$B121),-(Bens!$D$4:$D$103=Analítico!AF$3),(Bens!$G$4:$G$103))</f>
        <v>0</v>
      </c>
      <c r="AG121" s="72">
        <f>SUMPRODUCT(-(Bens!$B$4:$B$103=Analítico!$B121),-(Bens!$D$4:$D$103=Analítico!AG$3),(Bens!$G$4:$G$103))</f>
        <v>0</v>
      </c>
      <c r="AH121" s="72">
        <f>SUMPRODUCT(-(Bens!$B$4:$B$103=Analítico!$B121),-(Bens!$D$4:$D$103=Analítico!AH$3),(Bens!$G$4:$G$103))</f>
        <v>0</v>
      </c>
      <c r="AI121" s="72">
        <f>SUMPRODUCT(-(Bens!$B$4:$B$103=Analítico!$B121),-(Bens!$D$4:$D$103=Analítico!AI$3),(Bens!$G$4:$G$103))</f>
        <v>0</v>
      </c>
      <c r="AJ121" s="72">
        <f>SUMPRODUCT(-(Bens!$B$4:$B$103=Analítico!$B121),-(Bens!$D$4:$D$103=Analítico!AJ$3),(Bens!$G$4:$G$103))</f>
        <v>0</v>
      </c>
      <c r="AK121" s="72">
        <f>SUMPRODUCT(-(Bens!$B$4:$B$103=Analítico!$B121),-(Bens!$D$4:$D$103=Analítico!AK$3),(Bens!$G$4:$G$103))</f>
        <v>0</v>
      </c>
      <c r="AL121" s="72">
        <f>SUMPRODUCT(-(Bens!$B$4:$B$103=Analítico!$B121),-(Bens!$D$4:$D$103=Analítico!AL$3),(Bens!$G$4:$G$103))</f>
        <v>0</v>
      </c>
      <c r="AM121" s="72">
        <f>SUMPRODUCT(-(Bens!$B$4:$B$103=Analítico!$B121),-(Bens!$D$4:$D$103=Analítico!AM$3),(Bens!$G$4:$G$103))</f>
        <v>0</v>
      </c>
      <c r="AN121" s="72">
        <f>SUMPRODUCT(-(Bens!$B$4:$B$103=Analítico!$B121),-(Bens!$D$4:$D$103=Analítico!AN$3),(Bens!$G$4:$G$103))</f>
        <v>0</v>
      </c>
      <c r="AO121" s="72">
        <f>SUMPRODUCT(-(Bens!$B$4:$B$103=Analítico!$B121),-(Bens!$D$4:$D$103=Analítico!AO$3),(Bens!$G$4:$G$103))</f>
        <v>0</v>
      </c>
      <c r="AP121" s="72">
        <f>SUMPRODUCT(-(Bens!$B$4:$B$103=Analítico!$B121),-(Bens!$D$4:$D$103=Analítico!AP$3),(Bens!$G$4:$G$103))</f>
        <v>0</v>
      </c>
      <c r="AQ121" s="72">
        <f>SUMPRODUCT(-(Bens!$B$4:$B$103=Analítico!$B121),-(Bens!$D$4:$D$103=Analítico!AQ$3),(Bens!$G$4:$G$103))</f>
        <v>0</v>
      </c>
      <c r="AR121" s="72">
        <f>SUMPRODUCT(-(Bens!$B$4:$B$103=Analítico!$B121),-(Bens!$D$4:$D$103=Analítico!AR$3),(Bens!$G$4:$G$103))</f>
        <v>0</v>
      </c>
      <c r="AS121" s="72">
        <f>SUMPRODUCT(-(Bens!$B$4:$B$103=Analítico!$B121),-(Bens!$D$4:$D$103=Analítico!AS$3),(Bens!$G$4:$G$103))</f>
        <v>0</v>
      </c>
      <c r="AT121" s="72">
        <f>SUMPRODUCT(-(Bens!$B$4:$B$103=Analítico!$B121),-(Bens!$D$4:$D$103=Analítico!AT$3),(Bens!$G$4:$G$103))</f>
        <v>0</v>
      </c>
      <c r="AU121" s="72">
        <f>SUMPRODUCT(-(Bens!$B$4:$B$103=Analítico!$B121),-(Bens!$D$4:$D$103=Analítico!AU$3),(Bens!$G$4:$G$103))</f>
        <v>0</v>
      </c>
      <c r="AV121" s="72">
        <f>SUMPRODUCT(-(Bens!$B$4:$B$103=Analítico!$B121),-(Bens!$D$4:$D$103=Analítico!AV$3),(Bens!$G$4:$G$103))</f>
        <v>0</v>
      </c>
      <c r="AW121" s="72">
        <f>SUMPRODUCT(-(Bens!$B$4:$B$103=Analítico!$B121),-(Bens!$D$4:$D$103=Analítico!AW$3),(Bens!$G$4:$G$103))</f>
        <v>0</v>
      </c>
      <c r="AX121" s="72">
        <f>SUMPRODUCT(-(Bens!$B$4:$B$103=Analítico!$B121),-(Bens!$D$4:$D$103=Analítico!AX$3),(Bens!$G$4:$G$103))</f>
        <v>0</v>
      </c>
      <c r="AY121" s="72">
        <f>SUMPRODUCT(-(Bens!$B$4:$B$103=Analítico!$B121),-(Bens!$D$4:$D$103=Analítico!AY$3),(Bens!$G$4:$G$103))</f>
        <v>0</v>
      </c>
      <c r="AZ121" s="72">
        <f>SUMPRODUCT(-(Bens!$B$4:$B$103=Analítico!$B121),-(Bens!$D$4:$D$103=Analítico!AZ$3),(Bens!$G$4:$G$103))</f>
        <v>0</v>
      </c>
      <c r="BA121" s="72">
        <f>SUMPRODUCT(-(Bens!$B$4:$B$103=Analítico!$B121),-(Bens!$D$4:$D$103=Analítico!BA$3),(Bens!$G$4:$G$103))</f>
        <v>0</v>
      </c>
      <c r="BB121" s="72">
        <f>SUMPRODUCT(-(Bens!$B$4:$B$103=Analítico!$B121),-(Bens!$D$4:$D$103=Analítico!BB$3),(Bens!$G$4:$G$103))</f>
        <v>0</v>
      </c>
      <c r="BC121" s="72">
        <f>SUMPRODUCT(-(Bens!$B$4:$B$103=Analítico!$B121),-(Bens!$D$4:$D$103=Analítico!BC$3),(Bens!$G$4:$G$103))</f>
        <v>0</v>
      </c>
      <c r="BD121" s="72">
        <f>SUMPRODUCT(-(Bens!$B$4:$B$103=Analítico!$B121),-(Bens!$D$4:$D$103=Analítico!BD$3),(Bens!$G$4:$G$103))</f>
        <v>0</v>
      </c>
      <c r="BE121" s="72">
        <f>SUMPRODUCT(-(Bens!$B$4:$B$103=Analítico!$B121),-(Bens!$D$4:$D$103=Analítico!BE$3),(Bens!$G$4:$G$103))</f>
        <v>0</v>
      </c>
      <c r="BF121" s="72">
        <f>SUMPRODUCT(-(Bens!$B$4:$B$103=Analítico!$B121),-(Bens!$D$4:$D$103=Analítico!BF$3),(Bens!$G$4:$G$103))</f>
        <v>0</v>
      </c>
      <c r="BG121" s="72">
        <f>SUMPRODUCT(-(Bens!$B$4:$B$103=Analítico!$B121),-(Bens!$D$4:$D$103=Analítico!BG$3),(Bens!$G$4:$G$103))</f>
        <v>0</v>
      </c>
      <c r="BH121" s="72">
        <f>SUMPRODUCT(-(Bens!$B$4:$B$103=Analítico!$B121),-(Bens!$D$4:$D$103=Analítico!BH$3),(Bens!$G$4:$G$103))</f>
        <v>0</v>
      </c>
      <c r="BI121" s="72">
        <f>SUMPRODUCT(-(Bens!$B$4:$B$103=Analítico!$B121),-(Bens!$D$4:$D$103=Analítico!BI$3),(Bens!$G$4:$G$103))</f>
        <v>0</v>
      </c>
      <c r="BJ121" s="72">
        <f>SUMPRODUCT(-(Bens!$B$4:$B$103=Analítico!$B121),-(Bens!$D$4:$D$103=Analítico!BJ$3),(Bens!$G$4:$G$103))</f>
        <v>0</v>
      </c>
      <c r="BK121" s="70">
        <f t="shared" ref="BK121:BK132" si="37">SUM(C121:BJ121)</f>
        <v>0</v>
      </c>
      <c r="BL121" s="75">
        <f t="shared" ref="BL121:BL132" ca="1" si="38">IF($BK$138=0,0,BK121/$BK$138)</f>
        <v>0</v>
      </c>
    </row>
    <row r="122" spans="1:64" s="48" customFormat="1" ht="23.25" customHeight="1" x14ac:dyDescent="0.2">
      <c r="A122" s="19" t="s">
        <v>306</v>
      </c>
      <c r="B122" s="20" t="s">
        <v>307</v>
      </c>
      <c r="C122" s="72">
        <f>SUMPRODUCT(-(Bens!$B$4:$B$103=Analítico!$B122),-(Bens!$D$4:$D$103=Analítico!C$3),(Bens!$G$4:$G$103))</f>
        <v>0</v>
      </c>
      <c r="D122" s="72">
        <f>SUMPRODUCT(-(Bens!$B$4:$B$103=Analítico!$B122),-(Bens!$D$4:$D$103=Analítico!D$3),(Bens!$G$4:$G$103))</f>
        <v>0</v>
      </c>
      <c r="E122" s="72">
        <f>SUMPRODUCT(-(Bens!$B$4:$B$103=Analítico!$B122),-(Bens!$D$4:$D$103=Analítico!E$3),(Bens!$G$4:$G$103))</f>
        <v>0</v>
      </c>
      <c r="F122" s="72">
        <f>SUMPRODUCT(-(Bens!$B$4:$B$103=Analítico!$B122),-(Bens!$D$4:$D$103=Analítico!F$3),(Bens!$G$4:$G$103))</f>
        <v>0</v>
      </c>
      <c r="G122" s="72">
        <f>SUMPRODUCT(-(Bens!$B$4:$B$103=Analítico!$B122),-(Bens!$D$4:$D$103=Analítico!G$3),(Bens!$G$4:$G$103))</f>
        <v>0</v>
      </c>
      <c r="H122" s="72">
        <f>SUMPRODUCT(-(Bens!$B$4:$B$103=Analítico!$B122),-(Bens!$D$4:$D$103=Analítico!H$3),(Bens!$G$4:$G$103))</f>
        <v>0</v>
      </c>
      <c r="I122" s="72">
        <f>SUMPRODUCT(-(Bens!$B$4:$B$103=Analítico!$B122),-(Bens!$D$4:$D$103=Analítico!I$3),(Bens!$G$4:$G$103))</f>
        <v>0</v>
      </c>
      <c r="J122" s="72">
        <f>SUMPRODUCT(-(Bens!$B$4:$B$103=Analítico!$B122),-(Bens!$D$4:$D$103=Analítico!J$3),(Bens!$G$4:$G$103))</f>
        <v>0</v>
      </c>
      <c r="K122" s="72">
        <f>SUMPRODUCT(-(Bens!$B$4:$B$103=Analítico!$B122),-(Bens!$D$4:$D$103=Analítico!K$3),(Bens!$G$4:$G$103))</f>
        <v>0</v>
      </c>
      <c r="L122" s="72">
        <f>SUMPRODUCT(-(Bens!$B$4:$B$103=Analítico!$B122),-(Bens!$D$4:$D$103=Analítico!L$3),(Bens!$G$4:$G$103))</f>
        <v>0</v>
      </c>
      <c r="M122" s="72">
        <f>SUMPRODUCT(-(Bens!$B$4:$B$103=Analítico!$B122),-(Bens!$D$4:$D$103=Analítico!M$3),(Bens!$G$4:$G$103))</f>
        <v>0</v>
      </c>
      <c r="N122" s="72">
        <f>SUMPRODUCT(-(Bens!$B$4:$B$103=Analítico!$B122),-(Bens!$D$4:$D$103=Analítico!N$3),(Bens!$G$4:$G$103))</f>
        <v>0</v>
      </c>
      <c r="O122" s="72">
        <f>SUMPRODUCT(-(Bens!$B$4:$B$103=Analítico!$B122),-(Bens!$D$4:$D$103=Analítico!O$3),(Bens!$G$4:$G$103))</f>
        <v>0</v>
      </c>
      <c r="P122" s="72">
        <f>SUMPRODUCT(-(Bens!$B$4:$B$103=Analítico!$B122),-(Bens!$D$4:$D$103=Analítico!P$3),(Bens!$G$4:$G$103))</f>
        <v>0</v>
      </c>
      <c r="Q122" s="72">
        <f>SUMPRODUCT(-(Bens!$B$4:$B$103=Analítico!$B122),-(Bens!$D$4:$D$103=Analítico!Q$3),(Bens!$G$4:$G$103))</f>
        <v>0</v>
      </c>
      <c r="R122" s="72">
        <f>SUMPRODUCT(-(Bens!$B$4:$B$103=Analítico!$B122),-(Bens!$D$4:$D$103=Analítico!R$3),(Bens!$G$4:$G$103))</f>
        <v>0</v>
      </c>
      <c r="S122" s="72">
        <f>SUMPRODUCT(-(Bens!$B$4:$B$103=Analítico!$B122),-(Bens!$D$4:$D$103=Analítico!S$3),(Bens!$G$4:$G$103))</f>
        <v>0</v>
      </c>
      <c r="T122" s="72">
        <f>SUMPRODUCT(-(Bens!$B$4:$B$103=Analítico!$B122),-(Bens!$D$4:$D$103=Analítico!T$3),(Bens!$G$4:$G$103))</f>
        <v>0</v>
      </c>
      <c r="U122" s="72">
        <f>SUMPRODUCT(-(Bens!$B$4:$B$103=Analítico!$B122),-(Bens!$D$4:$D$103=Analítico!U$3),(Bens!$G$4:$G$103))</f>
        <v>0</v>
      </c>
      <c r="V122" s="72">
        <f>SUMPRODUCT(-(Bens!$B$4:$B$103=Analítico!$B122),-(Bens!$D$4:$D$103=Analítico!V$3),(Bens!$G$4:$G$103))</f>
        <v>0</v>
      </c>
      <c r="W122" s="72">
        <f>SUMPRODUCT(-(Bens!$B$4:$B$103=Analítico!$B122),-(Bens!$D$4:$D$103=Analítico!W$3),(Bens!$G$4:$G$103))</f>
        <v>0</v>
      </c>
      <c r="X122" s="72">
        <f>SUMPRODUCT(-(Bens!$B$4:$B$103=Analítico!$B122),-(Bens!$D$4:$D$103=Analítico!X$3),(Bens!$G$4:$G$103))</f>
        <v>0</v>
      </c>
      <c r="Y122" s="72">
        <f>SUMPRODUCT(-(Bens!$B$4:$B$103=Analítico!$B122),-(Bens!$D$4:$D$103=Analítico!Y$3),(Bens!$G$4:$G$103))</f>
        <v>0</v>
      </c>
      <c r="Z122" s="72">
        <f>SUMPRODUCT(-(Bens!$B$4:$B$103=Analítico!$B122),-(Bens!$D$4:$D$103=Analítico!Z$3),(Bens!$G$4:$G$103))</f>
        <v>0</v>
      </c>
      <c r="AA122" s="72">
        <f>SUMPRODUCT(-(Bens!$B$4:$B$103=Analítico!$B122),-(Bens!$D$4:$D$103=Analítico!AA$3),(Bens!$G$4:$G$103))</f>
        <v>0</v>
      </c>
      <c r="AB122" s="72">
        <f>SUMPRODUCT(-(Bens!$B$4:$B$103=Analítico!$B122),-(Bens!$D$4:$D$103=Analítico!AB$3),(Bens!$G$4:$G$103))</f>
        <v>0</v>
      </c>
      <c r="AC122" s="72">
        <f>SUMPRODUCT(-(Bens!$B$4:$B$103=Analítico!$B122),-(Bens!$D$4:$D$103=Analítico!AC$3),(Bens!$G$4:$G$103))</f>
        <v>0</v>
      </c>
      <c r="AD122" s="72">
        <f>SUMPRODUCT(-(Bens!$B$4:$B$103=Analítico!$B122),-(Bens!$D$4:$D$103=Analítico!AD$3),(Bens!$G$4:$G$103))</f>
        <v>0</v>
      </c>
      <c r="AE122" s="72">
        <f>SUMPRODUCT(-(Bens!$B$4:$B$103=Analítico!$B122),-(Bens!$D$4:$D$103=Analítico!AE$3),(Bens!$G$4:$G$103))</f>
        <v>0</v>
      </c>
      <c r="AF122" s="72">
        <f>SUMPRODUCT(-(Bens!$B$4:$B$103=Analítico!$B122),-(Bens!$D$4:$D$103=Analítico!AF$3),(Bens!$G$4:$G$103))</f>
        <v>0</v>
      </c>
      <c r="AG122" s="72">
        <f>SUMPRODUCT(-(Bens!$B$4:$B$103=Analítico!$B122),-(Bens!$D$4:$D$103=Analítico!AG$3),(Bens!$G$4:$G$103))</f>
        <v>0</v>
      </c>
      <c r="AH122" s="72">
        <f>SUMPRODUCT(-(Bens!$B$4:$B$103=Analítico!$B122),-(Bens!$D$4:$D$103=Analítico!AH$3),(Bens!$G$4:$G$103))</f>
        <v>0</v>
      </c>
      <c r="AI122" s="72">
        <f>SUMPRODUCT(-(Bens!$B$4:$B$103=Analítico!$B122),-(Bens!$D$4:$D$103=Analítico!AI$3),(Bens!$G$4:$G$103))</f>
        <v>0</v>
      </c>
      <c r="AJ122" s="72">
        <f>SUMPRODUCT(-(Bens!$B$4:$B$103=Analítico!$B122),-(Bens!$D$4:$D$103=Analítico!AJ$3),(Bens!$G$4:$G$103))</f>
        <v>0</v>
      </c>
      <c r="AK122" s="72">
        <f>SUMPRODUCT(-(Bens!$B$4:$B$103=Analítico!$B122),-(Bens!$D$4:$D$103=Analítico!AK$3),(Bens!$G$4:$G$103))</f>
        <v>0</v>
      </c>
      <c r="AL122" s="72">
        <f>SUMPRODUCT(-(Bens!$B$4:$B$103=Analítico!$B122),-(Bens!$D$4:$D$103=Analítico!AL$3),(Bens!$G$4:$G$103))</f>
        <v>0</v>
      </c>
      <c r="AM122" s="72">
        <f>SUMPRODUCT(-(Bens!$B$4:$B$103=Analítico!$B122),-(Bens!$D$4:$D$103=Analítico!AM$3),(Bens!$G$4:$G$103))</f>
        <v>0</v>
      </c>
      <c r="AN122" s="72">
        <f>SUMPRODUCT(-(Bens!$B$4:$B$103=Analítico!$B122),-(Bens!$D$4:$D$103=Analítico!AN$3),(Bens!$G$4:$G$103))</f>
        <v>0</v>
      </c>
      <c r="AO122" s="72">
        <f>SUMPRODUCT(-(Bens!$B$4:$B$103=Analítico!$B122),-(Bens!$D$4:$D$103=Analítico!AO$3),(Bens!$G$4:$G$103))</f>
        <v>0</v>
      </c>
      <c r="AP122" s="72">
        <f>SUMPRODUCT(-(Bens!$B$4:$B$103=Analítico!$B122),-(Bens!$D$4:$D$103=Analítico!AP$3),(Bens!$G$4:$G$103))</f>
        <v>0</v>
      </c>
      <c r="AQ122" s="72">
        <f>SUMPRODUCT(-(Bens!$B$4:$B$103=Analítico!$B122),-(Bens!$D$4:$D$103=Analítico!AQ$3),(Bens!$G$4:$G$103))</f>
        <v>0</v>
      </c>
      <c r="AR122" s="72">
        <f>SUMPRODUCT(-(Bens!$B$4:$B$103=Analítico!$B122),-(Bens!$D$4:$D$103=Analítico!AR$3),(Bens!$G$4:$G$103))</f>
        <v>0</v>
      </c>
      <c r="AS122" s="72">
        <f>SUMPRODUCT(-(Bens!$B$4:$B$103=Analítico!$B122),-(Bens!$D$4:$D$103=Analítico!AS$3),(Bens!$G$4:$G$103))</f>
        <v>0</v>
      </c>
      <c r="AT122" s="72">
        <f>SUMPRODUCT(-(Bens!$B$4:$B$103=Analítico!$B122),-(Bens!$D$4:$D$103=Analítico!AT$3),(Bens!$G$4:$G$103))</f>
        <v>0</v>
      </c>
      <c r="AU122" s="72">
        <f>SUMPRODUCT(-(Bens!$B$4:$B$103=Analítico!$B122),-(Bens!$D$4:$D$103=Analítico!AU$3),(Bens!$G$4:$G$103))</f>
        <v>0</v>
      </c>
      <c r="AV122" s="72">
        <f>SUMPRODUCT(-(Bens!$B$4:$B$103=Analítico!$B122),-(Bens!$D$4:$D$103=Analítico!AV$3),(Bens!$G$4:$G$103))</f>
        <v>0</v>
      </c>
      <c r="AW122" s="72">
        <f>SUMPRODUCT(-(Bens!$B$4:$B$103=Analítico!$B122),-(Bens!$D$4:$D$103=Analítico!AW$3),(Bens!$G$4:$G$103))</f>
        <v>0</v>
      </c>
      <c r="AX122" s="72">
        <f>SUMPRODUCT(-(Bens!$B$4:$B$103=Analítico!$B122),-(Bens!$D$4:$D$103=Analítico!AX$3),(Bens!$G$4:$G$103))</f>
        <v>0</v>
      </c>
      <c r="AY122" s="72">
        <f>SUMPRODUCT(-(Bens!$B$4:$B$103=Analítico!$B122),-(Bens!$D$4:$D$103=Analítico!AY$3),(Bens!$G$4:$G$103))</f>
        <v>0</v>
      </c>
      <c r="AZ122" s="72">
        <f>SUMPRODUCT(-(Bens!$B$4:$B$103=Analítico!$B122),-(Bens!$D$4:$D$103=Analítico!AZ$3),(Bens!$G$4:$G$103))</f>
        <v>0</v>
      </c>
      <c r="BA122" s="72">
        <f>SUMPRODUCT(-(Bens!$B$4:$B$103=Analítico!$B122),-(Bens!$D$4:$D$103=Analítico!BA$3),(Bens!$G$4:$G$103))</f>
        <v>0</v>
      </c>
      <c r="BB122" s="72">
        <f>SUMPRODUCT(-(Bens!$B$4:$B$103=Analítico!$B122),-(Bens!$D$4:$D$103=Analítico!BB$3),(Bens!$G$4:$G$103))</f>
        <v>0</v>
      </c>
      <c r="BC122" s="72">
        <f>SUMPRODUCT(-(Bens!$B$4:$B$103=Analítico!$B122),-(Bens!$D$4:$D$103=Analítico!BC$3),(Bens!$G$4:$G$103))</f>
        <v>0</v>
      </c>
      <c r="BD122" s="72">
        <f>SUMPRODUCT(-(Bens!$B$4:$B$103=Analítico!$B122),-(Bens!$D$4:$D$103=Analítico!BD$3),(Bens!$G$4:$G$103))</f>
        <v>0</v>
      </c>
      <c r="BE122" s="72">
        <f>SUMPRODUCT(-(Bens!$B$4:$B$103=Analítico!$B122),-(Bens!$D$4:$D$103=Analítico!BE$3),(Bens!$G$4:$G$103))</f>
        <v>0</v>
      </c>
      <c r="BF122" s="72">
        <f>SUMPRODUCT(-(Bens!$B$4:$B$103=Analítico!$B122),-(Bens!$D$4:$D$103=Analítico!BF$3),(Bens!$G$4:$G$103))</f>
        <v>0</v>
      </c>
      <c r="BG122" s="72">
        <f>SUMPRODUCT(-(Bens!$B$4:$B$103=Analítico!$B122),-(Bens!$D$4:$D$103=Analítico!BG$3),(Bens!$G$4:$G$103))</f>
        <v>0</v>
      </c>
      <c r="BH122" s="72">
        <f>SUMPRODUCT(-(Bens!$B$4:$B$103=Analítico!$B122),-(Bens!$D$4:$D$103=Analítico!BH$3),(Bens!$G$4:$G$103))</f>
        <v>0</v>
      </c>
      <c r="BI122" s="72">
        <f>SUMPRODUCT(-(Bens!$B$4:$B$103=Analítico!$B122),-(Bens!$D$4:$D$103=Analítico!BI$3),(Bens!$G$4:$G$103))</f>
        <v>0</v>
      </c>
      <c r="BJ122" s="72">
        <f>SUMPRODUCT(-(Bens!$B$4:$B$103=Analítico!$B122),-(Bens!$D$4:$D$103=Analítico!BJ$3),(Bens!$G$4:$G$103))</f>
        <v>0</v>
      </c>
      <c r="BK122" s="70">
        <f t="shared" si="37"/>
        <v>0</v>
      </c>
      <c r="BL122" s="75">
        <f t="shared" ca="1" si="38"/>
        <v>0</v>
      </c>
    </row>
    <row r="123" spans="1:64" s="48" customFormat="1" ht="23.25" customHeight="1" x14ac:dyDescent="0.2">
      <c r="A123" s="19" t="s">
        <v>308</v>
      </c>
      <c r="B123" s="20" t="s">
        <v>309</v>
      </c>
      <c r="C123" s="72">
        <f>SUMPRODUCT(-(Bens!$B$4:$B$103=Analítico!$B123),-(Bens!$D$4:$D$103=Analítico!C$3),(Bens!$G$4:$G$103))</f>
        <v>5000</v>
      </c>
      <c r="D123" s="72">
        <f>SUMPRODUCT(-(Bens!$B$4:$B$103=Analítico!$B123),-(Bens!$D$4:$D$103=Analítico!D$3),(Bens!$G$4:$G$103))</f>
        <v>0</v>
      </c>
      <c r="E123" s="72">
        <f>SUMPRODUCT(-(Bens!$B$4:$B$103=Analítico!$B123),-(Bens!$D$4:$D$103=Analítico!E$3),(Bens!$G$4:$G$103))</f>
        <v>0</v>
      </c>
      <c r="F123" s="72">
        <f>SUMPRODUCT(-(Bens!$B$4:$B$103=Analítico!$B123),-(Bens!$D$4:$D$103=Analítico!F$3),(Bens!$G$4:$G$103))</f>
        <v>0</v>
      </c>
      <c r="G123" s="72">
        <f>SUMPRODUCT(-(Bens!$B$4:$B$103=Analítico!$B123),-(Bens!$D$4:$D$103=Analítico!G$3),(Bens!$G$4:$G$103))</f>
        <v>0</v>
      </c>
      <c r="H123" s="72">
        <f>SUMPRODUCT(-(Bens!$B$4:$B$103=Analítico!$B123),-(Bens!$D$4:$D$103=Analítico!H$3),(Bens!$G$4:$G$103))</f>
        <v>0</v>
      </c>
      <c r="I123" s="72">
        <f>SUMPRODUCT(-(Bens!$B$4:$B$103=Analítico!$B123),-(Bens!$D$4:$D$103=Analítico!I$3),(Bens!$G$4:$G$103))</f>
        <v>0</v>
      </c>
      <c r="J123" s="72">
        <f>SUMPRODUCT(-(Bens!$B$4:$B$103=Analítico!$B123),-(Bens!$D$4:$D$103=Analítico!J$3),(Bens!$G$4:$G$103))</f>
        <v>0</v>
      </c>
      <c r="K123" s="72">
        <f>SUMPRODUCT(-(Bens!$B$4:$B$103=Analítico!$B123),-(Bens!$D$4:$D$103=Analítico!K$3),(Bens!$G$4:$G$103))</f>
        <v>0</v>
      </c>
      <c r="L123" s="72">
        <f>SUMPRODUCT(-(Bens!$B$4:$B$103=Analítico!$B123),-(Bens!$D$4:$D$103=Analítico!L$3),(Bens!$G$4:$G$103))</f>
        <v>0</v>
      </c>
      <c r="M123" s="72">
        <f>SUMPRODUCT(-(Bens!$B$4:$B$103=Analítico!$B123),-(Bens!$D$4:$D$103=Analítico!M$3),(Bens!$G$4:$G$103))</f>
        <v>0</v>
      </c>
      <c r="N123" s="72">
        <f>SUMPRODUCT(-(Bens!$B$4:$B$103=Analítico!$B123),-(Bens!$D$4:$D$103=Analítico!N$3),(Bens!$G$4:$G$103))</f>
        <v>0</v>
      </c>
      <c r="O123" s="72">
        <f>SUMPRODUCT(-(Bens!$B$4:$B$103=Analítico!$B123),-(Bens!$D$4:$D$103=Analítico!O$3),(Bens!$G$4:$G$103))</f>
        <v>0</v>
      </c>
      <c r="P123" s="72">
        <f>SUMPRODUCT(-(Bens!$B$4:$B$103=Analítico!$B123),-(Bens!$D$4:$D$103=Analítico!P$3),(Bens!$G$4:$G$103))</f>
        <v>0</v>
      </c>
      <c r="Q123" s="72">
        <f>SUMPRODUCT(-(Bens!$B$4:$B$103=Analítico!$B123),-(Bens!$D$4:$D$103=Analítico!Q$3),(Bens!$G$4:$G$103))</f>
        <v>0</v>
      </c>
      <c r="R123" s="72">
        <f>SUMPRODUCT(-(Bens!$B$4:$B$103=Analítico!$B123),-(Bens!$D$4:$D$103=Analítico!R$3),(Bens!$G$4:$G$103))</f>
        <v>0</v>
      </c>
      <c r="S123" s="72">
        <f>SUMPRODUCT(-(Bens!$B$4:$B$103=Analítico!$B123),-(Bens!$D$4:$D$103=Analítico!S$3),(Bens!$G$4:$G$103))</f>
        <v>0</v>
      </c>
      <c r="T123" s="72">
        <f>SUMPRODUCT(-(Bens!$B$4:$B$103=Analítico!$B123),-(Bens!$D$4:$D$103=Analítico!T$3),(Bens!$G$4:$G$103))</f>
        <v>0</v>
      </c>
      <c r="U123" s="72">
        <f>SUMPRODUCT(-(Bens!$B$4:$B$103=Analítico!$B123),-(Bens!$D$4:$D$103=Analítico!U$3),(Bens!$G$4:$G$103))</f>
        <v>0</v>
      </c>
      <c r="V123" s="72">
        <f>SUMPRODUCT(-(Bens!$B$4:$B$103=Analítico!$B123),-(Bens!$D$4:$D$103=Analítico!V$3),(Bens!$G$4:$G$103))</f>
        <v>0</v>
      </c>
      <c r="W123" s="72">
        <f>SUMPRODUCT(-(Bens!$B$4:$B$103=Analítico!$B123),-(Bens!$D$4:$D$103=Analítico!W$3),(Bens!$G$4:$G$103))</f>
        <v>0</v>
      </c>
      <c r="X123" s="72">
        <f>SUMPRODUCT(-(Bens!$B$4:$B$103=Analítico!$B123),-(Bens!$D$4:$D$103=Analítico!X$3),(Bens!$G$4:$G$103))</f>
        <v>0</v>
      </c>
      <c r="Y123" s="72">
        <f>SUMPRODUCT(-(Bens!$B$4:$B$103=Analítico!$B123),-(Bens!$D$4:$D$103=Analítico!Y$3),(Bens!$G$4:$G$103))</f>
        <v>0</v>
      </c>
      <c r="Z123" s="72">
        <f>SUMPRODUCT(-(Bens!$B$4:$B$103=Analítico!$B123),-(Bens!$D$4:$D$103=Analítico!Z$3),(Bens!$G$4:$G$103))</f>
        <v>0</v>
      </c>
      <c r="AA123" s="72">
        <f>SUMPRODUCT(-(Bens!$B$4:$B$103=Analítico!$B123),-(Bens!$D$4:$D$103=Analítico!AA$3),(Bens!$G$4:$G$103))</f>
        <v>0</v>
      </c>
      <c r="AB123" s="72">
        <f>SUMPRODUCT(-(Bens!$B$4:$B$103=Analítico!$B123),-(Bens!$D$4:$D$103=Analítico!AB$3),(Bens!$G$4:$G$103))</f>
        <v>0</v>
      </c>
      <c r="AC123" s="72">
        <f>SUMPRODUCT(-(Bens!$B$4:$B$103=Analítico!$B123),-(Bens!$D$4:$D$103=Analítico!AC$3),(Bens!$G$4:$G$103))</f>
        <v>0</v>
      </c>
      <c r="AD123" s="72">
        <f>SUMPRODUCT(-(Bens!$B$4:$B$103=Analítico!$B123),-(Bens!$D$4:$D$103=Analítico!AD$3),(Bens!$G$4:$G$103))</f>
        <v>0</v>
      </c>
      <c r="AE123" s="72">
        <f>SUMPRODUCT(-(Bens!$B$4:$B$103=Analítico!$B123),-(Bens!$D$4:$D$103=Analítico!AE$3),(Bens!$G$4:$G$103))</f>
        <v>0</v>
      </c>
      <c r="AF123" s="72">
        <f>SUMPRODUCT(-(Bens!$B$4:$B$103=Analítico!$B123),-(Bens!$D$4:$D$103=Analítico!AF$3),(Bens!$G$4:$G$103))</f>
        <v>0</v>
      </c>
      <c r="AG123" s="72">
        <f>SUMPRODUCT(-(Bens!$B$4:$B$103=Analítico!$B123),-(Bens!$D$4:$D$103=Analítico!AG$3),(Bens!$G$4:$G$103))</f>
        <v>0</v>
      </c>
      <c r="AH123" s="72">
        <f>SUMPRODUCT(-(Bens!$B$4:$B$103=Analítico!$B123),-(Bens!$D$4:$D$103=Analítico!AH$3),(Bens!$G$4:$G$103))</f>
        <v>0</v>
      </c>
      <c r="AI123" s="72">
        <f>SUMPRODUCT(-(Bens!$B$4:$B$103=Analítico!$B123),-(Bens!$D$4:$D$103=Analítico!AI$3),(Bens!$G$4:$G$103))</f>
        <v>0</v>
      </c>
      <c r="AJ123" s="72">
        <f>SUMPRODUCT(-(Bens!$B$4:$B$103=Analítico!$B123),-(Bens!$D$4:$D$103=Analítico!AJ$3),(Bens!$G$4:$G$103))</f>
        <v>0</v>
      </c>
      <c r="AK123" s="72">
        <f>SUMPRODUCT(-(Bens!$B$4:$B$103=Analítico!$B123),-(Bens!$D$4:$D$103=Analítico!AK$3),(Bens!$G$4:$G$103))</f>
        <v>0</v>
      </c>
      <c r="AL123" s="72">
        <f>SUMPRODUCT(-(Bens!$B$4:$B$103=Analítico!$B123),-(Bens!$D$4:$D$103=Analítico!AL$3),(Bens!$G$4:$G$103))</f>
        <v>0</v>
      </c>
      <c r="AM123" s="72">
        <f>SUMPRODUCT(-(Bens!$B$4:$B$103=Analítico!$B123),-(Bens!$D$4:$D$103=Analítico!AM$3),(Bens!$G$4:$G$103))</f>
        <v>0</v>
      </c>
      <c r="AN123" s="72">
        <f>SUMPRODUCT(-(Bens!$B$4:$B$103=Analítico!$B123),-(Bens!$D$4:$D$103=Analítico!AN$3),(Bens!$G$4:$G$103))</f>
        <v>0</v>
      </c>
      <c r="AO123" s="72">
        <f>SUMPRODUCT(-(Bens!$B$4:$B$103=Analítico!$B123),-(Bens!$D$4:$D$103=Analítico!AO$3),(Bens!$G$4:$G$103))</f>
        <v>0</v>
      </c>
      <c r="AP123" s="72">
        <f>SUMPRODUCT(-(Bens!$B$4:$B$103=Analítico!$B123),-(Bens!$D$4:$D$103=Analítico!AP$3),(Bens!$G$4:$G$103))</f>
        <v>0</v>
      </c>
      <c r="AQ123" s="72">
        <f>SUMPRODUCT(-(Bens!$B$4:$B$103=Analítico!$B123),-(Bens!$D$4:$D$103=Analítico!AQ$3),(Bens!$G$4:$G$103))</f>
        <v>0</v>
      </c>
      <c r="AR123" s="72">
        <f>SUMPRODUCT(-(Bens!$B$4:$B$103=Analítico!$B123),-(Bens!$D$4:$D$103=Analítico!AR$3),(Bens!$G$4:$G$103))</f>
        <v>0</v>
      </c>
      <c r="AS123" s="72">
        <f>SUMPRODUCT(-(Bens!$B$4:$B$103=Analítico!$B123),-(Bens!$D$4:$D$103=Analítico!AS$3),(Bens!$G$4:$G$103))</f>
        <v>0</v>
      </c>
      <c r="AT123" s="72">
        <f>SUMPRODUCT(-(Bens!$B$4:$B$103=Analítico!$B123),-(Bens!$D$4:$D$103=Analítico!AT$3),(Bens!$G$4:$G$103))</f>
        <v>0</v>
      </c>
      <c r="AU123" s="72">
        <f>SUMPRODUCT(-(Bens!$B$4:$B$103=Analítico!$B123),-(Bens!$D$4:$D$103=Analítico!AU$3),(Bens!$G$4:$G$103))</f>
        <v>0</v>
      </c>
      <c r="AV123" s="72">
        <f>SUMPRODUCT(-(Bens!$B$4:$B$103=Analítico!$B123),-(Bens!$D$4:$D$103=Analítico!AV$3),(Bens!$G$4:$G$103))</f>
        <v>0</v>
      </c>
      <c r="AW123" s="72">
        <f>SUMPRODUCT(-(Bens!$B$4:$B$103=Analítico!$B123),-(Bens!$D$4:$D$103=Analítico!AW$3),(Bens!$G$4:$G$103))</f>
        <v>0</v>
      </c>
      <c r="AX123" s="72">
        <f>SUMPRODUCT(-(Bens!$B$4:$B$103=Analítico!$B123),-(Bens!$D$4:$D$103=Analítico!AX$3),(Bens!$G$4:$G$103))</f>
        <v>0</v>
      </c>
      <c r="AY123" s="72">
        <f>SUMPRODUCT(-(Bens!$B$4:$B$103=Analítico!$B123),-(Bens!$D$4:$D$103=Analítico!AY$3),(Bens!$G$4:$G$103))</f>
        <v>0</v>
      </c>
      <c r="AZ123" s="72">
        <f>SUMPRODUCT(-(Bens!$B$4:$B$103=Analítico!$B123),-(Bens!$D$4:$D$103=Analítico!AZ$3),(Bens!$G$4:$G$103))</f>
        <v>0</v>
      </c>
      <c r="BA123" s="72">
        <f>SUMPRODUCT(-(Bens!$B$4:$B$103=Analítico!$B123),-(Bens!$D$4:$D$103=Analítico!BA$3),(Bens!$G$4:$G$103))</f>
        <v>0</v>
      </c>
      <c r="BB123" s="72">
        <f>SUMPRODUCT(-(Bens!$B$4:$B$103=Analítico!$B123),-(Bens!$D$4:$D$103=Analítico!BB$3),(Bens!$G$4:$G$103))</f>
        <v>0</v>
      </c>
      <c r="BC123" s="72">
        <f>SUMPRODUCT(-(Bens!$B$4:$B$103=Analítico!$B123),-(Bens!$D$4:$D$103=Analítico!BC$3),(Bens!$G$4:$G$103))</f>
        <v>0</v>
      </c>
      <c r="BD123" s="72">
        <f>SUMPRODUCT(-(Bens!$B$4:$B$103=Analítico!$B123),-(Bens!$D$4:$D$103=Analítico!BD$3),(Bens!$G$4:$G$103))</f>
        <v>0</v>
      </c>
      <c r="BE123" s="72">
        <f>SUMPRODUCT(-(Bens!$B$4:$B$103=Analítico!$B123),-(Bens!$D$4:$D$103=Analítico!BE$3),(Bens!$G$4:$G$103))</f>
        <v>0</v>
      </c>
      <c r="BF123" s="72">
        <f>SUMPRODUCT(-(Bens!$B$4:$B$103=Analítico!$B123),-(Bens!$D$4:$D$103=Analítico!BF$3),(Bens!$G$4:$G$103))</f>
        <v>0</v>
      </c>
      <c r="BG123" s="72">
        <f>SUMPRODUCT(-(Bens!$B$4:$B$103=Analítico!$B123),-(Bens!$D$4:$D$103=Analítico!BG$3),(Bens!$G$4:$G$103))</f>
        <v>0</v>
      </c>
      <c r="BH123" s="72">
        <f>SUMPRODUCT(-(Bens!$B$4:$B$103=Analítico!$B123),-(Bens!$D$4:$D$103=Analítico!BH$3),(Bens!$G$4:$G$103))</f>
        <v>0</v>
      </c>
      <c r="BI123" s="72">
        <f>SUMPRODUCT(-(Bens!$B$4:$B$103=Analítico!$B123),-(Bens!$D$4:$D$103=Analítico!BI$3),(Bens!$G$4:$G$103))</f>
        <v>0</v>
      </c>
      <c r="BJ123" s="72">
        <f>SUMPRODUCT(-(Bens!$B$4:$B$103=Analítico!$B123),-(Bens!$D$4:$D$103=Analítico!BJ$3),(Bens!$G$4:$G$103))</f>
        <v>0</v>
      </c>
      <c r="BK123" s="70">
        <f t="shared" si="37"/>
        <v>5000</v>
      </c>
      <c r="BL123" s="75">
        <f t="shared" ca="1" si="38"/>
        <v>1.5162624838177385E-3</v>
      </c>
    </row>
    <row r="124" spans="1:64" s="48" customFormat="1" ht="23.25" customHeight="1" x14ac:dyDescent="0.2">
      <c r="A124" s="19" t="s">
        <v>310</v>
      </c>
      <c r="B124" s="20" t="s">
        <v>311</v>
      </c>
      <c r="C124" s="72">
        <f>SUMPRODUCT(-(Bens!$B$4:$B$103=Analítico!$B124),-(Bens!$D$4:$D$103=Analítico!C$3),(Bens!$G$4:$G$103))</f>
        <v>22500</v>
      </c>
      <c r="D124" s="72">
        <f>SUMPRODUCT(-(Bens!$B$4:$B$103=Analítico!$B124),-(Bens!$D$4:$D$103=Analítico!D$3),(Bens!$G$4:$G$103))</f>
        <v>0</v>
      </c>
      <c r="E124" s="72">
        <f>SUMPRODUCT(-(Bens!$B$4:$B$103=Analítico!$B124),-(Bens!$D$4:$D$103=Analítico!E$3),(Bens!$G$4:$G$103))</f>
        <v>0</v>
      </c>
      <c r="F124" s="72">
        <f>SUMPRODUCT(-(Bens!$B$4:$B$103=Analítico!$B124),-(Bens!$D$4:$D$103=Analítico!F$3),(Bens!$G$4:$G$103))</f>
        <v>0</v>
      </c>
      <c r="G124" s="72">
        <f>SUMPRODUCT(-(Bens!$B$4:$B$103=Analítico!$B124),-(Bens!$D$4:$D$103=Analítico!G$3),(Bens!$G$4:$G$103))</f>
        <v>0</v>
      </c>
      <c r="H124" s="72">
        <f>SUMPRODUCT(-(Bens!$B$4:$B$103=Analítico!$B124),-(Bens!$D$4:$D$103=Analítico!H$3),(Bens!$G$4:$G$103))</f>
        <v>0</v>
      </c>
      <c r="I124" s="72">
        <f>SUMPRODUCT(-(Bens!$B$4:$B$103=Analítico!$B124),-(Bens!$D$4:$D$103=Analítico!I$3),(Bens!$G$4:$G$103))</f>
        <v>0</v>
      </c>
      <c r="J124" s="72">
        <f>SUMPRODUCT(-(Bens!$B$4:$B$103=Analítico!$B124),-(Bens!$D$4:$D$103=Analítico!J$3),(Bens!$G$4:$G$103))</f>
        <v>0</v>
      </c>
      <c r="K124" s="72">
        <f>SUMPRODUCT(-(Bens!$B$4:$B$103=Analítico!$B124),-(Bens!$D$4:$D$103=Analítico!K$3),(Bens!$G$4:$G$103))</f>
        <v>0</v>
      </c>
      <c r="L124" s="72">
        <f>SUMPRODUCT(-(Bens!$B$4:$B$103=Analítico!$B124),-(Bens!$D$4:$D$103=Analítico!L$3),(Bens!$G$4:$G$103))</f>
        <v>0</v>
      </c>
      <c r="M124" s="72">
        <f>SUMPRODUCT(-(Bens!$B$4:$B$103=Analítico!$B124),-(Bens!$D$4:$D$103=Analítico!M$3),(Bens!$G$4:$G$103))</f>
        <v>0</v>
      </c>
      <c r="N124" s="72">
        <f>SUMPRODUCT(-(Bens!$B$4:$B$103=Analítico!$B124),-(Bens!$D$4:$D$103=Analítico!N$3),(Bens!$G$4:$G$103))</f>
        <v>0</v>
      </c>
      <c r="O124" s="72">
        <f>SUMPRODUCT(-(Bens!$B$4:$B$103=Analítico!$B124),-(Bens!$D$4:$D$103=Analítico!O$3),(Bens!$G$4:$G$103))</f>
        <v>0</v>
      </c>
      <c r="P124" s="72">
        <f>SUMPRODUCT(-(Bens!$B$4:$B$103=Analítico!$B124),-(Bens!$D$4:$D$103=Analítico!P$3),(Bens!$G$4:$G$103))</f>
        <v>0</v>
      </c>
      <c r="Q124" s="72">
        <f>SUMPRODUCT(-(Bens!$B$4:$B$103=Analítico!$B124),-(Bens!$D$4:$D$103=Analítico!Q$3),(Bens!$G$4:$G$103))</f>
        <v>0</v>
      </c>
      <c r="R124" s="72">
        <f>SUMPRODUCT(-(Bens!$B$4:$B$103=Analítico!$B124),-(Bens!$D$4:$D$103=Analítico!R$3),(Bens!$G$4:$G$103))</f>
        <v>0</v>
      </c>
      <c r="S124" s="72">
        <f>SUMPRODUCT(-(Bens!$B$4:$B$103=Analítico!$B124),-(Bens!$D$4:$D$103=Analítico!S$3),(Bens!$G$4:$G$103))</f>
        <v>0</v>
      </c>
      <c r="T124" s="72">
        <f>SUMPRODUCT(-(Bens!$B$4:$B$103=Analítico!$B124),-(Bens!$D$4:$D$103=Analítico!T$3),(Bens!$G$4:$G$103))</f>
        <v>0</v>
      </c>
      <c r="U124" s="72">
        <f>SUMPRODUCT(-(Bens!$B$4:$B$103=Analítico!$B124),-(Bens!$D$4:$D$103=Analítico!U$3),(Bens!$G$4:$G$103))</f>
        <v>0</v>
      </c>
      <c r="V124" s="72">
        <f>SUMPRODUCT(-(Bens!$B$4:$B$103=Analítico!$B124),-(Bens!$D$4:$D$103=Analítico!V$3),(Bens!$G$4:$G$103))</f>
        <v>0</v>
      </c>
      <c r="W124" s="72">
        <f>SUMPRODUCT(-(Bens!$B$4:$B$103=Analítico!$B124),-(Bens!$D$4:$D$103=Analítico!W$3),(Bens!$G$4:$G$103))</f>
        <v>0</v>
      </c>
      <c r="X124" s="72">
        <f>SUMPRODUCT(-(Bens!$B$4:$B$103=Analítico!$B124),-(Bens!$D$4:$D$103=Analítico!X$3),(Bens!$G$4:$G$103))</f>
        <v>0</v>
      </c>
      <c r="Y124" s="72">
        <f>SUMPRODUCT(-(Bens!$B$4:$B$103=Analítico!$B124),-(Bens!$D$4:$D$103=Analítico!Y$3),(Bens!$G$4:$G$103))</f>
        <v>0</v>
      </c>
      <c r="Z124" s="72">
        <f>SUMPRODUCT(-(Bens!$B$4:$B$103=Analítico!$B124),-(Bens!$D$4:$D$103=Analítico!Z$3),(Bens!$G$4:$G$103))</f>
        <v>0</v>
      </c>
      <c r="AA124" s="72">
        <f>SUMPRODUCT(-(Bens!$B$4:$B$103=Analítico!$B124),-(Bens!$D$4:$D$103=Analítico!AA$3),(Bens!$G$4:$G$103))</f>
        <v>0</v>
      </c>
      <c r="AB124" s="72">
        <f>SUMPRODUCT(-(Bens!$B$4:$B$103=Analítico!$B124),-(Bens!$D$4:$D$103=Analítico!AB$3),(Bens!$G$4:$G$103))</f>
        <v>0</v>
      </c>
      <c r="AC124" s="72">
        <f>SUMPRODUCT(-(Bens!$B$4:$B$103=Analítico!$B124),-(Bens!$D$4:$D$103=Analítico!AC$3),(Bens!$G$4:$G$103))</f>
        <v>0</v>
      </c>
      <c r="AD124" s="72">
        <f>SUMPRODUCT(-(Bens!$B$4:$B$103=Analítico!$B124),-(Bens!$D$4:$D$103=Analítico!AD$3),(Bens!$G$4:$G$103))</f>
        <v>0</v>
      </c>
      <c r="AE124" s="72">
        <f>SUMPRODUCT(-(Bens!$B$4:$B$103=Analítico!$B124),-(Bens!$D$4:$D$103=Analítico!AE$3),(Bens!$G$4:$G$103))</f>
        <v>0</v>
      </c>
      <c r="AF124" s="72">
        <f>SUMPRODUCT(-(Bens!$B$4:$B$103=Analítico!$B124),-(Bens!$D$4:$D$103=Analítico!AF$3),(Bens!$G$4:$G$103))</f>
        <v>0</v>
      </c>
      <c r="AG124" s="72">
        <f>SUMPRODUCT(-(Bens!$B$4:$B$103=Analítico!$B124),-(Bens!$D$4:$D$103=Analítico!AG$3),(Bens!$G$4:$G$103))</f>
        <v>0</v>
      </c>
      <c r="AH124" s="72">
        <f>SUMPRODUCT(-(Bens!$B$4:$B$103=Analítico!$B124),-(Bens!$D$4:$D$103=Analítico!AH$3),(Bens!$G$4:$G$103))</f>
        <v>0</v>
      </c>
      <c r="AI124" s="72">
        <f>SUMPRODUCT(-(Bens!$B$4:$B$103=Analítico!$B124),-(Bens!$D$4:$D$103=Analítico!AI$3),(Bens!$G$4:$G$103))</f>
        <v>0</v>
      </c>
      <c r="AJ124" s="72">
        <f>SUMPRODUCT(-(Bens!$B$4:$B$103=Analítico!$B124),-(Bens!$D$4:$D$103=Analítico!AJ$3),(Bens!$G$4:$G$103))</f>
        <v>0</v>
      </c>
      <c r="AK124" s="72">
        <f>SUMPRODUCT(-(Bens!$B$4:$B$103=Analítico!$B124),-(Bens!$D$4:$D$103=Analítico!AK$3),(Bens!$G$4:$G$103))</f>
        <v>0</v>
      </c>
      <c r="AL124" s="72">
        <f>SUMPRODUCT(-(Bens!$B$4:$B$103=Analítico!$B124),-(Bens!$D$4:$D$103=Analítico!AL$3),(Bens!$G$4:$G$103))</f>
        <v>0</v>
      </c>
      <c r="AM124" s="72">
        <f>SUMPRODUCT(-(Bens!$B$4:$B$103=Analítico!$B124),-(Bens!$D$4:$D$103=Analítico!AM$3),(Bens!$G$4:$G$103))</f>
        <v>0</v>
      </c>
      <c r="AN124" s="72">
        <f>SUMPRODUCT(-(Bens!$B$4:$B$103=Analítico!$B124),-(Bens!$D$4:$D$103=Analítico!AN$3),(Bens!$G$4:$G$103))</f>
        <v>0</v>
      </c>
      <c r="AO124" s="72">
        <f>SUMPRODUCT(-(Bens!$B$4:$B$103=Analítico!$B124),-(Bens!$D$4:$D$103=Analítico!AO$3),(Bens!$G$4:$G$103))</f>
        <v>0</v>
      </c>
      <c r="AP124" s="72">
        <f>SUMPRODUCT(-(Bens!$B$4:$B$103=Analítico!$B124),-(Bens!$D$4:$D$103=Analítico!AP$3),(Bens!$G$4:$G$103))</f>
        <v>0</v>
      </c>
      <c r="AQ124" s="72">
        <f>SUMPRODUCT(-(Bens!$B$4:$B$103=Analítico!$B124),-(Bens!$D$4:$D$103=Analítico!AQ$3),(Bens!$G$4:$G$103))</f>
        <v>0</v>
      </c>
      <c r="AR124" s="72">
        <f>SUMPRODUCT(-(Bens!$B$4:$B$103=Analítico!$B124),-(Bens!$D$4:$D$103=Analítico!AR$3),(Bens!$G$4:$G$103))</f>
        <v>0</v>
      </c>
      <c r="AS124" s="72">
        <f>SUMPRODUCT(-(Bens!$B$4:$B$103=Analítico!$B124),-(Bens!$D$4:$D$103=Analítico!AS$3),(Bens!$G$4:$G$103))</f>
        <v>0</v>
      </c>
      <c r="AT124" s="72">
        <f>SUMPRODUCT(-(Bens!$B$4:$B$103=Analítico!$B124),-(Bens!$D$4:$D$103=Analítico!AT$3),(Bens!$G$4:$G$103))</f>
        <v>0</v>
      </c>
      <c r="AU124" s="72">
        <f>SUMPRODUCT(-(Bens!$B$4:$B$103=Analítico!$B124),-(Bens!$D$4:$D$103=Analítico!AU$3),(Bens!$G$4:$G$103))</f>
        <v>0</v>
      </c>
      <c r="AV124" s="72">
        <f>SUMPRODUCT(-(Bens!$B$4:$B$103=Analítico!$B124),-(Bens!$D$4:$D$103=Analítico!AV$3),(Bens!$G$4:$G$103))</f>
        <v>0</v>
      </c>
      <c r="AW124" s="72">
        <f>SUMPRODUCT(-(Bens!$B$4:$B$103=Analítico!$B124),-(Bens!$D$4:$D$103=Analítico!AW$3),(Bens!$G$4:$G$103))</f>
        <v>0</v>
      </c>
      <c r="AX124" s="72">
        <f>SUMPRODUCT(-(Bens!$B$4:$B$103=Analítico!$B124),-(Bens!$D$4:$D$103=Analítico!AX$3),(Bens!$G$4:$G$103))</f>
        <v>0</v>
      </c>
      <c r="AY124" s="72">
        <f>SUMPRODUCT(-(Bens!$B$4:$B$103=Analítico!$B124),-(Bens!$D$4:$D$103=Analítico!AY$3),(Bens!$G$4:$G$103))</f>
        <v>0</v>
      </c>
      <c r="AZ124" s="72">
        <f>SUMPRODUCT(-(Bens!$B$4:$B$103=Analítico!$B124),-(Bens!$D$4:$D$103=Analítico!AZ$3),(Bens!$G$4:$G$103))</f>
        <v>0</v>
      </c>
      <c r="BA124" s="72">
        <f>SUMPRODUCT(-(Bens!$B$4:$B$103=Analítico!$B124),-(Bens!$D$4:$D$103=Analítico!BA$3),(Bens!$G$4:$G$103))</f>
        <v>0</v>
      </c>
      <c r="BB124" s="72">
        <f>SUMPRODUCT(-(Bens!$B$4:$B$103=Analítico!$B124),-(Bens!$D$4:$D$103=Analítico!BB$3),(Bens!$G$4:$G$103))</f>
        <v>0</v>
      </c>
      <c r="BC124" s="72">
        <f>SUMPRODUCT(-(Bens!$B$4:$B$103=Analítico!$B124),-(Bens!$D$4:$D$103=Analítico!BC$3),(Bens!$G$4:$G$103))</f>
        <v>0</v>
      </c>
      <c r="BD124" s="72">
        <f>SUMPRODUCT(-(Bens!$B$4:$B$103=Analítico!$B124),-(Bens!$D$4:$D$103=Analítico!BD$3),(Bens!$G$4:$G$103))</f>
        <v>0</v>
      </c>
      <c r="BE124" s="72">
        <f>SUMPRODUCT(-(Bens!$B$4:$B$103=Analítico!$B124),-(Bens!$D$4:$D$103=Analítico!BE$3),(Bens!$G$4:$G$103))</f>
        <v>0</v>
      </c>
      <c r="BF124" s="72">
        <f>SUMPRODUCT(-(Bens!$B$4:$B$103=Analítico!$B124),-(Bens!$D$4:$D$103=Analítico!BF$3),(Bens!$G$4:$G$103))</f>
        <v>0</v>
      </c>
      <c r="BG124" s="72">
        <f>SUMPRODUCT(-(Bens!$B$4:$B$103=Analítico!$B124),-(Bens!$D$4:$D$103=Analítico!BG$3),(Bens!$G$4:$G$103))</f>
        <v>0</v>
      </c>
      <c r="BH124" s="72">
        <f>SUMPRODUCT(-(Bens!$B$4:$B$103=Analítico!$B124),-(Bens!$D$4:$D$103=Analítico!BH$3),(Bens!$G$4:$G$103))</f>
        <v>0</v>
      </c>
      <c r="BI124" s="72">
        <f>SUMPRODUCT(-(Bens!$B$4:$B$103=Analítico!$B124),-(Bens!$D$4:$D$103=Analítico!BI$3),(Bens!$G$4:$G$103))</f>
        <v>0</v>
      </c>
      <c r="BJ124" s="72">
        <f>SUMPRODUCT(-(Bens!$B$4:$B$103=Analítico!$B124),-(Bens!$D$4:$D$103=Analítico!BJ$3),(Bens!$G$4:$G$103))</f>
        <v>0</v>
      </c>
      <c r="BK124" s="70">
        <f t="shared" si="37"/>
        <v>22500</v>
      </c>
      <c r="BL124" s="75">
        <f t="shared" ca="1" si="38"/>
        <v>6.823181177179824E-3</v>
      </c>
    </row>
    <row r="125" spans="1:64" s="48" customFormat="1" ht="23.25" customHeight="1" x14ac:dyDescent="0.2">
      <c r="A125" s="19" t="s">
        <v>312</v>
      </c>
      <c r="B125" s="20" t="s">
        <v>313</v>
      </c>
      <c r="C125" s="72">
        <f>SUMPRODUCT(-(Bens!$B$4:$B$103=Analítico!$B125),-(Bens!$D$4:$D$103=Analítico!C$3),(Bens!$G$4:$G$103))</f>
        <v>0</v>
      </c>
      <c r="D125" s="72">
        <f>SUMPRODUCT(-(Bens!$B$4:$B$103=Analítico!$B125),-(Bens!$D$4:$D$103=Analítico!D$3),(Bens!$G$4:$G$103))</f>
        <v>0</v>
      </c>
      <c r="E125" s="72">
        <f>SUMPRODUCT(-(Bens!$B$4:$B$103=Analítico!$B125),-(Bens!$D$4:$D$103=Analítico!E$3),(Bens!$G$4:$G$103))</f>
        <v>0</v>
      </c>
      <c r="F125" s="72">
        <f>SUMPRODUCT(-(Bens!$B$4:$B$103=Analítico!$B125),-(Bens!$D$4:$D$103=Analítico!F$3),(Bens!$G$4:$G$103))</f>
        <v>0</v>
      </c>
      <c r="G125" s="72">
        <f>SUMPRODUCT(-(Bens!$B$4:$B$103=Analítico!$B125),-(Bens!$D$4:$D$103=Analítico!G$3),(Bens!$G$4:$G$103))</f>
        <v>0</v>
      </c>
      <c r="H125" s="72">
        <f>SUMPRODUCT(-(Bens!$B$4:$B$103=Analítico!$B125),-(Bens!$D$4:$D$103=Analítico!H$3),(Bens!$G$4:$G$103))</f>
        <v>0</v>
      </c>
      <c r="I125" s="72">
        <f>SUMPRODUCT(-(Bens!$B$4:$B$103=Analítico!$B125),-(Bens!$D$4:$D$103=Analítico!I$3),(Bens!$G$4:$G$103))</f>
        <v>0</v>
      </c>
      <c r="J125" s="72">
        <f>SUMPRODUCT(-(Bens!$B$4:$B$103=Analítico!$B125),-(Bens!$D$4:$D$103=Analítico!J$3),(Bens!$G$4:$G$103))</f>
        <v>0</v>
      </c>
      <c r="K125" s="72">
        <f>SUMPRODUCT(-(Bens!$B$4:$B$103=Analítico!$B125),-(Bens!$D$4:$D$103=Analítico!K$3),(Bens!$G$4:$G$103))</f>
        <v>0</v>
      </c>
      <c r="L125" s="72">
        <f>SUMPRODUCT(-(Bens!$B$4:$B$103=Analítico!$B125),-(Bens!$D$4:$D$103=Analítico!L$3),(Bens!$G$4:$G$103))</f>
        <v>0</v>
      </c>
      <c r="M125" s="72">
        <f>SUMPRODUCT(-(Bens!$B$4:$B$103=Analítico!$B125),-(Bens!$D$4:$D$103=Analítico!M$3),(Bens!$G$4:$G$103))</f>
        <v>0</v>
      </c>
      <c r="N125" s="72">
        <f>SUMPRODUCT(-(Bens!$B$4:$B$103=Analítico!$B125),-(Bens!$D$4:$D$103=Analítico!N$3),(Bens!$G$4:$G$103))</f>
        <v>0</v>
      </c>
      <c r="O125" s="72">
        <f>SUMPRODUCT(-(Bens!$B$4:$B$103=Analítico!$B125),-(Bens!$D$4:$D$103=Analítico!O$3),(Bens!$G$4:$G$103))</f>
        <v>0</v>
      </c>
      <c r="P125" s="72">
        <f>SUMPRODUCT(-(Bens!$B$4:$B$103=Analítico!$B125),-(Bens!$D$4:$D$103=Analítico!P$3),(Bens!$G$4:$G$103))</f>
        <v>0</v>
      </c>
      <c r="Q125" s="72">
        <f>SUMPRODUCT(-(Bens!$B$4:$B$103=Analítico!$B125),-(Bens!$D$4:$D$103=Analítico!Q$3),(Bens!$G$4:$G$103))</f>
        <v>0</v>
      </c>
      <c r="R125" s="72">
        <f>SUMPRODUCT(-(Bens!$B$4:$B$103=Analítico!$B125),-(Bens!$D$4:$D$103=Analítico!R$3),(Bens!$G$4:$G$103))</f>
        <v>0</v>
      </c>
      <c r="S125" s="72">
        <f>SUMPRODUCT(-(Bens!$B$4:$B$103=Analítico!$B125),-(Bens!$D$4:$D$103=Analítico!S$3),(Bens!$G$4:$G$103))</f>
        <v>0</v>
      </c>
      <c r="T125" s="72">
        <f>SUMPRODUCT(-(Bens!$B$4:$B$103=Analítico!$B125),-(Bens!$D$4:$D$103=Analítico!T$3),(Bens!$G$4:$G$103))</f>
        <v>0</v>
      </c>
      <c r="U125" s="72">
        <f>SUMPRODUCT(-(Bens!$B$4:$B$103=Analítico!$B125),-(Bens!$D$4:$D$103=Analítico!U$3),(Bens!$G$4:$G$103))</f>
        <v>0</v>
      </c>
      <c r="V125" s="72">
        <f>SUMPRODUCT(-(Bens!$B$4:$B$103=Analítico!$B125),-(Bens!$D$4:$D$103=Analítico!V$3),(Bens!$G$4:$G$103))</f>
        <v>0</v>
      </c>
      <c r="W125" s="72">
        <f>SUMPRODUCT(-(Bens!$B$4:$B$103=Analítico!$B125),-(Bens!$D$4:$D$103=Analítico!W$3),(Bens!$G$4:$G$103))</f>
        <v>0</v>
      </c>
      <c r="X125" s="72">
        <f>SUMPRODUCT(-(Bens!$B$4:$B$103=Analítico!$B125),-(Bens!$D$4:$D$103=Analítico!X$3),(Bens!$G$4:$G$103))</f>
        <v>0</v>
      </c>
      <c r="Y125" s="72">
        <f>SUMPRODUCT(-(Bens!$B$4:$B$103=Analítico!$B125),-(Bens!$D$4:$D$103=Analítico!Y$3),(Bens!$G$4:$G$103))</f>
        <v>0</v>
      </c>
      <c r="Z125" s="72">
        <f>SUMPRODUCT(-(Bens!$B$4:$B$103=Analítico!$B125),-(Bens!$D$4:$D$103=Analítico!Z$3),(Bens!$G$4:$G$103))</f>
        <v>0</v>
      </c>
      <c r="AA125" s="72">
        <f>SUMPRODUCT(-(Bens!$B$4:$B$103=Analítico!$B125),-(Bens!$D$4:$D$103=Analítico!AA$3),(Bens!$G$4:$G$103))</f>
        <v>0</v>
      </c>
      <c r="AB125" s="72">
        <f>SUMPRODUCT(-(Bens!$B$4:$B$103=Analítico!$B125),-(Bens!$D$4:$D$103=Analítico!AB$3),(Bens!$G$4:$G$103))</f>
        <v>0</v>
      </c>
      <c r="AC125" s="72">
        <f>SUMPRODUCT(-(Bens!$B$4:$B$103=Analítico!$B125),-(Bens!$D$4:$D$103=Analítico!AC$3),(Bens!$G$4:$G$103))</f>
        <v>0</v>
      </c>
      <c r="AD125" s="72">
        <f>SUMPRODUCT(-(Bens!$B$4:$B$103=Analítico!$B125),-(Bens!$D$4:$D$103=Analítico!AD$3),(Bens!$G$4:$G$103))</f>
        <v>0</v>
      </c>
      <c r="AE125" s="72">
        <f>SUMPRODUCT(-(Bens!$B$4:$B$103=Analítico!$B125),-(Bens!$D$4:$D$103=Analítico!AE$3),(Bens!$G$4:$G$103))</f>
        <v>0</v>
      </c>
      <c r="AF125" s="72">
        <f>SUMPRODUCT(-(Bens!$B$4:$B$103=Analítico!$B125),-(Bens!$D$4:$D$103=Analítico!AF$3),(Bens!$G$4:$G$103))</f>
        <v>0</v>
      </c>
      <c r="AG125" s="72">
        <f>SUMPRODUCT(-(Bens!$B$4:$B$103=Analítico!$B125),-(Bens!$D$4:$D$103=Analítico!AG$3),(Bens!$G$4:$G$103))</f>
        <v>0</v>
      </c>
      <c r="AH125" s="72">
        <f>SUMPRODUCT(-(Bens!$B$4:$B$103=Analítico!$B125),-(Bens!$D$4:$D$103=Analítico!AH$3),(Bens!$G$4:$G$103))</f>
        <v>0</v>
      </c>
      <c r="AI125" s="72">
        <f>SUMPRODUCT(-(Bens!$B$4:$B$103=Analítico!$B125),-(Bens!$D$4:$D$103=Analítico!AI$3),(Bens!$G$4:$G$103))</f>
        <v>0</v>
      </c>
      <c r="AJ125" s="72">
        <f>SUMPRODUCT(-(Bens!$B$4:$B$103=Analítico!$B125),-(Bens!$D$4:$D$103=Analítico!AJ$3),(Bens!$G$4:$G$103))</f>
        <v>0</v>
      </c>
      <c r="AK125" s="72">
        <f>SUMPRODUCT(-(Bens!$B$4:$B$103=Analítico!$B125),-(Bens!$D$4:$D$103=Analítico!AK$3),(Bens!$G$4:$G$103))</f>
        <v>0</v>
      </c>
      <c r="AL125" s="72">
        <f>SUMPRODUCT(-(Bens!$B$4:$B$103=Analítico!$B125),-(Bens!$D$4:$D$103=Analítico!AL$3),(Bens!$G$4:$G$103))</f>
        <v>0</v>
      </c>
      <c r="AM125" s="72">
        <f>SUMPRODUCT(-(Bens!$B$4:$B$103=Analítico!$B125),-(Bens!$D$4:$D$103=Analítico!AM$3),(Bens!$G$4:$G$103))</f>
        <v>0</v>
      </c>
      <c r="AN125" s="72">
        <f>SUMPRODUCT(-(Bens!$B$4:$B$103=Analítico!$B125),-(Bens!$D$4:$D$103=Analítico!AN$3),(Bens!$G$4:$G$103))</f>
        <v>0</v>
      </c>
      <c r="AO125" s="72">
        <f>SUMPRODUCT(-(Bens!$B$4:$B$103=Analítico!$B125),-(Bens!$D$4:$D$103=Analítico!AO$3),(Bens!$G$4:$G$103))</f>
        <v>0</v>
      </c>
      <c r="AP125" s="72">
        <f>SUMPRODUCT(-(Bens!$B$4:$B$103=Analítico!$B125),-(Bens!$D$4:$D$103=Analítico!AP$3),(Bens!$G$4:$G$103))</f>
        <v>0</v>
      </c>
      <c r="AQ125" s="72">
        <f>SUMPRODUCT(-(Bens!$B$4:$B$103=Analítico!$B125),-(Bens!$D$4:$D$103=Analítico!AQ$3),(Bens!$G$4:$G$103))</f>
        <v>0</v>
      </c>
      <c r="AR125" s="72">
        <f>SUMPRODUCT(-(Bens!$B$4:$B$103=Analítico!$B125),-(Bens!$D$4:$D$103=Analítico!AR$3),(Bens!$G$4:$G$103))</f>
        <v>0</v>
      </c>
      <c r="AS125" s="72">
        <f>SUMPRODUCT(-(Bens!$B$4:$B$103=Analítico!$B125),-(Bens!$D$4:$D$103=Analítico!AS$3),(Bens!$G$4:$G$103))</f>
        <v>0</v>
      </c>
      <c r="AT125" s="72">
        <f>SUMPRODUCT(-(Bens!$B$4:$B$103=Analítico!$B125),-(Bens!$D$4:$D$103=Analítico!AT$3),(Bens!$G$4:$G$103))</f>
        <v>0</v>
      </c>
      <c r="AU125" s="72">
        <f>SUMPRODUCT(-(Bens!$B$4:$B$103=Analítico!$B125),-(Bens!$D$4:$D$103=Analítico!AU$3),(Bens!$G$4:$G$103))</f>
        <v>0</v>
      </c>
      <c r="AV125" s="72">
        <f>SUMPRODUCT(-(Bens!$B$4:$B$103=Analítico!$B125),-(Bens!$D$4:$D$103=Analítico!AV$3),(Bens!$G$4:$G$103))</f>
        <v>0</v>
      </c>
      <c r="AW125" s="72">
        <f>SUMPRODUCT(-(Bens!$B$4:$B$103=Analítico!$B125),-(Bens!$D$4:$D$103=Analítico!AW$3),(Bens!$G$4:$G$103))</f>
        <v>0</v>
      </c>
      <c r="AX125" s="72">
        <f>SUMPRODUCT(-(Bens!$B$4:$B$103=Analítico!$B125),-(Bens!$D$4:$D$103=Analítico!AX$3),(Bens!$G$4:$G$103))</f>
        <v>0</v>
      </c>
      <c r="AY125" s="72">
        <f>SUMPRODUCT(-(Bens!$B$4:$B$103=Analítico!$B125),-(Bens!$D$4:$D$103=Analítico!AY$3),(Bens!$G$4:$G$103))</f>
        <v>0</v>
      </c>
      <c r="AZ125" s="72">
        <f>SUMPRODUCT(-(Bens!$B$4:$B$103=Analítico!$B125),-(Bens!$D$4:$D$103=Analítico!AZ$3),(Bens!$G$4:$G$103))</f>
        <v>0</v>
      </c>
      <c r="BA125" s="72">
        <f>SUMPRODUCT(-(Bens!$B$4:$B$103=Analítico!$B125),-(Bens!$D$4:$D$103=Analítico!BA$3),(Bens!$G$4:$G$103))</f>
        <v>0</v>
      </c>
      <c r="BB125" s="72">
        <f>SUMPRODUCT(-(Bens!$B$4:$B$103=Analítico!$B125),-(Bens!$D$4:$D$103=Analítico!BB$3),(Bens!$G$4:$G$103))</f>
        <v>0</v>
      </c>
      <c r="BC125" s="72">
        <f>SUMPRODUCT(-(Bens!$B$4:$B$103=Analítico!$B125),-(Bens!$D$4:$D$103=Analítico!BC$3),(Bens!$G$4:$G$103))</f>
        <v>0</v>
      </c>
      <c r="BD125" s="72">
        <f>SUMPRODUCT(-(Bens!$B$4:$B$103=Analítico!$B125),-(Bens!$D$4:$D$103=Analítico!BD$3),(Bens!$G$4:$G$103))</f>
        <v>0</v>
      </c>
      <c r="BE125" s="72">
        <f>SUMPRODUCT(-(Bens!$B$4:$B$103=Analítico!$B125),-(Bens!$D$4:$D$103=Analítico!BE$3),(Bens!$G$4:$G$103))</f>
        <v>0</v>
      </c>
      <c r="BF125" s="72">
        <f>SUMPRODUCT(-(Bens!$B$4:$B$103=Analítico!$B125),-(Bens!$D$4:$D$103=Analítico!BF$3),(Bens!$G$4:$G$103))</f>
        <v>0</v>
      </c>
      <c r="BG125" s="72">
        <f>SUMPRODUCT(-(Bens!$B$4:$B$103=Analítico!$B125),-(Bens!$D$4:$D$103=Analítico!BG$3),(Bens!$G$4:$G$103))</f>
        <v>0</v>
      </c>
      <c r="BH125" s="72">
        <f>SUMPRODUCT(-(Bens!$B$4:$B$103=Analítico!$B125),-(Bens!$D$4:$D$103=Analítico!BH$3),(Bens!$G$4:$G$103))</f>
        <v>0</v>
      </c>
      <c r="BI125" s="72">
        <f>SUMPRODUCT(-(Bens!$B$4:$B$103=Analítico!$B125),-(Bens!$D$4:$D$103=Analítico!BI$3),(Bens!$G$4:$G$103))</f>
        <v>0</v>
      </c>
      <c r="BJ125" s="72">
        <f>SUMPRODUCT(-(Bens!$B$4:$B$103=Analítico!$B125),-(Bens!$D$4:$D$103=Analítico!BJ$3),(Bens!$G$4:$G$103))</f>
        <v>0</v>
      </c>
      <c r="BK125" s="70">
        <f t="shared" si="37"/>
        <v>0</v>
      </c>
      <c r="BL125" s="75">
        <f t="shared" ca="1" si="38"/>
        <v>0</v>
      </c>
    </row>
    <row r="126" spans="1:64" s="48" customFormat="1" ht="23.25" customHeight="1" x14ac:dyDescent="0.2">
      <c r="A126" s="19" t="s">
        <v>314</v>
      </c>
      <c r="B126" s="20" t="s">
        <v>315</v>
      </c>
      <c r="C126" s="72">
        <f>SUMPRODUCT(-(Bens!$B$4:$B$103=Analítico!$B126),-(Bens!$D$4:$D$103=Analítico!C$3),(Bens!$G$4:$G$103))</f>
        <v>0</v>
      </c>
      <c r="D126" s="72">
        <f>SUMPRODUCT(-(Bens!$B$4:$B$103=Analítico!$B126),-(Bens!$D$4:$D$103=Analítico!D$3),(Bens!$G$4:$G$103))</f>
        <v>0</v>
      </c>
      <c r="E126" s="72">
        <f>SUMPRODUCT(-(Bens!$B$4:$B$103=Analítico!$B126),-(Bens!$D$4:$D$103=Analítico!E$3),(Bens!$G$4:$G$103))</f>
        <v>0</v>
      </c>
      <c r="F126" s="72">
        <f>SUMPRODUCT(-(Bens!$B$4:$B$103=Analítico!$B126),-(Bens!$D$4:$D$103=Analítico!F$3),(Bens!$G$4:$G$103))</f>
        <v>0</v>
      </c>
      <c r="G126" s="72">
        <f>SUMPRODUCT(-(Bens!$B$4:$B$103=Analítico!$B126),-(Bens!$D$4:$D$103=Analítico!G$3),(Bens!$G$4:$G$103))</f>
        <v>0</v>
      </c>
      <c r="H126" s="72">
        <f>SUMPRODUCT(-(Bens!$B$4:$B$103=Analítico!$B126),-(Bens!$D$4:$D$103=Analítico!H$3),(Bens!$G$4:$G$103))</f>
        <v>0</v>
      </c>
      <c r="I126" s="72">
        <f>SUMPRODUCT(-(Bens!$B$4:$B$103=Analítico!$B126),-(Bens!$D$4:$D$103=Analítico!I$3),(Bens!$G$4:$G$103))</f>
        <v>0</v>
      </c>
      <c r="J126" s="72">
        <f>SUMPRODUCT(-(Bens!$B$4:$B$103=Analítico!$B126),-(Bens!$D$4:$D$103=Analítico!J$3),(Bens!$G$4:$G$103))</f>
        <v>0</v>
      </c>
      <c r="K126" s="72">
        <f>SUMPRODUCT(-(Bens!$B$4:$B$103=Analítico!$B126),-(Bens!$D$4:$D$103=Analítico!K$3),(Bens!$G$4:$G$103))</f>
        <v>0</v>
      </c>
      <c r="L126" s="72">
        <f>SUMPRODUCT(-(Bens!$B$4:$B$103=Analítico!$B126),-(Bens!$D$4:$D$103=Analítico!L$3),(Bens!$G$4:$G$103))</f>
        <v>0</v>
      </c>
      <c r="M126" s="72">
        <f>SUMPRODUCT(-(Bens!$B$4:$B$103=Analítico!$B126),-(Bens!$D$4:$D$103=Analítico!M$3),(Bens!$G$4:$G$103))</f>
        <v>0</v>
      </c>
      <c r="N126" s="72">
        <f>SUMPRODUCT(-(Bens!$B$4:$B$103=Analítico!$B126),-(Bens!$D$4:$D$103=Analítico!N$3),(Bens!$G$4:$G$103))</f>
        <v>0</v>
      </c>
      <c r="O126" s="72">
        <f>SUMPRODUCT(-(Bens!$B$4:$B$103=Analítico!$B126),-(Bens!$D$4:$D$103=Analítico!O$3),(Bens!$G$4:$G$103))</f>
        <v>0</v>
      </c>
      <c r="P126" s="72">
        <f>SUMPRODUCT(-(Bens!$B$4:$B$103=Analítico!$B126),-(Bens!$D$4:$D$103=Analítico!P$3),(Bens!$G$4:$G$103))</f>
        <v>0</v>
      </c>
      <c r="Q126" s="72">
        <f>SUMPRODUCT(-(Bens!$B$4:$B$103=Analítico!$B126),-(Bens!$D$4:$D$103=Analítico!Q$3),(Bens!$G$4:$G$103))</f>
        <v>0</v>
      </c>
      <c r="R126" s="72">
        <f>SUMPRODUCT(-(Bens!$B$4:$B$103=Analítico!$B126),-(Bens!$D$4:$D$103=Analítico!R$3),(Bens!$G$4:$G$103))</f>
        <v>0</v>
      </c>
      <c r="S126" s="72">
        <f>SUMPRODUCT(-(Bens!$B$4:$B$103=Analítico!$B126),-(Bens!$D$4:$D$103=Analítico!S$3),(Bens!$G$4:$G$103))</f>
        <v>0</v>
      </c>
      <c r="T126" s="72">
        <f>SUMPRODUCT(-(Bens!$B$4:$B$103=Analítico!$B126),-(Bens!$D$4:$D$103=Analítico!T$3),(Bens!$G$4:$G$103))</f>
        <v>0</v>
      </c>
      <c r="U126" s="72">
        <f>SUMPRODUCT(-(Bens!$B$4:$B$103=Analítico!$B126),-(Bens!$D$4:$D$103=Analítico!U$3),(Bens!$G$4:$G$103))</f>
        <v>0</v>
      </c>
      <c r="V126" s="72">
        <f>SUMPRODUCT(-(Bens!$B$4:$B$103=Analítico!$B126),-(Bens!$D$4:$D$103=Analítico!V$3),(Bens!$G$4:$G$103))</f>
        <v>0</v>
      </c>
      <c r="W126" s="72">
        <f>SUMPRODUCT(-(Bens!$B$4:$B$103=Analítico!$B126),-(Bens!$D$4:$D$103=Analítico!W$3),(Bens!$G$4:$G$103))</f>
        <v>0</v>
      </c>
      <c r="X126" s="72">
        <f>SUMPRODUCT(-(Bens!$B$4:$B$103=Analítico!$B126),-(Bens!$D$4:$D$103=Analítico!X$3),(Bens!$G$4:$G$103))</f>
        <v>0</v>
      </c>
      <c r="Y126" s="72">
        <f>SUMPRODUCT(-(Bens!$B$4:$B$103=Analítico!$B126),-(Bens!$D$4:$D$103=Analítico!Y$3),(Bens!$G$4:$G$103))</f>
        <v>0</v>
      </c>
      <c r="Z126" s="72">
        <f>SUMPRODUCT(-(Bens!$B$4:$B$103=Analítico!$B126),-(Bens!$D$4:$D$103=Analítico!Z$3),(Bens!$G$4:$G$103))</f>
        <v>0</v>
      </c>
      <c r="AA126" s="72">
        <f>SUMPRODUCT(-(Bens!$B$4:$B$103=Analítico!$B126),-(Bens!$D$4:$D$103=Analítico!AA$3),(Bens!$G$4:$G$103))</f>
        <v>0</v>
      </c>
      <c r="AB126" s="72">
        <f>SUMPRODUCT(-(Bens!$B$4:$B$103=Analítico!$B126),-(Bens!$D$4:$D$103=Analítico!AB$3),(Bens!$G$4:$G$103))</f>
        <v>0</v>
      </c>
      <c r="AC126" s="72">
        <f>SUMPRODUCT(-(Bens!$B$4:$B$103=Analítico!$B126),-(Bens!$D$4:$D$103=Analítico!AC$3),(Bens!$G$4:$G$103))</f>
        <v>0</v>
      </c>
      <c r="AD126" s="72">
        <f>SUMPRODUCT(-(Bens!$B$4:$B$103=Analítico!$B126),-(Bens!$D$4:$D$103=Analítico!AD$3),(Bens!$G$4:$G$103))</f>
        <v>0</v>
      </c>
      <c r="AE126" s="72">
        <f>SUMPRODUCT(-(Bens!$B$4:$B$103=Analítico!$B126),-(Bens!$D$4:$D$103=Analítico!AE$3),(Bens!$G$4:$G$103))</f>
        <v>0</v>
      </c>
      <c r="AF126" s="72">
        <f>SUMPRODUCT(-(Bens!$B$4:$B$103=Analítico!$B126),-(Bens!$D$4:$D$103=Analítico!AF$3),(Bens!$G$4:$G$103))</f>
        <v>0</v>
      </c>
      <c r="AG126" s="72">
        <f>SUMPRODUCT(-(Bens!$B$4:$B$103=Analítico!$B126),-(Bens!$D$4:$D$103=Analítico!AG$3),(Bens!$G$4:$G$103))</f>
        <v>0</v>
      </c>
      <c r="AH126" s="72">
        <f>SUMPRODUCT(-(Bens!$B$4:$B$103=Analítico!$B126),-(Bens!$D$4:$D$103=Analítico!AH$3),(Bens!$G$4:$G$103))</f>
        <v>0</v>
      </c>
      <c r="AI126" s="72">
        <f>SUMPRODUCT(-(Bens!$B$4:$B$103=Analítico!$B126),-(Bens!$D$4:$D$103=Analítico!AI$3),(Bens!$G$4:$G$103))</f>
        <v>0</v>
      </c>
      <c r="AJ126" s="72">
        <f>SUMPRODUCT(-(Bens!$B$4:$B$103=Analítico!$B126),-(Bens!$D$4:$D$103=Analítico!AJ$3),(Bens!$G$4:$G$103))</f>
        <v>0</v>
      </c>
      <c r="AK126" s="72">
        <f>SUMPRODUCT(-(Bens!$B$4:$B$103=Analítico!$B126),-(Bens!$D$4:$D$103=Analítico!AK$3),(Bens!$G$4:$G$103))</f>
        <v>0</v>
      </c>
      <c r="AL126" s="72">
        <f>SUMPRODUCT(-(Bens!$B$4:$B$103=Analítico!$B126),-(Bens!$D$4:$D$103=Analítico!AL$3),(Bens!$G$4:$G$103))</f>
        <v>0</v>
      </c>
      <c r="AM126" s="72">
        <f>SUMPRODUCT(-(Bens!$B$4:$B$103=Analítico!$B126),-(Bens!$D$4:$D$103=Analítico!AM$3),(Bens!$G$4:$G$103))</f>
        <v>0</v>
      </c>
      <c r="AN126" s="72">
        <f>SUMPRODUCT(-(Bens!$B$4:$B$103=Analítico!$B126),-(Bens!$D$4:$D$103=Analítico!AN$3),(Bens!$G$4:$G$103))</f>
        <v>0</v>
      </c>
      <c r="AO126" s="72">
        <f>SUMPRODUCT(-(Bens!$B$4:$B$103=Analítico!$B126),-(Bens!$D$4:$D$103=Analítico!AO$3),(Bens!$G$4:$G$103))</f>
        <v>0</v>
      </c>
      <c r="AP126" s="72">
        <f>SUMPRODUCT(-(Bens!$B$4:$B$103=Analítico!$B126),-(Bens!$D$4:$D$103=Analítico!AP$3),(Bens!$G$4:$G$103))</f>
        <v>0</v>
      </c>
      <c r="AQ126" s="72">
        <f>SUMPRODUCT(-(Bens!$B$4:$B$103=Analítico!$B126),-(Bens!$D$4:$D$103=Analítico!AQ$3),(Bens!$G$4:$G$103))</f>
        <v>0</v>
      </c>
      <c r="AR126" s="72">
        <f>SUMPRODUCT(-(Bens!$B$4:$B$103=Analítico!$B126),-(Bens!$D$4:$D$103=Analítico!AR$3),(Bens!$G$4:$G$103))</f>
        <v>0</v>
      </c>
      <c r="AS126" s="72">
        <f>SUMPRODUCT(-(Bens!$B$4:$B$103=Analítico!$B126),-(Bens!$D$4:$D$103=Analítico!AS$3),(Bens!$G$4:$G$103))</f>
        <v>0</v>
      </c>
      <c r="AT126" s="72">
        <f>SUMPRODUCT(-(Bens!$B$4:$B$103=Analítico!$B126),-(Bens!$D$4:$D$103=Analítico!AT$3),(Bens!$G$4:$G$103))</f>
        <v>0</v>
      </c>
      <c r="AU126" s="72">
        <f>SUMPRODUCT(-(Bens!$B$4:$B$103=Analítico!$B126),-(Bens!$D$4:$D$103=Analítico!AU$3),(Bens!$G$4:$G$103))</f>
        <v>0</v>
      </c>
      <c r="AV126" s="72">
        <f>SUMPRODUCT(-(Bens!$B$4:$B$103=Analítico!$B126),-(Bens!$D$4:$D$103=Analítico!AV$3),(Bens!$G$4:$G$103))</f>
        <v>0</v>
      </c>
      <c r="AW126" s="72">
        <f>SUMPRODUCT(-(Bens!$B$4:$B$103=Analítico!$B126),-(Bens!$D$4:$D$103=Analítico!AW$3),(Bens!$G$4:$G$103))</f>
        <v>0</v>
      </c>
      <c r="AX126" s="72">
        <f>SUMPRODUCT(-(Bens!$B$4:$B$103=Analítico!$B126),-(Bens!$D$4:$D$103=Analítico!AX$3),(Bens!$G$4:$G$103))</f>
        <v>0</v>
      </c>
      <c r="AY126" s="72">
        <f>SUMPRODUCT(-(Bens!$B$4:$B$103=Analítico!$B126),-(Bens!$D$4:$D$103=Analítico!AY$3),(Bens!$G$4:$G$103))</f>
        <v>0</v>
      </c>
      <c r="AZ126" s="72">
        <f>SUMPRODUCT(-(Bens!$B$4:$B$103=Analítico!$B126),-(Bens!$D$4:$D$103=Analítico!AZ$3),(Bens!$G$4:$G$103))</f>
        <v>0</v>
      </c>
      <c r="BA126" s="72">
        <f>SUMPRODUCT(-(Bens!$B$4:$B$103=Analítico!$B126),-(Bens!$D$4:$D$103=Analítico!BA$3),(Bens!$G$4:$G$103))</f>
        <v>0</v>
      </c>
      <c r="BB126" s="72">
        <f>SUMPRODUCT(-(Bens!$B$4:$B$103=Analítico!$B126),-(Bens!$D$4:$D$103=Analítico!BB$3),(Bens!$G$4:$G$103))</f>
        <v>0</v>
      </c>
      <c r="BC126" s="72">
        <f>SUMPRODUCT(-(Bens!$B$4:$B$103=Analítico!$B126),-(Bens!$D$4:$D$103=Analítico!BC$3),(Bens!$G$4:$G$103))</f>
        <v>0</v>
      </c>
      <c r="BD126" s="72">
        <f>SUMPRODUCT(-(Bens!$B$4:$B$103=Analítico!$B126),-(Bens!$D$4:$D$103=Analítico!BD$3),(Bens!$G$4:$G$103))</f>
        <v>0</v>
      </c>
      <c r="BE126" s="72">
        <f>SUMPRODUCT(-(Bens!$B$4:$B$103=Analítico!$B126),-(Bens!$D$4:$D$103=Analítico!BE$3),(Bens!$G$4:$G$103))</f>
        <v>0</v>
      </c>
      <c r="BF126" s="72">
        <f>SUMPRODUCT(-(Bens!$B$4:$B$103=Analítico!$B126),-(Bens!$D$4:$D$103=Analítico!BF$3),(Bens!$G$4:$G$103))</f>
        <v>0</v>
      </c>
      <c r="BG126" s="72">
        <f>SUMPRODUCT(-(Bens!$B$4:$B$103=Analítico!$B126),-(Bens!$D$4:$D$103=Analítico!BG$3),(Bens!$G$4:$G$103))</f>
        <v>0</v>
      </c>
      <c r="BH126" s="72">
        <f>SUMPRODUCT(-(Bens!$B$4:$B$103=Analítico!$B126),-(Bens!$D$4:$D$103=Analítico!BH$3),(Bens!$G$4:$G$103))</f>
        <v>0</v>
      </c>
      <c r="BI126" s="72">
        <f>SUMPRODUCT(-(Bens!$B$4:$B$103=Analítico!$B126),-(Bens!$D$4:$D$103=Analítico!BI$3),(Bens!$G$4:$G$103))</f>
        <v>0</v>
      </c>
      <c r="BJ126" s="72">
        <f>SUMPRODUCT(-(Bens!$B$4:$B$103=Analítico!$B126),-(Bens!$D$4:$D$103=Analítico!BJ$3),(Bens!$G$4:$G$103))</f>
        <v>0</v>
      </c>
      <c r="BK126" s="70">
        <f t="shared" si="37"/>
        <v>0</v>
      </c>
      <c r="BL126" s="75">
        <f t="shared" ca="1" si="38"/>
        <v>0</v>
      </c>
    </row>
    <row r="127" spans="1:64" s="48" customFormat="1" ht="23.25" customHeight="1" x14ac:dyDescent="0.2">
      <c r="A127" s="19" t="s">
        <v>316</v>
      </c>
      <c r="B127" s="20" t="s">
        <v>317</v>
      </c>
      <c r="C127" s="72">
        <f>SUMPRODUCT(-(Bens!$B$4:$B$103=Analítico!$B127),-(Bens!$D$4:$D$103=Analítico!C$3),(Bens!$G$4:$G$103))</f>
        <v>0</v>
      </c>
      <c r="D127" s="72">
        <f>SUMPRODUCT(-(Bens!$B$4:$B$103=Analítico!$B127),-(Bens!$D$4:$D$103=Analítico!D$3),(Bens!$G$4:$G$103))</f>
        <v>0</v>
      </c>
      <c r="E127" s="72">
        <f>SUMPRODUCT(-(Bens!$B$4:$B$103=Analítico!$B127),-(Bens!$D$4:$D$103=Analítico!E$3),(Bens!$G$4:$G$103))</f>
        <v>0</v>
      </c>
      <c r="F127" s="72">
        <f>SUMPRODUCT(-(Bens!$B$4:$B$103=Analítico!$B127),-(Bens!$D$4:$D$103=Analítico!F$3),(Bens!$G$4:$G$103))</f>
        <v>0</v>
      </c>
      <c r="G127" s="72">
        <f>SUMPRODUCT(-(Bens!$B$4:$B$103=Analítico!$B127),-(Bens!$D$4:$D$103=Analítico!G$3),(Bens!$G$4:$G$103))</f>
        <v>0</v>
      </c>
      <c r="H127" s="72">
        <f>SUMPRODUCT(-(Bens!$B$4:$B$103=Analítico!$B127),-(Bens!$D$4:$D$103=Analítico!H$3),(Bens!$G$4:$G$103))</f>
        <v>0</v>
      </c>
      <c r="I127" s="72">
        <f>SUMPRODUCT(-(Bens!$B$4:$B$103=Analítico!$B127),-(Bens!$D$4:$D$103=Analítico!I$3),(Bens!$G$4:$G$103))</f>
        <v>0</v>
      </c>
      <c r="J127" s="72">
        <f>SUMPRODUCT(-(Bens!$B$4:$B$103=Analítico!$B127),-(Bens!$D$4:$D$103=Analítico!J$3),(Bens!$G$4:$G$103))</f>
        <v>0</v>
      </c>
      <c r="K127" s="72">
        <f>SUMPRODUCT(-(Bens!$B$4:$B$103=Analítico!$B127),-(Bens!$D$4:$D$103=Analítico!K$3),(Bens!$G$4:$G$103))</f>
        <v>0</v>
      </c>
      <c r="L127" s="72">
        <f>SUMPRODUCT(-(Bens!$B$4:$B$103=Analítico!$B127),-(Bens!$D$4:$D$103=Analítico!L$3),(Bens!$G$4:$G$103))</f>
        <v>0</v>
      </c>
      <c r="M127" s="72">
        <f>SUMPRODUCT(-(Bens!$B$4:$B$103=Analítico!$B127),-(Bens!$D$4:$D$103=Analítico!M$3),(Bens!$G$4:$G$103))</f>
        <v>0</v>
      </c>
      <c r="N127" s="72">
        <f>SUMPRODUCT(-(Bens!$B$4:$B$103=Analítico!$B127),-(Bens!$D$4:$D$103=Analítico!N$3),(Bens!$G$4:$G$103))</f>
        <v>0</v>
      </c>
      <c r="O127" s="72">
        <f>SUMPRODUCT(-(Bens!$B$4:$B$103=Analítico!$B127),-(Bens!$D$4:$D$103=Analítico!O$3),(Bens!$G$4:$G$103))</f>
        <v>0</v>
      </c>
      <c r="P127" s="72">
        <f>SUMPRODUCT(-(Bens!$B$4:$B$103=Analítico!$B127),-(Bens!$D$4:$D$103=Analítico!P$3),(Bens!$G$4:$G$103))</f>
        <v>0</v>
      </c>
      <c r="Q127" s="72">
        <f>SUMPRODUCT(-(Bens!$B$4:$B$103=Analítico!$B127),-(Bens!$D$4:$D$103=Analítico!Q$3),(Bens!$G$4:$G$103))</f>
        <v>0</v>
      </c>
      <c r="R127" s="72">
        <f>SUMPRODUCT(-(Bens!$B$4:$B$103=Analítico!$B127),-(Bens!$D$4:$D$103=Analítico!R$3),(Bens!$G$4:$G$103))</f>
        <v>0</v>
      </c>
      <c r="S127" s="72">
        <f>SUMPRODUCT(-(Bens!$B$4:$B$103=Analítico!$B127),-(Bens!$D$4:$D$103=Analítico!S$3),(Bens!$G$4:$G$103))</f>
        <v>0</v>
      </c>
      <c r="T127" s="72">
        <f>SUMPRODUCT(-(Bens!$B$4:$B$103=Analítico!$B127),-(Bens!$D$4:$D$103=Analítico!T$3),(Bens!$G$4:$G$103))</f>
        <v>0</v>
      </c>
      <c r="U127" s="72">
        <f>SUMPRODUCT(-(Bens!$B$4:$B$103=Analítico!$B127),-(Bens!$D$4:$D$103=Analítico!U$3),(Bens!$G$4:$G$103))</f>
        <v>0</v>
      </c>
      <c r="V127" s="72">
        <f>SUMPRODUCT(-(Bens!$B$4:$B$103=Analítico!$B127),-(Bens!$D$4:$D$103=Analítico!V$3),(Bens!$G$4:$G$103))</f>
        <v>0</v>
      </c>
      <c r="W127" s="72">
        <f>SUMPRODUCT(-(Bens!$B$4:$B$103=Analítico!$B127),-(Bens!$D$4:$D$103=Analítico!W$3),(Bens!$G$4:$G$103))</f>
        <v>0</v>
      </c>
      <c r="X127" s="72">
        <f>SUMPRODUCT(-(Bens!$B$4:$B$103=Analítico!$B127),-(Bens!$D$4:$D$103=Analítico!X$3),(Bens!$G$4:$G$103))</f>
        <v>0</v>
      </c>
      <c r="Y127" s="72">
        <f>SUMPRODUCT(-(Bens!$B$4:$B$103=Analítico!$B127),-(Bens!$D$4:$D$103=Analítico!Y$3),(Bens!$G$4:$G$103))</f>
        <v>0</v>
      </c>
      <c r="Z127" s="72">
        <f>SUMPRODUCT(-(Bens!$B$4:$B$103=Analítico!$B127),-(Bens!$D$4:$D$103=Analítico!Z$3),(Bens!$G$4:$G$103))</f>
        <v>0</v>
      </c>
      <c r="AA127" s="72">
        <f>SUMPRODUCT(-(Bens!$B$4:$B$103=Analítico!$B127),-(Bens!$D$4:$D$103=Analítico!AA$3),(Bens!$G$4:$G$103))</f>
        <v>0</v>
      </c>
      <c r="AB127" s="72">
        <f>SUMPRODUCT(-(Bens!$B$4:$B$103=Analítico!$B127),-(Bens!$D$4:$D$103=Analítico!AB$3),(Bens!$G$4:$G$103))</f>
        <v>0</v>
      </c>
      <c r="AC127" s="72">
        <f>SUMPRODUCT(-(Bens!$B$4:$B$103=Analítico!$B127),-(Bens!$D$4:$D$103=Analítico!AC$3),(Bens!$G$4:$G$103))</f>
        <v>0</v>
      </c>
      <c r="AD127" s="72">
        <f>SUMPRODUCT(-(Bens!$B$4:$B$103=Analítico!$B127),-(Bens!$D$4:$D$103=Analítico!AD$3),(Bens!$G$4:$G$103))</f>
        <v>0</v>
      </c>
      <c r="AE127" s="72">
        <f>SUMPRODUCT(-(Bens!$B$4:$B$103=Analítico!$B127),-(Bens!$D$4:$D$103=Analítico!AE$3),(Bens!$G$4:$G$103))</f>
        <v>0</v>
      </c>
      <c r="AF127" s="72">
        <f>SUMPRODUCT(-(Bens!$B$4:$B$103=Analítico!$B127),-(Bens!$D$4:$D$103=Analítico!AF$3),(Bens!$G$4:$G$103))</f>
        <v>0</v>
      </c>
      <c r="AG127" s="72">
        <f>SUMPRODUCT(-(Bens!$B$4:$B$103=Analítico!$B127),-(Bens!$D$4:$D$103=Analítico!AG$3),(Bens!$G$4:$G$103))</f>
        <v>0</v>
      </c>
      <c r="AH127" s="72">
        <f>SUMPRODUCT(-(Bens!$B$4:$B$103=Analítico!$B127),-(Bens!$D$4:$D$103=Analítico!AH$3),(Bens!$G$4:$G$103))</f>
        <v>0</v>
      </c>
      <c r="AI127" s="72">
        <f>SUMPRODUCT(-(Bens!$B$4:$B$103=Analítico!$B127),-(Bens!$D$4:$D$103=Analítico!AI$3),(Bens!$G$4:$G$103))</f>
        <v>0</v>
      </c>
      <c r="AJ127" s="72">
        <f>SUMPRODUCT(-(Bens!$B$4:$B$103=Analítico!$B127),-(Bens!$D$4:$D$103=Analítico!AJ$3),(Bens!$G$4:$G$103))</f>
        <v>0</v>
      </c>
      <c r="AK127" s="72">
        <f>SUMPRODUCT(-(Bens!$B$4:$B$103=Analítico!$B127),-(Bens!$D$4:$D$103=Analítico!AK$3),(Bens!$G$4:$G$103))</f>
        <v>0</v>
      </c>
      <c r="AL127" s="72">
        <f>SUMPRODUCT(-(Bens!$B$4:$B$103=Analítico!$B127),-(Bens!$D$4:$D$103=Analítico!AL$3),(Bens!$G$4:$G$103))</f>
        <v>0</v>
      </c>
      <c r="AM127" s="72">
        <f>SUMPRODUCT(-(Bens!$B$4:$B$103=Analítico!$B127),-(Bens!$D$4:$D$103=Analítico!AM$3),(Bens!$G$4:$G$103))</f>
        <v>0</v>
      </c>
      <c r="AN127" s="72">
        <f>SUMPRODUCT(-(Bens!$B$4:$B$103=Analítico!$B127),-(Bens!$D$4:$D$103=Analítico!AN$3),(Bens!$G$4:$G$103))</f>
        <v>0</v>
      </c>
      <c r="AO127" s="72">
        <f>SUMPRODUCT(-(Bens!$B$4:$B$103=Analítico!$B127),-(Bens!$D$4:$D$103=Analítico!AO$3),(Bens!$G$4:$G$103))</f>
        <v>0</v>
      </c>
      <c r="AP127" s="72">
        <f>SUMPRODUCT(-(Bens!$B$4:$B$103=Analítico!$B127),-(Bens!$D$4:$D$103=Analítico!AP$3),(Bens!$G$4:$G$103))</f>
        <v>0</v>
      </c>
      <c r="AQ127" s="72">
        <f>SUMPRODUCT(-(Bens!$B$4:$B$103=Analítico!$B127),-(Bens!$D$4:$D$103=Analítico!AQ$3),(Bens!$G$4:$G$103))</f>
        <v>0</v>
      </c>
      <c r="AR127" s="72">
        <f>SUMPRODUCT(-(Bens!$B$4:$B$103=Analítico!$B127),-(Bens!$D$4:$D$103=Analítico!AR$3),(Bens!$G$4:$G$103))</f>
        <v>0</v>
      </c>
      <c r="AS127" s="72">
        <f>SUMPRODUCT(-(Bens!$B$4:$B$103=Analítico!$B127),-(Bens!$D$4:$D$103=Analítico!AS$3),(Bens!$G$4:$G$103))</f>
        <v>0</v>
      </c>
      <c r="AT127" s="72">
        <f>SUMPRODUCT(-(Bens!$B$4:$B$103=Analítico!$B127),-(Bens!$D$4:$D$103=Analítico!AT$3),(Bens!$G$4:$G$103))</f>
        <v>0</v>
      </c>
      <c r="AU127" s="72">
        <f>SUMPRODUCT(-(Bens!$B$4:$B$103=Analítico!$B127),-(Bens!$D$4:$D$103=Analítico!AU$3),(Bens!$G$4:$G$103))</f>
        <v>0</v>
      </c>
      <c r="AV127" s="72">
        <f>SUMPRODUCT(-(Bens!$B$4:$B$103=Analítico!$B127),-(Bens!$D$4:$D$103=Analítico!AV$3),(Bens!$G$4:$G$103))</f>
        <v>0</v>
      </c>
      <c r="AW127" s="72">
        <f>SUMPRODUCT(-(Bens!$B$4:$B$103=Analítico!$B127),-(Bens!$D$4:$D$103=Analítico!AW$3),(Bens!$G$4:$G$103))</f>
        <v>0</v>
      </c>
      <c r="AX127" s="72">
        <f>SUMPRODUCT(-(Bens!$B$4:$B$103=Analítico!$B127),-(Bens!$D$4:$D$103=Analítico!AX$3),(Bens!$G$4:$G$103))</f>
        <v>0</v>
      </c>
      <c r="AY127" s="72">
        <f>SUMPRODUCT(-(Bens!$B$4:$B$103=Analítico!$B127),-(Bens!$D$4:$D$103=Analítico!AY$3),(Bens!$G$4:$G$103))</f>
        <v>0</v>
      </c>
      <c r="AZ127" s="72">
        <f>SUMPRODUCT(-(Bens!$B$4:$B$103=Analítico!$B127),-(Bens!$D$4:$D$103=Analítico!AZ$3),(Bens!$G$4:$G$103))</f>
        <v>0</v>
      </c>
      <c r="BA127" s="72">
        <f>SUMPRODUCT(-(Bens!$B$4:$B$103=Analítico!$B127),-(Bens!$D$4:$D$103=Analítico!BA$3),(Bens!$G$4:$G$103))</f>
        <v>0</v>
      </c>
      <c r="BB127" s="72">
        <f>SUMPRODUCT(-(Bens!$B$4:$B$103=Analítico!$B127),-(Bens!$D$4:$D$103=Analítico!BB$3),(Bens!$G$4:$G$103))</f>
        <v>0</v>
      </c>
      <c r="BC127" s="72">
        <f>SUMPRODUCT(-(Bens!$B$4:$B$103=Analítico!$B127),-(Bens!$D$4:$D$103=Analítico!BC$3),(Bens!$G$4:$G$103))</f>
        <v>0</v>
      </c>
      <c r="BD127" s="72">
        <f>SUMPRODUCT(-(Bens!$B$4:$B$103=Analítico!$B127),-(Bens!$D$4:$D$103=Analítico!BD$3),(Bens!$G$4:$G$103))</f>
        <v>0</v>
      </c>
      <c r="BE127" s="72">
        <f>SUMPRODUCT(-(Bens!$B$4:$B$103=Analítico!$B127),-(Bens!$D$4:$D$103=Analítico!BE$3),(Bens!$G$4:$G$103))</f>
        <v>0</v>
      </c>
      <c r="BF127" s="72">
        <f>SUMPRODUCT(-(Bens!$B$4:$B$103=Analítico!$B127),-(Bens!$D$4:$D$103=Analítico!BF$3),(Bens!$G$4:$G$103))</f>
        <v>0</v>
      </c>
      <c r="BG127" s="72">
        <f>SUMPRODUCT(-(Bens!$B$4:$B$103=Analítico!$B127),-(Bens!$D$4:$D$103=Analítico!BG$3),(Bens!$G$4:$G$103))</f>
        <v>0</v>
      </c>
      <c r="BH127" s="72">
        <f>SUMPRODUCT(-(Bens!$B$4:$B$103=Analítico!$B127),-(Bens!$D$4:$D$103=Analítico!BH$3),(Bens!$G$4:$G$103))</f>
        <v>0</v>
      </c>
      <c r="BI127" s="72">
        <f>SUMPRODUCT(-(Bens!$B$4:$B$103=Analítico!$B127),-(Bens!$D$4:$D$103=Analítico!BI$3),(Bens!$G$4:$G$103))</f>
        <v>0</v>
      </c>
      <c r="BJ127" s="72">
        <f>SUMPRODUCT(-(Bens!$B$4:$B$103=Analítico!$B127),-(Bens!$D$4:$D$103=Analítico!BJ$3),(Bens!$G$4:$G$103))</f>
        <v>0</v>
      </c>
      <c r="BK127" s="70">
        <f t="shared" si="37"/>
        <v>0</v>
      </c>
      <c r="BL127" s="75">
        <f t="shared" ca="1" si="38"/>
        <v>0</v>
      </c>
    </row>
    <row r="128" spans="1:64" s="48" customFormat="1" ht="23.25" customHeight="1" x14ac:dyDescent="0.2">
      <c r="A128" s="19" t="s">
        <v>318</v>
      </c>
      <c r="B128" s="20" t="s">
        <v>319</v>
      </c>
      <c r="C128" s="72">
        <f>SUMPRODUCT(-(Bens!$B$4:$B$103=Analítico!$B128),-(Bens!$D$4:$D$103=Analítico!C$3),(Bens!$G$4:$G$103))</f>
        <v>0</v>
      </c>
      <c r="D128" s="72">
        <f>SUMPRODUCT(-(Bens!$B$4:$B$103=Analítico!$B128),-(Bens!$D$4:$D$103=Analítico!D$3),(Bens!$G$4:$G$103))</f>
        <v>0</v>
      </c>
      <c r="E128" s="72">
        <f>SUMPRODUCT(-(Bens!$B$4:$B$103=Analítico!$B128),-(Bens!$D$4:$D$103=Analítico!E$3),(Bens!$G$4:$G$103))</f>
        <v>0</v>
      </c>
      <c r="F128" s="72">
        <f>SUMPRODUCT(-(Bens!$B$4:$B$103=Analítico!$B128),-(Bens!$D$4:$D$103=Analítico!F$3),(Bens!$G$4:$G$103))</f>
        <v>0</v>
      </c>
      <c r="G128" s="72">
        <f>SUMPRODUCT(-(Bens!$B$4:$B$103=Analítico!$B128),-(Bens!$D$4:$D$103=Analítico!G$3),(Bens!$G$4:$G$103))</f>
        <v>0</v>
      </c>
      <c r="H128" s="72">
        <f>SUMPRODUCT(-(Bens!$B$4:$B$103=Analítico!$B128),-(Bens!$D$4:$D$103=Analítico!H$3),(Bens!$G$4:$G$103))</f>
        <v>0</v>
      </c>
      <c r="I128" s="72">
        <f>SUMPRODUCT(-(Bens!$B$4:$B$103=Analítico!$B128),-(Bens!$D$4:$D$103=Analítico!I$3),(Bens!$G$4:$G$103))</f>
        <v>0</v>
      </c>
      <c r="J128" s="72">
        <f>SUMPRODUCT(-(Bens!$B$4:$B$103=Analítico!$B128),-(Bens!$D$4:$D$103=Analítico!J$3),(Bens!$G$4:$G$103))</f>
        <v>0</v>
      </c>
      <c r="K128" s="72">
        <f>SUMPRODUCT(-(Bens!$B$4:$B$103=Analítico!$B128),-(Bens!$D$4:$D$103=Analítico!K$3),(Bens!$G$4:$G$103))</f>
        <v>0</v>
      </c>
      <c r="L128" s="72">
        <f>SUMPRODUCT(-(Bens!$B$4:$B$103=Analítico!$B128),-(Bens!$D$4:$D$103=Analítico!L$3),(Bens!$G$4:$G$103))</f>
        <v>0</v>
      </c>
      <c r="M128" s="72">
        <f>SUMPRODUCT(-(Bens!$B$4:$B$103=Analítico!$B128),-(Bens!$D$4:$D$103=Analítico!M$3),(Bens!$G$4:$G$103))</f>
        <v>0</v>
      </c>
      <c r="N128" s="72">
        <f>SUMPRODUCT(-(Bens!$B$4:$B$103=Analítico!$B128),-(Bens!$D$4:$D$103=Analítico!N$3),(Bens!$G$4:$G$103))</f>
        <v>0</v>
      </c>
      <c r="O128" s="72">
        <f>SUMPRODUCT(-(Bens!$B$4:$B$103=Analítico!$B128),-(Bens!$D$4:$D$103=Analítico!O$3),(Bens!$G$4:$G$103))</f>
        <v>0</v>
      </c>
      <c r="P128" s="72">
        <f>SUMPRODUCT(-(Bens!$B$4:$B$103=Analítico!$B128),-(Bens!$D$4:$D$103=Analítico!P$3),(Bens!$G$4:$G$103))</f>
        <v>0</v>
      </c>
      <c r="Q128" s="72">
        <f>SUMPRODUCT(-(Bens!$B$4:$B$103=Analítico!$B128),-(Bens!$D$4:$D$103=Analítico!Q$3),(Bens!$G$4:$G$103))</f>
        <v>0</v>
      </c>
      <c r="R128" s="72">
        <f>SUMPRODUCT(-(Bens!$B$4:$B$103=Analítico!$B128),-(Bens!$D$4:$D$103=Analítico!R$3),(Bens!$G$4:$G$103))</f>
        <v>0</v>
      </c>
      <c r="S128" s="72">
        <f>SUMPRODUCT(-(Bens!$B$4:$B$103=Analítico!$B128),-(Bens!$D$4:$D$103=Analítico!S$3),(Bens!$G$4:$G$103))</f>
        <v>0</v>
      </c>
      <c r="T128" s="72">
        <f>SUMPRODUCT(-(Bens!$B$4:$B$103=Analítico!$B128),-(Bens!$D$4:$D$103=Analítico!T$3),(Bens!$G$4:$G$103))</f>
        <v>0</v>
      </c>
      <c r="U128" s="72">
        <f>SUMPRODUCT(-(Bens!$B$4:$B$103=Analítico!$B128),-(Bens!$D$4:$D$103=Analítico!U$3),(Bens!$G$4:$G$103))</f>
        <v>0</v>
      </c>
      <c r="V128" s="72">
        <f>SUMPRODUCT(-(Bens!$B$4:$B$103=Analítico!$B128),-(Bens!$D$4:$D$103=Analítico!V$3),(Bens!$G$4:$G$103))</f>
        <v>0</v>
      </c>
      <c r="W128" s="72">
        <f>SUMPRODUCT(-(Bens!$B$4:$B$103=Analítico!$B128),-(Bens!$D$4:$D$103=Analítico!W$3),(Bens!$G$4:$G$103))</f>
        <v>0</v>
      </c>
      <c r="X128" s="72">
        <f>SUMPRODUCT(-(Bens!$B$4:$B$103=Analítico!$B128),-(Bens!$D$4:$D$103=Analítico!X$3),(Bens!$G$4:$G$103))</f>
        <v>0</v>
      </c>
      <c r="Y128" s="72">
        <f>SUMPRODUCT(-(Bens!$B$4:$B$103=Analítico!$B128),-(Bens!$D$4:$D$103=Analítico!Y$3),(Bens!$G$4:$G$103))</f>
        <v>0</v>
      </c>
      <c r="Z128" s="72">
        <f>SUMPRODUCT(-(Bens!$B$4:$B$103=Analítico!$B128),-(Bens!$D$4:$D$103=Analítico!Z$3),(Bens!$G$4:$G$103))</f>
        <v>0</v>
      </c>
      <c r="AA128" s="72">
        <f>SUMPRODUCT(-(Bens!$B$4:$B$103=Analítico!$B128),-(Bens!$D$4:$D$103=Analítico!AA$3),(Bens!$G$4:$G$103))</f>
        <v>0</v>
      </c>
      <c r="AB128" s="72">
        <f>SUMPRODUCT(-(Bens!$B$4:$B$103=Analítico!$B128),-(Bens!$D$4:$D$103=Analítico!AB$3),(Bens!$G$4:$G$103))</f>
        <v>0</v>
      </c>
      <c r="AC128" s="72">
        <f>SUMPRODUCT(-(Bens!$B$4:$B$103=Analítico!$B128),-(Bens!$D$4:$D$103=Analítico!AC$3),(Bens!$G$4:$G$103))</f>
        <v>0</v>
      </c>
      <c r="AD128" s="72">
        <f>SUMPRODUCT(-(Bens!$B$4:$B$103=Analítico!$B128),-(Bens!$D$4:$D$103=Analítico!AD$3),(Bens!$G$4:$G$103))</f>
        <v>0</v>
      </c>
      <c r="AE128" s="72">
        <f>SUMPRODUCT(-(Bens!$B$4:$B$103=Analítico!$B128),-(Bens!$D$4:$D$103=Analítico!AE$3),(Bens!$G$4:$G$103))</f>
        <v>0</v>
      </c>
      <c r="AF128" s="72">
        <f>SUMPRODUCT(-(Bens!$B$4:$B$103=Analítico!$B128),-(Bens!$D$4:$D$103=Analítico!AF$3),(Bens!$G$4:$G$103))</f>
        <v>0</v>
      </c>
      <c r="AG128" s="72">
        <f>SUMPRODUCT(-(Bens!$B$4:$B$103=Analítico!$B128),-(Bens!$D$4:$D$103=Analítico!AG$3),(Bens!$G$4:$G$103))</f>
        <v>0</v>
      </c>
      <c r="AH128" s="72">
        <f>SUMPRODUCT(-(Bens!$B$4:$B$103=Analítico!$B128),-(Bens!$D$4:$D$103=Analítico!AH$3),(Bens!$G$4:$G$103))</f>
        <v>0</v>
      </c>
      <c r="AI128" s="72">
        <f>SUMPRODUCT(-(Bens!$B$4:$B$103=Analítico!$B128),-(Bens!$D$4:$D$103=Analítico!AI$3),(Bens!$G$4:$G$103))</f>
        <v>0</v>
      </c>
      <c r="AJ128" s="72">
        <f>SUMPRODUCT(-(Bens!$B$4:$B$103=Analítico!$B128),-(Bens!$D$4:$D$103=Analítico!AJ$3),(Bens!$G$4:$G$103))</f>
        <v>0</v>
      </c>
      <c r="AK128" s="72">
        <f>SUMPRODUCT(-(Bens!$B$4:$B$103=Analítico!$B128),-(Bens!$D$4:$D$103=Analítico!AK$3),(Bens!$G$4:$G$103))</f>
        <v>0</v>
      </c>
      <c r="AL128" s="72">
        <f>SUMPRODUCT(-(Bens!$B$4:$B$103=Analítico!$B128),-(Bens!$D$4:$D$103=Analítico!AL$3),(Bens!$G$4:$G$103))</f>
        <v>0</v>
      </c>
      <c r="AM128" s="72">
        <f>SUMPRODUCT(-(Bens!$B$4:$B$103=Analítico!$B128),-(Bens!$D$4:$D$103=Analítico!AM$3),(Bens!$G$4:$G$103))</f>
        <v>0</v>
      </c>
      <c r="AN128" s="72">
        <f>SUMPRODUCT(-(Bens!$B$4:$B$103=Analítico!$B128),-(Bens!$D$4:$D$103=Analítico!AN$3),(Bens!$G$4:$G$103))</f>
        <v>0</v>
      </c>
      <c r="AO128" s="72">
        <f>SUMPRODUCT(-(Bens!$B$4:$B$103=Analítico!$B128),-(Bens!$D$4:$D$103=Analítico!AO$3),(Bens!$G$4:$G$103))</f>
        <v>0</v>
      </c>
      <c r="AP128" s="72">
        <f>SUMPRODUCT(-(Bens!$B$4:$B$103=Analítico!$B128),-(Bens!$D$4:$D$103=Analítico!AP$3),(Bens!$G$4:$G$103))</f>
        <v>0</v>
      </c>
      <c r="AQ128" s="72">
        <f>SUMPRODUCT(-(Bens!$B$4:$B$103=Analítico!$B128),-(Bens!$D$4:$D$103=Analítico!AQ$3),(Bens!$G$4:$G$103))</f>
        <v>0</v>
      </c>
      <c r="AR128" s="72">
        <f>SUMPRODUCT(-(Bens!$B$4:$B$103=Analítico!$B128),-(Bens!$D$4:$D$103=Analítico!AR$3),(Bens!$G$4:$G$103))</f>
        <v>0</v>
      </c>
      <c r="AS128" s="72">
        <f>SUMPRODUCT(-(Bens!$B$4:$B$103=Analítico!$B128),-(Bens!$D$4:$D$103=Analítico!AS$3),(Bens!$G$4:$G$103))</f>
        <v>0</v>
      </c>
      <c r="AT128" s="72">
        <f>SUMPRODUCT(-(Bens!$B$4:$B$103=Analítico!$B128),-(Bens!$D$4:$D$103=Analítico!AT$3),(Bens!$G$4:$G$103))</f>
        <v>0</v>
      </c>
      <c r="AU128" s="72">
        <f>SUMPRODUCT(-(Bens!$B$4:$B$103=Analítico!$B128),-(Bens!$D$4:$D$103=Analítico!AU$3),(Bens!$G$4:$G$103))</f>
        <v>0</v>
      </c>
      <c r="AV128" s="72">
        <f>SUMPRODUCT(-(Bens!$B$4:$B$103=Analítico!$B128),-(Bens!$D$4:$D$103=Analítico!AV$3),(Bens!$G$4:$G$103))</f>
        <v>0</v>
      </c>
      <c r="AW128" s="72">
        <f>SUMPRODUCT(-(Bens!$B$4:$B$103=Analítico!$B128),-(Bens!$D$4:$D$103=Analítico!AW$3),(Bens!$G$4:$G$103))</f>
        <v>0</v>
      </c>
      <c r="AX128" s="72">
        <f>SUMPRODUCT(-(Bens!$B$4:$B$103=Analítico!$B128),-(Bens!$D$4:$D$103=Analítico!AX$3),(Bens!$G$4:$G$103))</f>
        <v>0</v>
      </c>
      <c r="AY128" s="72">
        <f>SUMPRODUCT(-(Bens!$B$4:$B$103=Analítico!$B128),-(Bens!$D$4:$D$103=Analítico!AY$3),(Bens!$G$4:$G$103))</f>
        <v>0</v>
      </c>
      <c r="AZ128" s="72">
        <f>SUMPRODUCT(-(Bens!$B$4:$B$103=Analítico!$B128),-(Bens!$D$4:$D$103=Analítico!AZ$3),(Bens!$G$4:$G$103))</f>
        <v>0</v>
      </c>
      <c r="BA128" s="72">
        <f>SUMPRODUCT(-(Bens!$B$4:$B$103=Analítico!$B128),-(Bens!$D$4:$D$103=Analítico!BA$3),(Bens!$G$4:$G$103))</f>
        <v>0</v>
      </c>
      <c r="BB128" s="72">
        <f>SUMPRODUCT(-(Bens!$B$4:$B$103=Analítico!$B128),-(Bens!$D$4:$D$103=Analítico!BB$3),(Bens!$G$4:$G$103))</f>
        <v>0</v>
      </c>
      <c r="BC128" s="72">
        <f>SUMPRODUCT(-(Bens!$B$4:$B$103=Analítico!$B128),-(Bens!$D$4:$D$103=Analítico!BC$3),(Bens!$G$4:$G$103))</f>
        <v>0</v>
      </c>
      <c r="BD128" s="72">
        <f>SUMPRODUCT(-(Bens!$B$4:$B$103=Analítico!$B128),-(Bens!$D$4:$D$103=Analítico!BD$3),(Bens!$G$4:$G$103))</f>
        <v>0</v>
      </c>
      <c r="BE128" s="72">
        <f>SUMPRODUCT(-(Bens!$B$4:$B$103=Analítico!$B128),-(Bens!$D$4:$D$103=Analítico!BE$3),(Bens!$G$4:$G$103))</f>
        <v>0</v>
      </c>
      <c r="BF128" s="72">
        <f>SUMPRODUCT(-(Bens!$B$4:$B$103=Analítico!$B128),-(Bens!$D$4:$D$103=Analítico!BF$3),(Bens!$G$4:$G$103))</f>
        <v>0</v>
      </c>
      <c r="BG128" s="72">
        <f>SUMPRODUCT(-(Bens!$B$4:$B$103=Analítico!$B128),-(Bens!$D$4:$D$103=Analítico!BG$3),(Bens!$G$4:$G$103))</f>
        <v>0</v>
      </c>
      <c r="BH128" s="72">
        <f>SUMPRODUCT(-(Bens!$B$4:$B$103=Analítico!$B128),-(Bens!$D$4:$D$103=Analítico!BH$3),(Bens!$G$4:$G$103))</f>
        <v>0</v>
      </c>
      <c r="BI128" s="72">
        <f>SUMPRODUCT(-(Bens!$B$4:$B$103=Analítico!$B128),-(Bens!$D$4:$D$103=Analítico!BI$3),(Bens!$G$4:$G$103))</f>
        <v>0</v>
      </c>
      <c r="BJ128" s="72">
        <f>SUMPRODUCT(-(Bens!$B$4:$B$103=Analítico!$B128),-(Bens!$D$4:$D$103=Analítico!BJ$3),(Bens!$G$4:$G$103))</f>
        <v>0</v>
      </c>
      <c r="BK128" s="70">
        <f t="shared" si="37"/>
        <v>0</v>
      </c>
      <c r="BL128" s="75">
        <f t="shared" ca="1" si="38"/>
        <v>0</v>
      </c>
    </row>
    <row r="129" spans="1:64" s="48" customFormat="1" ht="23.25" customHeight="1" x14ac:dyDescent="0.2">
      <c r="A129" s="19" t="s">
        <v>320</v>
      </c>
      <c r="B129" s="20" t="s">
        <v>321</v>
      </c>
      <c r="C129" s="72">
        <f>SUMPRODUCT(-(Bens!$B$4:$B$103=Analítico!$B129),-(Bens!$D$4:$D$103=Analítico!C$3),(Bens!$G$4:$G$103))</f>
        <v>0</v>
      </c>
      <c r="D129" s="72">
        <f>SUMPRODUCT(-(Bens!$B$4:$B$103=Analítico!$B129),-(Bens!$D$4:$D$103=Analítico!D$3),(Bens!$G$4:$G$103))</f>
        <v>0</v>
      </c>
      <c r="E129" s="72">
        <f>SUMPRODUCT(-(Bens!$B$4:$B$103=Analítico!$B129),-(Bens!$D$4:$D$103=Analítico!E$3),(Bens!$G$4:$G$103))</f>
        <v>0</v>
      </c>
      <c r="F129" s="72">
        <f>SUMPRODUCT(-(Bens!$B$4:$B$103=Analítico!$B129),-(Bens!$D$4:$D$103=Analítico!F$3),(Bens!$G$4:$G$103))</f>
        <v>0</v>
      </c>
      <c r="G129" s="72">
        <f>SUMPRODUCT(-(Bens!$B$4:$B$103=Analítico!$B129),-(Bens!$D$4:$D$103=Analítico!G$3),(Bens!$G$4:$G$103))</f>
        <v>0</v>
      </c>
      <c r="H129" s="72">
        <f>SUMPRODUCT(-(Bens!$B$4:$B$103=Analítico!$B129),-(Bens!$D$4:$D$103=Analítico!H$3),(Bens!$G$4:$G$103))</f>
        <v>0</v>
      </c>
      <c r="I129" s="72">
        <f>SUMPRODUCT(-(Bens!$B$4:$B$103=Analítico!$B129),-(Bens!$D$4:$D$103=Analítico!I$3),(Bens!$G$4:$G$103))</f>
        <v>0</v>
      </c>
      <c r="J129" s="72">
        <f>SUMPRODUCT(-(Bens!$B$4:$B$103=Analítico!$B129),-(Bens!$D$4:$D$103=Analítico!J$3),(Bens!$G$4:$G$103))</f>
        <v>0</v>
      </c>
      <c r="K129" s="72">
        <f>SUMPRODUCT(-(Bens!$B$4:$B$103=Analítico!$B129),-(Bens!$D$4:$D$103=Analítico!K$3),(Bens!$G$4:$G$103))</f>
        <v>0</v>
      </c>
      <c r="L129" s="72">
        <f>SUMPRODUCT(-(Bens!$B$4:$B$103=Analítico!$B129),-(Bens!$D$4:$D$103=Analítico!L$3),(Bens!$G$4:$G$103))</f>
        <v>0</v>
      </c>
      <c r="M129" s="72">
        <f>SUMPRODUCT(-(Bens!$B$4:$B$103=Analítico!$B129),-(Bens!$D$4:$D$103=Analítico!M$3),(Bens!$G$4:$G$103))</f>
        <v>0</v>
      </c>
      <c r="N129" s="72">
        <f>SUMPRODUCT(-(Bens!$B$4:$B$103=Analítico!$B129),-(Bens!$D$4:$D$103=Analítico!N$3),(Bens!$G$4:$G$103))</f>
        <v>0</v>
      </c>
      <c r="O129" s="72">
        <f>SUMPRODUCT(-(Bens!$B$4:$B$103=Analítico!$B129),-(Bens!$D$4:$D$103=Analítico!O$3),(Bens!$G$4:$G$103))</f>
        <v>0</v>
      </c>
      <c r="P129" s="72">
        <f>SUMPRODUCT(-(Bens!$B$4:$B$103=Analítico!$B129),-(Bens!$D$4:$D$103=Analítico!P$3),(Bens!$G$4:$G$103))</f>
        <v>0</v>
      </c>
      <c r="Q129" s="72">
        <f>SUMPRODUCT(-(Bens!$B$4:$B$103=Analítico!$B129),-(Bens!$D$4:$D$103=Analítico!Q$3),(Bens!$G$4:$G$103))</f>
        <v>0</v>
      </c>
      <c r="R129" s="72">
        <f>SUMPRODUCT(-(Bens!$B$4:$B$103=Analítico!$B129),-(Bens!$D$4:$D$103=Analítico!R$3),(Bens!$G$4:$G$103))</f>
        <v>0</v>
      </c>
      <c r="S129" s="72">
        <f>SUMPRODUCT(-(Bens!$B$4:$B$103=Analítico!$B129),-(Bens!$D$4:$D$103=Analítico!S$3),(Bens!$G$4:$G$103))</f>
        <v>0</v>
      </c>
      <c r="T129" s="72">
        <f>SUMPRODUCT(-(Bens!$B$4:$B$103=Analítico!$B129),-(Bens!$D$4:$D$103=Analítico!T$3),(Bens!$G$4:$G$103))</f>
        <v>0</v>
      </c>
      <c r="U129" s="72">
        <f>SUMPRODUCT(-(Bens!$B$4:$B$103=Analítico!$B129),-(Bens!$D$4:$D$103=Analítico!U$3),(Bens!$G$4:$G$103))</f>
        <v>0</v>
      </c>
      <c r="V129" s="72">
        <f>SUMPRODUCT(-(Bens!$B$4:$B$103=Analítico!$B129),-(Bens!$D$4:$D$103=Analítico!V$3),(Bens!$G$4:$G$103))</f>
        <v>0</v>
      </c>
      <c r="W129" s="72">
        <f>SUMPRODUCT(-(Bens!$B$4:$B$103=Analítico!$B129),-(Bens!$D$4:$D$103=Analítico!W$3),(Bens!$G$4:$G$103))</f>
        <v>0</v>
      </c>
      <c r="X129" s="72">
        <f>SUMPRODUCT(-(Bens!$B$4:$B$103=Analítico!$B129),-(Bens!$D$4:$D$103=Analítico!X$3),(Bens!$G$4:$G$103))</f>
        <v>0</v>
      </c>
      <c r="Y129" s="72">
        <f>SUMPRODUCT(-(Bens!$B$4:$B$103=Analítico!$B129),-(Bens!$D$4:$D$103=Analítico!Y$3),(Bens!$G$4:$G$103))</f>
        <v>0</v>
      </c>
      <c r="Z129" s="72">
        <f>SUMPRODUCT(-(Bens!$B$4:$B$103=Analítico!$B129),-(Bens!$D$4:$D$103=Analítico!Z$3),(Bens!$G$4:$G$103))</f>
        <v>0</v>
      </c>
      <c r="AA129" s="72">
        <f>SUMPRODUCT(-(Bens!$B$4:$B$103=Analítico!$B129),-(Bens!$D$4:$D$103=Analítico!AA$3),(Bens!$G$4:$G$103))</f>
        <v>0</v>
      </c>
      <c r="AB129" s="72">
        <f>SUMPRODUCT(-(Bens!$B$4:$B$103=Analítico!$B129),-(Bens!$D$4:$D$103=Analítico!AB$3),(Bens!$G$4:$G$103))</f>
        <v>0</v>
      </c>
      <c r="AC129" s="72">
        <f>SUMPRODUCT(-(Bens!$B$4:$B$103=Analítico!$B129),-(Bens!$D$4:$D$103=Analítico!AC$3),(Bens!$G$4:$G$103))</f>
        <v>0</v>
      </c>
      <c r="AD129" s="72">
        <f>SUMPRODUCT(-(Bens!$B$4:$B$103=Analítico!$B129),-(Bens!$D$4:$D$103=Analítico!AD$3),(Bens!$G$4:$G$103))</f>
        <v>0</v>
      </c>
      <c r="AE129" s="72">
        <f>SUMPRODUCT(-(Bens!$B$4:$B$103=Analítico!$B129),-(Bens!$D$4:$D$103=Analítico!AE$3),(Bens!$G$4:$G$103))</f>
        <v>0</v>
      </c>
      <c r="AF129" s="72">
        <f>SUMPRODUCT(-(Bens!$B$4:$B$103=Analítico!$B129),-(Bens!$D$4:$D$103=Analítico!AF$3),(Bens!$G$4:$G$103))</f>
        <v>0</v>
      </c>
      <c r="AG129" s="72">
        <f>SUMPRODUCT(-(Bens!$B$4:$B$103=Analítico!$B129),-(Bens!$D$4:$D$103=Analítico!AG$3),(Bens!$G$4:$G$103))</f>
        <v>0</v>
      </c>
      <c r="AH129" s="72">
        <f>SUMPRODUCT(-(Bens!$B$4:$B$103=Analítico!$B129),-(Bens!$D$4:$D$103=Analítico!AH$3),(Bens!$G$4:$G$103))</f>
        <v>0</v>
      </c>
      <c r="AI129" s="72">
        <f>SUMPRODUCT(-(Bens!$B$4:$B$103=Analítico!$B129),-(Bens!$D$4:$D$103=Analítico!AI$3),(Bens!$G$4:$G$103))</f>
        <v>0</v>
      </c>
      <c r="AJ129" s="72">
        <f>SUMPRODUCT(-(Bens!$B$4:$B$103=Analítico!$B129),-(Bens!$D$4:$D$103=Analítico!AJ$3),(Bens!$G$4:$G$103))</f>
        <v>0</v>
      </c>
      <c r="AK129" s="72">
        <f>SUMPRODUCT(-(Bens!$B$4:$B$103=Analítico!$B129),-(Bens!$D$4:$D$103=Analítico!AK$3),(Bens!$G$4:$G$103))</f>
        <v>0</v>
      </c>
      <c r="AL129" s="72">
        <f>SUMPRODUCT(-(Bens!$B$4:$B$103=Analítico!$B129),-(Bens!$D$4:$D$103=Analítico!AL$3),(Bens!$G$4:$G$103))</f>
        <v>0</v>
      </c>
      <c r="AM129" s="72">
        <f>SUMPRODUCT(-(Bens!$B$4:$B$103=Analítico!$B129),-(Bens!$D$4:$D$103=Analítico!AM$3),(Bens!$G$4:$G$103))</f>
        <v>0</v>
      </c>
      <c r="AN129" s="72">
        <f>SUMPRODUCT(-(Bens!$B$4:$B$103=Analítico!$B129),-(Bens!$D$4:$D$103=Analítico!AN$3),(Bens!$G$4:$G$103))</f>
        <v>0</v>
      </c>
      <c r="AO129" s="72">
        <f>SUMPRODUCT(-(Bens!$B$4:$B$103=Analítico!$B129),-(Bens!$D$4:$D$103=Analítico!AO$3),(Bens!$G$4:$G$103))</f>
        <v>0</v>
      </c>
      <c r="AP129" s="72">
        <f>SUMPRODUCT(-(Bens!$B$4:$B$103=Analítico!$B129),-(Bens!$D$4:$D$103=Analítico!AP$3),(Bens!$G$4:$G$103))</f>
        <v>0</v>
      </c>
      <c r="AQ129" s="72">
        <f>SUMPRODUCT(-(Bens!$B$4:$B$103=Analítico!$B129),-(Bens!$D$4:$D$103=Analítico!AQ$3),(Bens!$G$4:$G$103))</f>
        <v>0</v>
      </c>
      <c r="AR129" s="72">
        <f>SUMPRODUCT(-(Bens!$B$4:$B$103=Analítico!$B129),-(Bens!$D$4:$D$103=Analítico!AR$3),(Bens!$G$4:$G$103))</f>
        <v>0</v>
      </c>
      <c r="AS129" s="72">
        <f>SUMPRODUCT(-(Bens!$B$4:$B$103=Analítico!$B129),-(Bens!$D$4:$D$103=Analítico!AS$3),(Bens!$G$4:$G$103))</f>
        <v>0</v>
      </c>
      <c r="AT129" s="72">
        <f>SUMPRODUCT(-(Bens!$B$4:$B$103=Analítico!$B129),-(Bens!$D$4:$D$103=Analítico!AT$3),(Bens!$G$4:$G$103))</f>
        <v>0</v>
      </c>
      <c r="AU129" s="72">
        <f>SUMPRODUCT(-(Bens!$B$4:$B$103=Analítico!$B129),-(Bens!$D$4:$D$103=Analítico!AU$3),(Bens!$G$4:$G$103))</f>
        <v>0</v>
      </c>
      <c r="AV129" s="72">
        <f>SUMPRODUCT(-(Bens!$B$4:$B$103=Analítico!$B129),-(Bens!$D$4:$D$103=Analítico!AV$3),(Bens!$G$4:$G$103))</f>
        <v>0</v>
      </c>
      <c r="AW129" s="72">
        <f>SUMPRODUCT(-(Bens!$B$4:$B$103=Analítico!$B129),-(Bens!$D$4:$D$103=Analítico!AW$3),(Bens!$G$4:$G$103))</f>
        <v>0</v>
      </c>
      <c r="AX129" s="72">
        <f>SUMPRODUCT(-(Bens!$B$4:$B$103=Analítico!$B129),-(Bens!$D$4:$D$103=Analítico!AX$3),(Bens!$G$4:$G$103))</f>
        <v>0</v>
      </c>
      <c r="AY129" s="72">
        <f>SUMPRODUCT(-(Bens!$B$4:$B$103=Analítico!$B129),-(Bens!$D$4:$D$103=Analítico!AY$3),(Bens!$G$4:$G$103))</f>
        <v>0</v>
      </c>
      <c r="AZ129" s="72">
        <f>SUMPRODUCT(-(Bens!$B$4:$B$103=Analítico!$B129),-(Bens!$D$4:$D$103=Analítico!AZ$3),(Bens!$G$4:$G$103))</f>
        <v>0</v>
      </c>
      <c r="BA129" s="72">
        <f>SUMPRODUCT(-(Bens!$B$4:$B$103=Analítico!$B129),-(Bens!$D$4:$D$103=Analítico!BA$3),(Bens!$G$4:$G$103))</f>
        <v>0</v>
      </c>
      <c r="BB129" s="72">
        <f>SUMPRODUCT(-(Bens!$B$4:$B$103=Analítico!$B129),-(Bens!$D$4:$D$103=Analítico!BB$3),(Bens!$G$4:$G$103))</f>
        <v>0</v>
      </c>
      <c r="BC129" s="72">
        <f>SUMPRODUCT(-(Bens!$B$4:$B$103=Analítico!$B129),-(Bens!$D$4:$D$103=Analítico!BC$3),(Bens!$G$4:$G$103))</f>
        <v>0</v>
      </c>
      <c r="BD129" s="72">
        <f>SUMPRODUCT(-(Bens!$B$4:$B$103=Analítico!$B129),-(Bens!$D$4:$D$103=Analítico!BD$3),(Bens!$G$4:$G$103))</f>
        <v>0</v>
      </c>
      <c r="BE129" s="72">
        <f>SUMPRODUCT(-(Bens!$B$4:$B$103=Analítico!$B129),-(Bens!$D$4:$D$103=Analítico!BE$3),(Bens!$G$4:$G$103))</f>
        <v>0</v>
      </c>
      <c r="BF129" s="72">
        <f>SUMPRODUCT(-(Bens!$B$4:$B$103=Analítico!$B129),-(Bens!$D$4:$D$103=Analítico!BF$3),(Bens!$G$4:$G$103))</f>
        <v>0</v>
      </c>
      <c r="BG129" s="72">
        <f>SUMPRODUCT(-(Bens!$B$4:$B$103=Analítico!$B129),-(Bens!$D$4:$D$103=Analítico!BG$3),(Bens!$G$4:$G$103))</f>
        <v>0</v>
      </c>
      <c r="BH129" s="72">
        <f>SUMPRODUCT(-(Bens!$B$4:$B$103=Analítico!$B129),-(Bens!$D$4:$D$103=Analítico!BH$3),(Bens!$G$4:$G$103))</f>
        <v>0</v>
      </c>
      <c r="BI129" s="72">
        <f>SUMPRODUCT(-(Bens!$B$4:$B$103=Analítico!$B129),-(Bens!$D$4:$D$103=Analítico!BI$3),(Bens!$G$4:$G$103))</f>
        <v>0</v>
      </c>
      <c r="BJ129" s="72">
        <f>SUMPRODUCT(-(Bens!$B$4:$B$103=Analítico!$B129),-(Bens!$D$4:$D$103=Analítico!BJ$3),(Bens!$G$4:$G$103))</f>
        <v>0</v>
      </c>
      <c r="BK129" s="70">
        <f t="shared" si="37"/>
        <v>0</v>
      </c>
      <c r="BL129" s="75">
        <f t="shared" ca="1" si="38"/>
        <v>0</v>
      </c>
    </row>
    <row r="130" spans="1:64" s="48" customFormat="1" ht="23.25" customHeight="1" x14ac:dyDescent="0.2">
      <c r="A130" s="19" t="s">
        <v>322</v>
      </c>
      <c r="B130" s="20" t="s">
        <v>323</v>
      </c>
      <c r="C130" s="72">
        <f>SUMPRODUCT(-(Bens!$B$4:$B$103=Analítico!$B130),-(Bens!$D$4:$D$103=Analítico!C$3),(Bens!$G$4:$G$103))</f>
        <v>0</v>
      </c>
      <c r="D130" s="72">
        <f>SUMPRODUCT(-(Bens!$B$4:$B$103=Analítico!$B130),-(Bens!$D$4:$D$103=Analítico!D$3),(Bens!$G$4:$G$103))</f>
        <v>0</v>
      </c>
      <c r="E130" s="72">
        <f>SUMPRODUCT(-(Bens!$B$4:$B$103=Analítico!$B130),-(Bens!$D$4:$D$103=Analítico!E$3),(Bens!$G$4:$G$103))</f>
        <v>0</v>
      </c>
      <c r="F130" s="72">
        <f>SUMPRODUCT(-(Bens!$B$4:$B$103=Analítico!$B130),-(Bens!$D$4:$D$103=Analítico!F$3),(Bens!$G$4:$G$103))</f>
        <v>0</v>
      </c>
      <c r="G130" s="72">
        <f>SUMPRODUCT(-(Bens!$B$4:$B$103=Analítico!$B130),-(Bens!$D$4:$D$103=Analítico!G$3),(Bens!$G$4:$G$103))</f>
        <v>0</v>
      </c>
      <c r="H130" s="72">
        <f>SUMPRODUCT(-(Bens!$B$4:$B$103=Analítico!$B130),-(Bens!$D$4:$D$103=Analítico!H$3),(Bens!$G$4:$G$103))</f>
        <v>0</v>
      </c>
      <c r="I130" s="72">
        <f>SUMPRODUCT(-(Bens!$B$4:$B$103=Analítico!$B130),-(Bens!$D$4:$D$103=Analítico!I$3),(Bens!$G$4:$G$103))</f>
        <v>0</v>
      </c>
      <c r="J130" s="72">
        <f>SUMPRODUCT(-(Bens!$B$4:$B$103=Analítico!$B130),-(Bens!$D$4:$D$103=Analítico!J$3),(Bens!$G$4:$G$103))</f>
        <v>0</v>
      </c>
      <c r="K130" s="72">
        <f>SUMPRODUCT(-(Bens!$B$4:$B$103=Analítico!$B130),-(Bens!$D$4:$D$103=Analítico!K$3),(Bens!$G$4:$G$103))</f>
        <v>0</v>
      </c>
      <c r="L130" s="72">
        <f>SUMPRODUCT(-(Bens!$B$4:$B$103=Analítico!$B130),-(Bens!$D$4:$D$103=Analítico!L$3),(Bens!$G$4:$G$103))</f>
        <v>0</v>
      </c>
      <c r="M130" s="72">
        <f>SUMPRODUCT(-(Bens!$B$4:$B$103=Analítico!$B130),-(Bens!$D$4:$D$103=Analítico!M$3),(Bens!$G$4:$G$103))</f>
        <v>0</v>
      </c>
      <c r="N130" s="72">
        <f>SUMPRODUCT(-(Bens!$B$4:$B$103=Analítico!$B130),-(Bens!$D$4:$D$103=Analítico!N$3),(Bens!$G$4:$G$103))</f>
        <v>0</v>
      </c>
      <c r="O130" s="72">
        <f>SUMPRODUCT(-(Bens!$B$4:$B$103=Analítico!$B130),-(Bens!$D$4:$D$103=Analítico!O$3),(Bens!$G$4:$G$103))</f>
        <v>0</v>
      </c>
      <c r="P130" s="72">
        <f>SUMPRODUCT(-(Bens!$B$4:$B$103=Analítico!$B130),-(Bens!$D$4:$D$103=Analítico!P$3),(Bens!$G$4:$G$103))</f>
        <v>0</v>
      </c>
      <c r="Q130" s="72">
        <f>SUMPRODUCT(-(Bens!$B$4:$B$103=Analítico!$B130),-(Bens!$D$4:$D$103=Analítico!Q$3),(Bens!$G$4:$G$103))</f>
        <v>0</v>
      </c>
      <c r="R130" s="72">
        <f>SUMPRODUCT(-(Bens!$B$4:$B$103=Analítico!$B130),-(Bens!$D$4:$D$103=Analítico!R$3),(Bens!$G$4:$G$103))</f>
        <v>0</v>
      </c>
      <c r="S130" s="72">
        <f>SUMPRODUCT(-(Bens!$B$4:$B$103=Analítico!$B130),-(Bens!$D$4:$D$103=Analítico!S$3),(Bens!$G$4:$G$103))</f>
        <v>0</v>
      </c>
      <c r="T130" s="72">
        <f>SUMPRODUCT(-(Bens!$B$4:$B$103=Analítico!$B130),-(Bens!$D$4:$D$103=Analítico!T$3),(Bens!$G$4:$G$103))</f>
        <v>0</v>
      </c>
      <c r="U130" s="72">
        <f>SUMPRODUCT(-(Bens!$B$4:$B$103=Analítico!$B130),-(Bens!$D$4:$D$103=Analítico!U$3),(Bens!$G$4:$G$103))</f>
        <v>0</v>
      </c>
      <c r="V130" s="72">
        <f>SUMPRODUCT(-(Bens!$B$4:$B$103=Analítico!$B130),-(Bens!$D$4:$D$103=Analítico!V$3),(Bens!$G$4:$G$103))</f>
        <v>0</v>
      </c>
      <c r="W130" s="72">
        <f>SUMPRODUCT(-(Bens!$B$4:$B$103=Analítico!$B130),-(Bens!$D$4:$D$103=Analítico!W$3),(Bens!$G$4:$G$103))</f>
        <v>0</v>
      </c>
      <c r="X130" s="72">
        <f>SUMPRODUCT(-(Bens!$B$4:$B$103=Analítico!$B130),-(Bens!$D$4:$D$103=Analítico!X$3),(Bens!$G$4:$G$103))</f>
        <v>0</v>
      </c>
      <c r="Y130" s="72">
        <f>SUMPRODUCT(-(Bens!$B$4:$B$103=Analítico!$B130),-(Bens!$D$4:$D$103=Analítico!Y$3),(Bens!$G$4:$G$103))</f>
        <v>0</v>
      </c>
      <c r="Z130" s="72">
        <f>SUMPRODUCT(-(Bens!$B$4:$B$103=Analítico!$B130),-(Bens!$D$4:$D$103=Analítico!Z$3),(Bens!$G$4:$G$103))</f>
        <v>0</v>
      </c>
      <c r="AA130" s="72">
        <f>SUMPRODUCT(-(Bens!$B$4:$B$103=Analítico!$B130),-(Bens!$D$4:$D$103=Analítico!AA$3),(Bens!$G$4:$G$103))</f>
        <v>0</v>
      </c>
      <c r="AB130" s="72">
        <f>SUMPRODUCT(-(Bens!$B$4:$B$103=Analítico!$B130),-(Bens!$D$4:$D$103=Analítico!AB$3),(Bens!$G$4:$G$103))</f>
        <v>0</v>
      </c>
      <c r="AC130" s="72">
        <f>SUMPRODUCT(-(Bens!$B$4:$B$103=Analítico!$B130),-(Bens!$D$4:$D$103=Analítico!AC$3),(Bens!$G$4:$G$103))</f>
        <v>0</v>
      </c>
      <c r="AD130" s="72">
        <f>SUMPRODUCT(-(Bens!$B$4:$B$103=Analítico!$B130),-(Bens!$D$4:$D$103=Analítico!AD$3),(Bens!$G$4:$G$103))</f>
        <v>0</v>
      </c>
      <c r="AE130" s="72">
        <f>SUMPRODUCT(-(Bens!$B$4:$B$103=Analítico!$B130),-(Bens!$D$4:$D$103=Analítico!AE$3),(Bens!$G$4:$G$103))</f>
        <v>0</v>
      </c>
      <c r="AF130" s="72">
        <f>SUMPRODUCT(-(Bens!$B$4:$B$103=Analítico!$B130),-(Bens!$D$4:$D$103=Analítico!AF$3),(Bens!$G$4:$G$103))</f>
        <v>0</v>
      </c>
      <c r="AG130" s="72">
        <f>SUMPRODUCT(-(Bens!$B$4:$B$103=Analítico!$B130),-(Bens!$D$4:$D$103=Analítico!AG$3),(Bens!$G$4:$G$103))</f>
        <v>0</v>
      </c>
      <c r="AH130" s="72">
        <f>SUMPRODUCT(-(Bens!$B$4:$B$103=Analítico!$B130),-(Bens!$D$4:$D$103=Analítico!AH$3),(Bens!$G$4:$G$103))</f>
        <v>0</v>
      </c>
      <c r="AI130" s="72">
        <f>SUMPRODUCT(-(Bens!$B$4:$B$103=Analítico!$B130),-(Bens!$D$4:$D$103=Analítico!AI$3),(Bens!$G$4:$G$103))</f>
        <v>0</v>
      </c>
      <c r="AJ130" s="72">
        <f>SUMPRODUCT(-(Bens!$B$4:$B$103=Analítico!$B130),-(Bens!$D$4:$D$103=Analítico!AJ$3),(Bens!$G$4:$G$103))</f>
        <v>0</v>
      </c>
      <c r="AK130" s="72">
        <f>SUMPRODUCT(-(Bens!$B$4:$B$103=Analítico!$B130),-(Bens!$D$4:$D$103=Analítico!AK$3),(Bens!$G$4:$G$103))</f>
        <v>0</v>
      </c>
      <c r="AL130" s="72">
        <f>SUMPRODUCT(-(Bens!$B$4:$B$103=Analítico!$B130),-(Bens!$D$4:$D$103=Analítico!AL$3),(Bens!$G$4:$G$103))</f>
        <v>0</v>
      </c>
      <c r="AM130" s="72">
        <f>SUMPRODUCT(-(Bens!$B$4:$B$103=Analítico!$B130),-(Bens!$D$4:$D$103=Analítico!AM$3),(Bens!$G$4:$G$103))</f>
        <v>0</v>
      </c>
      <c r="AN130" s="72">
        <f>SUMPRODUCT(-(Bens!$B$4:$B$103=Analítico!$B130),-(Bens!$D$4:$D$103=Analítico!AN$3),(Bens!$G$4:$G$103))</f>
        <v>0</v>
      </c>
      <c r="AO130" s="72">
        <f>SUMPRODUCT(-(Bens!$B$4:$B$103=Analítico!$B130),-(Bens!$D$4:$D$103=Analítico!AO$3),(Bens!$G$4:$G$103))</f>
        <v>0</v>
      </c>
      <c r="AP130" s="72">
        <f>SUMPRODUCT(-(Bens!$B$4:$B$103=Analítico!$B130),-(Bens!$D$4:$D$103=Analítico!AP$3),(Bens!$G$4:$G$103))</f>
        <v>0</v>
      </c>
      <c r="AQ130" s="72">
        <f>SUMPRODUCT(-(Bens!$B$4:$B$103=Analítico!$B130),-(Bens!$D$4:$D$103=Analítico!AQ$3),(Bens!$G$4:$G$103))</f>
        <v>0</v>
      </c>
      <c r="AR130" s="72">
        <f>SUMPRODUCT(-(Bens!$B$4:$B$103=Analítico!$B130),-(Bens!$D$4:$D$103=Analítico!AR$3),(Bens!$G$4:$G$103))</f>
        <v>0</v>
      </c>
      <c r="AS130" s="72">
        <f>SUMPRODUCT(-(Bens!$B$4:$B$103=Analítico!$B130),-(Bens!$D$4:$D$103=Analítico!AS$3),(Bens!$G$4:$G$103))</f>
        <v>0</v>
      </c>
      <c r="AT130" s="72">
        <f>SUMPRODUCT(-(Bens!$B$4:$B$103=Analítico!$B130),-(Bens!$D$4:$D$103=Analítico!AT$3),(Bens!$G$4:$G$103))</f>
        <v>0</v>
      </c>
      <c r="AU130" s="72">
        <f>SUMPRODUCT(-(Bens!$B$4:$B$103=Analítico!$B130),-(Bens!$D$4:$D$103=Analítico!AU$3),(Bens!$G$4:$G$103))</f>
        <v>0</v>
      </c>
      <c r="AV130" s="72">
        <f>SUMPRODUCT(-(Bens!$B$4:$B$103=Analítico!$B130),-(Bens!$D$4:$D$103=Analítico!AV$3),(Bens!$G$4:$G$103))</f>
        <v>0</v>
      </c>
      <c r="AW130" s="72">
        <f>SUMPRODUCT(-(Bens!$B$4:$B$103=Analítico!$B130),-(Bens!$D$4:$D$103=Analítico!AW$3),(Bens!$G$4:$G$103))</f>
        <v>0</v>
      </c>
      <c r="AX130" s="72">
        <f>SUMPRODUCT(-(Bens!$B$4:$B$103=Analítico!$B130),-(Bens!$D$4:$D$103=Analítico!AX$3),(Bens!$G$4:$G$103))</f>
        <v>0</v>
      </c>
      <c r="AY130" s="72">
        <f>SUMPRODUCT(-(Bens!$B$4:$B$103=Analítico!$B130),-(Bens!$D$4:$D$103=Analítico!AY$3),(Bens!$G$4:$G$103))</f>
        <v>0</v>
      </c>
      <c r="AZ130" s="72">
        <f>SUMPRODUCT(-(Bens!$B$4:$B$103=Analítico!$B130),-(Bens!$D$4:$D$103=Analítico!AZ$3),(Bens!$G$4:$G$103))</f>
        <v>0</v>
      </c>
      <c r="BA130" s="72">
        <f>SUMPRODUCT(-(Bens!$B$4:$B$103=Analítico!$B130),-(Bens!$D$4:$D$103=Analítico!BA$3),(Bens!$G$4:$G$103))</f>
        <v>0</v>
      </c>
      <c r="BB130" s="72">
        <f>SUMPRODUCT(-(Bens!$B$4:$B$103=Analítico!$B130),-(Bens!$D$4:$D$103=Analítico!BB$3),(Bens!$G$4:$G$103))</f>
        <v>0</v>
      </c>
      <c r="BC130" s="72">
        <f>SUMPRODUCT(-(Bens!$B$4:$B$103=Analítico!$B130),-(Bens!$D$4:$D$103=Analítico!BC$3),(Bens!$G$4:$G$103))</f>
        <v>0</v>
      </c>
      <c r="BD130" s="72">
        <f>SUMPRODUCT(-(Bens!$B$4:$B$103=Analítico!$B130),-(Bens!$D$4:$D$103=Analítico!BD$3),(Bens!$G$4:$G$103))</f>
        <v>0</v>
      </c>
      <c r="BE130" s="72">
        <f>SUMPRODUCT(-(Bens!$B$4:$B$103=Analítico!$B130),-(Bens!$D$4:$D$103=Analítico!BE$3),(Bens!$G$4:$G$103))</f>
        <v>0</v>
      </c>
      <c r="BF130" s="72">
        <f>SUMPRODUCT(-(Bens!$B$4:$B$103=Analítico!$B130),-(Bens!$D$4:$D$103=Analítico!BF$3),(Bens!$G$4:$G$103))</f>
        <v>0</v>
      </c>
      <c r="BG130" s="72">
        <f>SUMPRODUCT(-(Bens!$B$4:$B$103=Analítico!$B130),-(Bens!$D$4:$D$103=Analítico!BG$3),(Bens!$G$4:$G$103))</f>
        <v>0</v>
      </c>
      <c r="BH130" s="72">
        <f>SUMPRODUCT(-(Bens!$B$4:$B$103=Analítico!$B130),-(Bens!$D$4:$D$103=Analítico!BH$3),(Bens!$G$4:$G$103))</f>
        <v>0</v>
      </c>
      <c r="BI130" s="72">
        <f>SUMPRODUCT(-(Bens!$B$4:$B$103=Analítico!$B130),-(Bens!$D$4:$D$103=Analítico!BI$3),(Bens!$G$4:$G$103))</f>
        <v>0</v>
      </c>
      <c r="BJ130" s="72">
        <f>SUMPRODUCT(-(Bens!$B$4:$B$103=Analítico!$B130),-(Bens!$D$4:$D$103=Analítico!BJ$3),(Bens!$G$4:$G$103))</f>
        <v>0</v>
      </c>
      <c r="BK130" s="70">
        <f t="shared" si="37"/>
        <v>0</v>
      </c>
      <c r="BL130" s="75">
        <f t="shared" ca="1" si="38"/>
        <v>0</v>
      </c>
    </row>
    <row r="131" spans="1:64" s="48" customFormat="1" ht="23.25" customHeight="1" x14ac:dyDescent="0.2">
      <c r="A131" s="19" t="s">
        <v>324</v>
      </c>
      <c r="B131" s="20" t="s">
        <v>325</v>
      </c>
      <c r="C131" s="72">
        <f>SUMPRODUCT(-(Bens!$B$4:$B$103=Analítico!$B131),-(Bens!$D$4:$D$103=Analítico!C$3),(Bens!$G$4:$G$103))</f>
        <v>0</v>
      </c>
      <c r="D131" s="72">
        <f>SUMPRODUCT(-(Bens!$B$4:$B$103=Analítico!$B131),-(Bens!$D$4:$D$103=Analítico!D$3),(Bens!$G$4:$G$103))</f>
        <v>0</v>
      </c>
      <c r="E131" s="72">
        <f>SUMPRODUCT(-(Bens!$B$4:$B$103=Analítico!$B131),-(Bens!$D$4:$D$103=Analítico!E$3),(Bens!$G$4:$G$103))</f>
        <v>0</v>
      </c>
      <c r="F131" s="72">
        <f>SUMPRODUCT(-(Bens!$B$4:$B$103=Analítico!$B131),-(Bens!$D$4:$D$103=Analítico!F$3),(Bens!$G$4:$G$103))</f>
        <v>0</v>
      </c>
      <c r="G131" s="72">
        <f>SUMPRODUCT(-(Bens!$B$4:$B$103=Analítico!$B131),-(Bens!$D$4:$D$103=Analítico!G$3),(Bens!$G$4:$G$103))</f>
        <v>0</v>
      </c>
      <c r="H131" s="72">
        <f>SUMPRODUCT(-(Bens!$B$4:$B$103=Analítico!$B131),-(Bens!$D$4:$D$103=Analítico!H$3),(Bens!$G$4:$G$103))</f>
        <v>0</v>
      </c>
      <c r="I131" s="72">
        <f>SUMPRODUCT(-(Bens!$B$4:$B$103=Analítico!$B131),-(Bens!$D$4:$D$103=Analítico!I$3),(Bens!$G$4:$G$103))</f>
        <v>0</v>
      </c>
      <c r="J131" s="72">
        <f>SUMPRODUCT(-(Bens!$B$4:$B$103=Analítico!$B131),-(Bens!$D$4:$D$103=Analítico!J$3),(Bens!$G$4:$G$103))</f>
        <v>0</v>
      </c>
      <c r="K131" s="72">
        <f>SUMPRODUCT(-(Bens!$B$4:$B$103=Analítico!$B131),-(Bens!$D$4:$D$103=Analítico!K$3),(Bens!$G$4:$G$103))</f>
        <v>0</v>
      </c>
      <c r="L131" s="72">
        <f>SUMPRODUCT(-(Bens!$B$4:$B$103=Analítico!$B131),-(Bens!$D$4:$D$103=Analítico!L$3),(Bens!$G$4:$G$103))</f>
        <v>0</v>
      </c>
      <c r="M131" s="72">
        <f>SUMPRODUCT(-(Bens!$B$4:$B$103=Analítico!$B131),-(Bens!$D$4:$D$103=Analítico!M$3),(Bens!$G$4:$G$103))</f>
        <v>0</v>
      </c>
      <c r="N131" s="72">
        <f>SUMPRODUCT(-(Bens!$B$4:$B$103=Analítico!$B131),-(Bens!$D$4:$D$103=Analítico!N$3),(Bens!$G$4:$G$103))</f>
        <v>0</v>
      </c>
      <c r="O131" s="72">
        <f>SUMPRODUCT(-(Bens!$B$4:$B$103=Analítico!$B131),-(Bens!$D$4:$D$103=Analítico!O$3),(Bens!$G$4:$G$103))</f>
        <v>0</v>
      </c>
      <c r="P131" s="72">
        <f>SUMPRODUCT(-(Bens!$B$4:$B$103=Analítico!$B131),-(Bens!$D$4:$D$103=Analítico!P$3),(Bens!$G$4:$G$103))</f>
        <v>0</v>
      </c>
      <c r="Q131" s="72">
        <f>SUMPRODUCT(-(Bens!$B$4:$B$103=Analítico!$B131),-(Bens!$D$4:$D$103=Analítico!Q$3),(Bens!$G$4:$G$103))</f>
        <v>0</v>
      </c>
      <c r="R131" s="72">
        <f>SUMPRODUCT(-(Bens!$B$4:$B$103=Analítico!$B131),-(Bens!$D$4:$D$103=Analítico!R$3),(Bens!$G$4:$G$103))</f>
        <v>0</v>
      </c>
      <c r="S131" s="72">
        <f>SUMPRODUCT(-(Bens!$B$4:$B$103=Analítico!$B131),-(Bens!$D$4:$D$103=Analítico!S$3),(Bens!$G$4:$G$103))</f>
        <v>0</v>
      </c>
      <c r="T131" s="72">
        <f>SUMPRODUCT(-(Bens!$B$4:$B$103=Analítico!$B131),-(Bens!$D$4:$D$103=Analítico!T$3),(Bens!$G$4:$G$103))</f>
        <v>0</v>
      </c>
      <c r="U131" s="72">
        <f>SUMPRODUCT(-(Bens!$B$4:$B$103=Analítico!$B131),-(Bens!$D$4:$D$103=Analítico!U$3),(Bens!$G$4:$G$103))</f>
        <v>0</v>
      </c>
      <c r="V131" s="72">
        <f>SUMPRODUCT(-(Bens!$B$4:$B$103=Analítico!$B131),-(Bens!$D$4:$D$103=Analítico!V$3),(Bens!$G$4:$G$103))</f>
        <v>0</v>
      </c>
      <c r="W131" s="72">
        <f>SUMPRODUCT(-(Bens!$B$4:$B$103=Analítico!$B131),-(Bens!$D$4:$D$103=Analítico!W$3),(Bens!$G$4:$G$103))</f>
        <v>0</v>
      </c>
      <c r="X131" s="72">
        <f>SUMPRODUCT(-(Bens!$B$4:$B$103=Analítico!$B131),-(Bens!$D$4:$D$103=Analítico!X$3),(Bens!$G$4:$G$103))</f>
        <v>0</v>
      </c>
      <c r="Y131" s="72">
        <f>SUMPRODUCT(-(Bens!$B$4:$B$103=Analítico!$B131),-(Bens!$D$4:$D$103=Analítico!Y$3),(Bens!$G$4:$G$103))</f>
        <v>0</v>
      </c>
      <c r="Z131" s="72">
        <f>SUMPRODUCT(-(Bens!$B$4:$B$103=Analítico!$B131),-(Bens!$D$4:$D$103=Analítico!Z$3),(Bens!$G$4:$G$103))</f>
        <v>0</v>
      </c>
      <c r="AA131" s="72">
        <f>SUMPRODUCT(-(Bens!$B$4:$B$103=Analítico!$B131),-(Bens!$D$4:$D$103=Analítico!AA$3),(Bens!$G$4:$G$103))</f>
        <v>0</v>
      </c>
      <c r="AB131" s="72">
        <f>SUMPRODUCT(-(Bens!$B$4:$B$103=Analítico!$B131),-(Bens!$D$4:$D$103=Analítico!AB$3),(Bens!$G$4:$G$103))</f>
        <v>0</v>
      </c>
      <c r="AC131" s="72">
        <f>SUMPRODUCT(-(Bens!$B$4:$B$103=Analítico!$B131),-(Bens!$D$4:$D$103=Analítico!AC$3),(Bens!$G$4:$G$103))</f>
        <v>0</v>
      </c>
      <c r="AD131" s="72">
        <f>SUMPRODUCT(-(Bens!$B$4:$B$103=Analítico!$B131),-(Bens!$D$4:$D$103=Analítico!AD$3),(Bens!$G$4:$G$103))</f>
        <v>0</v>
      </c>
      <c r="AE131" s="72">
        <f>SUMPRODUCT(-(Bens!$B$4:$B$103=Analítico!$B131),-(Bens!$D$4:$D$103=Analítico!AE$3),(Bens!$G$4:$G$103))</f>
        <v>0</v>
      </c>
      <c r="AF131" s="72">
        <f>SUMPRODUCT(-(Bens!$B$4:$B$103=Analítico!$B131),-(Bens!$D$4:$D$103=Analítico!AF$3),(Bens!$G$4:$G$103))</f>
        <v>0</v>
      </c>
      <c r="AG131" s="72">
        <f>SUMPRODUCT(-(Bens!$B$4:$B$103=Analítico!$B131),-(Bens!$D$4:$D$103=Analítico!AG$3),(Bens!$G$4:$G$103))</f>
        <v>0</v>
      </c>
      <c r="AH131" s="72">
        <f>SUMPRODUCT(-(Bens!$B$4:$B$103=Analítico!$B131),-(Bens!$D$4:$D$103=Analítico!AH$3),(Bens!$G$4:$G$103))</f>
        <v>0</v>
      </c>
      <c r="AI131" s="72">
        <f>SUMPRODUCT(-(Bens!$B$4:$B$103=Analítico!$B131),-(Bens!$D$4:$D$103=Analítico!AI$3),(Bens!$G$4:$G$103))</f>
        <v>0</v>
      </c>
      <c r="AJ131" s="72">
        <f>SUMPRODUCT(-(Bens!$B$4:$B$103=Analítico!$B131),-(Bens!$D$4:$D$103=Analítico!AJ$3),(Bens!$G$4:$G$103))</f>
        <v>0</v>
      </c>
      <c r="AK131" s="72">
        <f>SUMPRODUCT(-(Bens!$B$4:$B$103=Analítico!$B131),-(Bens!$D$4:$D$103=Analítico!AK$3),(Bens!$G$4:$G$103))</f>
        <v>0</v>
      </c>
      <c r="AL131" s="72">
        <f>SUMPRODUCT(-(Bens!$B$4:$B$103=Analítico!$B131),-(Bens!$D$4:$D$103=Analítico!AL$3),(Bens!$G$4:$G$103))</f>
        <v>0</v>
      </c>
      <c r="AM131" s="72">
        <f>SUMPRODUCT(-(Bens!$B$4:$B$103=Analítico!$B131),-(Bens!$D$4:$D$103=Analítico!AM$3),(Bens!$G$4:$G$103))</f>
        <v>0</v>
      </c>
      <c r="AN131" s="72">
        <f>SUMPRODUCT(-(Bens!$B$4:$B$103=Analítico!$B131),-(Bens!$D$4:$D$103=Analítico!AN$3),(Bens!$G$4:$G$103))</f>
        <v>0</v>
      </c>
      <c r="AO131" s="72">
        <f>SUMPRODUCT(-(Bens!$B$4:$B$103=Analítico!$B131),-(Bens!$D$4:$D$103=Analítico!AO$3),(Bens!$G$4:$G$103))</f>
        <v>0</v>
      </c>
      <c r="AP131" s="72">
        <f>SUMPRODUCT(-(Bens!$B$4:$B$103=Analítico!$B131),-(Bens!$D$4:$D$103=Analítico!AP$3),(Bens!$G$4:$G$103))</f>
        <v>0</v>
      </c>
      <c r="AQ131" s="72">
        <f>SUMPRODUCT(-(Bens!$B$4:$B$103=Analítico!$B131),-(Bens!$D$4:$D$103=Analítico!AQ$3),(Bens!$G$4:$G$103))</f>
        <v>0</v>
      </c>
      <c r="AR131" s="72">
        <f>SUMPRODUCT(-(Bens!$B$4:$B$103=Analítico!$B131),-(Bens!$D$4:$D$103=Analítico!AR$3),(Bens!$G$4:$G$103))</f>
        <v>0</v>
      </c>
      <c r="AS131" s="72">
        <f>SUMPRODUCT(-(Bens!$B$4:$B$103=Analítico!$B131),-(Bens!$D$4:$D$103=Analítico!AS$3),(Bens!$G$4:$G$103))</f>
        <v>0</v>
      </c>
      <c r="AT131" s="72">
        <f>SUMPRODUCT(-(Bens!$B$4:$B$103=Analítico!$B131),-(Bens!$D$4:$D$103=Analítico!AT$3),(Bens!$G$4:$G$103))</f>
        <v>0</v>
      </c>
      <c r="AU131" s="72">
        <f>SUMPRODUCT(-(Bens!$B$4:$B$103=Analítico!$B131),-(Bens!$D$4:$D$103=Analítico!AU$3),(Bens!$G$4:$G$103))</f>
        <v>0</v>
      </c>
      <c r="AV131" s="72">
        <f>SUMPRODUCT(-(Bens!$B$4:$B$103=Analítico!$B131),-(Bens!$D$4:$D$103=Analítico!AV$3),(Bens!$G$4:$G$103))</f>
        <v>0</v>
      </c>
      <c r="AW131" s="72">
        <f>SUMPRODUCT(-(Bens!$B$4:$B$103=Analítico!$B131),-(Bens!$D$4:$D$103=Analítico!AW$3),(Bens!$G$4:$G$103))</f>
        <v>0</v>
      </c>
      <c r="AX131" s="72">
        <f>SUMPRODUCT(-(Bens!$B$4:$B$103=Analítico!$B131),-(Bens!$D$4:$D$103=Analítico!AX$3),(Bens!$G$4:$G$103))</f>
        <v>0</v>
      </c>
      <c r="AY131" s="72">
        <f>SUMPRODUCT(-(Bens!$B$4:$B$103=Analítico!$B131),-(Bens!$D$4:$D$103=Analítico!AY$3),(Bens!$G$4:$G$103))</f>
        <v>0</v>
      </c>
      <c r="AZ131" s="72">
        <f>SUMPRODUCT(-(Bens!$B$4:$B$103=Analítico!$B131),-(Bens!$D$4:$D$103=Analítico!AZ$3),(Bens!$G$4:$G$103))</f>
        <v>0</v>
      </c>
      <c r="BA131" s="72">
        <f>SUMPRODUCT(-(Bens!$B$4:$B$103=Analítico!$B131),-(Bens!$D$4:$D$103=Analítico!BA$3),(Bens!$G$4:$G$103))</f>
        <v>0</v>
      </c>
      <c r="BB131" s="72">
        <f>SUMPRODUCT(-(Bens!$B$4:$B$103=Analítico!$B131),-(Bens!$D$4:$D$103=Analítico!BB$3),(Bens!$G$4:$G$103))</f>
        <v>0</v>
      </c>
      <c r="BC131" s="72">
        <f>SUMPRODUCT(-(Bens!$B$4:$B$103=Analítico!$B131),-(Bens!$D$4:$D$103=Analítico!BC$3),(Bens!$G$4:$G$103))</f>
        <v>0</v>
      </c>
      <c r="BD131" s="72">
        <f>SUMPRODUCT(-(Bens!$B$4:$B$103=Analítico!$B131),-(Bens!$D$4:$D$103=Analítico!BD$3),(Bens!$G$4:$G$103))</f>
        <v>0</v>
      </c>
      <c r="BE131" s="72">
        <f>SUMPRODUCT(-(Bens!$B$4:$B$103=Analítico!$B131),-(Bens!$D$4:$D$103=Analítico!BE$3),(Bens!$G$4:$G$103))</f>
        <v>0</v>
      </c>
      <c r="BF131" s="72">
        <f>SUMPRODUCT(-(Bens!$B$4:$B$103=Analítico!$B131),-(Bens!$D$4:$D$103=Analítico!BF$3),(Bens!$G$4:$G$103))</f>
        <v>0</v>
      </c>
      <c r="BG131" s="72">
        <f>SUMPRODUCT(-(Bens!$B$4:$B$103=Analítico!$B131),-(Bens!$D$4:$D$103=Analítico!BG$3),(Bens!$G$4:$G$103))</f>
        <v>0</v>
      </c>
      <c r="BH131" s="72">
        <f>SUMPRODUCT(-(Bens!$B$4:$B$103=Analítico!$B131),-(Bens!$D$4:$D$103=Analítico!BH$3),(Bens!$G$4:$G$103))</f>
        <v>0</v>
      </c>
      <c r="BI131" s="72">
        <f>SUMPRODUCT(-(Bens!$B$4:$B$103=Analítico!$B131),-(Bens!$D$4:$D$103=Analítico!BI$3),(Bens!$G$4:$G$103))</f>
        <v>0</v>
      </c>
      <c r="BJ131" s="72">
        <f>SUMPRODUCT(-(Bens!$B$4:$B$103=Analítico!$B131),-(Bens!$D$4:$D$103=Analítico!BJ$3),(Bens!$G$4:$G$103))</f>
        <v>0</v>
      </c>
      <c r="BK131" s="70">
        <f t="shared" si="37"/>
        <v>0</v>
      </c>
      <c r="BL131" s="75">
        <f t="shared" ca="1" si="38"/>
        <v>0</v>
      </c>
    </row>
    <row r="132" spans="1:64" s="48" customFormat="1" ht="23.25" customHeight="1" x14ac:dyDescent="0.2">
      <c r="A132" s="19" t="s">
        <v>326</v>
      </c>
      <c r="B132" s="20" t="s">
        <v>327</v>
      </c>
      <c r="C132" s="72">
        <f>SUMPRODUCT(-(Bens!$B$4:$B$103=Analítico!$B132),-(Bens!$D$4:$D$103=Analítico!C$3),(Bens!$G$4:$G$103))</f>
        <v>0</v>
      </c>
      <c r="D132" s="72">
        <f>SUMPRODUCT(-(Bens!$B$4:$B$103=Analítico!$B132),-(Bens!$D$4:$D$103=Analítico!D$3),(Bens!$G$4:$G$103))</f>
        <v>0</v>
      </c>
      <c r="E132" s="72">
        <f>SUMPRODUCT(-(Bens!$B$4:$B$103=Analítico!$B132),-(Bens!$D$4:$D$103=Analítico!E$3),(Bens!$G$4:$G$103))</f>
        <v>0</v>
      </c>
      <c r="F132" s="72">
        <f>SUMPRODUCT(-(Bens!$B$4:$B$103=Analítico!$B132),-(Bens!$D$4:$D$103=Analítico!F$3),(Bens!$G$4:$G$103))</f>
        <v>0</v>
      </c>
      <c r="G132" s="72">
        <f>SUMPRODUCT(-(Bens!$B$4:$B$103=Analítico!$B132),-(Bens!$D$4:$D$103=Analítico!G$3),(Bens!$G$4:$G$103))</f>
        <v>0</v>
      </c>
      <c r="H132" s="72">
        <f>SUMPRODUCT(-(Bens!$B$4:$B$103=Analítico!$B132),-(Bens!$D$4:$D$103=Analítico!H$3),(Bens!$G$4:$G$103))</f>
        <v>0</v>
      </c>
      <c r="I132" s="72">
        <f>SUMPRODUCT(-(Bens!$B$4:$B$103=Analítico!$B132),-(Bens!$D$4:$D$103=Analítico!I$3),(Bens!$G$4:$G$103))</f>
        <v>0</v>
      </c>
      <c r="J132" s="72">
        <f>SUMPRODUCT(-(Bens!$B$4:$B$103=Analítico!$B132),-(Bens!$D$4:$D$103=Analítico!J$3),(Bens!$G$4:$G$103))</f>
        <v>0</v>
      </c>
      <c r="K132" s="72">
        <f>SUMPRODUCT(-(Bens!$B$4:$B$103=Analítico!$B132),-(Bens!$D$4:$D$103=Analítico!K$3),(Bens!$G$4:$G$103))</f>
        <v>0</v>
      </c>
      <c r="L132" s="72">
        <f>SUMPRODUCT(-(Bens!$B$4:$B$103=Analítico!$B132),-(Bens!$D$4:$D$103=Analítico!L$3),(Bens!$G$4:$G$103))</f>
        <v>0</v>
      </c>
      <c r="M132" s="72">
        <f>SUMPRODUCT(-(Bens!$B$4:$B$103=Analítico!$B132),-(Bens!$D$4:$D$103=Analítico!M$3),(Bens!$G$4:$G$103))</f>
        <v>0</v>
      </c>
      <c r="N132" s="72">
        <f>SUMPRODUCT(-(Bens!$B$4:$B$103=Analítico!$B132),-(Bens!$D$4:$D$103=Analítico!N$3),(Bens!$G$4:$G$103))</f>
        <v>0</v>
      </c>
      <c r="O132" s="72">
        <f>SUMPRODUCT(-(Bens!$B$4:$B$103=Analítico!$B132),-(Bens!$D$4:$D$103=Analítico!O$3),(Bens!$G$4:$G$103))</f>
        <v>0</v>
      </c>
      <c r="P132" s="72">
        <f>SUMPRODUCT(-(Bens!$B$4:$B$103=Analítico!$B132),-(Bens!$D$4:$D$103=Analítico!P$3),(Bens!$G$4:$G$103))</f>
        <v>0</v>
      </c>
      <c r="Q132" s="72">
        <f>SUMPRODUCT(-(Bens!$B$4:$B$103=Analítico!$B132),-(Bens!$D$4:$D$103=Analítico!Q$3),(Bens!$G$4:$G$103))</f>
        <v>0</v>
      </c>
      <c r="R132" s="72">
        <f>SUMPRODUCT(-(Bens!$B$4:$B$103=Analítico!$B132),-(Bens!$D$4:$D$103=Analítico!R$3),(Bens!$G$4:$G$103))</f>
        <v>0</v>
      </c>
      <c r="S132" s="72">
        <f>SUMPRODUCT(-(Bens!$B$4:$B$103=Analítico!$B132),-(Bens!$D$4:$D$103=Analítico!S$3),(Bens!$G$4:$G$103))</f>
        <v>0</v>
      </c>
      <c r="T132" s="72">
        <f>SUMPRODUCT(-(Bens!$B$4:$B$103=Analítico!$B132),-(Bens!$D$4:$D$103=Analítico!T$3),(Bens!$G$4:$G$103))</f>
        <v>0</v>
      </c>
      <c r="U132" s="72">
        <f>SUMPRODUCT(-(Bens!$B$4:$B$103=Analítico!$B132),-(Bens!$D$4:$D$103=Analítico!U$3),(Bens!$G$4:$G$103))</f>
        <v>0</v>
      </c>
      <c r="V132" s="72">
        <f>SUMPRODUCT(-(Bens!$B$4:$B$103=Analítico!$B132),-(Bens!$D$4:$D$103=Analítico!V$3),(Bens!$G$4:$G$103))</f>
        <v>0</v>
      </c>
      <c r="W132" s="72">
        <f>SUMPRODUCT(-(Bens!$B$4:$B$103=Analítico!$B132),-(Bens!$D$4:$D$103=Analítico!W$3),(Bens!$G$4:$G$103))</f>
        <v>0</v>
      </c>
      <c r="X132" s="72">
        <f>SUMPRODUCT(-(Bens!$B$4:$B$103=Analítico!$B132),-(Bens!$D$4:$D$103=Analítico!X$3),(Bens!$G$4:$G$103))</f>
        <v>0</v>
      </c>
      <c r="Y132" s="72">
        <f>SUMPRODUCT(-(Bens!$B$4:$B$103=Analítico!$B132),-(Bens!$D$4:$D$103=Analítico!Y$3),(Bens!$G$4:$G$103))</f>
        <v>0</v>
      </c>
      <c r="Z132" s="72">
        <f>SUMPRODUCT(-(Bens!$B$4:$B$103=Analítico!$B132),-(Bens!$D$4:$D$103=Analítico!Z$3),(Bens!$G$4:$G$103))</f>
        <v>0</v>
      </c>
      <c r="AA132" s="72">
        <f>SUMPRODUCT(-(Bens!$B$4:$B$103=Analítico!$B132),-(Bens!$D$4:$D$103=Analítico!AA$3),(Bens!$G$4:$G$103))</f>
        <v>0</v>
      </c>
      <c r="AB132" s="72">
        <f>SUMPRODUCT(-(Bens!$B$4:$B$103=Analítico!$B132),-(Bens!$D$4:$D$103=Analítico!AB$3),(Bens!$G$4:$G$103))</f>
        <v>0</v>
      </c>
      <c r="AC132" s="72">
        <f>SUMPRODUCT(-(Bens!$B$4:$B$103=Analítico!$B132),-(Bens!$D$4:$D$103=Analítico!AC$3),(Bens!$G$4:$G$103))</f>
        <v>0</v>
      </c>
      <c r="AD132" s="72">
        <f>SUMPRODUCT(-(Bens!$B$4:$B$103=Analítico!$B132),-(Bens!$D$4:$D$103=Analítico!AD$3),(Bens!$G$4:$G$103))</f>
        <v>0</v>
      </c>
      <c r="AE132" s="72">
        <f>SUMPRODUCT(-(Bens!$B$4:$B$103=Analítico!$B132),-(Bens!$D$4:$D$103=Analítico!AE$3),(Bens!$G$4:$G$103))</f>
        <v>0</v>
      </c>
      <c r="AF132" s="72">
        <f>SUMPRODUCT(-(Bens!$B$4:$B$103=Analítico!$B132),-(Bens!$D$4:$D$103=Analítico!AF$3),(Bens!$G$4:$G$103))</f>
        <v>0</v>
      </c>
      <c r="AG132" s="72">
        <f>SUMPRODUCT(-(Bens!$B$4:$B$103=Analítico!$B132),-(Bens!$D$4:$D$103=Analítico!AG$3),(Bens!$G$4:$G$103))</f>
        <v>0</v>
      </c>
      <c r="AH132" s="72">
        <f>SUMPRODUCT(-(Bens!$B$4:$B$103=Analítico!$B132),-(Bens!$D$4:$D$103=Analítico!AH$3),(Bens!$G$4:$G$103))</f>
        <v>0</v>
      </c>
      <c r="AI132" s="72">
        <f>SUMPRODUCT(-(Bens!$B$4:$B$103=Analítico!$B132),-(Bens!$D$4:$D$103=Analítico!AI$3),(Bens!$G$4:$G$103))</f>
        <v>0</v>
      </c>
      <c r="AJ132" s="72">
        <f>SUMPRODUCT(-(Bens!$B$4:$B$103=Analítico!$B132),-(Bens!$D$4:$D$103=Analítico!AJ$3),(Bens!$G$4:$G$103))</f>
        <v>0</v>
      </c>
      <c r="AK132" s="72">
        <f>SUMPRODUCT(-(Bens!$B$4:$B$103=Analítico!$B132),-(Bens!$D$4:$D$103=Analítico!AK$3),(Bens!$G$4:$G$103))</f>
        <v>0</v>
      </c>
      <c r="AL132" s="72">
        <f>SUMPRODUCT(-(Bens!$B$4:$B$103=Analítico!$B132),-(Bens!$D$4:$D$103=Analítico!AL$3),(Bens!$G$4:$G$103))</f>
        <v>0</v>
      </c>
      <c r="AM132" s="72">
        <f>SUMPRODUCT(-(Bens!$B$4:$B$103=Analítico!$B132),-(Bens!$D$4:$D$103=Analítico!AM$3),(Bens!$G$4:$G$103))</f>
        <v>0</v>
      </c>
      <c r="AN132" s="72">
        <f>SUMPRODUCT(-(Bens!$B$4:$B$103=Analítico!$B132),-(Bens!$D$4:$D$103=Analítico!AN$3),(Bens!$G$4:$G$103))</f>
        <v>0</v>
      </c>
      <c r="AO132" s="72">
        <f>SUMPRODUCT(-(Bens!$B$4:$B$103=Analítico!$B132),-(Bens!$D$4:$D$103=Analítico!AO$3),(Bens!$G$4:$G$103))</f>
        <v>0</v>
      </c>
      <c r="AP132" s="72">
        <f>SUMPRODUCT(-(Bens!$B$4:$B$103=Analítico!$B132),-(Bens!$D$4:$D$103=Analítico!AP$3),(Bens!$G$4:$G$103))</f>
        <v>0</v>
      </c>
      <c r="AQ132" s="72">
        <f>SUMPRODUCT(-(Bens!$B$4:$B$103=Analítico!$B132),-(Bens!$D$4:$D$103=Analítico!AQ$3),(Bens!$G$4:$G$103))</f>
        <v>0</v>
      </c>
      <c r="AR132" s="72">
        <f>SUMPRODUCT(-(Bens!$B$4:$B$103=Analítico!$B132),-(Bens!$D$4:$D$103=Analítico!AR$3),(Bens!$G$4:$G$103))</f>
        <v>0</v>
      </c>
      <c r="AS132" s="72">
        <f>SUMPRODUCT(-(Bens!$B$4:$B$103=Analítico!$B132),-(Bens!$D$4:$D$103=Analítico!AS$3),(Bens!$G$4:$G$103))</f>
        <v>0</v>
      </c>
      <c r="AT132" s="72">
        <f>SUMPRODUCT(-(Bens!$B$4:$B$103=Analítico!$B132),-(Bens!$D$4:$D$103=Analítico!AT$3),(Bens!$G$4:$G$103))</f>
        <v>0</v>
      </c>
      <c r="AU132" s="72">
        <f>SUMPRODUCT(-(Bens!$B$4:$B$103=Analítico!$B132),-(Bens!$D$4:$D$103=Analítico!AU$3),(Bens!$G$4:$G$103))</f>
        <v>0</v>
      </c>
      <c r="AV132" s="72">
        <f>SUMPRODUCT(-(Bens!$B$4:$B$103=Analítico!$B132),-(Bens!$D$4:$D$103=Analítico!AV$3),(Bens!$G$4:$G$103))</f>
        <v>0</v>
      </c>
      <c r="AW132" s="72">
        <f>SUMPRODUCT(-(Bens!$B$4:$B$103=Analítico!$B132),-(Bens!$D$4:$D$103=Analítico!AW$3),(Bens!$G$4:$G$103))</f>
        <v>0</v>
      </c>
      <c r="AX132" s="72">
        <f>SUMPRODUCT(-(Bens!$B$4:$B$103=Analítico!$B132),-(Bens!$D$4:$D$103=Analítico!AX$3),(Bens!$G$4:$G$103))</f>
        <v>0</v>
      </c>
      <c r="AY132" s="72">
        <f>SUMPRODUCT(-(Bens!$B$4:$B$103=Analítico!$B132),-(Bens!$D$4:$D$103=Analítico!AY$3),(Bens!$G$4:$G$103))</f>
        <v>0</v>
      </c>
      <c r="AZ132" s="72">
        <f>SUMPRODUCT(-(Bens!$B$4:$B$103=Analítico!$B132),-(Bens!$D$4:$D$103=Analítico!AZ$3),(Bens!$G$4:$G$103))</f>
        <v>0</v>
      </c>
      <c r="BA132" s="72">
        <f>SUMPRODUCT(-(Bens!$B$4:$B$103=Analítico!$B132),-(Bens!$D$4:$D$103=Analítico!BA$3),(Bens!$G$4:$G$103))</f>
        <v>0</v>
      </c>
      <c r="BB132" s="72">
        <f>SUMPRODUCT(-(Bens!$B$4:$B$103=Analítico!$B132),-(Bens!$D$4:$D$103=Analítico!BB$3),(Bens!$G$4:$G$103))</f>
        <v>0</v>
      </c>
      <c r="BC132" s="72">
        <f>SUMPRODUCT(-(Bens!$B$4:$B$103=Analítico!$B132),-(Bens!$D$4:$D$103=Analítico!BC$3),(Bens!$G$4:$G$103))</f>
        <v>0</v>
      </c>
      <c r="BD132" s="72">
        <f>SUMPRODUCT(-(Bens!$B$4:$B$103=Analítico!$B132),-(Bens!$D$4:$D$103=Analítico!BD$3),(Bens!$G$4:$G$103))</f>
        <v>0</v>
      </c>
      <c r="BE132" s="72">
        <f>SUMPRODUCT(-(Bens!$B$4:$B$103=Analítico!$B132),-(Bens!$D$4:$D$103=Analítico!BE$3),(Bens!$G$4:$G$103))</f>
        <v>0</v>
      </c>
      <c r="BF132" s="72">
        <f>SUMPRODUCT(-(Bens!$B$4:$B$103=Analítico!$B132),-(Bens!$D$4:$D$103=Analítico!BF$3),(Bens!$G$4:$G$103))</f>
        <v>0</v>
      </c>
      <c r="BG132" s="72">
        <f>SUMPRODUCT(-(Bens!$B$4:$B$103=Analítico!$B132),-(Bens!$D$4:$D$103=Analítico!BG$3),(Bens!$G$4:$G$103))</f>
        <v>0</v>
      </c>
      <c r="BH132" s="72">
        <f>SUMPRODUCT(-(Bens!$B$4:$B$103=Analítico!$B132),-(Bens!$D$4:$D$103=Analítico!BH$3),(Bens!$G$4:$G$103))</f>
        <v>0</v>
      </c>
      <c r="BI132" s="72">
        <f>SUMPRODUCT(-(Bens!$B$4:$B$103=Analítico!$B132),-(Bens!$D$4:$D$103=Analítico!BI$3),(Bens!$G$4:$G$103))</f>
        <v>0</v>
      </c>
      <c r="BJ132" s="72">
        <f>SUMPRODUCT(-(Bens!$B$4:$B$103=Analítico!$B132),-(Bens!$D$4:$D$103=Analítico!BJ$3),(Bens!$G$4:$G$103))</f>
        <v>0</v>
      </c>
      <c r="BK132" s="70">
        <f t="shared" si="37"/>
        <v>0</v>
      </c>
      <c r="BL132" s="75">
        <f t="shared" ca="1" si="38"/>
        <v>0</v>
      </c>
    </row>
    <row r="133" spans="1:64" s="48" customFormat="1" ht="23.25" customHeight="1" x14ac:dyDescent="0.2">
      <c r="A133" s="19" t="s">
        <v>328</v>
      </c>
      <c r="B133" s="20" t="s">
        <v>329</v>
      </c>
      <c r="C133" s="72">
        <f>SUMPRODUCT(-(Bens!$B$4:$B$103=Analítico!$B133),-(Bens!$D$4:$D$103=Analítico!C$3),(Bens!$G$4:$G$103))</f>
        <v>0</v>
      </c>
      <c r="D133" s="72">
        <f>SUMPRODUCT(-(Bens!$B$4:$B$103=Analítico!$B133),-(Bens!$D$4:$D$103=Analítico!D$3),(Bens!$G$4:$G$103))</f>
        <v>0</v>
      </c>
      <c r="E133" s="72">
        <f>SUMPRODUCT(-(Bens!$B$4:$B$103=Analítico!$B133),-(Bens!$D$4:$D$103=Analítico!E$3),(Bens!$G$4:$G$103))</f>
        <v>0</v>
      </c>
      <c r="F133" s="72">
        <f>SUMPRODUCT(-(Bens!$B$4:$B$103=Analítico!$B133),-(Bens!$D$4:$D$103=Analítico!F$3),(Bens!$G$4:$G$103))</f>
        <v>0</v>
      </c>
      <c r="G133" s="72">
        <f>SUMPRODUCT(-(Bens!$B$4:$B$103=Analítico!$B133),-(Bens!$D$4:$D$103=Analítico!G$3),(Bens!$G$4:$G$103))</f>
        <v>0</v>
      </c>
      <c r="H133" s="72">
        <f>SUMPRODUCT(-(Bens!$B$4:$B$103=Analítico!$B133),-(Bens!$D$4:$D$103=Analítico!H$3),(Bens!$G$4:$G$103))</f>
        <v>0</v>
      </c>
      <c r="I133" s="72">
        <f>SUMPRODUCT(-(Bens!$B$4:$B$103=Analítico!$B133),-(Bens!$D$4:$D$103=Analítico!I$3),(Bens!$G$4:$G$103))</f>
        <v>0</v>
      </c>
      <c r="J133" s="72">
        <f>SUMPRODUCT(-(Bens!$B$4:$B$103=Analítico!$B133),-(Bens!$D$4:$D$103=Analítico!J$3),(Bens!$G$4:$G$103))</f>
        <v>0</v>
      </c>
      <c r="K133" s="72">
        <f>SUMPRODUCT(-(Bens!$B$4:$B$103=Analítico!$B133),-(Bens!$D$4:$D$103=Analítico!K$3),(Bens!$G$4:$G$103))</f>
        <v>0</v>
      </c>
      <c r="L133" s="72">
        <f>SUMPRODUCT(-(Bens!$B$4:$B$103=Analítico!$B133),-(Bens!$D$4:$D$103=Analítico!L$3),(Bens!$G$4:$G$103))</f>
        <v>0</v>
      </c>
      <c r="M133" s="72">
        <f>SUMPRODUCT(-(Bens!$B$4:$B$103=Analítico!$B133),-(Bens!$D$4:$D$103=Analítico!M$3),(Bens!$G$4:$G$103))</f>
        <v>0</v>
      </c>
      <c r="N133" s="72">
        <f>SUMPRODUCT(-(Bens!$B$4:$B$103=Analítico!$B133),-(Bens!$D$4:$D$103=Analítico!N$3),(Bens!$G$4:$G$103))</f>
        <v>0</v>
      </c>
      <c r="O133" s="72">
        <f>SUMPRODUCT(-(Bens!$B$4:$B$103=Analítico!$B133),-(Bens!$D$4:$D$103=Analítico!O$3),(Bens!$G$4:$G$103))</f>
        <v>0</v>
      </c>
      <c r="P133" s="72">
        <f>SUMPRODUCT(-(Bens!$B$4:$B$103=Analítico!$B133),-(Bens!$D$4:$D$103=Analítico!P$3),(Bens!$G$4:$G$103))</f>
        <v>0</v>
      </c>
      <c r="Q133" s="72">
        <f>SUMPRODUCT(-(Bens!$B$4:$B$103=Analítico!$B133),-(Bens!$D$4:$D$103=Analítico!Q$3),(Bens!$G$4:$G$103))</f>
        <v>0</v>
      </c>
      <c r="R133" s="72">
        <f>SUMPRODUCT(-(Bens!$B$4:$B$103=Analítico!$B133),-(Bens!$D$4:$D$103=Analítico!R$3),(Bens!$G$4:$G$103))</f>
        <v>0</v>
      </c>
      <c r="S133" s="72">
        <f>SUMPRODUCT(-(Bens!$B$4:$B$103=Analítico!$B133),-(Bens!$D$4:$D$103=Analítico!S$3),(Bens!$G$4:$G$103))</f>
        <v>0</v>
      </c>
      <c r="T133" s="72">
        <f>SUMPRODUCT(-(Bens!$B$4:$B$103=Analítico!$B133),-(Bens!$D$4:$D$103=Analítico!T$3),(Bens!$G$4:$G$103))</f>
        <v>0</v>
      </c>
      <c r="U133" s="72">
        <f>SUMPRODUCT(-(Bens!$B$4:$B$103=Analítico!$B133),-(Bens!$D$4:$D$103=Analítico!U$3),(Bens!$G$4:$G$103))</f>
        <v>0</v>
      </c>
      <c r="V133" s="72">
        <f>SUMPRODUCT(-(Bens!$B$4:$B$103=Analítico!$B133),-(Bens!$D$4:$D$103=Analítico!V$3),(Bens!$G$4:$G$103))</f>
        <v>0</v>
      </c>
      <c r="W133" s="72">
        <f>SUMPRODUCT(-(Bens!$B$4:$B$103=Analítico!$B133),-(Bens!$D$4:$D$103=Analítico!W$3),(Bens!$G$4:$G$103))</f>
        <v>0</v>
      </c>
      <c r="X133" s="72">
        <f>SUMPRODUCT(-(Bens!$B$4:$B$103=Analítico!$B133),-(Bens!$D$4:$D$103=Analítico!X$3),(Bens!$G$4:$G$103))</f>
        <v>0</v>
      </c>
      <c r="Y133" s="72">
        <f>SUMPRODUCT(-(Bens!$B$4:$B$103=Analítico!$B133),-(Bens!$D$4:$D$103=Analítico!Y$3),(Bens!$G$4:$G$103))</f>
        <v>0</v>
      </c>
      <c r="Z133" s="72">
        <f>SUMPRODUCT(-(Bens!$B$4:$B$103=Analítico!$B133),-(Bens!$D$4:$D$103=Analítico!Z$3),(Bens!$G$4:$G$103))</f>
        <v>0</v>
      </c>
      <c r="AA133" s="72">
        <f>SUMPRODUCT(-(Bens!$B$4:$B$103=Analítico!$B133),-(Bens!$D$4:$D$103=Analítico!AA$3),(Bens!$G$4:$G$103))</f>
        <v>0</v>
      </c>
      <c r="AB133" s="72">
        <f>SUMPRODUCT(-(Bens!$B$4:$B$103=Analítico!$B133),-(Bens!$D$4:$D$103=Analítico!AB$3),(Bens!$G$4:$G$103))</f>
        <v>0</v>
      </c>
      <c r="AC133" s="72">
        <f>SUMPRODUCT(-(Bens!$B$4:$B$103=Analítico!$B133),-(Bens!$D$4:$D$103=Analítico!AC$3),(Bens!$G$4:$G$103))</f>
        <v>0</v>
      </c>
      <c r="AD133" s="72">
        <f>SUMPRODUCT(-(Bens!$B$4:$B$103=Analítico!$B133),-(Bens!$D$4:$D$103=Analítico!AD$3),(Bens!$G$4:$G$103))</f>
        <v>0</v>
      </c>
      <c r="AE133" s="72">
        <f>SUMPRODUCT(-(Bens!$B$4:$B$103=Analítico!$B133),-(Bens!$D$4:$D$103=Analítico!AE$3),(Bens!$G$4:$G$103))</f>
        <v>0</v>
      </c>
      <c r="AF133" s="72">
        <f>SUMPRODUCT(-(Bens!$B$4:$B$103=Analítico!$B133),-(Bens!$D$4:$D$103=Analítico!AF$3),(Bens!$G$4:$G$103))</f>
        <v>0</v>
      </c>
      <c r="AG133" s="72">
        <f>SUMPRODUCT(-(Bens!$B$4:$B$103=Analítico!$B133),-(Bens!$D$4:$D$103=Analítico!AG$3),(Bens!$G$4:$G$103))</f>
        <v>0</v>
      </c>
      <c r="AH133" s="72">
        <f>SUMPRODUCT(-(Bens!$B$4:$B$103=Analítico!$B133),-(Bens!$D$4:$D$103=Analítico!AH$3),(Bens!$G$4:$G$103))</f>
        <v>0</v>
      </c>
      <c r="AI133" s="72">
        <f>SUMPRODUCT(-(Bens!$B$4:$B$103=Analítico!$B133),-(Bens!$D$4:$D$103=Analítico!AI$3),(Bens!$G$4:$G$103))</f>
        <v>0</v>
      </c>
      <c r="AJ133" s="72">
        <f>SUMPRODUCT(-(Bens!$B$4:$B$103=Analítico!$B133),-(Bens!$D$4:$D$103=Analítico!AJ$3),(Bens!$G$4:$G$103))</f>
        <v>0</v>
      </c>
      <c r="AK133" s="72">
        <f>SUMPRODUCT(-(Bens!$B$4:$B$103=Analítico!$B133),-(Bens!$D$4:$D$103=Analítico!AK$3),(Bens!$G$4:$G$103))</f>
        <v>0</v>
      </c>
      <c r="AL133" s="72">
        <f>SUMPRODUCT(-(Bens!$B$4:$B$103=Analítico!$B133),-(Bens!$D$4:$D$103=Analítico!AL$3),(Bens!$G$4:$G$103))</f>
        <v>0</v>
      </c>
      <c r="AM133" s="72">
        <f>SUMPRODUCT(-(Bens!$B$4:$B$103=Analítico!$B133),-(Bens!$D$4:$D$103=Analítico!AM$3),(Bens!$G$4:$G$103))</f>
        <v>0</v>
      </c>
      <c r="AN133" s="72">
        <f>SUMPRODUCT(-(Bens!$B$4:$B$103=Analítico!$B133),-(Bens!$D$4:$D$103=Analítico!AN$3),(Bens!$G$4:$G$103))</f>
        <v>0</v>
      </c>
      <c r="AO133" s="72">
        <f>SUMPRODUCT(-(Bens!$B$4:$B$103=Analítico!$B133),-(Bens!$D$4:$D$103=Analítico!AO$3),(Bens!$G$4:$G$103))</f>
        <v>0</v>
      </c>
      <c r="AP133" s="72">
        <f>SUMPRODUCT(-(Bens!$B$4:$B$103=Analítico!$B133),-(Bens!$D$4:$D$103=Analítico!AP$3),(Bens!$G$4:$G$103))</f>
        <v>0</v>
      </c>
      <c r="AQ133" s="72">
        <f>SUMPRODUCT(-(Bens!$B$4:$B$103=Analítico!$B133),-(Bens!$D$4:$D$103=Analítico!AQ$3),(Bens!$G$4:$G$103))</f>
        <v>0</v>
      </c>
      <c r="AR133" s="72">
        <f>SUMPRODUCT(-(Bens!$B$4:$B$103=Analítico!$B133),-(Bens!$D$4:$D$103=Analítico!AR$3),(Bens!$G$4:$G$103))</f>
        <v>0</v>
      </c>
      <c r="AS133" s="72">
        <f>SUMPRODUCT(-(Bens!$B$4:$B$103=Analítico!$B133),-(Bens!$D$4:$D$103=Analítico!AS$3),(Bens!$G$4:$G$103))</f>
        <v>0</v>
      </c>
      <c r="AT133" s="72">
        <f>SUMPRODUCT(-(Bens!$B$4:$B$103=Analítico!$B133),-(Bens!$D$4:$D$103=Analítico!AT$3),(Bens!$G$4:$G$103))</f>
        <v>0</v>
      </c>
      <c r="AU133" s="72">
        <f>SUMPRODUCT(-(Bens!$B$4:$B$103=Analítico!$B133),-(Bens!$D$4:$D$103=Analítico!AU$3),(Bens!$G$4:$G$103))</f>
        <v>0</v>
      </c>
      <c r="AV133" s="72">
        <f>SUMPRODUCT(-(Bens!$B$4:$B$103=Analítico!$B133),-(Bens!$D$4:$D$103=Analítico!AV$3),(Bens!$G$4:$G$103))</f>
        <v>0</v>
      </c>
      <c r="AW133" s="72">
        <f>SUMPRODUCT(-(Bens!$B$4:$B$103=Analítico!$B133),-(Bens!$D$4:$D$103=Analítico!AW$3),(Bens!$G$4:$G$103))</f>
        <v>0</v>
      </c>
      <c r="AX133" s="72">
        <f>SUMPRODUCT(-(Bens!$B$4:$B$103=Analítico!$B133),-(Bens!$D$4:$D$103=Analítico!AX$3),(Bens!$G$4:$G$103))</f>
        <v>0</v>
      </c>
      <c r="AY133" s="72">
        <f>SUMPRODUCT(-(Bens!$B$4:$B$103=Analítico!$B133),-(Bens!$D$4:$D$103=Analítico!AY$3),(Bens!$G$4:$G$103))</f>
        <v>0</v>
      </c>
      <c r="AZ133" s="72">
        <f>SUMPRODUCT(-(Bens!$B$4:$B$103=Analítico!$B133),-(Bens!$D$4:$D$103=Analítico!AZ$3),(Bens!$G$4:$G$103))</f>
        <v>0</v>
      </c>
      <c r="BA133" s="72">
        <f>SUMPRODUCT(-(Bens!$B$4:$B$103=Analítico!$B133),-(Bens!$D$4:$D$103=Analítico!BA$3),(Bens!$G$4:$G$103))</f>
        <v>0</v>
      </c>
      <c r="BB133" s="72">
        <f>SUMPRODUCT(-(Bens!$B$4:$B$103=Analítico!$B133),-(Bens!$D$4:$D$103=Analítico!BB$3),(Bens!$G$4:$G$103))</f>
        <v>0</v>
      </c>
      <c r="BC133" s="72">
        <f>SUMPRODUCT(-(Bens!$B$4:$B$103=Analítico!$B133),-(Bens!$D$4:$D$103=Analítico!BC$3),(Bens!$G$4:$G$103))</f>
        <v>0</v>
      </c>
      <c r="BD133" s="72">
        <f>SUMPRODUCT(-(Bens!$B$4:$B$103=Analítico!$B133),-(Bens!$D$4:$D$103=Analítico!BD$3),(Bens!$G$4:$G$103))</f>
        <v>0</v>
      </c>
      <c r="BE133" s="72">
        <f>SUMPRODUCT(-(Bens!$B$4:$B$103=Analítico!$B133),-(Bens!$D$4:$D$103=Analítico!BE$3),(Bens!$G$4:$G$103))</f>
        <v>0</v>
      </c>
      <c r="BF133" s="72">
        <f>SUMPRODUCT(-(Bens!$B$4:$B$103=Analítico!$B133),-(Bens!$D$4:$D$103=Analítico!BF$3),(Bens!$G$4:$G$103))</f>
        <v>0</v>
      </c>
      <c r="BG133" s="72">
        <f>SUMPRODUCT(-(Bens!$B$4:$B$103=Analítico!$B133),-(Bens!$D$4:$D$103=Analítico!BG$3),(Bens!$G$4:$G$103))</f>
        <v>0</v>
      </c>
      <c r="BH133" s="72">
        <f>SUMPRODUCT(-(Bens!$B$4:$B$103=Analítico!$B133),-(Bens!$D$4:$D$103=Analítico!BH$3),(Bens!$G$4:$G$103))</f>
        <v>0</v>
      </c>
      <c r="BI133" s="72">
        <f>SUMPRODUCT(-(Bens!$B$4:$B$103=Analítico!$B133),-(Bens!$D$4:$D$103=Analítico!BI$3),(Bens!$G$4:$G$103))</f>
        <v>0</v>
      </c>
      <c r="BJ133" s="72">
        <f>SUMPRODUCT(-(Bens!$B$4:$B$103=Analítico!$B133),-(Bens!$D$4:$D$103=Analítico!BJ$3),(Bens!$G$4:$G$103))</f>
        <v>0</v>
      </c>
      <c r="BK133" s="70">
        <f t="shared" ref="BK133:BK134" si="39">SUM(C133:BJ133)</f>
        <v>0</v>
      </c>
      <c r="BL133" s="75">
        <f t="shared" ref="BL133:BL134" ca="1" si="40">IF($BK$138=0,0,BK133/$BK$138)</f>
        <v>0</v>
      </c>
    </row>
    <row r="134" spans="1:64" s="48" customFormat="1" ht="23.25" customHeight="1" x14ac:dyDescent="0.2">
      <c r="A134" s="19" t="s">
        <v>330</v>
      </c>
      <c r="B134" s="21" t="s">
        <v>331</v>
      </c>
      <c r="C134" s="72">
        <f>SUMPRODUCT(-(Bens!$B$4:$B$103=Analítico!$B134),-(Bens!$D$4:$D$103=Analítico!C$3),(Bens!$G$4:$G$103))</f>
        <v>18000</v>
      </c>
      <c r="D134" s="72">
        <f>SUMPRODUCT(-(Bens!$B$4:$B$103=Analítico!$B134),-(Bens!$D$4:$D$103=Analítico!D$3),(Bens!$G$4:$G$103))</f>
        <v>0</v>
      </c>
      <c r="E134" s="72">
        <f>SUMPRODUCT(-(Bens!$B$4:$B$103=Analítico!$B134),-(Bens!$D$4:$D$103=Analítico!E$3),(Bens!$G$4:$G$103))</f>
        <v>0</v>
      </c>
      <c r="F134" s="72">
        <f>SUMPRODUCT(-(Bens!$B$4:$B$103=Analítico!$B134),-(Bens!$D$4:$D$103=Analítico!F$3),(Bens!$G$4:$G$103))</f>
        <v>0</v>
      </c>
      <c r="G134" s="72">
        <f>SUMPRODUCT(-(Bens!$B$4:$B$103=Analítico!$B134),-(Bens!$D$4:$D$103=Analítico!G$3),(Bens!$G$4:$G$103))</f>
        <v>0</v>
      </c>
      <c r="H134" s="72">
        <f>SUMPRODUCT(-(Bens!$B$4:$B$103=Analítico!$B134),-(Bens!$D$4:$D$103=Analítico!H$3),(Bens!$G$4:$G$103))</f>
        <v>0</v>
      </c>
      <c r="I134" s="72">
        <f>SUMPRODUCT(-(Bens!$B$4:$B$103=Analítico!$B134),-(Bens!$D$4:$D$103=Analítico!I$3),(Bens!$G$4:$G$103))</f>
        <v>0</v>
      </c>
      <c r="J134" s="72">
        <f>SUMPRODUCT(-(Bens!$B$4:$B$103=Analítico!$B134),-(Bens!$D$4:$D$103=Analítico!J$3),(Bens!$G$4:$G$103))</f>
        <v>0</v>
      </c>
      <c r="K134" s="72">
        <f>SUMPRODUCT(-(Bens!$B$4:$B$103=Analítico!$B134),-(Bens!$D$4:$D$103=Analítico!K$3),(Bens!$G$4:$G$103))</f>
        <v>0</v>
      </c>
      <c r="L134" s="72">
        <f>SUMPRODUCT(-(Bens!$B$4:$B$103=Analítico!$B134),-(Bens!$D$4:$D$103=Analítico!L$3),(Bens!$G$4:$G$103))</f>
        <v>0</v>
      </c>
      <c r="M134" s="72">
        <f>SUMPRODUCT(-(Bens!$B$4:$B$103=Analítico!$B134),-(Bens!$D$4:$D$103=Analítico!M$3),(Bens!$G$4:$G$103))</f>
        <v>0</v>
      </c>
      <c r="N134" s="72">
        <f>SUMPRODUCT(-(Bens!$B$4:$B$103=Analítico!$B134),-(Bens!$D$4:$D$103=Analítico!N$3),(Bens!$G$4:$G$103))</f>
        <v>0</v>
      </c>
      <c r="O134" s="72">
        <f>SUMPRODUCT(-(Bens!$B$4:$B$103=Analítico!$B134),-(Bens!$D$4:$D$103=Analítico!O$3),(Bens!$G$4:$G$103))</f>
        <v>0</v>
      </c>
      <c r="P134" s="72">
        <f>SUMPRODUCT(-(Bens!$B$4:$B$103=Analítico!$B134),-(Bens!$D$4:$D$103=Analítico!P$3),(Bens!$G$4:$G$103))</f>
        <v>0</v>
      </c>
      <c r="Q134" s="72">
        <f>SUMPRODUCT(-(Bens!$B$4:$B$103=Analítico!$B134),-(Bens!$D$4:$D$103=Analítico!Q$3),(Bens!$G$4:$G$103))</f>
        <v>0</v>
      </c>
      <c r="R134" s="72">
        <f>SUMPRODUCT(-(Bens!$B$4:$B$103=Analítico!$B134),-(Bens!$D$4:$D$103=Analítico!R$3),(Bens!$G$4:$G$103))</f>
        <v>0</v>
      </c>
      <c r="S134" s="72">
        <f>SUMPRODUCT(-(Bens!$B$4:$B$103=Analítico!$B134),-(Bens!$D$4:$D$103=Analítico!S$3),(Bens!$G$4:$G$103))</f>
        <v>0</v>
      </c>
      <c r="T134" s="72">
        <f>SUMPRODUCT(-(Bens!$B$4:$B$103=Analítico!$B134),-(Bens!$D$4:$D$103=Analítico!T$3),(Bens!$G$4:$G$103))</f>
        <v>0</v>
      </c>
      <c r="U134" s="72">
        <f>SUMPRODUCT(-(Bens!$B$4:$B$103=Analítico!$B134),-(Bens!$D$4:$D$103=Analítico!U$3),(Bens!$G$4:$G$103))</f>
        <v>0</v>
      </c>
      <c r="V134" s="72">
        <f>SUMPRODUCT(-(Bens!$B$4:$B$103=Analítico!$B134),-(Bens!$D$4:$D$103=Analítico!V$3),(Bens!$G$4:$G$103))</f>
        <v>0</v>
      </c>
      <c r="W134" s="72">
        <f>SUMPRODUCT(-(Bens!$B$4:$B$103=Analítico!$B134),-(Bens!$D$4:$D$103=Analítico!W$3),(Bens!$G$4:$G$103))</f>
        <v>0</v>
      </c>
      <c r="X134" s="72">
        <f>SUMPRODUCT(-(Bens!$B$4:$B$103=Analítico!$B134),-(Bens!$D$4:$D$103=Analítico!X$3),(Bens!$G$4:$G$103))</f>
        <v>0</v>
      </c>
      <c r="Y134" s="72">
        <f>SUMPRODUCT(-(Bens!$B$4:$B$103=Analítico!$B134),-(Bens!$D$4:$D$103=Analítico!Y$3),(Bens!$G$4:$G$103))</f>
        <v>0</v>
      </c>
      <c r="Z134" s="72">
        <f>SUMPRODUCT(-(Bens!$B$4:$B$103=Analítico!$B134),-(Bens!$D$4:$D$103=Analítico!Z$3),(Bens!$G$4:$G$103))</f>
        <v>0</v>
      </c>
      <c r="AA134" s="72">
        <f>SUMPRODUCT(-(Bens!$B$4:$B$103=Analítico!$B134),-(Bens!$D$4:$D$103=Analítico!AA$3),(Bens!$G$4:$G$103))</f>
        <v>0</v>
      </c>
      <c r="AB134" s="72">
        <f>SUMPRODUCT(-(Bens!$B$4:$B$103=Analítico!$B134),-(Bens!$D$4:$D$103=Analítico!AB$3),(Bens!$G$4:$G$103))</f>
        <v>0</v>
      </c>
      <c r="AC134" s="72">
        <f>SUMPRODUCT(-(Bens!$B$4:$B$103=Analítico!$B134),-(Bens!$D$4:$D$103=Analítico!AC$3),(Bens!$G$4:$G$103))</f>
        <v>0</v>
      </c>
      <c r="AD134" s="72">
        <f>SUMPRODUCT(-(Bens!$B$4:$B$103=Analítico!$B134),-(Bens!$D$4:$D$103=Analítico!AD$3),(Bens!$G$4:$G$103))</f>
        <v>0</v>
      </c>
      <c r="AE134" s="72">
        <f>SUMPRODUCT(-(Bens!$B$4:$B$103=Analítico!$B134),-(Bens!$D$4:$D$103=Analítico!AE$3),(Bens!$G$4:$G$103))</f>
        <v>0</v>
      </c>
      <c r="AF134" s="72">
        <f>SUMPRODUCT(-(Bens!$B$4:$B$103=Analítico!$B134),-(Bens!$D$4:$D$103=Analítico!AF$3),(Bens!$G$4:$G$103))</f>
        <v>0</v>
      </c>
      <c r="AG134" s="72">
        <f>SUMPRODUCT(-(Bens!$B$4:$B$103=Analítico!$B134),-(Bens!$D$4:$D$103=Analítico!AG$3),(Bens!$G$4:$G$103))</f>
        <v>0</v>
      </c>
      <c r="AH134" s="72">
        <f>SUMPRODUCT(-(Bens!$B$4:$B$103=Analítico!$B134),-(Bens!$D$4:$D$103=Analítico!AH$3),(Bens!$G$4:$G$103))</f>
        <v>0</v>
      </c>
      <c r="AI134" s="72">
        <f>SUMPRODUCT(-(Bens!$B$4:$B$103=Analítico!$B134),-(Bens!$D$4:$D$103=Analítico!AI$3),(Bens!$G$4:$G$103))</f>
        <v>0</v>
      </c>
      <c r="AJ134" s="72">
        <f>SUMPRODUCT(-(Bens!$B$4:$B$103=Analítico!$B134),-(Bens!$D$4:$D$103=Analítico!AJ$3),(Bens!$G$4:$G$103))</f>
        <v>0</v>
      </c>
      <c r="AK134" s="72">
        <f>SUMPRODUCT(-(Bens!$B$4:$B$103=Analítico!$B134),-(Bens!$D$4:$D$103=Analítico!AK$3),(Bens!$G$4:$G$103))</f>
        <v>0</v>
      </c>
      <c r="AL134" s="72">
        <f>SUMPRODUCT(-(Bens!$B$4:$B$103=Analítico!$B134),-(Bens!$D$4:$D$103=Analítico!AL$3),(Bens!$G$4:$G$103))</f>
        <v>0</v>
      </c>
      <c r="AM134" s="72">
        <f>SUMPRODUCT(-(Bens!$B$4:$B$103=Analítico!$B134),-(Bens!$D$4:$D$103=Analítico!AM$3),(Bens!$G$4:$G$103))</f>
        <v>0</v>
      </c>
      <c r="AN134" s="72">
        <f>SUMPRODUCT(-(Bens!$B$4:$B$103=Analítico!$B134),-(Bens!$D$4:$D$103=Analítico!AN$3),(Bens!$G$4:$G$103))</f>
        <v>0</v>
      </c>
      <c r="AO134" s="72">
        <f>SUMPRODUCT(-(Bens!$B$4:$B$103=Analítico!$B134),-(Bens!$D$4:$D$103=Analítico!AO$3),(Bens!$G$4:$G$103))</f>
        <v>0</v>
      </c>
      <c r="AP134" s="72">
        <f>SUMPRODUCT(-(Bens!$B$4:$B$103=Analítico!$B134),-(Bens!$D$4:$D$103=Analítico!AP$3),(Bens!$G$4:$G$103))</f>
        <v>0</v>
      </c>
      <c r="AQ134" s="72">
        <f>SUMPRODUCT(-(Bens!$B$4:$B$103=Analítico!$B134),-(Bens!$D$4:$D$103=Analítico!AQ$3),(Bens!$G$4:$G$103))</f>
        <v>0</v>
      </c>
      <c r="AR134" s="72">
        <f>SUMPRODUCT(-(Bens!$B$4:$B$103=Analítico!$B134),-(Bens!$D$4:$D$103=Analítico!AR$3),(Bens!$G$4:$G$103))</f>
        <v>0</v>
      </c>
      <c r="AS134" s="72">
        <f>SUMPRODUCT(-(Bens!$B$4:$B$103=Analítico!$B134),-(Bens!$D$4:$D$103=Analítico!AS$3),(Bens!$G$4:$G$103))</f>
        <v>0</v>
      </c>
      <c r="AT134" s="72">
        <f>SUMPRODUCT(-(Bens!$B$4:$B$103=Analítico!$B134),-(Bens!$D$4:$D$103=Analítico!AT$3),(Bens!$G$4:$G$103))</f>
        <v>0</v>
      </c>
      <c r="AU134" s="72">
        <f>SUMPRODUCT(-(Bens!$B$4:$B$103=Analítico!$B134),-(Bens!$D$4:$D$103=Analítico!AU$3),(Bens!$G$4:$G$103))</f>
        <v>0</v>
      </c>
      <c r="AV134" s="72">
        <f>SUMPRODUCT(-(Bens!$B$4:$B$103=Analítico!$B134),-(Bens!$D$4:$D$103=Analítico!AV$3),(Bens!$G$4:$G$103))</f>
        <v>0</v>
      </c>
      <c r="AW134" s="72">
        <f>SUMPRODUCT(-(Bens!$B$4:$B$103=Analítico!$B134),-(Bens!$D$4:$D$103=Analítico!AW$3),(Bens!$G$4:$G$103))</f>
        <v>0</v>
      </c>
      <c r="AX134" s="72">
        <f>SUMPRODUCT(-(Bens!$B$4:$B$103=Analítico!$B134),-(Bens!$D$4:$D$103=Analítico!AX$3),(Bens!$G$4:$G$103))</f>
        <v>0</v>
      </c>
      <c r="AY134" s="72">
        <f>SUMPRODUCT(-(Bens!$B$4:$B$103=Analítico!$B134),-(Bens!$D$4:$D$103=Analítico!AY$3),(Bens!$G$4:$G$103))</f>
        <v>0</v>
      </c>
      <c r="AZ134" s="72">
        <f>SUMPRODUCT(-(Bens!$B$4:$B$103=Analítico!$B134),-(Bens!$D$4:$D$103=Analítico!AZ$3),(Bens!$G$4:$G$103))</f>
        <v>0</v>
      </c>
      <c r="BA134" s="72">
        <f>SUMPRODUCT(-(Bens!$B$4:$B$103=Analítico!$B134),-(Bens!$D$4:$D$103=Analítico!BA$3),(Bens!$G$4:$G$103))</f>
        <v>0</v>
      </c>
      <c r="BB134" s="72">
        <f>SUMPRODUCT(-(Bens!$B$4:$B$103=Analítico!$B134),-(Bens!$D$4:$D$103=Analítico!BB$3),(Bens!$G$4:$G$103))</f>
        <v>0</v>
      </c>
      <c r="BC134" s="72">
        <f>SUMPRODUCT(-(Bens!$B$4:$B$103=Analítico!$B134),-(Bens!$D$4:$D$103=Analítico!BC$3),(Bens!$G$4:$G$103))</f>
        <v>0</v>
      </c>
      <c r="BD134" s="72">
        <f>SUMPRODUCT(-(Bens!$B$4:$B$103=Analítico!$B134),-(Bens!$D$4:$D$103=Analítico!BD$3),(Bens!$G$4:$G$103))</f>
        <v>0</v>
      </c>
      <c r="BE134" s="72">
        <f>SUMPRODUCT(-(Bens!$B$4:$B$103=Analítico!$B134),-(Bens!$D$4:$D$103=Analítico!BE$3),(Bens!$G$4:$G$103))</f>
        <v>0</v>
      </c>
      <c r="BF134" s="72">
        <f>SUMPRODUCT(-(Bens!$B$4:$B$103=Analítico!$B134),-(Bens!$D$4:$D$103=Analítico!BF$3),(Bens!$G$4:$G$103))</f>
        <v>0</v>
      </c>
      <c r="BG134" s="72">
        <f>SUMPRODUCT(-(Bens!$B$4:$B$103=Analítico!$B134),-(Bens!$D$4:$D$103=Analítico!BG$3),(Bens!$G$4:$G$103))</f>
        <v>0</v>
      </c>
      <c r="BH134" s="72">
        <f>SUMPRODUCT(-(Bens!$B$4:$B$103=Analítico!$B134),-(Bens!$D$4:$D$103=Analítico!BH$3),(Bens!$G$4:$G$103))</f>
        <v>0</v>
      </c>
      <c r="BI134" s="72">
        <f>SUMPRODUCT(-(Bens!$B$4:$B$103=Analítico!$B134),-(Bens!$D$4:$D$103=Analítico!BI$3),(Bens!$G$4:$G$103))</f>
        <v>0</v>
      </c>
      <c r="BJ134" s="72">
        <f>SUMPRODUCT(-(Bens!$B$4:$B$103=Analítico!$B134),-(Bens!$D$4:$D$103=Analítico!BJ$3),(Bens!$G$4:$G$103))</f>
        <v>0</v>
      </c>
      <c r="BK134" s="70">
        <f t="shared" si="39"/>
        <v>18000</v>
      </c>
      <c r="BL134" s="75">
        <f t="shared" ca="1" si="40"/>
        <v>5.4585449417438592E-3</v>
      </c>
    </row>
    <row r="135" spans="1:64" s="48" customFormat="1" ht="23.25" customHeight="1" thickBot="1" x14ac:dyDescent="0.25">
      <c r="A135" s="294"/>
      <c r="B135" s="293" t="s">
        <v>332</v>
      </c>
      <c r="C135" s="295">
        <f t="shared" ref="C135:BK135" si="41">SUBTOTAL(109,C121:C134)</f>
        <v>45500</v>
      </c>
      <c r="D135" s="295">
        <f t="shared" si="41"/>
        <v>0</v>
      </c>
      <c r="E135" s="295">
        <f t="shared" si="41"/>
        <v>0</v>
      </c>
      <c r="F135" s="295">
        <f t="shared" si="41"/>
        <v>0</v>
      </c>
      <c r="G135" s="295">
        <f t="shared" si="41"/>
        <v>0</v>
      </c>
      <c r="H135" s="295">
        <f t="shared" si="41"/>
        <v>0</v>
      </c>
      <c r="I135" s="295">
        <f t="shared" si="41"/>
        <v>0</v>
      </c>
      <c r="J135" s="295">
        <f t="shared" si="41"/>
        <v>0</v>
      </c>
      <c r="K135" s="295">
        <f t="shared" si="41"/>
        <v>0</v>
      </c>
      <c r="L135" s="295">
        <f t="shared" si="41"/>
        <v>0</v>
      </c>
      <c r="M135" s="295">
        <f t="shared" si="41"/>
        <v>0</v>
      </c>
      <c r="N135" s="295">
        <f t="shared" si="41"/>
        <v>0</v>
      </c>
      <c r="O135" s="295">
        <f t="shared" si="41"/>
        <v>0</v>
      </c>
      <c r="P135" s="295">
        <f t="shared" si="41"/>
        <v>0</v>
      </c>
      <c r="Q135" s="295">
        <f t="shared" si="41"/>
        <v>0</v>
      </c>
      <c r="R135" s="295">
        <f t="shared" si="41"/>
        <v>0</v>
      </c>
      <c r="S135" s="295">
        <f t="shared" si="41"/>
        <v>0</v>
      </c>
      <c r="T135" s="295">
        <f t="shared" si="41"/>
        <v>0</v>
      </c>
      <c r="U135" s="295">
        <f t="shared" si="41"/>
        <v>0</v>
      </c>
      <c r="V135" s="295">
        <f t="shared" si="41"/>
        <v>0</v>
      </c>
      <c r="W135" s="295">
        <f t="shared" si="41"/>
        <v>0</v>
      </c>
      <c r="X135" s="295">
        <f t="shared" si="41"/>
        <v>0</v>
      </c>
      <c r="Y135" s="295">
        <f t="shared" si="41"/>
        <v>0</v>
      </c>
      <c r="Z135" s="295">
        <f t="shared" ref="Z135:AK135" si="42">SUBTOTAL(109,Z121:Z134)</f>
        <v>0</v>
      </c>
      <c r="AA135" s="295">
        <f t="shared" si="42"/>
        <v>0</v>
      </c>
      <c r="AB135" s="295">
        <f t="shared" si="42"/>
        <v>0</v>
      </c>
      <c r="AC135" s="295">
        <f t="shared" si="42"/>
        <v>0</v>
      </c>
      <c r="AD135" s="295">
        <f t="shared" si="42"/>
        <v>0</v>
      </c>
      <c r="AE135" s="295">
        <f t="shared" si="42"/>
        <v>0</v>
      </c>
      <c r="AF135" s="295">
        <f t="shared" si="42"/>
        <v>0</v>
      </c>
      <c r="AG135" s="295">
        <f t="shared" si="42"/>
        <v>0</v>
      </c>
      <c r="AH135" s="295">
        <f t="shared" si="42"/>
        <v>0</v>
      </c>
      <c r="AI135" s="295">
        <f t="shared" si="42"/>
        <v>0</v>
      </c>
      <c r="AJ135" s="295">
        <f t="shared" si="42"/>
        <v>0</v>
      </c>
      <c r="AK135" s="295">
        <f t="shared" si="42"/>
        <v>0</v>
      </c>
      <c r="AL135" s="295">
        <f t="shared" ref="AL135:AS135" si="43">SUBTOTAL(109,AL121:AL134)</f>
        <v>0</v>
      </c>
      <c r="AM135" s="295">
        <f t="shared" si="43"/>
        <v>0</v>
      </c>
      <c r="AN135" s="295">
        <f t="shared" si="43"/>
        <v>0</v>
      </c>
      <c r="AO135" s="295">
        <f t="shared" si="43"/>
        <v>0</v>
      </c>
      <c r="AP135" s="295">
        <f t="shared" si="43"/>
        <v>0</v>
      </c>
      <c r="AQ135" s="295">
        <f t="shared" si="43"/>
        <v>0</v>
      </c>
      <c r="AR135" s="295">
        <f t="shared" si="43"/>
        <v>0</v>
      </c>
      <c r="AS135" s="295">
        <f t="shared" si="43"/>
        <v>0</v>
      </c>
      <c r="AT135" s="295">
        <f t="shared" ref="AT135:BJ135" si="44">SUBTOTAL(109,AT121:AT134)</f>
        <v>0</v>
      </c>
      <c r="AU135" s="295">
        <f t="shared" si="44"/>
        <v>0</v>
      </c>
      <c r="AV135" s="295">
        <f t="shared" si="44"/>
        <v>0</v>
      </c>
      <c r="AW135" s="295">
        <f t="shared" si="44"/>
        <v>0</v>
      </c>
      <c r="AX135" s="295">
        <f t="shared" si="44"/>
        <v>0</v>
      </c>
      <c r="AY135" s="295">
        <f t="shared" si="44"/>
        <v>0</v>
      </c>
      <c r="AZ135" s="295">
        <f t="shared" si="44"/>
        <v>0</v>
      </c>
      <c r="BA135" s="295">
        <f t="shared" si="44"/>
        <v>0</v>
      </c>
      <c r="BB135" s="295">
        <f t="shared" si="44"/>
        <v>0</v>
      </c>
      <c r="BC135" s="295">
        <f t="shared" si="44"/>
        <v>0</v>
      </c>
      <c r="BD135" s="295">
        <f t="shared" si="44"/>
        <v>0</v>
      </c>
      <c r="BE135" s="295">
        <f t="shared" si="44"/>
        <v>0</v>
      </c>
      <c r="BF135" s="295">
        <f t="shared" si="44"/>
        <v>0</v>
      </c>
      <c r="BG135" s="295">
        <f t="shared" si="44"/>
        <v>0</v>
      </c>
      <c r="BH135" s="295">
        <f t="shared" si="44"/>
        <v>0</v>
      </c>
      <c r="BI135" s="295">
        <f t="shared" si="44"/>
        <v>0</v>
      </c>
      <c r="BJ135" s="295">
        <f t="shared" si="44"/>
        <v>0</v>
      </c>
      <c r="BK135" s="295">
        <f t="shared" si="41"/>
        <v>45500</v>
      </c>
      <c r="BL135" s="296">
        <f ca="1">IF($BK$138=0,0,BK135/$BK$138)</f>
        <v>1.3797988602741422E-2</v>
      </c>
    </row>
    <row r="136" spans="1:64" s="48" customFormat="1" ht="23.25" customHeight="1" thickBot="1" x14ac:dyDescent="0.25">
      <c r="A136" s="259" t="s">
        <v>95</v>
      </c>
      <c r="B136" s="260" t="s">
        <v>96</v>
      </c>
      <c r="C136" s="262">
        <v>0</v>
      </c>
      <c r="D136" s="262">
        <v>0</v>
      </c>
      <c r="E136" s="262">
        <v>0</v>
      </c>
      <c r="F136" s="262">
        <v>0</v>
      </c>
      <c r="G136" s="262">
        <v>0</v>
      </c>
      <c r="H136" s="262">
        <v>0</v>
      </c>
      <c r="I136" s="262">
        <v>0</v>
      </c>
      <c r="J136" s="262">
        <v>0</v>
      </c>
      <c r="K136" s="262">
        <v>0</v>
      </c>
      <c r="L136" s="262">
        <v>0</v>
      </c>
      <c r="M136" s="262">
        <v>0</v>
      </c>
      <c r="N136" s="262">
        <v>0</v>
      </c>
      <c r="O136" s="262">
        <v>0</v>
      </c>
      <c r="P136" s="262">
        <v>0</v>
      </c>
      <c r="Q136" s="262">
        <v>0</v>
      </c>
      <c r="R136" s="262">
        <v>0</v>
      </c>
      <c r="S136" s="262">
        <v>0</v>
      </c>
      <c r="T136" s="262">
        <v>0</v>
      </c>
      <c r="U136" s="262">
        <v>0</v>
      </c>
      <c r="V136" s="262">
        <v>0</v>
      </c>
      <c r="W136" s="262">
        <v>0</v>
      </c>
      <c r="X136" s="262">
        <v>0</v>
      </c>
      <c r="Y136" s="262">
        <v>0</v>
      </c>
      <c r="Z136" s="262">
        <v>0</v>
      </c>
      <c r="AA136" s="262">
        <v>0</v>
      </c>
      <c r="AB136" s="262">
        <v>0</v>
      </c>
      <c r="AC136" s="262">
        <v>0</v>
      </c>
      <c r="AD136" s="262">
        <v>0</v>
      </c>
      <c r="AE136" s="262">
        <v>0</v>
      </c>
      <c r="AF136" s="262">
        <v>0</v>
      </c>
      <c r="AG136" s="262">
        <v>0</v>
      </c>
      <c r="AH136" s="262">
        <v>0</v>
      </c>
      <c r="AI136" s="262">
        <v>0</v>
      </c>
      <c r="AJ136" s="262">
        <v>0</v>
      </c>
      <c r="AK136" s="262">
        <v>0</v>
      </c>
      <c r="AL136" s="262">
        <v>0</v>
      </c>
      <c r="AM136" s="262">
        <v>0</v>
      </c>
      <c r="AN136" s="262">
        <v>0</v>
      </c>
      <c r="AO136" s="262">
        <v>0</v>
      </c>
      <c r="AP136" s="262">
        <v>0</v>
      </c>
      <c r="AQ136" s="262">
        <v>0</v>
      </c>
      <c r="AR136" s="262">
        <v>0</v>
      </c>
      <c r="AS136" s="262">
        <v>0</v>
      </c>
      <c r="AT136" s="262">
        <v>0</v>
      </c>
      <c r="AU136" s="262">
        <v>0</v>
      </c>
      <c r="AV136" s="262">
        <v>0</v>
      </c>
      <c r="AW136" s="262">
        <v>0</v>
      </c>
      <c r="AX136" s="262">
        <v>0</v>
      </c>
      <c r="AY136" s="262">
        <v>0</v>
      </c>
      <c r="AZ136" s="262">
        <v>0</v>
      </c>
      <c r="BA136" s="262">
        <v>0</v>
      </c>
      <c r="BB136" s="262">
        <v>0</v>
      </c>
      <c r="BC136" s="262">
        <v>0</v>
      </c>
      <c r="BD136" s="262">
        <v>0</v>
      </c>
      <c r="BE136" s="262">
        <v>0</v>
      </c>
      <c r="BF136" s="262">
        <v>0</v>
      </c>
      <c r="BG136" s="262">
        <v>0</v>
      </c>
      <c r="BH136" s="262">
        <v>0</v>
      </c>
      <c r="BI136" s="262">
        <v>0</v>
      </c>
      <c r="BJ136" s="262">
        <v>0</v>
      </c>
      <c r="BK136" s="263">
        <f>SUM(C136:BJ136)</f>
        <v>0</v>
      </c>
      <c r="BL136" s="264">
        <f t="shared" ref="BL136" ca="1" si="45">IF($BK$138=0,0,BK136/$BK$138)</f>
        <v>0</v>
      </c>
    </row>
    <row r="137" spans="1:64" s="48" customFormat="1" ht="23.25" customHeight="1" thickBot="1" x14ac:dyDescent="0.25">
      <c r="A137" s="259" t="s">
        <v>97</v>
      </c>
      <c r="B137" s="260" t="s">
        <v>98</v>
      </c>
      <c r="C137" s="262"/>
      <c r="D137" s="262"/>
      <c r="E137" s="262"/>
      <c r="F137" s="262"/>
      <c r="G137" s="262"/>
      <c r="H137" s="262"/>
      <c r="I137" s="262"/>
      <c r="J137" s="262"/>
      <c r="K137" s="262"/>
      <c r="L137" s="262"/>
      <c r="M137" s="262"/>
      <c r="N137" s="262"/>
      <c r="O137" s="262"/>
      <c r="P137" s="262"/>
      <c r="Q137" s="262"/>
      <c r="R137" s="262"/>
      <c r="S137" s="262"/>
      <c r="T137" s="262"/>
      <c r="U137" s="262"/>
      <c r="V137" s="262"/>
      <c r="W137" s="262"/>
      <c r="X137" s="262"/>
      <c r="Y137" s="262"/>
      <c r="Z137" s="262"/>
      <c r="AA137" s="262"/>
      <c r="AB137" s="262"/>
      <c r="AC137" s="262"/>
      <c r="AD137" s="262"/>
      <c r="AE137" s="262"/>
      <c r="AF137" s="262"/>
      <c r="AG137" s="262"/>
      <c r="AH137" s="262"/>
      <c r="AI137" s="262"/>
      <c r="AJ137" s="262"/>
      <c r="AK137" s="262"/>
      <c r="AL137" s="262"/>
      <c r="AM137" s="262"/>
      <c r="AN137" s="262"/>
      <c r="AO137" s="262"/>
      <c r="AP137" s="262"/>
      <c r="AQ137" s="262"/>
      <c r="AR137" s="262"/>
      <c r="AS137" s="262"/>
      <c r="AT137" s="262"/>
      <c r="AU137" s="262"/>
      <c r="AV137" s="262"/>
      <c r="AW137" s="262"/>
      <c r="AX137" s="262"/>
      <c r="AY137" s="262"/>
      <c r="AZ137" s="262"/>
      <c r="BA137" s="262"/>
      <c r="BB137" s="262"/>
      <c r="BC137" s="262"/>
      <c r="BD137" s="262"/>
      <c r="BE137" s="262"/>
      <c r="BF137" s="262"/>
      <c r="BG137" s="262"/>
      <c r="BH137" s="262"/>
      <c r="BI137" s="262"/>
      <c r="BJ137" s="262"/>
      <c r="BK137" s="263">
        <f>Desmobilização!H204</f>
        <v>230000</v>
      </c>
      <c r="BL137" s="264">
        <f t="shared" ref="BL137" ca="1" si="46">IF($BK$138=0,0,BK137/$BK$138)</f>
        <v>6.974807425561598E-2</v>
      </c>
    </row>
    <row r="138" spans="1:64" s="48" customFormat="1" ht="23.25" customHeight="1" thickBot="1" x14ac:dyDescent="0.25">
      <c r="A138" s="379" t="s">
        <v>333</v>
      </c>
      <c r="B138" s="379"/>
      <c r="C138" s="271">
        <f t="shared" ref="C138:AH138" ca="1" si="47">SUBTOTAL(109,C20:C137)</f>
        <v>1182794.4270000001</v>
      </c>
      <c r="D138" s="271">
        <f t="shared" ca="1" si="47"/>
        <v>493377.76255555562</v>
      </c>
      <c r="E138" s="271">
        <f t="shared" ca="1" si="47"/>
        <v>343377.76255555562</v>
      </c>
      <c r="F138" s="271">
        <f t="shared" ca="1" si="47"/>
        <v>343377.76255555562</v>
      </c>
      <c r="G138" s="271">
        <f t="shared" ca="1" si="47"/>
        <v>343377.76255555562</v>
      </c>
      <c r="H138" s="271">
        <f t="shared" ca="1" si="47"/>
        <v>361276.60593444447</v>
      </c>
      <c r="I138" s="271">
        <f t="shared" ca="1" si="47"/>
        <v>0</v>
      </c>
      <c r="J138" s="271">
        <f t="shared" ca="1" si="47"/>
        <v>0</v>
      </c>
      <c r="K138" s="271">
        <f t="shared" ca="1" si="47"/>
        <v>0</v>
      </c>
      <c r="L138" s="271">
        <f t="shared" ca="1" si="47"/>
        <v>0</v>
      </c>
      <c r="M138" s="271">
        <f t="shared" ca="1" si="47"/>
        <v>0</v>
      </c>
      <c r="N138" s="271">
        <f t="shared" ca="1" si="47"/>
        <v>0</v>
      </c>
      <c r="O138" s="271">
        <f t="shared" ca="1" si="47"/>
        <v>0</v>
      </c>
      <c r="P138" s="271">
        <f t="shared" ca="1" si="47"/>
        <v>0</v>
      </c>
      <c r="Q138" s="271">
        <f t="shared" ca="1" si="47"/>
        <v>0</v>
      </c>
      <c r="R138" s="271">
        <f t="shared" ca="1" si="47"/>
        <v>0</v>
      </c>
      <c r="S138" s="271">
        <f t="shared" ca="1" si="47"/>
        <v>0</v>
      </c>
      <c r="T138" s="271">
        <f t="shared" ca="1" si="47"/>
        <v>0</v>
      </c>
      <c r="U138" s="271">
        <f t="shared" ca="1" si="47"/>
        <v>0</v>
      </c>
      <c r="V138" s="271">
        <f t="shared" ca="1" si="47"/>
        <v>0</v>
      </c>
      <c r="W138" s="271">
        <f t="shared" ca="1" si="47"/>
        <v>0</v>
      </c>
      <c r="X138" s="271">
        <f t="shared" ca="1" si="47"/>
        <v>0</v>
      </c>
      <c r="Y138" s="271">
        <f t="shared" ca="1" si="47"/>
        <v>0</v>
      </c>
      <c r="Z138" s="271">
        <f t="shared" ca="1" si="47"/>
        <v>0</v>
      </c>
      <c r="AA138" s="271">
        <f t="shared" ca="1" si="47"/>
        <v>0</v>
      </c>
      <c r="AB138" s="271">
        <f t="shared" ca="1" si="47"/>
        <v>0</v>
      </c>
      <c r="AC138" s="271">
        <f t="shared" ca="1" si="47"/>
        <v>0</v>
      </c>
      <c r="AD138" s="271">
        <f t="shared" ca="1" si="47"/>
        <v>0</v>
      </c>
      <c r="AE138" s="271">
        <f t="shared" ca="1" si="47"/>
        <v>0</v>
      </c>
      <c r="AF138" s="271">
        <f t="shared" ca="1" si="47"/>
        <v>0</v>
      </c>
      <c r="AG138" s="271">
        <f t="shared" ca="1" si="47"/>
        <v>0</v>
      </c>
      <c r="AH138" s="271">
        <f t="shared" ca="1" si="47"/>
        <v>0</v>
      </c>
      <c r="AI138" s="271">
        <f t="shared" ref="AI138:BK138" ca="1" si="48">SUBTOTAL(109,AI20:AI137)</f>
        <v>0</v>
      </c>
      <c r="AJ138" s="271">
        <f t="shared" ca="1" si="48"/>
        <v>0</v>
      </c>
      <c r="AK138" s="271">
        <f t="shared" ca="1" si="48"/>
        <v>0</v>
      </c>
      <c r="AL138" s="271">
        <f t="shared" ca="1" si="48"/>
        <v>0</v>
      </c>
      <c r="AM138" s="271">
        <f t="shared" ca="1" si="48"/>
        <v>0</v>
      </c>
      <c r="AN138" s="271">
        <f t="shared" ca="1" si="48"/>
        <v>0</v>
      </c>
      <c r="AO138" s="271">
        <f t="shared" ca="1" si="48"/>
        <v>0</v>
      </c>
      <c r="AP138" s="271">
        <f t="shared" ca="1" si="48"/>
        <v>0</v>
      </c>
      <c r="AQ138" s="271">
        <f t="shared" ca="1" si="48"/>
        <v>0</v>
      </c>
      <c r="AR138" s="271">
        <f t="shared" ca="1" si="48"/>
        <v>0</v>
      </c>
      <c r="AS138" s="271">
        <f t="shared" ca="1" si="48"/>
        <v>0</v>
      </c>
      <c r="AT138" s="271">
        <f t="shared" ca="1" si="48"/>
        <v>0</v>
      </c>
      <c r="AU138" s="271">
        <f t="shared" ca="1" si="48"/>
        <v>0</v>
      </c>
      <c r="AV138" s="271">
        <f t="shared" ca="1" si="48"/>
        <v>0</v>
      </c>
      <c r="AW138" s="271">
        <f t="shared" ca="1" si="48"/>
        <v>0</v>
      </c>
      <c r="AX138" s="271">
        <f t="shared" ca="1" si="48"/>
        <v>0</v>
      </c>
      <c r="AY138" s="271">
        <f t="shared" ca="1" si="48"/>
        <v>0</v>
      </c>
      <c r="AZ138" s="271">
        <f t="shared" ca="1" si="48"/>
        <v>0</v>
      </c>
      <c r="BA138" s="271">
        <f t="shared" ca="1" si="48"/>
        <v>0</v>
      </c>
      <c r="BB138" s="271">
        <f t="shared" ca="1" si="48"/>
        <v>0</v>
      </c>
      <c r="BC138" s="271">
        <f t="shared" ca="1" si="48"/>
        <v>0</v>
      </c>
      <c r="BD138" s="271">
        <f t="shared" ca="1" si="48"/>
        <v>0</v>
      </c>
      <c r="BE138" s="271">
        <f t="shared" ca="1" si="48"/>
        <v>0</v>
      </c>
      <c r="BF138" s="271">
        <f t="shared" ca="1" si="48"/>
        <v>0</v>
      </c>
      <c r="BG138" s="271">
        <f t="shared" ca="1" si="48"/>
        <v>0</v>
      </c>
      <c r="BH138" s="271">
        <f t="shared" ca="1" si="48"/>
        <v>0</v>
      </c>
      <c r="BI138" s="271">
        <f t="shared" ca="1" si="48"/>
        <v>0</v>
      </c>
      <c r="BJ138" s="271">
        <f t="shared" ca="1" si="48"/>
        <v>0</v>
      </c>
      <c r="BK138" s="271">
        <f t="shared" ca="1" si="48"/>
        <v>3297582.0831566667</v>
      </c>
      <c r="BL138" s="231">
        <f ca="1">IF($BK$138=0,0,BK138/$BK$138)</f>
        <v>1</v>
      </c>
    </row>
    <row r="139" spans="1:64" s="48" customFormat="1"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120"/>
    </row>
    <row r="140" spans="1:64" s="48" customFormat="1" x14ac:dyDescent="0.2">
      <c r="A140" s="3"/>
      <c r="B140" s="3"/>
      <c r="C140" s="3"/>
      <c r="BL140" s="121"/>
    </row>
    <row r="141" spans="1:64" s="48" customFormat="1" x14ac:dyDescent="0.2">
      <c r="A141" s="3"/>
      <c r="B141" s="3"/>
      <c r="C141" s="3"/>
      <c r="BL141" s="121"/>
    </row>
    <row r="142" spans="1:64" s="48" customFormat="1" x14ac:dyDescent="0.2">
      <c r="A142" s="3"/>
      <c r="B142" s="3"/>
      <c r="C142" s="3"/>
      <c r="BL142" s="121"/>
    </row>
    <row r="143" spans="1:64" s="48" customFormat="1" x14ac:dyDescent="0.2">
      <c r="A143" s="3"/>
      <c r="B143" s="3"/>
      <c r="C143" s="3"/>
      <c r="BL143" s="121"/>
    </row>
    <row r="144" spans="1:64" s="48" customFormat="1" x14ac:dyDescent="0.2">
      <c r="A144" s="3"/>
      <c r="B144" s="3"/>
      <c r="C144" s="3"/>
      <c r="BL144" s="121"/>
    </row>
    <row r="145" spans="1:64" s="48" customFormat="1" x14ac:dyDescent="0.2">
      <c r="A145" s="3"/>
      <c r="B145" s="3"/>
      <c r="C145" s="3"/>
      <c r="BL145" s="121"/>
    </row>
  </sheetData>
  <sheetProtection algorithmName="SHA-512" hashValue="s9HqNNWFPSYpnxBqahlwl0dfif944L3ZvHMjggV1DBrFvDXfsOs4OtGtQ7TyrAbBE3yu58PtYMODiBBqN2J3+Q==" saltValue="ROaqVTi95Lpq54ZWjRVOfw==" spinCount="100000" sheet="1" objects="1" scenarios="1" formatColumns="0" formatRows="0"/>
  <dataConsolidate/>
  <mergeCells count="6">
    <mergeCell ref="AA2:BJ2"/>
    <mergeCell ref="O1:Z1"/>
    <mergeCell ref="C1:N1"/>
    <mergeCell ref="A138:B138"/>
    <mergeCell ref="C2:N2"/>
    <mergeCell ref="O2:Z2"/>
  </mergeCells>
  <phoneticPr fontId="13" type="noConversion"/>
  <pageMargins left="0.19685039370078741" right="0.19685039370078741" top="0.59055118110236227" bottom="0.59055118110236227" header="0" footer="0"/>
  <pageSetup paperSize="9" scale="63" fitToWidth="3" fitToHeight="4" orientation="landscape" horizontalDpi="4294967294" verticalDpi="4294967294" r:id="rId1"/>
  <headerFooter>
    <oddFooter>Página &amp;P de &amp;N</oddFooter>
  </headerFooter>
  <colBreaks count="4" manualBreakCount="4">
    <brk id="14" max="131" man="1"/>
    <brk id="26" max="131" man="1"/>
    <brk id="38" max="132" man="1"/>
    <brk id="50" max="132" man="1"/>
  </colBreaks>
  <ignoredErrors>
    <ignoredError sqref="C43 BK59:BL93 C30:BJ31 C44:BJ44 C47:BJ55 D7:BJ7 BK94:BL117"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3">
    <tabColor theme="3" tint="-0.249977111117893"/>
    <pageSetUpPr fitToPage="1"/>
  </sheetPr>
  <dimension ref="A1:AF531"/>
  <sheetViews>
    <sheetView tabSelected="1" zoomScaleNormal="100" zoomScaleSheetLayoutView="80" workbookViewId="0">
      <pane xSplit="5" ySplit="5" topLeftCell="F9" activePane="bottomRight" state="frozen"/>
      <selection pane="topRight" activeCell="F4" sqref="F4:F6"/>
      <selection pane="bottomLeft" activeCell="F4" sqref="F4:F6"/>
      <selection pane="bottomRight" activeCell="V7" sqref="V7"/>
    </sheetView>
  </sheetViews>
  <sheetFormatPr defaultColWidth="17" defaultRowHeight="30" customHeight="1" x14ac:dyDescent="0.2"/>
  <cols>
    <col min="1" max="1" width="4.42578125" style="3" bestFit="1" customWidth="1"/>
    <col min="2" max="2" width="29.85546875" style="3" customWidth="1"/>
    <col min="3" max="3" width="5.85546875" style="3" customWidth="1"/>
    <col min="4" max="4" width="10" style="3" customWidth="1"/>
    <col min="5" max="5" width="13" style="3" bestFit="1" customWidth="1"/>
    <col min="6" max="12" width="10.28515625" style="3" customWidth="1"/>
    <col min="13" max="19" width="10.85546875" style="3" customWidth="1"/>
    <col min="20" max="20" width="10.42578125" style="3" customWidth="1"/>
    <col min="21" max="21" width="11.28515625" style="3" customWidth="1"/>
    <col min="22" max="22" width="10" style="4" customWidth="1"/>
    <col min="23" max="23" width="10" style="3" customWidth="1"/>
    <col min="24" max="24" width="10" style="4" customWidth="1"/>
    <col min="25" max="25" width="10" style="3" customWidth="1"/>
    <col min="26" max="26" width="10" style="4" customWidth="1"/>
    <col min="27" max="28" width="10" style="3" customWidth="1"/>
    <col min="29" max="30" width="11.7109375" style="3" customWidth="1"/>
    <col min="31" max="16384" width="17" style="3"/>
  </cols>
  <sheetData>
    <row r="1" spans="1:32" s="48" customFormat="1" ht="31.5" customHeight="1" x14ac:dyDescent="0.2">
      <c r="A1" s="368" t="str">
        <f>Capa!A1</f>
        <v>Memória de Cálculo
Termo de Parceria nº 51/21 celebrado entre o Instituto Estadual de Florestas e o Instituto Ekos Brasil</v>
      </c>
      <c r="B1" s="368"/>
      <c r="C1" s="368"/>
      <c r="D1" s="368"/>
      <c r="E1" s="368"/>
      <c r="F1" s="368"/>
      <c r="G1" s="368"/>
      <c r="H1" s="368"/>
      <c r="I1" s="368"/>
      <c r="J1" s="368"/>
      <c r="K1" s="368"/>
      <c r="L1" s="368"/>
      <c r="M1" s="368"/>
      <c r="N1" s="368"/>
      <c r="O1" s="368"/>
      <c r="P1" s="368"/>
      <c r="Q1" s="368"/>
      <c r="R1" s="368"/>
      <c r="S1" s="368"/>
      <c r="T1" s="368"/>
      <c r="U1" s="368"/>
      <c r="V1" s="368"/>
      <c r="W1" s="368"/>
      <c r="X1" s="368"/>
      <c r="Y1" s="368"/>
      <c r="Z1" s="368"/>
      <c r="AA1" s="368"/>
      <c r="AB1" s="368"/>
      <c r="AC1" s="368"/>
      <c r="AD1" s="368"/>
    </row>
    <row r="2" spans="1:32" s="48" customFormat="1" ht="18" customHeight="1" x14ac:dyDescent="0.2">
      <c r="A2" s="382" t="s">
        <v>334</v>
      </c>
      <c r="B2" s="382"/>
      <c r="C2" s="382"/>
      <c r="D2" s="382"/>
      <c r="E2" s="382"/>
      <c r="F2" s="382"/>
      <c r="G2" s="382"/>
      <c r="H2" s="382"/>
      <c r="I2" s="382"/>
      <c r="J2" s="382"/>
      <c r="K2" s="382"/>
      <c r="L2" s="382"/>
      <c r="M2" s="382"/>
      <c r="N2" s="382"/>
      <c r="O2" s="382"/>
      <c r="P2" s="382"/>
      <c r="Q2" s="382"/>
      <c r="R2" s="382"/>
      <c r="S2" s="382"/>
      <c r="T2" s="382"/>
      <c r="U2" s="382"/>
      <c r="V2" s="382"/>
      <c r="W2" s="382"/>
      <c r="X2" s="382"/>
      <c r="Y2" s="382"/>
      <c r="Z2" s="382"/>
      <c r="AA2" s="382"/>
      <c r="AB2" s="382"/>
      <c r="AC2" s="382"/>
      <c r="AD2" s="382"/>
    </row>
    <row r="3" spans="1:32" s="48" customFormat="1" ht="17.25" customHeight="1" x14ac:dyDescent="0.2">
      <c r="A3" s="382" t="s">
        <v>335</v>
      </c>
      <c r="B3" s="382"/>
      <c r="C3" s="382"/>
      <c r="D3" s="382"/>
      <c r="E3" s="382"/>
      <c r="F3" s="382"/>
      <c r="G3" s="382"/>
      <c r="H3" s="382"/>
      <c r="I3" s="382"/>
      <c r="J3" s="382"/>
      <c r="K3" s="382"/>
      <c r="L3" s="382"/>
      <c r="M3" s="382"/>
      <c r="N3" s="382"/>
      <c r="O3" s="382"/>
      <c r="P3" s="382"/>
      <c r="Q3" s="382"/>
      <c r="R3" s="382"/>
      <c r="S3" s="382"/>
      <c r="T3" s="382"/>
      <c r="U3" s="382"/>
      <c r="V3" s="382"/>
      <c r="W3" s="382"/>
      <c r="X3" s="382"/>
      <c r="Y3" s="382"/>
      <c r="Z3" s="382"/>
      <c r="AA3" s="382"/>
      <c r="AB3" s="382"/>
      <c r="AC3" s="382"/>
      <c r="AD3" s="382"/>
    </row>
    <row r="4" spans="1:32" s="49" customFormat="1" ht="30" customHeight="1" x14ac:dyDescent="0.2">
      <c r="A4" s="324"/>
      <c r="B4" s="324"/>
      <c r="C4" s="324"/>
      <c r="D4" s="324"/>
      <c r="E4" s="324"/>
      <c r="F4" s="380" t="s">
        <v>87</v>
      </c>
      <c r="G4" s="380"/>
      <c r="H4" s="380"/>
      <c r="I4" s="380"/>
      <c r="J4" s="380"/>
      <c r="K4" s="380"/>
      <c r="L4" s="380"/>
      <c r="M4" s="380"/>
      <c r="N4" s="380"/>
      <c r="O4" s="380"/>
      <c r="P4" s="380"/>
      <c r="Q4" s="380"/>
      <c r="R4" s="380"/>
      <c r="S4" s="380"/>
      <c r="T4" s="380"/>
      <c r="U4" s="380"/>
      <c r="V4" s="380" t="s">
        <v>89</v>
      </c>
      <c r="W4" s="380"/>
      <c r="X4" s="380"/>
      <c r="Y4" s="380"/>
      <c r="Z4" s="380"/>
      <c r="AA4" s="380"/>
      <c r="AB4" s="380"/>
      <c r="AC4" s="380"/>
      <c r="AD4" s="380" t="s">
        <v>336</v>
      </c>
    </row>
    <row r="5" spans="1:32" s="49" customFormat="1" ht="38.25" customHeight="1" x14ac:dyDescent="0.2">
      <c r="A5" s="325" t="s">
        <v>30</v>
      </c>
      <c r="B5" s="325" t="s">
        <v>337</v>
      </c>
      <c r="C5" s="325" t="s">
        <v>338</v>
      </c>
      <c r="D5" s="325" t="s">
        <v>339</v>
      </c>
      <c r="E5" s="325" t="s">
        <v>83</v>
      </c>
      <c r="F5" s="325" t="s">
        <v>142</v>
      </c>
      <c r="G5" s="325" t="s">
        <v>144</v>
      </c>
      <c r="H5" s="325" t="s">
        <v>146</v>
      </c>
      <c r="I5" s="325" t="s">
        <v>148</v>
      </c>
      <c r="J5" s="325" t="s">
        <v>150</v>
      </c>
      <c r="K5" s="325" t="s">
        <v>152</v>
      </c>
      <c r="L5" s="325" t="s">
        <v>154</v>
      </c>
      <c r="M5" s="325" t="s">
        <v>156</v>
      </c>
      <c r="N5" s="325" t="s">
        <v>122</v>
      </c>
      <c r="O5" s="299" t="s">
        <v>124</v>
      </c>
      <c r="P5" s="299" t="s">
        <v>126</v>
      </c>
      <c r="Q5" s="299" t="s">
        <v>128</v>
      </c>
      <c r="R5" s="325" t="s">
        <v>130</v>
      </c>
      <c r="S5" s="299" t="s">
        <v>340</v>
      </c>
      <c r="T5" s="325" t="s">
        <v>162</v>
      </c>
      <c r="U5" s="325" t="s">
        <v>61</v>
      </c>
      <c r="V5" s="299" t="s">
        <v>167</v>
      </c>
      <c r="W5" s="299" t="s">
        <v>165</v>
      </c>
      <c r="X5" s="299" t="s">
        <v>171</v>
      </c>
      <c r="Y5" s="299" t="s">
        <v>181</v>
      </c>
      <c r="Z5" s="299"/>
      <c r="AA5" s="299"/>
      <c r="AB5" s="299"/>
      <c r="AC5" s="325" t="s">
        <v>61</v>
      </c>
      <c r="AD5" s="381"/>
    </row>
    <row r="6" spans="1:32" s="48" customFormat="1" ht="12.75" x14ac:dyDescent="0.2">
      <c r="A6" s="94">
        <v>1</v>
      </c>
      <c r="B6" s="35" t="s">
        <v>341</v>
      </c>
      <c r="C6" s="142">
        <v>1</v>
      </c>
      <c r="D6" s="56">
        <v>5762.78</v>
      </c>
      <c r="E6" s="78">
        <f>C6*D6</f>
        <v>5762.78</v>
      </c>
      <c r="F6" s="79">
        <f>(E6+J6+L6+K6+M6)*27.8%</f>
        <v>2047.0675177777778</v>
      </c>
      <c r="G6" s="46">
        <f>(E6+J6+L6+K6+M6)*1%</f>
        <v>73.635522222222221</v>
      </c>
      <c r="H6" s="46">
        <f>(E6+J6+L6+K6+M6)*8%</f>
        <v>589.08417777777777</v>
      </c>
      <c r="I6" s="46">
        <f>H6*0.4</f>
        <v>235.63367111111111</v>
      </c>
      <c r="J6" s="46">
        <f>E6/12</f>
        <v>480.23166666666663</v>
      </c>
      <c r="K6" s="46">
        <f>E6/12</f>
        <v>480.23166666666663</v>
      </c>
      <c r="L6" s="46">
        <f>K6/3</f>
        <v>160.07722222222222</v>
      </c>
      <c r="M6" s="46">
        <f>E6/12</f>
        <v>480.23166666666663</v>
      </c>
      <c r="N6" s="79">
        <v>0</v>
      </c>
      <c r="O6" s="46">
        <v>0</v>
      </c>
      <c r="P6" s="46">
        <v>0</v>
      </c>
      <c r="Q6" s="46">
        <v>0</v>
      </c>
      <c r="R6" s="46">
        <v>0</v>
      </c>
      <c r="S6" s="130">
        <v>0</v>
      </c>
      <c r="T6" s="46">
        <v>0</v>
      </c>
      <c r="U6" s="80">
        <f t="shared" ref="U6:U9" si="0">SUM(F6:T6)</f>
        <v>4546.1931111111107</v>
      </c>
      <c r="V6" s="46">
        <f>$AE$7*C6*0.25</f>
        <v>380.75</v>
      </c>
      <c r="W6" s="46">
        <f>25%*AE11</f>
        <v>200</v>
      </c>
      <c r="X6" s="46">
        <f>$AE$13*C6</f>
        <v>14</v>
      </c>
      <c r="Y6" s="46">
        <f>$AE$16*C6</f>
        <v>15</v>
      </c>
      <c r="Z6" s="46">
        <v>0</v>
      </c>
      <c r="AA6" s="46">
        <v>0</v>
      </c>
      <c r="AB6" s="46">
        <v>0</v>
      </c>
      <c r="AC6" s="70">
        <f>SUM(V6:AB6)</f>
        <v>609.75</v>
      </c>
      <c r="AD6" s="113">
        <f t="shared" ref="AD6:AD9" si="1">E6+U6+AC6</f>
        <v>10918.72311111111</v>
      </c>
      <c r="AE6" s="48">
        <v>851</v>
      </c>
      <c r="AF6" s="48" t="s">
        <v>342</v>
      </c>
    </row>
    <row r="7" spans="1:32" s="48" customFormat="1" ht="12.75" x14ac:dyDescent="0.2">
      <c r="A7" s="94">
        <v>2</v>
      </c>
      <c r="B7" s="35" t="s">
        <v>343</v>
      </c>
      <c r="C7" s="142">
        <v>1</v>
      </c>
      <c r="D7" s="56">
        <v>11525.55</v>
      </c>
      <c r="E7" s="78">
        <f t="shared" ref="E7:E9" si="2">C7*D7</f>
        <v>11525.55</v>
      </c>
      <c r="F7" s="79">
        <f t="shared" ref="F7:F23" si="3">(E7+J7+L7+K7+M7)*27.8%</f>
        <v>4094.1314833333331</v>
      </c>
      <c r="G7" s="46">
        <f t="shared" ref="G7:G9" si="4">(E7+J7+L7+K7+M7)*1%</f>
        <v>147.27091666666666</v>
      </c>
      <c r="H7" s="46">
        <f t="shared" ref="H7:H9" si="5">(E7+J7+L7+K7+M7)*8%</f>
        <v>1178.1673333333333</v>
      </c>
      <c r="I7" s="46">
        <f t="shared" ref="I7:I23" si="6">H7*0.4</f>
        <v>471.26693333333333</v>
      </c>
      <c r="J7" s="46">
        <f t="shared" ref="J7:J9" si="7">E7/12</f>
        <v>960.46249999999998</v>
      </c>
      <c r="K7" s="46">
        <f t="shared" ref="K7:K9" si="8">E7/12</f>
        <v>960.46249999999998</v>
      </c>
      <c r="L7" s="46">
        <f t="shared" ref="L7:L9" si="9">K7/3</f>
        <v>320.15416666666664</v>
      </c>
      <c r="M7" s="46">
        <f t="shared" ref="M7:M9" si="10">E7/12</f>
        <v>960.46249999999998</v>
      </c>
      <c r="N7" s="79">
        <v>0</v>
      </c>
      <c r="O7" s="46">
        <v>0</v>
      </c>
      <c r="P7" s="46">
        <v>0</v>
      </c>
      <c r="Q7" s="46">
        <v>0</v>
      </c>
      <c r="R7" s="46">
        <v>0</v>
      </c>
      <c r="S7" s="130">
        <v>0</v>
      </c>
      <c r="T7" s="46">
        <v>0</v>
      </c>
      <c r="U7" s="80">
        <f t="shared" si="0"/>
        <v>9092.3783333333322</v>
      </c>
      <c r="V7" s="46">
        <f>$AE$7*C7*0.5</f>
        <v>761.5</v>
      </c>
      <c r="W7" s="46">
        <f>50%*AE11</f>
        <v>400</v>
      </c>
      <c r="X7" s="46">
        <f t="shared" ref="X7:X23" si="11">$AE$13*C7</f>
        <v>14</v>
      </c>
      <c r="Y7" s="46">
        <f t="shared" ref="Y7:Y23" si="12">$AE$16*C7</f>
        <v>15</v>
      </c>
      <c r="Z7" s="46">
        <v>0</v>
      </c>
      <c r="AA7" s="46">
        <v>0</v>
      </c>
      <c r="AB7" s="46">
        <v>0</v>
      </c>
      <c r="AC7" s="70">
        <f t="shared" ref="AC7:AC9" si="13">SUM(V7:AB7)</f>
        <v>1190.5</v>
      </c>
      <c r="AD7" s="113">
        <f t="shared" si="1"/>
        <v>21808.42833333333</v>
      </c>
      <c r="AE7" s="48">
        <v>1523</v>
      </c>
      <c r="AF7" s="48" t="s">
        <v>344</v>
      </c>
    </row>
    <row r="8" spans="1:32" s="48" customFormat="1" ht="12.75" x14ac:dyDescent="0.2">
      <c r="A8" s="94">
        <v>3</v>
      </c>
      <c r="B8" s="35" t="s">
        <v>345</v>
      </c>
      <c r="C8" s="142">
        <v>1</v>
      </c>
      <c r="D8" s="56">
        <v>19187.54</v>
      </c>
      <c r="E8" s="78">
        <f t="shared" si="2"/>
        <v>19187.54</v>
      </c>
      <c r="F8" s="79">
        <f t="shared" si="3"/>
        <v>6815.8405977777784</v>
      </c>
      <c r="G8" s="46">
        <f t="shared" si="4"/>
        <v>245.17412222222222</v>
      </c>
      <c r="H8" s="46">
        <f t="shared" si="5"/>
        <v>1961.3929777777778</v>
      </c>
      <c r="I8" s="46">
        <f t="shared" si="6"/>
        <v>784.55719111111114</v>
      </c>
      <c r="J8" s="46">
        <f t="shared" si="7"/>
        <v>1598.9616666666668</v>
      </c>
      <c r="K8" s="46">
        <f t="shared" si="8"/>
        <v>1598.9616666666668</v>
      </c>
      <c r="L8" s="46">
        <f t="shared" si="9"/>
        <v>532.98722222222227</v>
      </c>
      <c r="M8" s="46">
        <f t="shared" si="10"/>
        <v>1598.9616666666668</v>
      </c>
      <c r="N8" s="79">
        <v>0</v>
      </c>
      <c r="O8" s="46">
        <v>0</v>
      </c>
      <c r="P8" s="46">
        <v>0</v>
      </c>
      <c r="Q8" s="46">
        <v>0</v>
      </c>
      <c r="R8" s="46">
        <v>0</v>
      </c>
      <c r="S8" s="130">
        <v>0</v>
      </c>
      <c r="T8" s="46">
        <v>0</v>
      </c>
      <c r="U8" s="80">
        <f t="shared" si="0"/>
        <v>15136.83711111111</v>
      </c>
      <c r="V8" s="46">
        <f t="shared" ref="V8:V11" si="14">$AE$7*C8</f>
        <v>1523</v>
      </c>
      <c r="W8" s="46">
        <f t="shared" ref="W8:W23" si="15">$AE$11*C8</f>
        <v>800</v>
      </c>
      <c r="X8" s="46">
        <f t="shared" si="11"/>
        <v>14</v>
      </c>
      <c r="Y8" s="46">
        <f t="shared" si="12"/>
        <v>15</v>
      </c>
      <c r="Z8" s="46">
        <v>0</v>
      </c>
      <c r="AA8" s="46">
        <v>0</v>
      </c>
      <c r="AB8" s="46">
        <v>0</v>
      </c>
      <c r="AC8" s="70">
        <f t="shared" si="13"/>
        <v>2352</v>
      </c>
      <c r="AD8" s="113">
        <f t="shared" si="1"/>
        <v>36676.377111111113</v>
      </c>
    </row>
    <row r="9" spans="1:32" s="48" customFormat="1" ht="12.75" x14ac:dyDescent="0.2">
      <c r="A9" s="94">
        <v>4</v>
      </c>
      <c r="B9" s="35" t="s">
        <v>346</v>
      </c>
      <c r="C9" s="142">
        <v>1</v>
      </c>
      <c r="D9" s="56">
        <v>19187.54</v>
      </c>
      <c r="E9" s="78">
        <f t="shared" si="2"/>
        <v>19187.54</v>
      </c>
      <c r="F9" s="79">
        <f t="shared" si="3"/>
        <v>6815.8405977777784</v>
      </c>
      <c r="G9" s="46">
        <f t="shared" si="4"/>
        <v>245.17412222222222</v>
      </c>
      <c r="H9" s="46">
        <f t="shared" si="5"/>
        <v>1961.3929777777778</v>
      </c>
      <c r="I9" s="46">
        <f t="shared" si="6"/>
        <v>784.55719111111114</v>
      </c>
      <c r="J9" s="46">
        <f t="shared" si="7"/>
        <v>1598.9616666666668</v>
      </c>
      <c r="K9" s="46">
        <f t="shared" si="8"/>
        <v>1598.9616666666668</v>
      </c>
      <c r="L9" s="46">
        <f t="shared" si="9"/>
        <v>532.98722222222227</v>
      </c>
      <c r="M9" s="46">
        <f t="shared" si="10"/>
        <v>1598.9616666666668</v>
      </c>
      <c r="N9" s="79">
        <v>0</v>
      </c>
      <c r="O9" s="46">
        <v>0</v>
      </c>
      <c r="P9" s="46">
        <v>0</v>
      </c>
      <c r="Q9" s="46">
        <v>0</v>
      </c>
      <c r="R9" s="46">
        <v>0</v>
      </c>
      <c r="S9" s="130">
        <v>0</v>
      </c>
      <c r="T9" s="46">
        <v>0</v>
      </c>
      <c r="U9" s="80">
        <f t="shared" si="0"/>
        <v>15136.83711111111</v>
      </c>
      <c r="V9" s="46">
        <f t="shared" si="14"/>
        <v>1523</v>
      </c>
      <c r="W9" s="46">
        <f t="shared" si="15"/>
        <v>800</v>
      </c>
      <c r="X9" s="46">
        <f t="shared" si="11"/>
        <v>14</v>
      </c>
      <c r="Y9" s="46">
        <f t="shared" si="12"/>
        <v>15</v>
      </c>
      <c r="Z9" s="46">
        <v>0</v>
      </c>
      <c r="AA9" s="46">
        <v>0</v>
      </c>
      <c r="AB9" s="46">
        <v>0</v>
      </c>
      <c r="AC9" s="70">
        <f t="shared" si="13"/>
        <v>2352</v>
      </c>
      <c r="AD9" s="113">
        <f t="shared" si="1"/>
        <v>36676.377111111113</v>
      </c>
    </row>
    <row r="10" spans="1:32" s="48" customFormat="1" ht="12.75" x14ac:dyDescent="0.2">
      <c r="A10" s="94">
        <v>5</v>
      </c>
      <c r="B10" s="35" t="s">
        <v>347</v>
      </c>
      <c r="C10" s="142">
        <v>1</v>
      </c>
      <c r="D10" s="56">
        <v>9353.92</v>
      </c>
      <c r="E10" s="78">
        <f t="shared" ref="E10" si="16">C10*D10</f>
        <v>9353.92</v>
      </c>
      <c r="F10" s="79">
        <f t="shared" si="3"/>
        <v>3322.7202488888893</v>
      </c>
      <c r="G10" s="46">
        <f t="shared" ref="G10:G73" si="17">(E10+J10+L10+K10+M10)*1%</f>
        <v>119.52231111111112</v>
      </c>
      <c r="H10" s="46">
        <f t="shared" ref="H10:H73" si="18">(E10+J10+L10+K10+M10)*8%</f>
        <v>956.17848888888898</v>
      </c>
      <c r="I10" s="46">
        <f t="shared" si="6"/>
        <v>382.4713955555556</v>
      </c>
      <c r="J10" s="46">
        <f t="shared" ref="J10:J73" si="19">E10/12</f>
        <v>779.49333333333334</v>
      </c>
      <c r="K10" s="46">
        <f t="shared" ref="K10:K73" si="20">E10/12</f>
        <v>779.49333333333334</v>
      </c>
      <c r="L10" s="46">
        <f t="shared" ref="L10:L73" si="21">K10/3</f>
        <v>259.83111111111111</v>
      </c>
      <c r="M10" s="46">
        <f t="shared" ref="M10:M73" si="22">E10/12</f>
        <v>779.49333333333334</v>
      </c>
      <c r="N10" s="79">
        <v>0</v>
      </c>
      <c r="O10" s="46">
        <v>0</v>
      </c>
      <c r="P10" s="46">
        <v>0</v>
      </c>
      <c r="Q10" s="46">
        <v>0</v>
      </c>
      <c r="R10" s="46">
        <v>0</v>
      </c>
      <c r="S10" s="130">
        <v>0</v>
      </c>
      <c r="T10" s="46">
        <v>0</v>
      </c>
      <c r="U10" s="80">
        <f t="shared" ref="U10" si="23">SUM(F10:T10)</f>
        <v>7379.2035555555558</v>
      </c>
      <c r="V10" s="46">
        <f t="shared" si="14"/>
        <v>1523</v>
      </c>
      <c r="W10" s="46">
        <f t="shared" si="15"/>
        <v>800</v>
      </c>
      <c r="X10" s="46">
        <f t="shared" si="11"/>
        <v>14</v>
      </c>
      <c r="Y10" s="46">
        <f t="shared" si="12"/>
        <v>15</v>
      </c>
      <c r="Z10" s="46">
        <v>0</v>
      </c>
      <c r="AA10" s="46">
        <v>0</v>
      </c>
      <c r="AB10" s="46">
        <v>0</v>
      </c>
      <c r="AC10" s="70">
        <f t="shared" ref="AC10" si="24">SUM(V10:AB10)</f>
        <v>2352</v>
      </c>
      <c r="AD10" s="113">
        <f t="shared" ref="AD10" si="25">E10+U10+AC10</f>
        <v>19085.123555555554</v>
      </c>
    </row>
    <row r="11" spans="1:32" s="48" customFormat="1" ht="12.75" x14ac:dyDescent="0.2">
      <c r="A11" s="94">
        <v>6</v>
      </c>
      <c r="B11" s="35" t="s">
        <v>348</v>
      </c>
      <c r="C11" s="142">
        <v>1</v>
      </c>
      <c r="D11" s="56">
        <v>9353.92</v>
      </c>
      <c r="E11" s="78">
        <f t="shared" ref="E11:E74" si="26">C11*D11</f>
        <v>9353.92</v>
      </c>
      <c r="F11" s="79">
        <f t="shared" si="3"/>
        <v>3322.7202488888893</v>
      </c>
      <c r="G11" s="46">
        <f t="shared" si="17"/>
        <v>119.52231111111112</v>
      </c>
      <c r="H11" s="46">
        <f t="shared" si="18"/>
        <v>956.17848888888898</v>
      </c>
      <c r="I11" s="46">
        <f t="shared" si="6"/>
        <v>382.4713955555556</v>
      </c>
      <c r="J11" s="46">
        <f t="shared" si="19"/>
        <v>779.49333333333334</v>
      </c>
      <c r="K11" s="46">
        <f t="shared" si="20"/>
        <v>779.49333333333334</v>
      </c>
      <c r="L11" s="46">
        <f t="shared" si="21"/>
        <v>259.83111111111111</v>
      </c>
      <c r="M11" s="46">
        <f t="shared" si="22"/>
        <v>779.49333333333334</v>
      </c>
      <c r="N11" s="79">
        <v>0</v>
      </c>
      <c r="O11" s="46">
        <v>0</v>
      </c>
      <c r="P11" s="46">
        <v>0</v>
      </c>
      <c r="Q11" s="46">
        <v>0</v>
      </c>
      <c r="R11" s="46">
        <v>0</v>
      </c>
      <c r="S11" s="130">
        <v>0</v>
      </c>
      <c r="T11" s="46">
        <v>0</v>
      </c>
      <c r="U11" s="80">
        <f t="shared" ref="U11:U74" si="27">SUM(F11:T11)</f>
        <v>7379.2035555555558</v>
      </c>
      <c r="V11" s="46">
        <f t="shared" si="14"/>
        <v>1523</v>
      </c>
      <c r="W11" s="46">
        <f t="shared" si="15"/>
        <v>800</v>
      </c>
      <c r="X11" s="46">
        <f t="shared" si="11"/>
        <v>14</v>
      </c>
      <c r="Y11" s="46">
        <f t="shared" si="12"/>
        <v>15</v>
      </c>
      <c r="Z11" s="46">
        <v>0</v>
      </c>
      <c r="AA11" s="46">
        <v>0</v>
      </c>
      <c r="AB11" s="46">
        <v>0</v>
      </c>
      <c r="AC11" s="70">
        <f t="shared" ref="AC11:AC74" si="28">SUM(V11:AB11)</f>
        <v>2352</v>
      </c>
      <c r="AD11" s="113">
        <f t="shared" ref="AD11:AD74" si="29">E11+U11+AC11</f>
        <v>19085.123555555554</v>
      </c>
      <c r="AE11" s="48">
        <v>800</v>
      </c>
      <c r="AF11" s="48" t="s">
        <v>349</v>
      </c>
    </row>
    <row r="12" spans="1:32" s="48" customFormat="1" ht="12.75" x14ac:dyDescent="0.2">
      <c r="A12" s="94">
        <v>7</v>
      </c>
      <c r="B12" s="35" t="s">
        <v>350</v>
      </c>
      <c r="C12" s="142">
        <v>2</v>
      </c>
      <c r="D12" s="56">
        <v>6192.19</v>
      </c>
      <c r="E12" s="78">
        <f t="shared" si="26"/>
        <v>12384.38</v>
      </c>
      <c r="F12" s="79">
        <f t="shared" si="3"/>
        <v>4399.2069844444441</v>
      </c>
      <c r="G12" s="46">
        <f t="shared" si="17"/>
        <v>158.24485555555552</v>
      </c>
      <c r="H12" s="46">
        <f t="shared" si="18"/>
        <v>1265.9588444444441</v>
      </c>
      <c r="I12" s="46">
        <f t="shared" si="6"/>
        <v>506.38353777777769</v>
      </c>
      <c r="J12" s="46">
        <f t="shared" si="19"/>
        <v>1032.0316666666665</v>
      </c>
      <c r="K12" s="46">
        <f t="shared" si="20"/>
        <v>1032.0316666666665</v>
      </c>
      <c r="L12" s="46">
        <f t="shared" si="21"/>
        <v>344.01055555555553</v>
      </c>
      <c r="M12" s="46">
        <f t="shared" si="22"/>
        <v>1032.0316666666665</v>
      </c>
      <c r="N12" s="79">
        <v>0</v>
      </c>
      <c r="O12" s="46">
        <v>0</v>
      </c>
      <c r="P12" s="46">
        <v>0</v>
      </c>
      <c r="Q12" s="46">
        <v>0</v>
      </c>
      <c r="R12" s="46">
        <v>0</v>
      </c>
      <c r="S12" s="130">
        <v>0</v>
      </c>
      <c r="T12" s="46">
        <v>0</v>
      </c>
      <c r="U12" s="80">
        <f t="shared" si="27"/>
        <v>9769.8997777777749</v>
      </c>
      <c r="V12" s="46">
        <f t="shared" ref="V12:V20" si="30">$AE$6*C12</f>
        <v>1702</v>
      </c>
      <c r="W12" s="46">
        <f t="shared" si="15"/>
        <v>1600</v>
      </c>
      <c r="X12" s="46">
        <f t="shared" si="11"/>
        <v>28</v>
      </c>
      <c r="Y12" s="46">
        <f t="shared" si="12"/>
        <v>30</v>
      </c>
      <c r="Z12" s="46">
        <v>0</v>
      </c>
      <c r="AA12" s="46">
        <v>0</v>
      </c>
      <c r="AB12" s="46">
        <v>0</v>
      </c>
      <c r="AC12" s="70">
        <f t="shared" si="28"/>
        <v>3360</v>
      </c>
      <c r="AD12" s="113">
        <f t="shared" si="29"/>
        <v>25514.279777777774</v>
      </c>
    </row>
    <row r="13" spans="1:32" s="48" customFormat="1" ht="12.75" x14ac:dyDescent="0.2">
      <c r="A13" s="94">
        <v>8</v>
      </c>
      <c r="B13" s="35" t="s">
        <v>351</v>
      </c>
      <c r="C13" s="142">
        <v>1</v>
      </c>
      <c r="D13" s="56">
        <v>6826.88</v>
      </c>
      <c r="E13" s="78">
        <f t="shared" si="26"/>
        <v>6826.88</v>
      </c>
      <c r="F13" s="79">
        <f t="shared" si="3"/>
        <v>2425.0594844444445</v>
      </c>
      <c r="G13" s="46">
        <f t="shared" si="17"/>
        <v>87.232355555555557</v>
      </c>
      <c r="H13" s="46">
        <f t="shared" si="18"/>
        <v>697.85884444444446</v>
      </c>
      <c r="I13" s="46">
        <f t="shared" si="6"/>
        <v>279.14353777777779</v>
      </c>
      <c r="J13" s="46">
        <f t="shared" si="19"/>
        <v>568.90666666666664</v>
      </c>
      <c r="K13" s="46">
        <f t="shared" si="20"/>
        <v>568.90666666666664</v>
      </c>
      <c r="L13" s="46">
        <f t="shared" si="21"/>
        <v>189.63555555555556</v>
      </c>
      <c r="M13" s="46">
        <f t="shared" si="22"/>
        <v>568.90666666666664</v>
      </c>
      <c r="N13" s="79">
        <v>0</v>
      </c>
      <c r="O13" s="46">
        <v>0</v>
      </c>
      <c r="P13" s="46">
        <v>0</v>
      </c>
      <c r="Q13" s="46">
        <v>0</v>
      </c>
      <c r="R13" s="46">
        <v>0</v>
      </c>
      <c r="S13" s="130">
        <v>0</v>
      </c>
      <c r="T13" s="46">
        <v>0</v>
      </c>
      <c r="U13" s="80">
        <f t="shared" si="27"/>
        <v>5385.6497777777777</v>
      </c>
      <c r="V13" s="46">
        <f t="shared" si="30"/>
        <v>851</v>
      </c>
      <c r="W13" s="46">
        <f t="shared" si="15"/>
        <v>800</v>
      </c>
      <c r="X13" s="46">
        <f t="shared" si="11"/>
        <v>14</v>
      </c>
      <c r="Y13" s="46">
        <f t="shared" si="12"/>
        <v>15</v>
      </c>
      <c r="Z13" s="46">
        <v>0</v>
      </c>
      <c r="AA13" s="46">
        <v>0</v>
      </c>
      <c r="AB13" s="46">
        <v>0</v>
      </c>
      <c r="AC13" s="70">
        <f t="shared" si="28"/>
        <v>1680</v>
      </c>
      <c r="AD13" s="113">
        <f t="shared" si="29"/>
        <v>13892.529777777778</v>
      </c>
      <c r="AE13" s="48">
        <v>14</v>
      </c>
      <c r="AF13" s="48" t="s">
        <v>352</v>
      </c>
    </row>
    <row r="14" spans="1:32" s="48" customFormat="1" ht="12.75" x14ac:dyDescent="0.2">
      <c r="A14" s="94">
        <v>9</v>
      </c>
      <c r="B14" s="35" t="s">
        <v>353</v>
      </c>
      <c r="C14" s="142">
        <v>1</v>
      </c>
      <c r="D14" s="56">
        <v>6048.19</v>
      </c>
      <c r="E14" s="78">
        <f t="shared" si="26"/>
        <v>6048.19</v>
      </c>
      <c r="F14" s="79">
        <f t="shared" si="3"/>
        <v>2148.451492222222</v>
      </c>
      <c r="G14" s="46">
        <f t="shared" si="17"/>
        <v>77.282427777777755</v>
      </c>
      <c r="H14" s="46">
        <f t="shared" si="18"/>
        <v>618.25942222222204</v>
      </c>
      <c r="I14" s="46">
        <f t="shared" si="6"/>
        <v>247.30376888888884</v>
      </c>
      <c r="J14" s="46">
        <f t="shared" si="19"/>
        <v>504.01583333333332</v>
      </c>
      <c r="K14" s="46">
        <f t="shared" si="20"/>
        <v>504.01583333333332</v>
      </c>
      <c r="L14" s="46">
        <f t="shared" si="21"/>
        <v>168.00527777777776</v>
      </c>
      <c r="M14" s="46">
        <f t="shared" si="22"/>
        <v>504.01583333333332</v>
      </c>
      <c r="N14" s="79">
        <v>0</v>
      </c>
      <c r="O14" s="46">
        <v>0</v>
      </c>
      <c r="P14" s="46">
        <v>0</v>
      </c>
      <c r="Q14" s="46">
        <v>0</v>
      </c>
      <c r="R14" s="46">
        <v>0</v>
      </c>
      <c r="S14" s="130">
        <v>0</v>
      </c>
      <c r="T14" s="46">
        <v>0</v>
      </c>
      <c r="U14" s="80">
        <f t="shared" si="27"/>
        <v>4771.3498888888871</v>
      </c>
      <c r="V14" s="46">
        <f t="shared" si="30"/>
        <v>851</v>
      </c>
      <c r="W14" s="46">
        <f t="shared" si="15"/>
        <v>800</v>
      </c>
      <c r="X14" s="46">
        <f t="shared" si="11"/>
        <v>14</v>
      </c>
      <c r="Y14" s="46">
        <f t="shared" si="12"/>
        <v>15</v>
      </c>
      <c r="Z14" s="46">
        <v>0</v>
      </c>
      <c r="AA14" s="46">
        <v>0</v>
      </c>
      <c r="AB14" s="46">
        <v>0</v>
      </c>
      <c r="AC14" s="70">
        <f t="shared" si="28"/>
        <v>1680</v>
      </c>
      <c r="AD14" s="113">
        <f t="shared" si="29"/>
        <v>12499.539888888887</v>
      </c>
    </row>
    <row r="15" spans="1:32" s="48" customFormat="1" ht="12.75" x14ac:dyDescent="0.2">
      <c r="A15" s="94">
        <v>10</v>
      </c>
      <c r="B15" s="35" t="s">
        <v>354</v>
      </c>
      <c r="C15" s="142">
        <v>1</v>
      </c>
      <c r="D15" s="56">
        <v>2801.58</v>
      </c>
      <c r="E15" s="78">
        <f t="shared" si="26"/>
        <v>2801.58</v>
      </c>
      <c r="F15" s="79">
        <f t="shared" si="3"/>
        <v>995.1834733333335</v>
      </c>
      <c r="G15" s="46">
        <f t="shared" si="17"/>
        <v>35.797966666666674</v>
      </c>
      <c r="H15" s="46">
        <f t="shared" si="18"/>
        <v>286.3837333333334</v>
      </c>
      <c r="I15" s="46">
        <f t="shared" si="6"/>
        <v>114.55349333333336</v>
      </c>
      <c r="J15" s="46">
        <f t="shared" si="19"/>
        <v>233.465</v>
      </c>
      <c r="K15" s="46">
        <f t="shared" si="20"/>
        <v>233.465</v>
      </c>
      <c r="L15" s="46">
        <f t="shared" si="21"/>
        <v>77.821666666666673</v>
      </c>
      <c r="M15" s="46">
        <f t="shared" si="22"/>
        <v>233.465</v>
      </c>
      <c r="N15" s="79">
        <v>0</v>
      </c>
      <c r="O15" s="46">
        <v>0</v>
      </c>
      <c r="P15" s="46">
        <v>0</v>
      </c>
      <c r="Q15" s="46">
        <v>0</v>
      </c>
      <c r="R15" s="46">
        <v>0</v>
      </c>
      <c r="S15" s="130">
        <v>0</v>
      </c>
      <c r="T15" s="46">
        <v>0</v>
      </c>
      <c r="U15" s="80">
        <f t="shared" si="27"/>
        <v>2210.1353333333336</v>
      </c>
      <c r="V15" s="46">
        <f t="shared" si="30"/>
        <v>851</v>
      </c>
      <c r="W15" s="46">
        <f t="shared" si="15"/>
        <v>800</v>
      </c>
      <c r="X15" s="46">
        <f t="shared" si="11"/>
        <v>14</v>
      </c>
      <c r="Y15" s="46">
        <f t="shared" si="12"/>
        <v>15</v>
      </c>
      <c r="Z15" s="46">
        <v>0</v>
      </c>
      <c r="AA15" s="46">
        <v>0</v>
      </c>
      <c r="AB15" s="46">
        <v>0</v>
      </c>
      <c r="AC15" s="70">
        <f t="shared" si="28"/>
        <v>1680</v>
      </c>
      <c r="AD15" s="113">
        <f t="shared" si="29"/>
        <v>6691.7153333333335</v>
      </c>
    </row>
    <row r="16" spans="1:32" s="48" customFormat="1" ht="12.75" x14ac:dyDescent="0.2">
      <c r="A16" s="94">
        <v>11</v>
      </c>
      <c r="B16" s="35" t="s">
        <v>355</v>
      </c>
      <c r="C16" s="142">
        <v>1</v>
      </c>
      <c r="D16" s="56">
        <v>2801.58</v>
      </c>
      <c r="E16" s="78">
        <f t="shared" si="26"/>
        <v>2801.58</v>
      </c>
      <c r="F16" s="79">
        <f t="shared" si="3"/>
        <v>995.1834733333335</v>
      </c>
      <c r="G16" s="46">
        <f t="shared" si="17"/>
        <v>35.797966666666674</v>
      </c>
      <c r="H16" s="46">
        <f t="shared" si="18"/>
        <v>286.3837333333334</v>
      </c>
      <c r="I16" s="46">
        <f t="shared" si="6"/>
        <v>114.55349333333336</v>
      </c>
      <c r="J16" s="46">
        <f t="shared" si="19"/>
        <v>233.465</v>
      </c>
      <c r="K16" s="46">
        <f t="shared" si="20"/>
        <v>233.465</v>
      </c>
      <c r="L16" s="46">
        <f t="shared" si="21"/>
        <v>77.821666666666673</v>
      </c>
      <c r="M16" s="46">
        <f t="shared" si="22"/>
        <v>233.465</v>
      </c>
      <c r="N16" s="79">
        <v>0</v>
      </c>
      <c r="O16" s="46">
        <v>0</v>
      </c>
      <c r="P16" s="46">
        <v>0</v>
      </c>
      <c r="Q16" s="46">
        <v>0</v>
      </c>
      <c r="R16" s="46">
        <v>0</v>
      </c>
      <c r="S16" s="130">
        <v>0</v>
      </c>
      <c r="T16" s="46">
        <v>0</v>
      </c>
      <c r="U16" s="80">
        <f t="shared" si="27"/>
        <v>2210.1353333333336</v>
      </c>
      <c r="V16" s="46">
        <f t="shared" si="30"/>
        <v>851</v>
      </c>
      <c r="W16" s="46">
        <f t="shared" si="15"/>
        <v>800</v>
      </c>
      <c r="X16" s="46">
        <f t="shared" si="11"/>
        <v>14</v>
      </c>
      <c r="Y16" s="46">
        <f t="shared" si="12"/>
        <v>15</v>
      </c>
      <c r="Z16" s="46">
        <v>0</v>
      </c>
      <c r="AA16" s="46">
        <v>0</v>
      </c>
      <c r="AB16" s="46">
        <v>0</v>
      </c>
      <c r="AC16" s="70">
        <f t="shared" si="28"/>
        <v>1680</v>
      </c>
      <c r="AD16" s="113">
        <f t="shared" si="29"/>
        <v>6691.7153333333335</v>
      </c>
      <c r="AE16" s="48">
        <v>15</v>
      </c>
      <c r="AF16" s="48" t="s">
        <v>356</v>
      </c>
    </row>
    <row r="17" spans="1:30" s="48" customFormat="1" ht="12.75" x14ac:dyDescent="0.2">
      <c r="A17" s="94">
        <v>12</v>
      </c>
      <c r="B17" s="35" t="s">
        <v>357</v>
      </c>
      <c r="C17" s="142">
        <v>1</v>
      </c>
      <c r="D17" s="56">
        <v>3688.08</v>
      </c>
      <c r="E17" s="78">
        <f t="shared" si="26"/>
        <v>3688.08</v>
      </c>
      <c r="F17" s="79">
        <f t="shared" si="3"/>
        <v>1310.0879733333336</v>
      </c>
      <c r="G17" s="46">
        <f t="shared" si="17"/>
        <v>47.125466666666675</v>
      </c>
      <c r="H17" s="46">
        <f t="shared" si="18"/>
        <v>377.0037333333334</v>
      </c>
      <c r="I17" s="46">
        <f t="shared" si="6"/>
        <v>150.80149333333335</v>
      </c>
      <c r="J17" s="46">
        <f t="shared" si="19"/>
        <v>307.33999999999997</v>
      </c>
      <c r="K17" s="46">
        <f t="shared" si="20"/>
        <v>307.33999999999997</v>
      </c>
      <c r="L17" s="46">
        <f t="shared" si="21"/>
        <v>102.44666666666666</v>
      </c>
      <c r="M17" s="46">
        <f t="shared" si="22"/>
        <v>307.33999999999997</v>
      </c>
      <c r="N17" s="79">
        <v>0</v>
      </c>
      <c r="O17" s="46">
        <v>0</v>
      </c>
      <c r="P17" s="46">
        <v>0</v>
      </c>
      <c r="Q17" s="46">
        <v>0</v>
      </c>
      <c r="R17" s="46">
        <v>0</v>
      </c>
      <c r="S17" s="130">
        <v>0</v>
      </c>
      <c r="T17" s="46">
        <v>0</v>
      </c>
      <c r="U17" s="80">
        <f t="shared" si="27"/>
        <v>2909.485333333334</v>
      </c>
      <c r="V17" s="46">
        <f t="shared" si="30"/>
        <v>851</v>
      </c>
      <c r="W17" s="46">
        <f t="shared" si="15"/>
        <v>800</v>
      </c>
      <c r="X17" s="46">
        <f t="shared" si="11"/>
        <v>14</v>
      </c>
      <c r="Y17" s="46">
        <f t="shared" si="12"/>
        <v>15</v>
      </c>
      <c r="Z17" s="46">
        <v>0</v>
      </c>
      <c r="AA17" s="46">
        <v>0</v>
      </c>
      <c r="AB17" s="46">
        <v>0</v>
      </c>
      <c r="AC17" s="70">
        <f t="shared" si="28"/>
        <v>1680</v>
      </c>
      <c r="AD17" s="113">
        <f t="shared" si="29"/>
        <v>8277.5653333333339</v>
      </c>
    </row>
    <row r="18" spans="1:30" s="48" customFormat="1" ht="12.75" x14ac:dyDescent="0.2">
      <c r="A18" s="94">
        <v>13</v>
      </c>
      <c r="B18" s="35" t="s">
        <v>358</v>
      </c>
      <c r="C18" s="142">
        <v>2</v>
      </c>
      <c r="D18" s="56">
        <v>1811.99</v>
      </c>
      <c r="E18" s="78">
        <f t="shared" si="26"/>
        <v>3623.98</v>
      </c>
      <c r="F18" s="79">
        <f t="shared" si="3"/>
        <v>1287.3182288888891</v>
      </c>
      <c r="G18" s="46">
        <f t="shared" si="17"/>
        <v>46.30641111111111</v>
      </c>
      <c r="H18" s="46">
        <f t="shared" si="18"/>
        <v>370.45128888888888</v>
      </c>
      <c r="I18" s="46">
        <f t="shared" si="6"/>
        <v>148.18051555555556</v>
      </c>
      <c r="J18" s="46">
        <f t="shared" si="19"/>
        <v>301.99833333333333</v>
      </c>
      <c r="K18" s="46">
        <f t="shared" si="20"/>
        <v>301.99833333333333</v>
      </c>
      <c r="L18" s="46">
        <f t="shared" si="21"/>
        <v>100.66611111111111</v>
      </c>
      <c r="M18" s="46">
        <f t="shared" si="22"/>
        <v>301.99833333333333</v>
      </c>
      <c r="N18" s="79">
        <v>0</v>
      </c>
      <c r="O18" s="46">
        <v>0</v>
      </c>
      <c r="P18" s="46">
        <v>0</v>
      </c>
      <c r="Q18" s="46">
        <v>0</v>
      </c>
      <c r="R18" s="46">
        <v>0</v>
      </c>
      <c r="S18" s="130">
        <v>0</v>
      </c>
      <c r="T18" s="46">
        <v>0</v>
      </c>
      <c r="U18" s="80">
        <f t="shared" si="27"/>
        <v>2858.9175555555562</v>
      </c>
      <c r="V18" s="46">
        <f>$AE$6*C18</f>
        <v>1702</v>
      </c>
      <c r="W18" s="46">
        <f t="shared" si="15"/>
        <v>1600</v>
      </c>
      <c r="X18" s="46">
        <f t="shared" si="11"/>
        <v>28</v>
      </c>
      <c r="Y18" s="46">
        <f t="shared" si="12"/>
        <v>30</v>
      </c>
      <c r="Z18" s="46">
        <v>0</v>
      </c>
      <c r="AA18" s="46">
        <v>0</v>
      </c>
      <c r="AB18" s="46">
        <v>0</v>
      </c>
      <c r="AC18" s="70">
        <f t="shared" si="28"/>
        <v>3360</v>
      </c>
      <c r="AD18" s="113">
        <f t="shared" si="29"/>
        <v>9842.8975555555553</v>
      </c>
    </row>
    <row r="19" spans="1:30" s="48" customFormat="1" ht="12.75" x14ac:dyDescent="0.2">
      <c r="A19" s="94">
        <v>14</v>
      </c>
      <c r="B19" s="35" t="s">
        <v>359</v>
      </c>
      <c r="C19" s="142">
        <v>2</v>
      </c>
      <c r="D19" s="56">
        <v>2493.41</v>
      </c>
      <c r="E19" s="78">
        <f t="shared" si="26"/>
        <v>4986.82</v>
      </c>
      <c r="F19" s="79">
        <f t="shared" si="3"/>
        <v>1771.4292822222226</v>
      </c>
      <c r="G19" s="46">
        <f t="shared" si="17"/>
        <v>63.720477777777788</v>
      </c>
      <c r="H19" s="46">
        <f t="shared" si="18"/>
        <v>509.7638222222223</v>
      </c>
      <c r="I19" s="46">
        <f t="shared" si="6"/>
        <v>203.90552888888894</v>
      </c>
      <c r="J19" s="46">
        <f t="shared" si="19"/>
        <v>415.56833333333333</v>
      </c>
      <c r="K19" s="46">
        <f t="shared" si="20"/>
        <v>415.56833333333333</v>
      </c>
      <c r="L19" s="46">
        <f t="shared" si="21"/>
        <v>138.52277777777778</v>
      </c>
      <c r="M19" s="46">
        <f t="shared" si="22"/>
        <v>415.56833333333333</v>
      </c>
      <c r="N19" s="79">
        <v>0</v>
      </c>
      <c r="O19" s="46">
        <v>0</v>
      </c>
      <c r="P19" s="46">
        <v>0</v>
      </c>
      <c r="Q19" s="46">
        <v>0</v>
      </c>
      <c r="R19" s="46">
        <v>0</v>
      </c>
      <c r="S19" s="130">
        <v>0</v>
      </c>
      <c r="T19" s="46">
        <v>0</v>
      </c>
      <c r="U19" s="80">
        <f t="shared" si="27"/>
        <v>3934.046888888889</v>
      </c>
      <c r="V19" s="46">
        <f t="shared" si="30"/>
        <v>1702</v>
      </c>
      <c r="W19" s="46">
        <f t="shared" si="15"/>
        <v>1600</v>
      </c>
      <c r="X19" s="46">
        <f t="shared" si="11"/>
        <v>28</v>
      </c>
      <c r="Y19" s="46">
        <f t="shared" si="12"/>
        <v>30</v>
      </c>
      <c r="Z19" s="46">
        <v>0</v>
      </c>
      <c r="AA19" s="46">
        <v>0</v>
      </c>
      <c r="AB19" s="46">
        <v>0</v>
      </c>
      <c r="AC19" s="70">
        <f t="shared" si="28"/>
        <v>3360</v>
      </c>
      <c r="AD19" s="113">
        <f t="shared" si="29"/>
        <v>12280.86688888889</v>
      </c>
    </row>
    <row r="20" spans="1:30" s="48" customFormat="1" ht="12.75" x14ac:dyDescent="0.2">
      <c r="A20" s="94">
        <v>15</v>
      </c>
      <c r="B20" s="35" t="s">
        <v>360</v>
      </c>
      <c r="C20" s="142">
        <v>1</v>
      </c>
      <c r="D20" s="56">
        <v>5965.8</v>
      </c>
      <c r="E20" s="78">
        <f t="shared" si="26"/>
        <v>5965.8</v>
      </c>
      <c r="F20" s="79">
        <f t="shared" si="3"/>
        <v>2119.184733333333</v>
      </c>
      <c r="G20" s="46">
        <f t="shared" si="17"/>
        <v>76.22966666666666</v>
      </c>
      <c r="H20" s="46">
        <f t="shared" si="18"/>
        <v>609.83733333333328</v>
      </c>
      <c r="I20" s="46">
        <f t="shared" si="6"/>
        <v>243.93493333333333</v>
      </c>
      <c r="J20" s="46">
        <f t="shared" si="19"/>
        <v>497.15000000000003</v>
      </c>
      <c r="K20" s="46">
        <f t="shared" si="20"/>
        <v>497.15000000000003</v>
      </c>
      <c r="L20" s="46">
        <f t="shared" si="21"/>
        <v>165.71666666666667</v>
      </c>
      <c r="M20" s="46">
        <f t="shared" si="22"/>
        <v>497.15000000000003</v>
      </c>
      <c r="N20" s="79">
        <v>0</v>
      </c>
      <c r="O20" s="46">
        <v>0</v>
      </c>
      <c r="P20" s="46">
        <v>0</v>
      </c>
      <c r="Q20" s="46">
        <v>0</v>
      </c>
      <c r="R20" s="46">
        <v>0</v>
      </c>
      <c r="S20" s="130">
        <v>0</v>
      </c>
      <c r="T20" s="46">
        <v>0</v>
      </c>
      <c r="U20" s="80">
        <f t="shared" si="27"/>
        <v>4706.3533333333326</v>
      </c>
      <c r="V20" s="46">
        <f t="shared" si="30"/>
        <v>851</v>
      </c>
      <c r="W20" s="46">
        <f t="shared" si="15"/>
        <v>800</v>
      </c>
      <c r="X20" s="46">
        <f t="shared" si="11"/>
        <v>14</v>
      </c>
      <c r="Y20" s="46">
        <f t="shared" si="12"/>
        <v>15</v>
      </c>
      <c r="Z20" s="46">
        <v>0</v>
      </c>
      <c r="AA20" s="46">
        <v>0</v>
      </c>
      <c r="AB20" s="46">
        <v>0</v>
      </c>
      <c r="AC20" s="70">
        <f t="shared" si="28"/>
        <v>1680</v>
      </c>
      <c r="AD20" s="113">
        <f t="shared" si="29"/>
        <v>12352.153333333332</v>
      </c>
    </row>
    <row r="21" spans="1:30" s="48" customFormat="1" ht="12.75" x14ac:dyDescent="0.2">
      <c r="A21" s="94">
        <v>16</v>
      </c>
      <c r="B21" s="35" t="s">
        <v>361</v>
      </c>
      <c r="C21" s="142">
        <v>1</v>
      </c>
      <c r="D21" s="56">
        <v>9350</v>
      </c>
      <c r="E21" s="78">
        <f t="shared" si="26"/>
        <v>9350</v>
      </c>
      <c r="F21" s="79">
        <f t="shared" si="3"/>
        <v>3321.3277777777776</v>
      </c>
      <c r="G21" s="46">
        <f t="shared" si="17"/>
        <v>119.47222222222221</v>
      </c>
      <c r="H21" s="46">
        <f t="shared" si="18"/>
        <v>955.77777777777771</v>
      </c>
      <c r="I21" s="46">
        <f t="shared" si="6"/>
        <v>382.31111111111113</v>
      </c>
      <c r="J21" s="46">
        <f t="shared" si="19"/>
        <v>779.16666666666663</v>
      </c>
      <c r="K21" s="46">
        <f t="shared" si="20"/>
        <v>779.16666666666663</v>
      </c>
      <c r="L21" s="46">
        <f t="shared" si="21"/>
        <v>259.72222222222223</v>
      </c>
      <c r="M21" s="46">
        <f t="shared" si="22"/>
        <v>779.16666666666663</v>
      </c>
      <c r="N21" s="79">
        <v>0</v>
      </c>
      <c r="O21" s="46">
        <v>0</v>
      </c>
      <c r="P21" s="46">
        <v>0</v>
      </c>
      <c r="Q21" s="46">
        <v>0</v>
      </c>
      <c r="R21" s="46">
        <v>0</v>
      </c>
      <c r="S21" s="130">
        <v>0</v>
      </c>
      <c r="T21" s="46">
        <v>0</v>
      </c>
      <c r="U21" s="80">
        <f t="shared" si="27"/>
        <v>7376.1111111111122</v>
      </c>
      <c r="V21" s="46">
        <f>$AE$7*C21</f>
        <v>1523</v>
      </c>
      <c r="W21" s="46">
        <f t="shared" si="15"/>
        <v>800</v>
      </c>
      <c r="X21" s="46">
        <f t="shared" si="11"/>
        <v>14</v>
      </c>
      <c r="Y21" s="46">
        <f t="shared" si="12"/>
        <v>15</v>
      </c>
      <c r="Z21" s="46">
        <v>0</v>
      </c>
      <c r="AA21" s="46">
        <v>0</v>
      </c>
      <c r="AB21" s="46">
        <v>0</v>
      </c>
      <c r="AC21" s="70">
        <f t="shared" si="28"/>
        <v>2352</v>
      </c>
      <c r="AD21" s="113">
        <f t="shared" si="29"/>
        <v>19078.111111111113</v>
      </c>
    </row>
    <row r="22" spans="1:30" s="48" customFormat="1" ht="12.75" x14ac:dyDescent="0.2">
      <c r="A22" s="94">
        <v>17</v>
      </c>
      <c r="B22" s="35" t="s">
        <v>362</v>
      </c>
      <c r="C22" s="142">
        <v>2</v>
      </c>
      <c r="D22" s="56">
        <v>1619.25</v>
      </c>
      <c r="E22" s="78">
        <f t="shared" si="26"/>
        <v>3238.5</v>
      </c>
      <c r="F22" s="79">
        <f t="shared" si="3"/>
        <v>1150.3871666666669</v>
      </c>
      <c r="G22" s="46">
        <f t="shared" si="17"/>
        <v>41.380833333333342</v>
      </c>
      <c r="H22" s="46">
        <f t="shared" si="18"/>
        <v>331.04666666666674</v>
      </c>
      <c r="I22" s="46">
        <f t="shared" si="6"/>
        <v>132.4186666666667</v>
      </c>
      <c r="J22" s="46">
        <f t="shared" si="19"/>
        <v>269.875</v>
      </c>
      <c r="K22" s="46">
        <f t="shared" si="20"/>
        <v>269.875</v>
      </c>
      <c r="L22" s="46">
        <f t="shared" si="21"/>
        <v>89.958333333333329</v>
      </c>
      <c r="M22" s="46">
        <f t="shared" si="22"/>
        <v>269.875</v>
      </c>
      <c r="N22" s="79">
        <v>0</v>
      </c>
      <c r="O22" s="46">
        <v>0</v>
      </c>
      <c r="P22" s="46">
        <v>0</v>
      </c>
      <c r="Q22" s="46">
        <v>0</v>
      </c>
      <c r="R22" s="46">
        <v>0</v>
      </c>
      <c r="S22" s="130">
        <v>0</v>
      </c>
      <c r="T22" s="46">
        <v>0</v>
      </c>
      <c r="U22" s="80">
        <f t="shared" si="27"/>
        <v>2554.8166666666671</v>
      </c>
      <c r="V22" s="46">
        <f t="shared" ref="V22:V23" si="31">$AE$6*C22</f>
        <v>1702</v>
      </c>
      <c r="W22" s="46">
        <f t="shared" si="15"/>
        <v>1600</v>
      </c>
      <c r="X22" s="46">
        <f t="shared" si="11"/>
        <v>28</v>
      </c>
      <c r="Y22" s="46">
        <f t="shared" si="12"/>
        <v>30</v>
      </c>
      <c r="Z22" s="46">
        <v>0</v>
      </c>
      <c r="AA22" s="46">
        <v>0</v>
      </c>
      <c r="AB22" s="46">
        <v>0</v>
      </c>
      <c r="AC22" s="70">
        <f t="shared" si="28"/>
        <v>3360</v>
      </c>
      <c r="AD22" s="113">
        <f t="shared" si="29"/>
        <v>9153.3166666666675</v>
      </c>
    </row>
    <row r="23" spans="1:30" s="48" customFormat="1" ht="12.75" x14ac:dyDescent="0.2">
      <c r="A23" s="94">
        <v>18</v>
      </c>
      <c r="B23" s="35" t="s">
        <v>363</v>
      </c>
      <c r="C23" s="142">
        <v>1</v>
      </c>
      <c r="D23" s="56">
        <v>2752.09</v>
      </c>
      <c r="E23" s="78">
        <f t="shared" si="26"/>
        <v>2752.09</v>
      </c>
      <c r="F23" s="79">
        <f t="shared" si="3"/>
        <v>977.60352555555551</v>
      </c>
      <c r="G23" s="46">
        <f t="shared" si="17"/>
        <v>35.165594444444444</v>
      </c>
      <c r="H23" s="46">
        <f t="shared" si="18"/>
        <v>281.32475555555556</v>
      </c>
      <c r="I23" s="46">
        <f t="shared" si="6"/>
        <v>112.52990222222223</v>
      </c>
      <c r="J23" s="46">
        <f t="shared" si="19"/>
        <v>229.34083333333334</v>
      </c>
      <c r="K23" s="46">
        <f t="shared" si="20"/>
        <v>229.34083333333334</v>
      </c>
      <c r="L23" s="46">
        <f t="shared" si="21"/>
        <v>76.446944444444441</v>
      </c>
      <c r="M23" s="46">
        <f t="shared" si="22"/>
        <v>229.34083333333334</v>
      </c>
      <c r="N23" s="79">
        <v>0</v>
      </c>
      <c r="O23" s="46">
        <v>0</v>
      </c>
      <c r="P23" s="46">
        <v>0</v>
      </c>
      <c r="Q23" s="46">
        <v>0</v>
      </c>
      <c r="R23" s="46">
        <v>0</v>
      </c>
      <c r="S23" s="130">
        <v>0</v>
      </c>
      <c r="T23" s="46">
        <v>0</v>
      </c>
      <c r="U23" s="80">
        <f t="shared" si="27"/>
        <v>2171.0932222222223</v>
      </c>
      <c r="V23" s="46">
        <f t="shared" si="31"/>
        <v>851</v>
      </c>
      <c r="W23" s="46">
        <f t="shared" si="15"/>
        <v>800</v>
      </c>
      <c r="X23" s="46">
        <f t="shared" si="11"/>
        <v>14</v>
      </c>
      <c r="Y23" s="46">
        <f t="shared" si="12"/>
        <v>15</v>
      </c>
      <c r="Z23" s="46">
        <v>0</v>
      </c>
      <c r="AA23" s="46">
        <v>0</v>
      </c>
      <c r="AB23" s="46">
        <v>0</v>
      </c>
      <c r="AC23" s="70">
        <f t="shared" si="28"/>
        <v>1680</v>
      </c>
      <c r="AD23" s="113">
        <f t="shared" si="29"/>
        <v>6603.183222222222</v>
      </c>
    </row>
    <row r="24" spans="1:30" s="48" customFormat="1" ht="12.75" x14ac:dyDescent="0.2">
      <c r="A24" s="94">
        <v>19</v>
      </c>
      <c r="B24" s="35"/>
      <c r="C24" s="142"/>
      <c r="D24" s="56"/>
      <c r="E24" s="78">
        <f t="shared" si="26"/>
        <v>0</v>
      </c>
      <c r="F24" s="79">
        <f t="shared" ref="F24:F73" si="32">(E24+J24+L24+K24+M24)*26.5%</f>
        <v>0</v>
      </c>
      <c r="G24" s="46">
        <f t="shared" si="17"/>
        <v>0</v>
      </c>
      <c r="H24" s="46">
        <f t="shared" si="18"/>
        <v>0</v>
      </c>
      <c r="I24" s="46">
        <f t="shared" ref="I24:I73" si="33">H24/2</f>
        <v>0</v>
      </c>
      <c r="J24" s="46">
        <f t="shared" si="19"/>
        <v>0</v>
      </c>
      <c r="K24" s="46">
        <f t="shared" si="20"/>
        <v>0</v>
      </c>
      <c r="L24" s="46">
        <f t="shared" si="21"/>
        <v>0</v>
      </c>
      <c r="M24" s="46">
        <f t="shared" si="22"/>
        <v>0</v>
      </c>
      <c r="N24" s="79">
        <v>0</v>
      </c>
      <c r="O24" s="46">
        <v>0</v>
      </c>
      <c r="P24" s="46">
        <v>0</v>
      </c>
      <c r="Q24" s="46">
        <v>0</v>
      </c>
      <c r="R24" s="46">
        <v>0</v>
      </c>
      <c r="S24" s="130">
        <v>0</v>
      </c>
      <c r="T24" s="46">
        <v>0</v>
      </c>
      <c r="U24" s="80">
        <f t="shared" si="27"/>
        <v>0</v>
      </c>
      <c r="V24" s="46">
        <v>0</v>
      </c>
      <c r="W24" s="46">
        <v>0</v>
      </c>
      <c r="X24" s="46">
        <v>0</v>
      </c>
      <c r="Y24" s="46">
        <v>0</v>
      </c>
      <c r="Z24" s="46">
        <v>0</v>
      </c>
      <c r="AA24" s="46">
        <v>0</v>
      </c>
      <c r="AB24" s="46">
        <v>0</v>
      </c>
      <c r="AC24" s="70">
        <f t="shared" si="28"/>
        <v>0</v>
      </c>
      <c r="AD24" s="113">
        <f t="shared" si="29"/>
        <v>0</v>
      </c>
    </row>
    <row r="25" spans="1:30" s="48" customFormat="1" ht="12.75" x14ac:dyDescent="0.2">
      <c r="A25" s="94">
        <v>20</v>
      </c>
      <c r="B25" s="35"/>
      <c r="C25" s="142"/>
      <c r="D25" s="56"/>
      <c r="E25" s="78">
        <f t="shared" si="26"/>
        <v>0</v>
      </c>
      <c r="F25" s="79">
        <f t="shared" si="32"/>
        <v>0</v>
      </c>
      <c r="G25" s="46">
        <f t="shared" si="17"/>
        <v>0</v>
      </c>
      <c r="H25" s="46">
        <f t="shared" si="18"/>
        <v>0</v>
      </c>
      <c r="I25" s="46">
        <f t="shared" si="33"/>
        <v>0</v>
      </c>
      <c r="J25" s="46">
        <f t="shared" si="19"/>
        <v>0</v>
      </c>
      <c r="K25" s="46">
        <f t="shared" si="20"/>
        <v>0</v>
      </c>
      <c r="L25" s="46">
        <f t="shared" si="21"/>
        <v>0</v>
      </c>
      <c r="M25" s="46">
        <f t="shared" si="22"/>
        <v>0</v>
      </c>
      <c r="N25" s="79">
        <v>0</v>
      </c>
      <c r="O25" s="46">
        <v>0</v>
      </c>
      <c r="P25" s="46">
        <v>0</v>
      </c>
      <c r="Q25" s="46">
        <v>0</v>
      </c>
      <c r="R25" s="46">
        <v>0</v>
      </c>
      <c r="S25" s="130">
        <v>0</v>
      </c>
      <c r="T25" s="46">
        <v>0</v>
      </c>
      <c r="U25" s="80">
        <f t="shared" si="27"/>
        <v>0</v>
      </c>
      <c r="V25" s="46">
        <v>0</v>
      </c>
      <c r="W25" s="46">
        <v>0</v>
      </c>
      <c r="X25" s="46">
        <v>0</v>
      </c>
      <c r="Y25" s="46">
        <v>0</v>
      </c>
      <c r="Z25" s="46">
        <v>0</v>
      </c>
      <c r="AA25" s="46">
        <v>0</v>
      </c>
      <c r="AB25" s="46">
        <v>0</v>
      </c>
      <c r="AC25" s="70">
        <f t="shared" si="28"/>
        <v>0</v>
      </c>
      <c r="AD25" s="113">
        <f t="shared" si="29"/>
        <v>0</v>
      </c>
    </row>
    <row r="26" spans="1:30" s="48" customFormat="1" ht="12.75" x14ac:dyDescent="0.2">
      <c r="A26" s="94">
        <v>21</v>
      </c>
      <c r="B26" s="35"/>
      <c r="C26" s="142"/>
      <c r="D26" s="56"/>
      <c r="E26" s="78">
        <f t="shared" si="26"/>
        <v>0</v>
      </c>
      <c r="F26" s="79">
        <f t="shared" si="32"/>
        <v>0</v>
      </c>
      <c r="G26" s="46">
        <f t="shared" si="17"/>
        <v>0</v>
      </c>
      <c r="H26" s="46">
        <f t="shared" si="18"/>
        <v>0</v>
      </c>
      <c r="I26" s="46">
        <f t="shared" si="33"/>
        <v>0</v>
      </c>
      <c r="J26" s="46">
        <f t="shared" si="19"/>
        <v>0</v>
      </c>
      <c r="K26" s="46">
        <f t="shared" si="20"/>
        <v>0</v>
      </c>
      <c r="L26" s="46">
        <f t="shared" si="21"/>
        <v>0</v>
      </c>
      <c r="M26" s="46">
        <f t="shared" si="22"/>
        <v>0</v>
      </c>
      <c r="N26" s="79">
        <v>0</v>
      </c>
      <c r="O26" s="46">
        <v>0</v>
      </c>
      <c r="P26" s="46">
        <v>0</v>
      </c>
      <c r="Q26" s="46">
        <v>0</v>
      </c>
      <c r="R26" s="46">
        <v>0</v>
      </c>
      <c r="S26" s="130">
        <v>0</v>
      </c>
      <c r="T26" s="46">
        <v>0</v>
      </c>
      <c r="U26" s="80">
        <f t="shared" si="27"/>
        <v>0</v>
      </c>
      <c r="V26" s="46">
        <v>0</v>
      </c>
      <c r="W26" s="46">
        <v>0</v>
      </c>
      <c r="X26" s="46">
        <v>0</v>
      </c>
      <c r="Y26" s="46">
        <v>0</v>
      </c>
      <c r="Z26" s="46">
        <v>0</v>
      </c>
      <c r="AA26" s="46">
        <v>0</v>
      </c>
      <c r="AB26" s="46">
        <v>0</v>
      </c>
      <c r="AC26" s="70">
        <f t="shared" si="28"/>
        <v>0</v>
      </c>
      <c r="AD26" s="113">
        <f t="shared" si="29"/>
        <v>0</v>
      </c>
    </row>
    <row r="27" spans="1:30" s="48" customFormat="1" ht="12.75" x14ac:dyDescent="0.2">
      <c r="A27" s="94">
        <v>22</v>
      </c>
      <c r="B27" s="35"/>
      <c r="C27" s="142"/>
      <c r="D27" s="56"/>
      <c r="E27" s="78">
        <f t="shared" si="26"/>
        <v>0</v>
      </c>
      <c r="F27" s="79">
        <f t="shared" si="32"/>
        <v>0</v>
      </c>
      <c r="G27" s="46">
        <f t="shared" si="17"/>
        <v>0</v>
      </c>
      <c r="H27" s="46">
        <f t="shared" si="18"/>
        <v>0</v>
      </c>
      <c r="I27" s="46">
        <f t="shared" si="33"/>
        <v>0</v>
      </c>
      <c r="J27" s="46">
        <f t="shared" si="19"/>
        <v>0</v>
      </c>
      <c r="K27" s="46">
        <f t="shared" si="20"/>
        <v>0</v>
      </c>
      <c r="L27" s="46">
        <f t="shared" si="21"/>
        <v>0</v>
      </c>
      <c r="M27" s="46">
        <f t="shared" si="22"/>
        <v>0</v>
      </c>
      <c r="N27" s="79">
        <v>0</v>
      </c>
      <c r="O27" s="46">
        <v>0</v>
      </c>
      <c r="P27" s="46">
        <v>0</v>
      </c>
      <c r="Q27" s="46">
        <v>0</v>
      </c>
      <c r="R27" s="46">
        <v>0</v>
      </c>
      <c r="S27" s="130">
        <v>0</v>
      </c>
      <c r="T27" s="46">
        <v>0</v>
      </c>
      <c r="U27" s="80">
        <f t="shared" si="27"/>
        <v>0</v>
      </c>
      <c r="V27" s="46">
        <v>0</v>
      </c>
      <c r="W27" s="46">
        <v>0</v>
      </c>
      <c r="X27" s="46">
        <v>0</v>
      </c>
      <c r="Y27" s="46">
        <v>0</v>
      </c>
      <c r="Z27" s="46">
        <v>0</v>
      </c>
      <c r="AA27" s="46">
        <v>0</v>
      </c>
      <c r="AB27" s="46">
        <v>0</v>
      </c>
      <c r="AC27" s="70">
        <f t="shared" si="28"/>
        <v>0</v>
      </c>
      <c r="AD27" s="113">
        <f t="shared" si="29"/>
        <v>0</v>
      </c>
    </row>
    <row r="28" spans="1:30" s="48" customFormat="1" ht="12.75" x14ac:dyDescent="0.2">
      <c r="A28" s="94">
        <v>23</v>
      </c>
      <c r="B28" s="35"/>
      <c r="C28" s="142"/>
      <c r="D28" s="56"/>
      <c r="E28" s="78">
        <f t="shared" si="26"/>
        <v>0</v>
      </c>
      <c r="F28" s="79">
        <f t="shared" si="32"/>
        <v>0</v>
      </c>
      <c r="G28" s="46">
        <f t="shared" si="17"/>
        <v>0</v>
      </c>
      <c r="H28" s="46">
        <f t="shared" si="18"/>
        <v>0</v>
      </c>
      <c r="I28" s="46">
        <f t="shared" si="33"/>
        <v>0</v>
      </c>
      <c r="J28" s="46">
        <f t="shared" si="19"/>
        <v>0</v>
      </c>
      <c r="K28" s="46">
        <f t="shared" si="20"/>
        <v>0</v>
      </c>
      <c r="L28" s="46">
        <f t="shared" si="21"/>
        <v>0</v>
      </c>
      <c r="M28" s="46">
        <f t="shared" si="22"/>
        <v>0</v>
      </c>
      <c r="N28" s="79">
        <v>0</v>
      </c>
      <c r="O28" s="46">
        <v>0</v>
      </c>
      <c r="P28" s="46">
        <v>0</v>
      </c>
      <c r="Q28" s="46">
        <v>0</v>
      </c>
      <c r="R28" s="46">
        <v>0</v>
      </c>
      <c r="S28" s="130">
        <v>0</v>
      </c>
      <c r="T28" s="46">
        <v>0</v>
      </c>
      <c r="U28" s="80">
        <f t="shared" si="27"/>
        <v>0</v>
      </c>
      <c r="V28" s="46">
        <v>0</v>
      </c>
      <c r="W28" s="46">
        <v>0</v>
      </c>
      <c r="X28" s="46">
        <v>0</v>
      </c>
      <c r="Y28" s="46">
        <v>0</v>
      </c>
      <c r="Z28" s="46">
        <v>0</v>
      </c>
      <c r="AA28" s="46">
        <v>0</v>
      </c>
      <c r="AB28" s="46">
        <v>0</v>
      </c>
      <c r="AC28" s="70">
        <f t="shared" si="28"/>
        <v>0</v>
      </c>
      <c r="AD28" s="113">
        <f t="shared" si="29"/>
        <v>0</v>
      </c>
    </row>
    <row r="29" spans="1:30" s="48" customFormat="1" ht="12.75" x14ac:dyDescent="0.2">
      <c r="A29" s="94">
        <v>24</v>
      </c>
      <c r="B29" s="35"/>
      <c r="C29" s="142"/>
      <c r="D29" s="56"/>
      <c r="E29" s="78">
        <f t="shared" si="26"/>
        <v>0</v>
      </c>
      <c r="F29" s="79">
        <f t="shared" si="32"/>
        <v>0</v>
      </c>
      <c r="G29" s="46">
        <f t="shared" si="17"/>
        <v>0</v>
      </c>
      <c r="H29" s="46">
        <f t="shared" si="18"/>
        <v>0</v>
      </c>
      <c r="I29" s="46">
        <f t="shared" si="33"/>
        <v>0</v>
      </c>
      <c r="J29" s="46">
        <f t="shared" si="19"/>
        <v>0</v>
      </c>
      <c r="K29" s="46">
        <f t="shared" si="20"/>
        <v>0</v>
      </c>
      <c r="L29" s="46">
        <f t="shared" si="21"/>
        <v>0</v>
      </c>
      <c r="M29" s="46">
        <f t="shared" si="22"/>
        <v>0</v>
      </c>
      <c r="N29" s="79">
        <v>0</v>
      </c>
      <c r="O29" s="46">
        <v>0</v>
      </c>
      <c r="P29" s="46">
        <v>0</v>
      </c>
      <c r="Q29" s="46">
        <v>0</v>
      </c>
      <c r="R29" s="46">
        <v>0</v>
      </c>
      <c r="S29" s="130">
        <v>0</v>
      </c>
      <c r="T29" s="46">
        <v>0</v>
      </c>
      <c r="U29" s="80">
        <f t="shared" si="27"/>
        <v>0</v>
      </c>
      <c r="V29" s="46">
        <v>0</v>
      </c>
      <c r="W29" s="46">
        <v>0</v>
      </c>
      <c r="X29" s="46">
        <v>0</v>
      </c>
      <c r="Y29" s="46">
        <v>0</v>
      </c>
      <c r="Z29" s="46">
        <v>0</v>
      </c>
      <c r="AA29" s="46">
        <v>0</v>
      </c>
      <c r="AB29" s="46">
        <v>0</v>
      </c>
      <c r="AC29" s="70">
        <f t="shared" si="28"/>
        <v>0</v>
      </c>
      <c r="AD29" s="113">
        <f t="shared" si="29"/>
        <v>0</v>
      </c>
    </row>
    <row r="30" spans="1:30" s="48" customFormat="1" ht="12.75" x14ac:dyDescent="0.2">
      <c r="A30" s="94">
        <v>25</v>
      </c>
      <c r="B30" s="35"/>
      <c r="C30" s="142"/>
      <c r="D30" s="56"/>
      <c r="E30" s="78">
        <f t="shared" si="26"/>
        <v>0</v>
      </c>
      <c r="F30" s="79">
        <f t="shared" si="32"/>
        <v>0</v>
      </c>
      <c r="G30" s="46">
        <f t="shared" si="17"/>
        <v>0</v>
      </c>
      <c r="H30" s="46">
        <f t="shared" si="18"/>
        <v>0</v>
      </c>
      <c r="I30" s="46">
        <f t="shared" si="33"/>
        <v>0</v>
      </c>
      <c r="J30" s="46">
        <f t="shared" si="19"/>
        <v>0</v>
      </c>
      <c r="K30" s="46">
        <f t="shared" si="20"/>
        <v>0</v>
      </c>
      <c r="L30" s="46">
        <f t="shared" si="21"/>
        <v>0</v>
      </c>
      <c r="M30" s="46">
        <f t="shared" si="22"/>
        <v>0</v>
      </c>
      <c r="N30" s="79">
        <v>0</v>
      </c>
      <c r="O30" s="46">
        <v>0</v>
      </c>
      <c r="P30" s="46">
        <v>0</v>
      </c>
      <c r="Q30" s="46">
        <v>0</v>
      </c>
      <c r="R30" s="46">
        <v>0</v>
      </c>
      <c r="S30" s="130">
        <v>0</v>
      </c>
      <c r="T30" s="46">
        <v>0</v>
      </c>
      <c r="U30" s="80">
        <f t="shared" si="27"/>
        <v>0</v>
      </c>
      <c r="V30" s="46">
        <v>0</v>
      </c>
      <c r="W30" s="46">
        <v>0</v>
      </c>
      <c r="X30" s="46">
        <v>0</v>
      </c>
      <c r="Y30" s="46">
        <v>0</v>
      </c>
      <c r="Z30" s="46">
        <v>0</v>
      </c>
      <c r="AA30" s="46">
        <v>0</v>
      </c>
      <c r="AB30" s="46">
        <v>0</v>
      </c>
      <c r="AC30" s="70">
        <f t="shared" si="28"/>
        <v>0</v>
      </c>
      <c r="AD30" s="113">
        <f t="shared" si="29"/>
        <v>0</v>
      </c>
    </row>
    <row r="31" spans="1:30" s="48" customFormat="1" ht="12.75" x14ac:dyDescent="0.2">
      <c r="A31" s="94">
        <v>26</v>
      </c>
      <c r="B31" s="35"/>
      <c r="C31" s="142"/>
      <c r="D31" s="56"/>
      <c r="E31" s="78">
        <f t="shared" si="26"/>
        <v>0</v>
      </c>
      <c r="F31" s="79">
        <f t="shared" si="32"/>
        <v>0</v>
      </c>
      <c r="G31" s="46">
        <f t="shared" si="17"/>
        <v>0</v>
      </c>
      <c r="H31" s="46">
        <f t="shared" si="18"/>
        <v>0</v>
      </c>
      <c r="I31" s="46">
        <f t="shared" si="33"/>
        <v>0</v>
      </c>
      <c r="J31" s="46">
        <f t="shared" si="19"/>
        <v>0</v>
      </c>
      <c r="K31" s="46">
        <f t="shared" si="20"/>
        <v>0</v>
      </c>
      <c r="L31" s="46">
        <f t="shared" si="21"/>
        <v>0</v>
      </c>
      <c r="M31" s="46">
        <f t="shared" si="22"/>
        <v>0</v>
      </c>
      <c r="N31" s="79">
        <v>0</v>
      </c>
      <c r="O31" s="46">
        <v>0</v>
      </c>
      <c r="P31" s="46">
        <v>0</v>
      </c>
      <c r="Q31" s="46">
        <v>0</v>
      </c>
      <c r="R31" s="46">
        <v>0</v>
      </c>
      <c r="S31" s="130">
        <v>0</v>
      </c>
      <c r="T31" s="46">
        <v>0</v>
      </c>
      <c r="U31" s="80">
        <f t="shared" si="27"/>
        <v>0</v>
      </c>
      <c r="V31" s="46">
        <v>0</v>
      </c>
      <c r="W31" s="46">
        <v>0</v>
      </c>
      <c r="X31" s="46">
        <v>0</v>
      </c>
      <c r="Y31" s="46">
        <v>0</v>
      </c>
      <c r="Z31" s="46">
        <v>0</v>
      </c>
      <c r="AA31" s="46">
        <v>0</v>
      </c>
      <c r="AB31" s="46">
        <v>0</v>
      </c>
      <c r="AC31" s="70">
        <f t="shared" si="28"/>
        <v>0</v>
      </c>
      <c r="AD31" s="113">
        <f t="shared" si="29"/>
        <v>0</v>
      </c>
    </row>
    <row r="32" spans="1:30" s="48" customFormat="1" ht="12.75" x14ac:dyDescent="0.2">
      <c r="A32" s="94">
        <v>27</v>
      </c>
      <c r="B32" s="35"/>
      <c r="C32" s="142"/>
      <c r="D32" s="56"/>
      <c r="E32" s="78">
        <f t="shared" si="26"/>
        <v>0</v>
      </c>
      <c r="F32" s="79">
        <f t="shared" si="32"/>
        <v>0</v>
      </c>
      <c r="G32" s="46">
        <f t="shared" si="17"/>
        <v>0</v>
      </c>
      <c r="H32" s="46">
        <f t="shared" si="18"/>
        <v>0</v>
      </c>
      <c r="I32" s="46">
        <f t="shared" si="33"/>
        <v>0</v>
      </c>
      <c r="J32" s="46">
        <f t="shared" si="19"/>
        <v>0</v>
      </c>
      <c r="K32" s="46">
        <f t="shared" si="20"/>
        <v>0</v>
      </c>
      <c r="L32" s="46">
        <f t="shared" si="21"/>
        <v>0</v>
      </c>
      <c r="M32" s="46">
        <f t="shared" si="22"/>
        <v>0</v>
      </c>
      <c r="N32" s="79">
        <v>0</v>
      </c>
      <c r="O32" s="46">
        <v>0</v>
      </c>
      <c r="P32" s="46">
        <v>0</v>
      </c>
      <c r="Q32" s="46">
        <v>0</v>
      </c>
      <c r="R32" s="46">
        <v>0</v>
      </c>
      <c r="S32" s="130">
        <v>0</v>
      </c>
      <c r="T32" s="46">
        <v>0</v>
      </c>
      <c r="U32" s="80">
        <f t="shared" si="27"/>
        <v>0</v>
      </c>
      <c r="V32" s="46">
        <v>0</v>
      </c>
      <c r="W32" s="46">
        <v>0</v>
      </c>
      <c r="X32" s="46">
        <v>0</v>
      </c>
      <c r="Y32" s="46">
        <v>0</v>
      </c>
      <c r="Z32" s="46">
        <v>0</v>
      </c>
      <c r="AA32" s="46">
        <v>0</v>
      </c>
      <c r="AB32" s="46">
        <v>0</v>
      </c>
      <c r="AC32" s="70">
        <f t="shared" si="28"/>
        <v>0</v>
      </c>
      <c r="AD32" s="113">
        <f t="shared" si="29"/>
        <v>0</v>
      </c>
    </row>
    <row r="33" spans="1:30" s="48" customFormat="1" ht="12.75" x14ac:dyDescent="0.2">
      <c r="A33" s="94">
        <v>28</v>
      </c>
      <c r="B33" s="35"/>
      <c r="C33" s="142"/>
      <c r="D33" s="56"/>
      <c r="E33" s="78">
        <f t="shared" si="26"/>
        <v>0</v>
      </c>
      <c r="F33" s="79">
        <f t="shared" si="32"/>
        <v>0</v>
      </c>
      <c r="G33" s="46">
        <f t="shared" si="17"/>
        <v>0</v>
      </c>
      <c r="H33" s="46">
        <f t="shared" si="18"/>
        <v>0</v>
      </c>
      <c r="I33" s="46">
        <f t="shared" si="33"/>
        <v>0</v>
      </c>
      <c r="J33" s="46">
        <f t="shared" si="19"/>
        <v>0</v>
      </c>
      <c r="K33" s="46">
        <f t="shared" si="20"/>
        <v>0</v>
      </c>
      <c r="L33" s="46">
        <f t="shared" si="21"/>
        <v>0</v>
      </c>
      <c r="M33" s="46">
        <f t="shared" si="22"/>
        <v>0</v>
      </c>
      <c r="N33" s="79">
        <v>0</v>
      </c>
      <c r="O33" s="46">
        <v>0</v>
      </c>
      <c r="P33" s="46">
        <v>0</v>
      </c>
      <c r="Q33" s="46">
        <v>0</v>
      </c>
      <c r="R33" s="46">
        <v>0</v>
      </c>
      <c r="S33" s="130">
        <v>0</v>
      </c>
      <c r="T33" s="46">
        <v>0</v>
      </c>
      <c r="U33" s="80">
        <f t="shared" si="27"/>
        <v>0</v>
      </c>
      <c r="V33" s="46">
        <v>0</v>
      </c>
      <c r="W33" s="46">
        <v>0</v>
      </c>
      <c r="X33" s="46">
        <v>0</v>
      </c>
      <c r="Y33" s="46">
        <v>0</v>
      </c>
      <c r="Z33" s="46">
        <v>0</v>
      </c>
      <c r="AA33" s="46">
        <v>0</v>
      </c>
      <c r="AB33" s="46">
        <v>0</v>
      </c>
      <c r="AC33" s="70">
        <f t="shared" si="28"/>
        <v>0</v>
      </c>
      <c r="AD33" s="113">
        <f t="shared" si="29"/>
        <v>0</v>
      </c>
    </row>
    <row r="34" spans="1:30" s="48" customFormat="1" ht="12.75" x14ac:dyDescent="0.2">
      <c r="A34" s="94">
        <v>29</v>
      </c>
      <c r="B34" s="35"/>
      <c r="C34" s="142"/>
      <c r="D34" s="56"/>
      <c r="E34" s="78">
        <f t="shared" si="26"/>
        <v>0</v>
      </c>
      <c r="F34" s="79">
        <f t="shared" si="32"/>
        <v>0</v>
      </c>
      <c r="G34" s="46">
        <f t="shared" si="17"/>
        <v>0</v>
      </c>
      <c r="H34" s="46">
        <f t="shared" si="18"/>
        <v>0</v>
      </c>
      <c r="I34" s="46">
        <f t="shared" si="33"/>
        <v>0</v>
      </c>
      <c r="J34" s="46">
        <f t="shared" si="19"/>
        <v>0</v>
      </c>
      <c r="K34" s="46">
        <f t="shared" si="20"/>
        <v>0</v>
      </c>
      <c r="L34" s="46">
        <f t="shared" si="21"/>
        <v>0</v>
      </c>
      <c r="M34" s="46">
        <f t="shared" si="22"/>
        <v>0</v>
      </c>
      <c r="N34" s="79">
        <v>0</v>
      </c>
      <c r="O34" s="46">
        <v>0</v>
      </c>
      <c r="P34" s="46">
        <v>0</v>
      </c>
      <c r="Q34" s="46">
        <v>0</v>
      </c>
      <c r="R34" s="46">
        <v>0</v>
      </c>
      <c r="S34" s="130">
        <v>0</v>
      </c>
      <c r="T34" s="46">
        <v>0</v>
      </c>
      <c r="U34" s="80">
        <f t="shared" si="27"/>
        <v>0</v>
      </c>
      <c r="V34" s="46">
        <v>0</v>
      </c>
      <c r="W34" s="46">
        <v>0</v>
      </c>
      <c r="X34" s="46">
        <v>0</v>
      </c>
      <c r="Y34" s="46">
        <v>0</v>
      </c>
      <c r="Z34" s="46">
        <v>0</v>
      </c>
      <c r="AA34" s="46">
        <v>0</v>
      </c>
      <c r="AB34" s="46">
        <v>0</v>
      </c>
      <c r="AC34" s="70">
        <f t="shared" si="28"/>
        <v>0</v>
      </c>
      <c r="AD34" s="113">
        <f t="shared" si="29"/>
        <v>0</v>
      </c>
    </row>
    <row r="35" spans="1:30" s="48" customFormat="1" ht="12.75" x14ac:dyDescent="0.2">
      <c r="A35" s="94">
        <v>30</v>
      </c>
      <c r="B35" s="35"/>
      <c r="C35" s="142"/>
      <c r="D35" s="56"/>
      <c r="E35" s="78">
        <f t="shared" si="26"/>
        <v>0</v>
      </c>
      <c r="F35" s="79">
        <f t="shared" si="32"/>
        <v>0</v>
      </c>
      <c r="G35" s="46">
        <f t="shared" si="17"/>
        <v>0</v>
      </c>
      <c r="H35" s="46">
        <f t="shared" si="18"/>
        <v>0</v>
      </c>
      <c r="I35" s="46">
        <f t="shared" si="33"/>
        <v>0</v>
      </c>
      <c r="J35" s="46">
        <f t="shared" si="19"/>
        <v>0</v>
      </c>
      <c r="K35" s="46">
        <f t="shared" si="20"/>
        <v>0</v>
      </c>
      <c r="L35" s="46">
        <f t="shared" si="21"/>
        <v>0</v>
      </c>
      <c r="M35" s="46">
        <f t="shared" si="22"/>
        <v>0</v>
      </c>
      <c r="N35" s="79">
        <v>0</v>
      </c>
      <c r="O35" s="46">
        <v>0</v>
      </c>
      <c r="P35" s="46">
        <v>0</v>
      </c>
      <c r="Q35" s="46">
        <v>0</v>
      </c>
      <c r="R35" s="46">
        <v>0</v>
      </c>
      <c r="S35" s="130">
        <v>0</v>
      </c>
      <c r="T35" s="46">
        <v>0</v>
      </c>
      <c r="U35" s="80">
        <f t="shared" si="27"/>
        <v>0</v>
      </c>
      <c r="V35" s="46">
        <v>0</v>
      </c>
      <c r="W35" s="46">
        <v>0</v>
      </c>
      <c r="X35" s="46">
        <v>0</v>
      </c>
      <c r="Y35" s="46">
        <v>0</v>
      </c>
      <c r="Z35" s="46">
        <v>0</v>
      </c>
      <c r="AA35" s="46">
        <v>0</v>
      </c>
      <c r="AB35" s="46">
        <v>0</v>
      </c>
      <c r="AC35" s="70">
        <f t="shared" si="28"/>
        <v>0</v>
      </c>
      <c r="AD35" s="113">
        <f t="shared" si="29"/>
        <v>0</v>
      </c>
    </row>
    <row r="36" spans="1:30" s="48" customFormat="1" ht="12.75" x14ac:dyDescent="0.2">
      <c r="A36" s="94">
        <v>31</v>
      </c>
      <c r="B36" s="35"/>
      <c r="C36" s="142"/>
      <c r="D36" s="56"/>
      <c r="E36" s="78">
        <f t="shared" si="26"/>
        <v>0</v>
      </c>
      <c r="F36" s="79">
        <f t="shared" si="32"/>
        <v>0</v>
      </c>
      <c r="G36" s="46">
        <f t="shared" si="17"/>
        <v>0</v>
      </c>
      <c r="H36" s="46">
        <f t="shared" si="18"/>
        <v>0</v>
      </c>
      <c r="I36" s="46">
        <f t="shared" si="33"/>
        <v>0</v>
      </c>
      <c r="J36" s="46">
        <f t="shared" si="19"/>
        <v>0</v>
      </c>
      <c r="K36" s="46">
        <f t="shared" si="20"/>
        <v>0</v>
      </c>
      <c r="L36" s="46">
        <f t="shared" si="21"/>
        <v>0</v>
      </c>
      <c r="M36" s="46">
        <f t="shared" si="22"/>
        <v>0</v>
      </c>
      <c r="N36" s="79">
        <v>0</v>
      </c>
      <c r="O36" s="46">
        <v>0</v>
      </c>
      <c r="P36" s="46">
        <v>0</v>
      </c>
      <c r="Q36" s="46">
        <v>0</v>
      </c>
      <c r="R36" s="46">
        <v>0</v>
      </c>
      <c r="S36" s="130">
        <v>0</v>
      </c>
      <c r="T36" s="46">
        <v>0</v>
      </c>
      <c r="U36" s="80">
        <f t="shared" si="27"/>
        <v>0</v>
      </c>
      <c r="V36" s="46">
        <v>0</v>
      </c>
      <c r="W36" s="46">
        <v>0</v>
      </c>
      <c r="X36" s="46">
        <v>0</v>
      </c>
      <c r="Y36" s="46">
        <v>0</v>
      </c>
      <c r="Z36" s="46">
        <v>0</v>
      </c>
      <c r="AA36" s="46">
        <v>0</v>
      </c>
      <c r="AB36" s="46">
        <v>0</v>
      </c>
      <c r="AC36" s="70">
        <f t="shared" si="28"/>
        <v>0</v>
      </c>
      <c r="AD36" s="113">
        <f t="shared" si="29"/>
        <v>0</v>
      </c>
    </row>
    <row r="37" spans="1:30" s="48" customFormat="1" ht="12.75" x14ac:dyDescent="0.2">
      <c r="A37" s="94">
        <v>32</v>
      </c>
      <c r="B37" s="35"/>
      <c r="C37" s="142"/>
      <c r="D37" s="56"/>
      <c r="E37" s="78">
        <f t="shared" si="26"/>
        <v>0</v>
      </c>
      <c r="F37" s="79">
        <f t="shared" si="32"/>
        <v>0</v>
      </c>
      <c r="G37" s="46">
        <f t="shared" si="17"/>
        <v>0</v>
      </c>
      <c r="H37" s="46">
        <f t="shared" si="18"/>
        <v>0</v>
      </c>
      <c r="I37" s="46">
        <f t="shared" si="33"/>
        <v>0</v>
      </c>
      <c r="J37" s="46">
        <f t="shared" si="19"/>
        <v>0</v>
      </c>
      <c r="K37" s="46">
        <f t="shared" si="20"/>
        <v>0</v>
      </c>
      <c r="L37" s="46">
        <f t="shared" si="21"/>
        <v>0</v>
      </c>
      <c r="M37" s="46">
        <f t="shared" si="22"/>
        <v>0</v>
      </c>
      <c r="N37" s="79">
        <v>0</v>
      </c>
      <c r="O37" s="46">
        <v>0</v>
      </c>
      <c r="P37" s="46">
        <v>0</v>
      </c>
      <c r="Q37" s="46">
        <v>0</v>
      </c>
      <c r="R37" s="46">
        <v>0</v>
      </c>
      <c r="S37" s="130">
        <v>0</v>
      </c>
      <c r="T37" s="46">
        <v>0</v>
      </c>
      <c r="U37" s="80">
        <f t="shared" si="27"/>
        <v>0</v>
      </c>
      <c r="V37" s="46">
        <v>0</v>
      </c>
      <c r="W37" s="46">
        <v>0</v>
      </c>
      <c r="X37" s="46">
        <v>0</v>
      </c>
      <c r="Y37" s="46">
        <v>0</v>
      </c>
      <c r="Z37" s="46">
        <v>0</v>
      </c>
      <c r="AA37" s="46">
        <v>0</v>
      </c>
      <c r="AB37" s="46">
        <v>0</v>
      </c>
      <c r="AC37" s="70">
        <f t="shared" si="28"/>
        <v>0</v>
      </c>
      <c r="AD37" s="113">
        <f t="shared" si="29"/>
        <v>0</v>
      </c>
    </row>
    <row r="38" spans="1:30" s="48" customFormat="1" ht="12.75" x14ac:dyDescent="0.2">
      <c r="A38" s="94">
        <v>33</v>
      </c>
      <c r="B38" s="35"/>
      <c r="C38" s="142"/>
      <c r="D38" s="56"/>
      <c r="E38" s="78">
        <f t="shared" si="26"/>
        <v>0</v>
      </c>
      <c r="F38" s="79">
        <f t="shared" si="32"/>
        <v>0</v>
      </c>
      <c r="G38" s="46">
        <f t="shared" si="17"/>
        <v>0</v>
      </c>
      <c r="H38" s="46">
        <f t="shared" si="18"/>
        <v>0</v>
      </c>
      <c r="I38" s="46">
        <f t="shared" si="33"/>
        <v>0</v>
      </c>
      <c r="J38" s="46">
        <f t="shared" si="19"/>
        <v>0</v>
      </c>
      <c r="K38" s="46">
        <f t="shared" si="20"/>
        <v>0</v>
      </c>
      <c r="L38" s="46">
        <f t="shared" si="21"/>
        <v>0</v>
      </c>
      <c r="M38" s="46">
        <f t="shared" si="22"/>
        <v>0</v>
      </c>
      <c r="N38" s="79">
        <v>0</v>
      </c>
      <c r="O38" s="46">
        <v>0</v>
      </c>
      <c r="P38" s="46">
        <v>0</v>
      </c>
      <c r="Q38" s="46">
        <v>0</v>
      </c>
      <c r="R38" s="46">
        <v>0</v>
      </c>
      <c r="S38" s="130">
        <v>0</v>
      </c>
      <c r="T38" s="46">
        <v>0</v>
      </c>
      <c r="U38" s="80">
        <f t="shared" si="27"/>
        <v>0</v>
      </c>
      <c r="V38" s="46">
        <v>0</v>
      </c>
      <c r="W38" s="46">
        <v>0</v>
      </c>
      <c r="X38" s="46">
        <v>0</v>
      </c>
      <c r="Y38" s="46">
        <v>0</v>
      </c>
      <c r="Z38" s="46">
        <v>0</v>
      </c>
      <c r="AA38" s="46">
        <v>0</v>
      </c>
      <c r="AB38" s="46">
        <v>0</v>
      </c>
      <c r="AC38" s="70">
        <f t="shared" si="28"/>
        <v>0</v>
      </c>
      <c r="AD38" s="113">
        <f t="shared" si="29"/>
        <v>0</v>
      </c>
    </row>
    <row r="39" spans="1:30" s="48" customFormat="1" ht="12.75" x14ac:dyDescent="0.2">
      <c r="A39" s="94">
        <v>34</v>
      </c>
      <c r="B39" s="35"/>
      <c r="C39" s="142"/>
      <c r="D39" s="56"/>
      <c r="E39" s="78">
        <f t="shared" si="26"/>
        <v>0</v>
      </c>
      <c r="F39" s="79">
        <f t="shared" si="32"/>
        <v>0</v>
      </c>
      <c r="G39" s="46">
        <f t="shared" si="17"/>
        <v>0</v>
      </c>
      <c r="H39" s="46">
        <f t="shared" si="18"/>
        <v>0</v>
      </c>
      <c r="I39" s="46">
        <f t="shared" si="33"/>
        <v>0</v>
      </c>
      <c r="J39" s="46">
        <f t="shared" si="19"/>
        <v>0</v>
      </c>
      <c r="K39" s="46">
        <f t="shared" si="20"/>
        <v>0</v>
      </c>
      <c r="L39" s="46">
        <f t="shared" si="21"/>
        <v>0</v>
      </c>
      <c r="M39" s="46">
        <f t="shared" si="22"/>
        <v>0</v>
      </c>
      <c r="N39" s="79">
        <v>0</v>
      </c>
      <c r="O39" s="46">
        <v>0</v>
      </c>
      <c r="P39" s="46">
        <v>0</v>
      </c>
      <c r="Q39" s="46">
        <v>0</v>
      </c>
      <c r="R39" s="46">
        <v>0</v>
      </c>
      <c r="S39" s="130">
        <v>0</v>
      </c>
      <c r="T39" s="46">
        <v>0</v>
      </c>
      <c r="U39" s="80">
        <f t="shared" si="27"/>
        <v>0</v>
      </c>
      <c r="V39" s="46">
        <v>0</v>
      </c>
      <c r="W39" s="46">
        <v>0</v>
      </c>
      <c r="X39" s="46">
        <v>0</v>
      </c>
      <c r="Y39" s="46">
        <v>0</v>
      </c>
      <c r="Z39" s="46">
        <v>0</v>
      </c>
      <c r="AA39" s="46">
        <v>0</v>
      </c>
      <c r="AB39" s="46">
        <v>0</v>
      </c>
      <c r="AC39" s="70">
        <f t="shared" si="28"/>
        <v>0</v>
      </c>
      <c r="AD39" s="113">
        <f t="shared" si="29"/>
        <v>0</v>
      </c>
    </row>
    <row r="40" spans="1:30" s="48" customFormat="1" ht="12.75" x14ac:dyDescent="0.2">
      <c r="A40" s="94">
        <v>35</v>
      </c>
      <c r="B40" s="35"/>
      <c r="C40" s="142"/>
      <c r="D40" s="56"/>
      <c r="E40" s="78">
        <f t="shared" si="26"/>
        <v>0</v>
      </c>
      <c r="F40" s="79">
        <f t="shared" si="32"/>
        <v>0</v>
      </c>
      <c r="G40" s="46">
        <f t="shared" si="17"/>
        <v>0</v>
      </c>
      <c r="H40" s="46">
        <f t="shared" si="18"/>
        <v>0</v>
      </c>
      <c r="I40" s="46">
        <f t="shared" si="33"/>
        <v>0</v>
      </c>
      <c r="J40" s="46">
        <f t="shared" si="19"/>
        <v>0</v>
      </c>
      <c r="K40" s="46">
        <f t="shared" si="20"/>
        <v>0</v>
      </c>
      <c r="L40" s="46">
        <f t="shared" si="21"/>
        <v>0</v>
      </c>
      <c r="M40" s="46">
        <f t="shared" si="22"/>
        <v>0</v>
      </c>
      <c r="N40" s="79">
        <v>0</v>
      </c>
      <c r="O40" s="46">
        <v>0</v>
      </c>
      <c r="P40" s="46">
        <v>0</v>
      </c>
      <c r="Q40" s="46">
        <v>0</v>
      </c>
      <c r="R40" s="46">
        <v>0</v>
      </c>
      <c r="S40" s="130">
        <v>0</v>
      </c>
      <c r="T40" s="46">
        <v>0</v>
      </c>
      <c r="U40" s="80">
        <f t="shared" si="27"/>
        <v>0</v>
      </c>
      <c r="V40" s="46">
        <v>0</v>
      </c>
      <c r="W40" s="46">
        <v>0</v>
      </c>
      <c r="X40" s="46">
        <v>0</v>
      </c>
      <c r="Y40" s="46">
        <v>0</v>
      </c>
      <c r="Z40" s="46">
        <v>0</v>
      </c>
      <c r="AA40" s="46">
        <v>0</v>
      </c>
      <c r="AB40" s="46">
        <v>0</v>
      </c>
      <c r="AC40" s="70">
        <f t="shared" si="28"/>
        <v>0</v>
      </c>
      <c r="AD40" s="113">
        <f t="shared" si="29"/>
        <v>0</v>
      </c>
    </row>
    <row r="41" spans="1:30" s="48" customFormat="1" ht="12.75" x14ac:dyDescent="0.2">
      <c r="A41" s="94">
        <v>36</v>
      </c>
      <c r="B41" s="35"/>
      <c r="C41" s="142"/>
      <c r="D41" s="56"/>
      <c r="E41" s="78">
        <f t="shared" si="26"/>
        <v>0</v>
      </c>
      <c r="F41" s="79">
        <f t="shared" si="32"/>
        <v>0</v>
      </c>
      <c r="G41" s="46">
        <f t="shared" si="17"/>
        <v>0</v>
      </c>
      <c r="H41" s="46">
        <f t="shared" si="18"/>
        <v>0</v>
      </c>
      <c r="I41" s="46">
        <f t="shared" si="33"/>
        <v>0</v>
      </c>
      <c r="J41" s="46">
        <f t="shared" si="19"/>
        <v>0</v>
      </c>
      <c r="K41" s="46">
        <f t="shared" si="20"/>
        <v>0</v>
      </c>
      <c r="L41" s="46">
        <f t="shared" si="21"/>
        <v>0</v>
      </c>
      <c r="M41" s="46">
        <f t="shared" si="22"/>
        <v>0</v>
      </c>
      <c r="N41" s="79">
        <v>0</v>
      </c>
      <c r="O41" s="46">
        <v>0</v>
      </c>
      <c r="P41" s="46">
        <v>0</v>
      </c>
      <c r="Q41" s="46">
        <v>0</v>
      </c>
      <c r="R41" s="46">
        <v>0</v>
      </c>
      <c r="S41" s="130">
        <v>0</v>
      </c>
      <c r="T41" s="46">
        <v>0</v>
      </c>
      <c r="U41" s="80">
        <f t="shared" si="27"/>
        <v>0</v>
      </c>
      <c r="V41" s="46">
        <v>0</v>
      </c>
      <c r="W41" s="46">
        <v>0</v>
      </c>
      <c r="X41" s="46">
        <v>0</v>
      </c>
      <c r="Y41" s="46">
        <v>0</v>
      </c>
      <c r="Z41" s="46">
        <v>0</v>
      </c>
      <c r="AA41" s="46">
        <v>0</v>
      </c>
      <c r="AB41" s="46">
        <v>0</v>
      </c>
      <c r="AC41" s="70">
        <f t="shared" si="28"/>
        <v>0</v>
      </c>
      <c r="AD41" s="113">
        <f t="shared" si="29"/>
        <v>0</v>
      </c>
    </row>
    <row r="42" spans="1:30" s="48" customFormat="1" ht="12.75" x14ac:dyDescent="0.2">
      <c r="A42" s="94">
        <v>37</v>
      </c>
      <c r="B42" s="35"/>
      <c r="C42" s="142"/>
      <c r="D42" s="56"/>
      <c r="E42" s="78">
        <f t="shared" si="26"/>
        <v>0</v>
      </c>
      <c r="F42" s="79">
        <f t="shared" si="32"/>
        <v>0</v>
      </c>
      <c r="G42" s="46">
        <f t="shared" si="17"/>
        <v>0</v>
      </c>
      <c r="H42" s="46">
        <f t="shared" si="18"/>
        <v>0</v>
      </c>
      <c r="I42" s="46">
        <f t="shared" si="33"/>
        <v>0</v>
      </c>
      <c r="J42" s="46">
        <f t="shared" si="19"/>
        <v>0</v>
      </c>
      <c r="K42" s="46">
        <f t="shared" si="20"/>
        <v>0</v>
      </c>
      <c r="L42" s="46">
        <f t="shared" si="21"/>
        <v>0</v>
      </c>
      <c r="M42" s="46">
        <f t="shared" si="22"/>
        <v>0</v>
      </c>
      <c r="N42" s="79">
        <v>0</v>
      </c>
      <c r="O42" s="46">
        <v>0</v>
      </c>
      <c r="P42" s="46">
        <v>0</v>
      </c>
      <c r="Q42" s="46">
        <v>0</v>
      </c>
      <c r="R42" s="46">
        <v>0</v>
      </c>
      <c r="S42" s="130">
        <v>0</v>
      </c>
      <c r="T42" s="46">
        <v>0</v>
      </c>
      <c r="U42" s="80">
        <f t="shared" si="27"/>
        <v>0</v>
      </c>
      <c r="V42" s="46">
        <v>0</v>
      </c>
      <c r="W42" s="46">
        <v>0</v>
      </c>
      <c r="X42" s="46">
        <v>0</v>
      </c>
      <c r="Y42" s="46">
        <v>0</v>
      </c>
      <c r="Z42" s="46">
        <v>0</v>
      </c>
      <c r="AA42" s="46">
        <v>0</v>
      </c>
      <c r="AB42" s="46">
        <v>0</v>
      </c>
      <c r="AC42" s="70">
        <f t="shared" si="28"/>
        <v>0</v>
      </c>
      <c r="AD42" s="113">
        <f t="shared" si="29"/>
        <v>0</v>
      </c>
    </row>
    <row r="43" spans="1:30" s="48" customFormat="1" ht="12.75" x14ac:dyDescent="0.2">
      <c r="A43" s="94">
        <v>38</v>
      </c>
      <c r="B43" s="35"/>
      <c r="C43" s="142"/>
      <c r="D43" s="56"/>
      <c r="E43" s="78">
        <f t="shared" si="26"/>
        <v>0</v>
      </c>
      <c r="F43" s="79">
        <f t="shared" si="32"/>
        <v>0</v>
      </c>
      <c r="G43" s="46">
        <f t="shared" si="17"/>
        <v>0</v>
      </c>
      <c r="H43" s="46">
        <f t="shared" si="18"/>
        <v>0</v>
      </c>
      <c r="I43" s="46">
        <f t="shared" si="33"/>
        <v>0</v>
      </c>
      <c r="J43" s="46">
        <f t="shared" si="19"/>
        <v>0</v>
      </c>
      <c r="K43" s="46">
        <f t="shared" si="20"/>
        <v>0</v>
      </c>
      <c r="L43" s="46">
        <f t="shared" si="21"/>
        <v>0</v>
      </c>
      <c r="M43" s="46">
        <f t="shared" si="22"/>
        <v>0</v>
      </c>
      <c r="N43" s="79">
        <v>0</v>
      </c>
      <c r="O43" s="46">
        <v>0</v>
      </c>
      <c r="P43" s="46">
        <v>0</v>
      </c>
      <c r="Q43" s="46">
        <v>0</v>
      </c>
      <c r="R43" s="46">
        <v>0</v>
      </c>
      <c r="S43" s="130">
        <v>0</v>
      </c>
      <c r="T43" s="46">
        <v>0</v>
      </c>
      <c r="U43" s="80">
        <f t="shared" si="27"/>
        <v>0</v>
      </c>
      <c r="V43" s="46">
        <v>0</v>
      </c>
      <c r="W43" s="46">
        <v>0</v>
      </c>
      <c r="X43" s="46">
        <v>0</v>
      </c>
      <c r="Y43" s="46">
        <v>0</v>
      </c>
      <c r="Z43" s="46">
        <v>0</v>
      </c>
      <c r="AA43" s="46">
        <v>0</v>
      </c>
      <c r="AB43" s="46">
        <v>0</v>
      </c>
      <c r="AC43" s="70">
        <f t="shared" si="28"/>
        <v>0</v>
      </c>
      <c r="AD43" s="113">
        <f t="shared" si="29"/>
        <v>0</v>
      </c>
    </row>
    <row r="44" spans="1:30" s="48" customFormat="1" ht="12.75" x14ac:dyDescent="0.2">
      <c r="A44" s="94">
        <v>39</v>
      </c>
      <c r="B44" s="35"/>
      <c r="C44" s="142"/>
      <c r="D44" s="56"/>
      <c r="E44" s="78">
        <f t="shared" si="26"/>
        <v>0</v>
      </c>
      <c r="F44" s="79">
        <f t="shared" si="32"/>
        <v>0</v>
      </c>
      <c r="G44" s="46">
        <f t="shared" si="17"/>
        <v>0</v>
      </c>
      <c r="H44" s="46">
        <f t="shared" si="18"/>
        <v>0</v>
      </c>
      <c r="I44" s="46">
        <f t="shared" si="33"/>
        <v>0</v>
      </c>
      <c r="J44" s="46">
        <f t="shared" si="19"/>
        <v>0</v>
      </c>
      <c r="K44" s="46">
        <f t="shared" si="20"/>
        <v>0</v>
      </c>
      <c r="L44" s="46">
        <f t="shared" si="21"/>
        <v>0</v>
      </c>
      <c r="M44" s="46">
        <f t="shared" si="22"/>
        <v>0</v>
      </c>
      <c r="N44" s="79">
        <v>0</v>
      </c>
      <c r="O44" s="46">
        <v>0</v>
      </c>
      <c r="P44" s="46">
        <v>0</v>
      </c>
      <c r="Q44" s="46">
        <v>0</v>
      </c>
      <c r="R44" s="46">
        <v>0</v>
      </c>
      <c r="S44" s="130">
        <v>0</v>
      </c>
      <c r="T44" s="46">
        <v>0</v>
      </c>
      <c r="U44" s="80">
        <f t="shared" si="27"/>
        <v>0</v>
      </c>
      <c r="V44" s="46">
        <v>0</v>
      </c>
      <c r="W44" s="46">
        <v>0</v>
      </c>
      <c r="X44" s="46">
        <v>0</v>
      </c>
      <c r="Y44" s="46">
        <v>0</v>
      </c>
      <c r="Z44" s="46">
        <v>0</v>
      </c>
      <c r="AA44" s="46">
        <v>0</v>
      </c>
      <c r="AB44" s="46">
        <v>0</v>
      </c>
      <c r="AC44" s="70">
        <f t="shared" si="28"/>
        <v>0</v>
      </c>
      <c r="AD44" s="113">
        <f t="shared" si="29"/>
        <v>0</v>
      </c>
    </row>
    <row r="45" spans="1:30" s="48" customFormat="1" ht="12.75" x14ac:dyDescent="0.2">
      <c r="A45" s="94">
        <v>40</v>
      </c>
      <c r="B45" s="35"/>
      <c r="C45" s="142"/>
      <c r="D45" s="56"/>
      <c r="E45" s="78">
        <f t="shared" si="26"/>
        <v>0</v>
      </c>
      <c r="F45" s="79">
        <f t="shared" si="32"/>
        <v>0</v>
      </c>
      <c r="G45" s="46">
        <f t="shared" si="17"/>
        <v>0</v>
      </c>
      <c r="H45" s="46">
        <f t="shared" si="18"/>
        <v>0</v>
      </c>
      <c r="I45" s="46">
        <f t="shared" si="33"/>
        <v>0</v>
      </c>
      <c r="J45" s="46">
        <f t="shared" si="19"/>
        <v>0</v>
      </c>
      <c r="K45" s="46">
        <f t="shared" si="20"/>
        <v>0</v>
      </c>
      <c r="L45" s="46">
        <f t="shared" si="21"/>
        <v>0</v>
      </c>
      <c r="M45" s="46">
        <f t="shared" si="22"/>
        <v>0</v>
      </c>
      <c r="N45" s="79">
        <v>0</v>
      </c>
      <c r="O45" s="46">
        <v>0</v>
      </c>
      <c r="P45" s="46">
        <v>0</v>
      </c>
      <c r="Q45" s="46">
        <v>0</v>
      </c>
      <c r="R45" s="46">
        <v>0</v>
      </c>
      <c r="S45" s="130">
        <v>0</v>
      </c>
      <c r="T45" s="46">
        <v>0</v>
      </c>
      <c r="U45" s="80">
        <f t="shared" si="27"/>
        <v>0</v>
      </c>
      <c r="V45" s="46">
        <v>0</v>
      </c>
      <c r="W45" s="46">
        <v>0</v>
      </c>
      <c r="X45" s="46">
        <v>0</v>
      </c>
      <c r="Y45" s="46">
        <v>0</v>
      </c>
      <c r="Z45" s="46">
        <v>0</v>
      </c>
      <c r="AA45" s="46">
        <v>0</v>
      </c>
      <c r="AB45" s="46">
        <v>0</v>
      </c>
      <c r="AC45" s="70">
        <f t="shared" si="28"/>
        <v>0</v>
      </c>
      <c r="AD45" s="113">
        <f t="shared" si="29"/>
        <v>0</v>
      </c>
    </row>
    <row r="46" spans="1:30" s="48" customFormat="1" ht="12.75" x14ac:dyDescent="0.2">
      <c r="A46" s="94">
        <v>41</v>
      </c>
      <c r="B46" s="35"/>
      <c r="C46" s="142"/>
      <c r="D46" s="56"/>
      <c r="E46" s="78">
        <f t="shared" si="26"/>
        <v>0</v>
      </c>
      <c r="F46" s="79">
        <f t="shared" si="32"/>
        <v>0</v>
      </c>
      <c r="G46" s="46">
        <f t="shared" si="17"/>
        <v>0</v>
      </c>
      <c r="H46" s="46">
        <f t="shared" si="18"/>
        <v>0</v>
      </c>
      <c r="I46" s="46">
        <f t="shared" si="33"/>
        <v>0</v>
      </c>
      <c r="J46" s="46">
        <f t="shared" si="19"/>
        <v>0</v>
      </c>
      <c r="K46" s="46">
        <f t="shared" si="20"/>
        <v>0</v>
      </c>
      <c r="L46" s="46">
        <f t="shared" si="21"/>
        <v>0</v>
      </c>
      <c r="M46" s="46">
        <f t="shared" si="22"/>
        <v>0</v>
      </c>
      <c r="N46" s="79">
        <v>0</v>
      </c>
      <c r="O46" s="46">
        <v>0</v>
      </c>
      <c r="P46" s="46">
        <v>0</v>
      </c>
      <c r="Q46" s="46">
        <v>0</v>
      </c>
      <c r="R46" s="46">
        <v>0</v>
      </c>
      <c r="S46" s="130">
        <v>0</v>
      </c>
      <c r="T46" s="46">
        <v>0</v>
      </c>
      <c r="U46" s="80">
        <f t="shared" si="27"/>
        <v>0</v>
      </c>
      <c r="V46" s="46">
        <v>0</v>
      </c>
      <c r="W46" s="46">
        <v>0</v>
      </c>
      <c r="X46" s="46">
        <v>0</v>
      </c>
      <c r="Y46" s="46">
        <v>0</v>
      </c>
      <c r="Z46" s="46">
        <v>0</v>
      </c>
      <c r="AA46" s="46">
        <v>0</v>
      </c>
      <c r="AB46" s="46">
        <v>0</v>
      </c>
      <c r="AC46" s="70">
        <f t="shared" si="28"/>
        <v>0</v>
      </c>
      <c r="AD46" s="113">
        <f t="shared" si="29"/>
        <v>0</v>
      </c>
    </row>
    <row r="47" spans="1:30" s="48" customFormat="1" ht="12.75" x14ac:dyDescent="0.2">
      <c r="A47" s="94">
        <v>42</v>
      </c>
      <c r="B47" s="35"/>
      <c r="C47" s="142"/>
      <c r="D47" s="56"/>
      <c r="E47" s="78">
        <f t="shared" si="26"/>
        <v>0</v>
      </c>
      <c r="F47" s="79">
        <f t="shared" si="32"/>
        <v>0</v>
      </c>
      <c r="G47" s="46">
        <f t="shared" si="17"/>
        <v>0</v>
      </c>
      <c r="H47" s="46">
        <f t="shared" si="18"/>
        <v>0</v>
      </c>
      <c r="I47" s="46">
        <f t="shared" si="33"/>
        <v>0</v>
      </c>
      <c r="J47" s="46">
        <f t="shared" si="19"/>
        <v>0</v>
      </c>
      <c r="K47" s="46">
        <f t="shared" si="20"/>
        <v>0</v>
      </c>
      <c r="L47" s="46">
        <f t="shared" si="21"/>
        <v>0</v>
      </c>
      <c r="M47" s="46">
        <f t="shared" si="22"/>
        <v>0</v>
      </c>
      <c r="N47" s="79">
        <v>0</v>
      </c>
      <c r="O47" s="46">
        <v>0</v>
      </c>
      <c r="P47" s="46">
        <v>0</v>
      </c>
      <c r="Q47" s="46">
        <v>0</v>
      </c>
      <c r="R47" s="46">
        <v>0</v>
      </c>
      <c r="S47" s="130">
        <v>0</v>
      </c>
      <c r="T47" s="46">
        <v>0</v>
      </c>
      <c r="U47" s="80">
        <f t="shared" si="27"/>
        <v>0</v>
      </c>
      <c r="V47" s="46">
        <v>0</v>
      </c>
      <c r="W47" s="46">
        <v>0</v>
      </c>
      <c r="X47" s="46">
        <v>0</v>
      </c>
      <c r="Y47" s="46">
        <v>0</v>
      </c>
      <c r="Z47" s="46">
        <v>0</v>
      </c>
      <c r="AA47" s="46">
        <v>0</v>
      </c>
      <c r="AB47" s="46">
        <v>0</v>
      </c>
      <c r="AC47" s="70">
        <f t="shared" si="28"/>
        <v>0</v>
      </c>
      <c r="AD47" s="113">
        <f t="shared" si="29"/>
        <v>0</v>
      </c>
    </row>
    <row r="48" spans="1:30" s="48" customFormat="1" ht="12.75" x14ac:dyDescent="0.2">
      <c r="A48" s="94">
        <v>43</v>
      </c>
      <c r="B48" s="35"/>
      <c r="C48" s="142"/>
      <c r="D48" s="56"/>
      <c r="E48" s="78">
        <f t="shared" si="26"/>
        <v>0</v>
      </c>
      <c r="F48" s="79">
        <f t="shared" si="32"/>
        <v>0</v>
      </c>
      <c r="G48" s="46">
        <f t="shared" si="17"/>
        <v>0</v>
      </c>
      <c r="H48" s="46">
        <f t="shared" si="18"/>
        <v>0</v>
      </c>
      <c r="I48" s="46">
        <f t="shared" si="33"/>
        <v>0</v>
      </c>
      <c r="J48" s="46">
        <f t="shared" si="19"/>
        <v>0</v>
      </c>
      <c r="K48" s="46">
        <f t="shared" si="20"/>
        <v>0</v>
      </c>
      <c r="L48" s="46">
        <f t="shared" si="21"/>
        <v>0</v>
      </c>
      <c r="M48" s="46">
        <f t="shared" si="22"/>
        <v>0</v>
      </c>
      <c r="N48" s="79">
        <v>0</v>
      </c>
      <c r="O48" s="46">
        <v>0</v>
      </c>
      <c r="P48" s="46">
        <v>0</v>
      </c>
      <c r="Q48" s="46">
        <v>0</v>
      </c>
      <c r="R48" s="46">
        <v>0</v>
      </c>
      <c r="S48" s="130">
        <v>0</v>
      </c>
      <c r="T48" s="46">
        <v>0</v>
      </c>
      <c r="U48" s="80">
        <f t="shared" si="27"/>
        <v>0</v>
      </c>
      <c r="V48" s="46">
        <v>0</v>
      </c>
      <c r="W48" s="46">
        <v>0</v>
      </c>
      <c r="X48" s="46">
        <v>0</v>
      </c>
      <c r="Y48" s="46">
        <v>0</v>
      </c>
      <c r="Z48" s="46">
        <v>0</v>
      </c>
      <c r="AA48" s="46">
        <v>0</v>
      </c>
      <c r="AB48" s="46">
        <v>0</v>
      </c>
      <c r="AC48" s="70">
        <f t="shared" si="28"/>
        <v>0</v>
      </c>
      <c r="AD48" s="113">
        <f t="shared" si="29"/>
        <v>0</v>
      </c>
    </row>
    <row r="49" spans="1:30" s="48" customFormat="1" ht="12.75" x14ac:dyDescent="0.2">
      <c r="A49" s="94">
        <v>44</v>
      </c>
      <c r="B49" s="35"/>
      <c r="C49" s="142"/>
      <c r="D49" s="56"/>
      <c r="E49" s="78">
        <f t="shared" si="26"/>
        <v>0</v>
      </c>
      <c r="F49" s="79">
        <f t="shared" si="32"/>
        <v>0</v>
      </c>
      <c r="G49" s="46">
        <f t="shared" si="17"/>
        <v>0</v>
      </c>
      <c r="H49" s="46">
        <f t="shared" si="18"/>
        <v>0</v>
      </c>
      <c r="I49" s="46">
        <f t="shared" si="33"/>
        <v>0</v>
      </c>
      <c r="J49" s="46">
        <f t="shared" si="19"/>
        <v>0</v>
      </c>
      <c r="K49" s="46">
        <f t="shared" si="20"/>
        <v>0</v>
      </c>
      <c r="L49" s="46">
        <f t="shared" si="21"/>
        <v>0</v>
      </c>
      <c r="M49" s="46">
        <f t="shared" si="22"/>
        <v>0</v>
      </c>
      <c r="N49" s="79">
        <v>0</v>
      </c>
      <c r="O49" s="46">
        <v>0</v>
      </c>
      <c r="P49" s="46">
        <v>0</v>
      </c>
      <c r="Q49" s="46">
        <v>0</v>
      </c>
      <c r="R49" s="46">
        <v>0</v>
      </c>
      <c r="S49" s="130">
        <v>0</v>
      </c>
      <c r="T49" s="46">
        <v>0</v>
      </c>
      <c r="U49" s="80">
        <f t="shared" si="27"/>
        <v>0</v>
      </c>
      <c r="V49" s="46">
        <v>0</v>
      </c>
      <c r="W49" s="46">
        <v>0</v>
      </c>
      <c r="X49" s="46">
        <v>0</v>
      </c>
      <c r="Y49" s="46">
        <v>0</v>
      </c>
      <c r="Z49" s="46">
        <v>0</v>
      </c>
      <c r="AA49" s="46">
        <v>0</v>
      </c>
      <c r="AB49" s="46">
        <v>0</v>
      </c>
      <c r="AC49" s="70">
        <f t="shared" si="28"/>
        <v>0</v>
      </c>
      <c r="AD49" s="113">
        <f t="shared" si="29"/>
        <v>0</v>
      </c>
    </row>
    <row r="50" spans="1:30" s="48" customFormat="1" ht="12.75" x14ac:dyDescent="0.2">
      <c r="A50" s="94">
        <v>45</v>
      </c>
      <c r="B50" s="35"/>
      <c r="C50" s="142"/>
      <c r="D50" s="56"/>
      <c r="E50" s="78">
        <f t="shared" si="26"/>
        <v>0</v>
      </c>
      <c r="F50" s="79">
        <f t="shared" si="32"/>
        <v>0</v>
      </c>
      <c r="G50" s="46">
        <f t="shared" si="17"/>
        <v>0</v>
      </c>
      <c r="H50" s="46">
        <f t="shared" si="18"/>
        <v>0</v>
      </c>
      <c r="I50" s="46">
        <f t="shared" si="33"/>
        <v>0</v>
      </c>
      <c r="J50" s="46">
        <f t="shared" si="19"/>
        <v>0</v>
      </c>
      <c r="K50" s="46">
        <f t="shared" si="20"/>
        <v>0</v>
      </c>
      <c r="L50" s="46">
        <f t="shared" si="21"/>
        <v>0</v>
      </c>
      <c r="M50" s="46">
        <f t="shared" si="22"/>
        <v>0</v>
      </c>
      <c r="N50" s="79">
        <v>0</v>
      </c>
      <c r="O50" s="46">
        <v>0</v>
      </c>
      <c r="P50" s="46">
        <v>0</v>
      </c>
      <c r="Q50" s="46">
        <v>0</v>
      </c>
      <c r="R50" s="46">
        <v>0</v>
      </c>
      <c r="S50" s="130">
        <v>0</v>
      </c>
      <c r="T50" s="46">
        <v>0</v>
      </c>
      <c r="U50" s="80">
        <f t="shared" si="27"/>
        <v>0</v>
      </c>
      <c r="V50" s="46">
        <v>0</v>
      </c>
      <c r="W50" s="46">
        <v>0</v>
      </c>
      <c r="X50" s="46">
        <v>0</v>
      </c>
      <c r="Y50" s="46">
        <v>0</v>
      </c>
      <c r="Z50" s="46">
        <v>0</v>
      </c>
      <c r="AA50" s="46">
        <v>0</v>
      </c>
      <c r="AB50" s="46">
        <v>0</v>
      </c>
      <c r="AC50" s="70">
        <f t="shared" si="28"/>
        <v>0</v>
      </c>
      <c r="AD50" s="113">
        <f t="shared" si="29"/>
        <v>0</v>
      </c>
    </row>
    <row r="51" spans="1:30" s="48" customFormat="1" ht="12.75" x14ac:dyDescent="0.2">
      <c r="A51" s="94">
        <v>46</v>
      </c>
      <c r="B51" s="35"/>
      <c r="C51" s="142"/>
      <c r="D51" s="56"/>
      <c r="E51" s="78">
        <f t="shared" si="26"/>
        <v>0</v>
      </c>
      <c r="F51" s="79">
        <f t="shared" si="32"/>
        <v>0</v>
      </c>
      <c r="G51" s="46">
        <f t="shared" si="17"/>
        <v>0</v>
      </c>
      <c r="H51" s="46">
        <f t="shared" si="18"/>
        <v>0</v>
      </c>
      <c r="I51" s="46">
        <f t="shared" si="33"/>
        <v>0</v>
      </c>
      <c r="J51" s="46">
        <f t="shared" si="19"/>
        <v>0</v>
      </c>
      <c r="K51" s="46">
        <f t="shared" si="20"/>
        <v>0</v>
      </c>
      <c r="L51" s="46">
        <f t="shared" si="21"/>
        <v>0</v>
      </c>
      <c r="M51" s="46">
        <f t="shared" si="22"/>
        <v>0</v>
      </c>
      <c r="N51" s="79">
        <v>0</v>
      </c>
      <c r="O51" s="46">
        <v>0</v>
      </c>
      <c r="P51" s="46">
        <v>0</v>
      </c>
      <c r="Q51" s="46">
        <v>0</v>
      </c>
      <c r="R51" s="46">
        <v>0</v>
      </c>
      <c r="S51" s="130">
        <v>0</v>
      </c>
      <c r="T51" s="46">
        <v>0</v>
      </c>
      <c r="U51" s="80">
        <f t="shared" si="27"/>
        <v>0</v>
      </c>
      <c r="V51" s="46">
        <v>0</v>
      </c>
      <c r="W51" s="46">
        <v>0</v>
      </c>
      <c r="X51" s="46">
        <v>0</v>
      </c>
      <c r="Y51" s="46">
        <v>0</v>
      </c>
      <c r="Z51" s="46">
        <v>0</v>
      </c>
      <c r="AA51" s="46">
        <v>0</v>
      </c>
      <c r="AB51" s="46">
        <v>0</v>
      </c>
      <c r="AC51" s="70">
        <f t="shared" si="28"/>
        <v>0</v>
      </c>
      <c r="AD51" s="113">
        <f t="shared" si="29"/>
        <v>0</v>
      </c>
    </row>
    <row r="52" spans="1:30" s="48" customFormat="1" ht="12.75" x14ac:dyDescent="0.2">
      <c r="A52" s="94">
        <v>47</v>
      </c>
      <c r="B52" s="35"/>
      <c r="C52" s="142"/>
      <c r="D52" s="56"/>
      <c r="E52" s="78">
        <f t="shared" si="26"/>
        <v>0</v>
      </c>
      <c r="F52" s="79">
        <f t="shared" si="32"/>
        <v>0</v>
      </c>
      <c r="G52" s="46">
        <f t="shared" si="17"/>
        <v>0</v>
      </c>
      <c r="H52" s="46">
        <f t="shared" si="18"/>
        <v>0</v>
      </c>
      <c r="I52" s="46">
        <f t="shared" si="33"/>
        <v>0</v>
      </c>
      <c r="J52" s="46">
        <f t="shared" si="19"/>
        <v>0</v>
      </c>
      <c r="K52" s="46">
        <f t="shared" si="20"/>
        <v>0</v>
      </c>
      <c r="L52" s="46">
        <f t="shared" si="21"/>
        <v>0</v>
      </c>
      <c r="M52" s="46">
        <f t="shared" si="22"/>
        <v>0</v>
      </c>
      <c r="N52" s="79">
        <v>0</v>
      </c>
      <c r="O52" s="46">
        <v>0</v>
      </c>
      <c r="P52" s="46">
        <v>0</v>
      </c>
      <c r="Q52" s="46">
        <v>0</v>
      </c>
      <c r="R52" s="46">
        <v>0</v>
      </c>
      <c r="S52" s="130">
        <v>0</v>
      </c>
      <c r="T52" s="46">
        <v>0</v>
      </c>
      <c r="U52" s="80">
        <f t="shared" si="27"/>
        <v>0</v>
      </c>
      <c r="V52" s="46">
        <v>0</v>
      </c>
      <c r="W52" s="46">
        <v>0</v>
      </c>
      <c r="X52" s="46">
        <v>0</v>
      </c>
      <c r="Y52" s="46">
        <v>0</v>
      </c>
      <c r="Z52" s="46">
        <v>0</v>
      </c>
      <c r="AA52" s="46">
        <v>0</v>
      </c>
      <c r="AB52" s="46">
        <v>0</v>
      </c>
      <c r="AC52" s="70">
        <f t="shared" si="28"/>
        <v>0</v>
      </c>
      <c r="AD52" s="113">
        <f t="shared" si="29"/>
        <v>0</v>
      </c>
    </row>
    <row r="53" spans="1:30" s="48" customFormat="1" ht="12.75" x14ac:dyDescent="0.2">
      <c r="A53" s="94">
        <v>48</v>
      </c>
      <c r="B53" s="35"/>
      <c r="C53" s="142"/>
      <c r="D53" s="56"/>
      <c r="E53" s="78">
        <f t="shared" si="26"/>
        <v>0</v>
      </c>
      <c r="F53" s="79">
        <f t="shared" si="32"/>
        <v>0</v>
      </c>
      <c r="G53" s="46">
        <f t="shared" si="17"/>
        <v>0</v>
      </c>
      <c r="H53" s="46">
        <f t="shared" si="18"/>
        <v>0</v>
      </c>
      <c r="I53" s="46">
        <f t="shared" si="33"/>
        <v>0</v>
      </c>
      <c r="J53" s="46">
        <f t="shared" si="19"/>
        <v>0</v>
      </c>
      <c r="K53" s="46">
        <f t="shared" si="20"/>
        <v>0</v>
      </c>
      <c r="L53" s="46">
        <f t="shared" si="21"/>
        <v>0</v>
      </c>
      <c r="M53" s="46">
        <f t="shared" si="22"/>
        <v>0</v>
      </c>
      <c r="N53" s="79">
        <v>0</v>
      </c>
      <c r="O53" s="46">
        <v>0</v>
      </c>
      <c r="P53" s="46">
        <v>0</v>
      </c>
      <c r="Q53" s="46">
        <v>0</v>
      </c>
      <c r="R53" s="46">
        <v>0</v>
      </c>
      <c r="S53" s="130">
        <v>0</v>
      </c>
      <c r="T53" s="46">
        <v>0</v>
      </c>
      <c r="U53" s="80">
        <f t="shared" si="27"/>
        <v>0</v>
      </c>
      <c r="V53" s="46">
        <v>0</v>
      </c>
      <c r="W53" s="46">
        <v>0</v>
      </c>
      <c r="X53" s="46">
        <v>0</v>
      </c>
      <c r="Y53" s="46">
        <v>0</v>
      </c>
      <c r="Z53" s="46">
        <v>0</v>
      </c>
      <c r="AA53" s="46">
        <v>0</v>
      </c>
      <c r="AB53" s="46">
        <v>0</v>
      </c>
      <c r="AC53" s="70">
        <f t="shared" si="28"/>
        <v>0</v>
      </c>
      <c r="AD53" s="113">
        <f t="shared" si="29"/>
        <v>0</v>
      </c>
    </row>
    <row r="54" spans="1:30" s="48" customFormat="1" ht="12.75" x14ac:dyDescent="0.2">
      <c r="A54" s="94">
        <v>49</v>
      </c>
      <c r="B54" s="35"/>
      <c r="C54" s="142"/>
      <c r="D54" s="56"/>
      <c r="E54" s="78">
        <f t="shared" si="26"/>
        <v>0</v>
      </c>
      <c r="F54" s="79">
        <f t="shared" si="32"/>
        <v>0</v>
      </c>
      <c r="G54" s="46">
        <f t="shared" si="17"/>
        <v>0</v>
      </c>
      <c r="H54" s="46">
        <f t="shared" si="18"/>
        <v>0</v>
      </c>
      <c r="I54" s="46">
        <f t="shared" si="33"/>
        <v>0</v>
      </c>
      <c r="J54" s="46">
        <f t="shared" si="19"/>
        <v>0</v>
      </c>
      <c r="K54" s="46">
        <f t="shared" si="20"/>
        <v>0</v>
      </c>
      <c r="L54" s="46">
        <f t="shared" si="21"/>
        <v>0</v>
      </c>
      <c r="M54" s="46">
        <f t="shared" si="22"/>
        <v>0</v>
      </c>
      <c r="N54" s="79">
        <v>0</v>
      </c>
      <c r="O54" s="46">
        <v>0</v>
      </c>
      <c r="P54" s="46">
        <v>0</v>
      </c>
      <c r="Q54" s="46">
        <v>0</v>
      </c>
      <c r="R54" s="46">
        <v>0</v>
      </c>
      <c r="S54" s="130">
        <v>0</v>
      </c>
      <c r="T54" s="46">
        <v>0</v>
      </c>
      <c r="U54" s="80">
        <f t="shared" si="27"/>
        <v>0</v>
      </c>
      <c r="V54" s="46">
        <v>0</v>
      </c>
      <c r="W54" s="46">
        <v>0</v>
      </c>
      <c r="X54" s="46">
        <v>0</v>
      </c>
      <c r="Y54" s="46">
        <v>0</v>
      </c>
      <c r="Z54" s="46">
        <v>0</v>
      </c>
      <c r="AA54" s="46">
        <v>0</v>
      </c>
      <c r="AB54" s="46">
        <v>0</v>
      </c>
      <c r="AC54" s="70">
        <f t="shared" si="28"/>
        <v>0</v>
      </c>
      <c r="AD54" s="113">
        <f t="shared" si="29"/>
        <v>0</v>
      </c>
    </row>
    <row r="55" spans="1:30" s="48" customFormat="1" ht="12.75" x14ac:dyDescent="0.2">
      <c r="A55" s="94">
        <v>50</v>
      </c>
      <c r="B55" s="35"/>
      <c r="C55" s="142"/>
      <c r="D55" s="56"/>
      <c r="E55" s="78">
        <f t="shared" si="26"/>
        <v>0</v>
      </c>
      <c r="F55" s="79">
        <f t="shared" si="32"/>
        <v>0</v>
      </c>
      <c r="G55" s="46">
        <f t="shared" si="17"/>
        <v>0</v>
      </c>
      <c r="H55" s="46">
        <f t="shared" si="18"/>
        <v>0</v>
      </c>
      <c r="I55" s="46">
        <f t="shared" si="33"/>
        <v>0</v>
      </c>
      <c r="J55" s="46">
        <f t="shared" si="19"/>
        <v>0</v>
      </c>
      <c r="K55" s="46">
        <f t="shared" si="20"/>
        <v>0</v>
      </c>
      <c r="L55" s="46">
        <f t="shared" si="21"/>
        <v>0</v>
      </c>
      <c r="M55" s="46">
        <f t="shared" si="22"/>
        <v>0</v>
      </c>
      <c r="N55" s="79">
        <v>0</v>
      </c>
      <c r="O55" s="46">
        <v>0</v>
      </c>
      <c r="P55" s="46">
        <v>0</v>
      </c>
      <c r="Q55" s="46">
        <v>0</v>
      </c>
      <c r="R55" s="46">
        <v>0</v>
      </c>
      <c r="S55" s="130">
        <v>0</v>
      </c>
      <c r="T55" s="46">
        <v>0</v>
      </c>
      <c r="U55" s="80">
        <f t="shared" si="27"/>
        <v>0</v>
      </c>
      <c r="V55" s="46">
        <v>0</v>
      </c>
      <c r="W55" s="46">
        <v>0</v>
      </c>
      <c r="X55" s="46">
        <v>0</v>
      </c>
      <c r="Y55" s="46">
        <v>0</v>
      </c>
      <c r="Z55" s="46">
        <v>0</v>
      </c>
      <c r="AA55" s="46">
        <v>0</v>
      </c>
      <c r="AB55" s="46">
        <v>0</v>
      </c>
      <c r="AC55" s="70">
        <f t="shared" si="28"/>
        <v>0</v>
      </c>
      <c r="AD55" s="113">
        <f t="shared" si="29"/>
        <v>0</v>
      </c>
    </row>
    <row r="56" spans="1:30" s="48" customFormat="1" ht="12.75" hidden="1" x14ac:dyDescent="0.2">
      <c r="A56" s="94">
        <v>51</v>
      </c>
      <c r="B56" s="35"/>
      <c r="C56" s="142"/>
      <c r="D56" s="56"/>
      <c r="E56" s="78">
        <f t="shared" si="26"/>
        <v>0</v>
      </c>
      <c r="F56" s="79">
        <f t="shared" si="32"/>
        <v>0</v>
      </c>
      <c r="G56" s="46">
        <f t="shared" si="17"/>
        <v>0</v>
      </c>
      <c r="H56" s="46">
        <f t="shared" si="18"/>
        <v>0</v>
      </c>
      <c r="I56" s="46">
        <f t="shared" si="33"/>
        <v>0</v>
      </c>
      <c r="J56" s="46">
        <f t="shared" si="19"/>
        <v>0</v>
      </c>
      <c r="K56" s="46">
        <f t="shared" si="20"/>
        <v>0</v>
      </c>
      <c r="L56" s="46">
        <f t="shared" si="21"/>
        <v>0</v>
      </c>
      <c r="M56" s="46">
        <f t="shared" si="22"/>
        <v>0</v>
      </c>
      <c r="N56" s="79">
        <v>0</v>
      </c>
      <c r="O56" s="46">
        <v>0</v>
      </c>
      <c r="P56" s="46">
        <v>0</v>
      </c>
      <c r="Q56" s="46">
        <v>0</v>
      </c>
      <c r="R56" s="46">
        <v>0</v>
      </c>
      <c r="S56" s="130">
        <v>0</v>
      </c>
      <c r="T56" s="46">
        <v>0</v>
      </c>
      <c r="U56" s="80">
        <f t="shared" si="27"/>
        <v>0</v>
      </c>
      <c r="V56" s="46">
        <v>0</v>
      </c>
      <c r="W56" s="46">
        <v>0</v>
      </c>
      <c r="X56" s="46">
        <v>0</v>
      </c>
      <c r="Y56" s="46">
        <v>0</v>
      </c>
      <c r="Z56" s="46">
        <v>0</v>
      </c>
      <c r="AA56" s="46">
        <v>0</v>
      </c>
      <c r="AB56" s="46">
        <v>0</v>
      </c>
      <c r="AC56" s="70">
        <f t="shared" si="28"/>
        <v>0</v>
      </c>
      <c r="AD56" s="113">
        <f t="shared" si="29"/>
        <v>0</v>
      </c>
    </row>
    <row r="57" spans="1:30" s="48" customFormat="1" ht="12.75" hidden="1" x14ac:dyDescent="0.2">
      <c r="A57" s="94">
        <v>52</v>
      </c>
      <c r="B57" s="35"/>
      <c r="C57" s="142"/>
      <c r="D57" s="56"/>
      <c r="E57" s="78">
        <f t="shared" si="26"/>
        <v>0</v>
      </c>
      <c r="F57" s="79">
        <f t="shared" si="32"/>
        <v>0</v>
      </c>
      <c r="G57" s="46">
        <f t="shared" si="17"/>
        <v>0</v>
      </c>
      <c r="H57" s="46">
        <f t="shared" si="18"/>
        <v>0</v>
      </c>
      <c r="I57" s="46">
        <f t="shared" si="33"/>
        <v>0</v>
      </c>
      <c r="J57" s="46">
        <f t="shared" si="19"/>
        <v>0</v>
      </c>
      <c r="K57" s="46">
        <f t="shared" si="20"/>
        <v>0</v>
      </c>
      <c r="L57" s="46">
        <f t="shared" si="21"/>
        <v>0</v>
      </c>
      <c r="M57" s="46">
        <f t="shared" si="22"/>
        <v>0</v>
      </c>
      <c r="N57" s="79">
        <v>0</v>
      </c>
      <c r="O57" s="46">
        <v>0</v>
      </c>
      <c r="P57" s="46">
        <v>0</v>
      </c>
      <c r="Q57" s="46">
        <v>0</v>
      </c>
      <c r="R57" s="46">
        <v>0</v>
      </c>
      <c r="S57" s="130">
        <v>0</v>
      </c>
      <c r="T57" s="46">
        <v>0</v>
      </c>
      <c r="U57" s="80">
        <f t="shared" si="27"/>
        <v>0</v>
      </c>
      <c r="V57" s="46">
        <v>0</v>
      </c>
      <c r="W57" s="46">
        <v>0</v>
      </c>
      <c r="X57" s="46">
        <v>0</v>
      </c>
      <c r="Y57" s="46">
        <v>0</v>
      </c>
      <c r="Z57" s="46">
        <v>0</v>
      </c>
      <c r="AA57" s="46">
        <v>0</v>
      </c>
      <c r="AB57" s="46">
        <v>0</v>
      </c>
      <c r="AC57" s="70">
        <f t="shared" si="28"/>
        <v>0</v>
      </c>
      <c r="AD57" s="113">
        <f t="shared" si="29"/>
        <v>0</v>
      </c>
    </row>
    <row r="58" spans="1:30" s="48" customFormat="1" ht="12.75" hidden="1" x14ac:dyDescent="0.2">
      <c r="A58" s="94">
        <v>53</v>
      </c>
      <c r="B58" s="35"/>
      <c r="C58" s="142"/>
      <c r="D58" s="56"/>
      <c r="E58" s="78">
        <f t="shared" si="26"/>
        <v>0</v>
      </c>
      <c r="F58" s="79">
        <f t="shared" si="32"/>
        <v>0</v>
      </c>
      <c r="G58" s="46">
        <f t="shared" si="17"/>
        <v>0</v>
      </c>
      <c r="H58" s="46">
        <f t="shared" si="18"/>
        <v>0</v>
      </c>
      <c r="I58" s="46">
        <f t="shared" si="33"/>
        <v>0</v>
      </c>
      <c r="J58" s="46">
        <f t="shared" si="19"/>
        <v>0</v>
      </c>
      <c r="K58" s="46">
        <f t="shared" si="20"/>
        <v>0</v>
      </c>
      <c r="L58" s="46">
        <f t="shared" si="21"/>
        <v>0</v>
      </c>
      <c r="M58" s="46">
        <f t="shared" si="22"/>
        <v>0</v>
      </c>
      <c r="N58" s="79">
        <v>0</v>
      </c>
      <c r="O58" s="46">
        <v>0</v>
      </c>
      <c r="P58" s="46">
        <v>0</v>
      </c>
      <c r="Q58" s="46">
        <v>0</v>
      </c>
      <c r="R58" s="46">
        <v>0</v>
      </c>
      <c r="S58" s="130">
        <v>0</v>
      </c>
      <c r="T58" s="46">
        <v>0</v>
      </c>
      <c r="U58" s="80">
        <f t="shared" si="27"/>
        <v>0</v>
      </c>
      <c r="V58" s="46">
        <v>0</v>
      </c>
      <c r="W58" s="46">
        <v>0</v>
      </c>
      <c r="X58" s="46">
        <v>0</v>
      </c>
      <c r="Y58" s="46">
        <v>0</v>
      </c>
      <c r="Z58" s="46">
        <v>0</v>
      </c>
      <c r="AA58" s="46">
        <v>0</v>
      </c>
      <c r="AB58" s="46">
        <v>0</v>
      </c>
      <c r="AC58" s="70">
        <f t="shared" si="28"/>
        <v>0</v>
      </c>
      <c r="AD58" s="113">
        <f t="shared" si="29"/>
        <v>0</v>
      </c>
    </row>
    <row r="59" spans="1:30" s="48" customFormat="1" ht="12.75" hidden="1" x14ac:dyDescent="0.2">
      <c r="A59" s="94">
        <v>54</v>
      </c>
      <c r="B59" s="35"/>
      <c r="C59" s="142"/>
      <c r="D59" s="56"/>
      <c r="E59" s="78">
        <f t="shared" si="26"/>
        <v>0</v>
      </c>
      <c r="F59" s="79">
        <f t="shared" si="32"/>
        <v>0</v>
      </c>
      <c r="G59" s="46">
        <f t="shared" si="17"/>
        <v>0</v>
      </c>
      <c r="H59" s="46">
        <f t="shared" si="18"/>
        <v>0</v>
      </c>
      <c r="I59" s="46">
        <f t="shared" si="33"/>
        <v>0</v>
      </c>
      <c r="J59" s="46">
        <f t="shared" si="19"/>
        <v>0</v>
      </c>
      <c r="K59" s="46">
        <f t="shared" si="20"/>
        <v>0</v>
      </c>
      <c r="L59" s="46">
        <f t="shared" si="21"/>
        <v>0</v>
      </c>
      <c r="M59" s="46">
        <f t="shared" si="22"/>
        <v>0</v>
      </c>
      <c r="N59" s="79">
        <v>0</v>
      </c>
      <c r="O59" s="46">
        <v>0</v>
      </c>
      <c r="P59" s="46">
        <v>0</v>
      </c>
      <c r="Q59" s="46">
        <v>0</v>
      </c>
      <c r="R59" s="46">
        <v>0</v>
      </c>
      <c r="S59" s="130">
        <v>0</v>
      </c>
      <c r="T59" s="46">
        <v>0</v>
      </c>
      <c r="U59" s="80">
        <f t="shared" si="27"/>
        <v>0</v>
      </c>
      <c r="V59" s="46">
        <v>0</v>
      </c>
      <c r="W59" s="46">
        <v>0</v>
      </c>
      <c r="X59" s="46">
        <v>0</v>
      </c>
      <c r="Y59" s="46">
        <v>0</v>
      </c>
      <c r="Z59" s="46">
        <v>0</v>
      </c>
      <c r="AA59" s="46">
        <v>0</v>
      </c>
      <c r="AB59" s="46">
        <v>0</v>
      </c>
      <c r="AC59" s="70">
        <f t="shared" si="28"/>
        <v>0</v>
      </c>
      <c r="AD59" s="113">
        <f t="shared" si="29"/>
        <v>0</v>
      </c>
    </row>
    <row r="60" spans="1:30" s="48" customFormat="1" ht="12.75" hidden="1" x14ac:dyDescent="0.2">
      <c r="A60" s="94">
        <v>55</v>
      </c>
      <c r="B60" s="35"/>
      <c r="C60" s="142"/>
      <c r="D60" s="56"/>
      <c r="E60" s="78">
        <f t="shared" si="26"/>
        <v>0</v>
      </c>
      <c r="F60" s="79">
        <f t="shared" si="32"/>
        <v>0</v>
      </c>
      <c r="G60" s="46">
        <f t="shared" si="17"/>
        <v>0</v>
      </c>
      <c r="H60" s="46">
        <f t="shared" si="18"/>
        <v>0</v>
      </c>
      <c r="I60" s="46">
        <f t="shared" si="33"/>
        <v>0</v>
      </c>
      <c r="J60" s="46">
        <f t="shared" si="19"/>
        <v>0</v>
      </c>
      <c r="K60" s="46">
        <f t="shared" si="20"/>
        <v>0</v>
      </c>
      <c r="L60" s="46">
        <f t="shared" si="21"/>
        <v>0</v>
      </c>
      <c r="M60" s="46">
        <f t="shared" si="22"/>
        <v>0</v>
      </c>
      <c r="N60" s="79">
        <v>0</v>
      </c>
      <c r="O60" s="46">
        <v>0</v>
      </c>
      <c r="P60" s="46">
        <v>0</v>
      </c>
      <c r="Q60" s="46">
        <v>0</v>
      </c>
      <c r="R60" s="46">
        <v>0</v>
      </c>
      <c r="S60" s="130">
        <v>0</v>
      </c>
      <c r="T60" s="46">
        <v>0</v>
      </c>
      <c r="U60" s="80">
        <f t="shared" si="27"/>
        <v>0</v>
      </c>
      <c r="V60" s="46">
        <v>0</v>
      </c>
      <c r="W60" s="46">
        <v>0</v>
      </c>
      <c r="X60" s="46">
        <v>0</v>
      </c>
      <c r="Y60" s="46">
        <v>0</v>
      </c>
      <c r="Z60" s="46">
        <v>0</v>
      </c>
      <c r="AA60" s="46">
        <v>0</v>
      </c>
      <c r="AB60" s="46">
        <v>0</v>
      </c>
      <c r="AC60" s="70">
        <f t="shared" si="28"/>
        <v>0</v>
      </c>
      <c r="AD60" s="113">
        <f t="shared" si="29"/>
        <v>0</v>
      </c>
    </row>
    <row r="61" spans="1:30" s="48" customFormat="1" ht="12.75" hidden="1" x14ac:dyDescent="0.2">
      <c r="A61" s="94">
        <v>56</v>
      </c>
      <c r="B61" s="35"/>
      <c r="C61" s="142"/>
      <c r="D61" s="56"/>
      <c r="E61" s="78">
        <f t="shared" si="26"/>
        <v>0</v>
      </c>
      <c r="F61" s="79">
        <f t="shared" si="32"/>
        <v>0</v>
      </c>
      <c r="G61" s="46">
        <f t="shared" si="17"/>
        <v>0</v>
      </c>
      <c r="H61" s="46">
        <f t="shared" si="18"/>
        <v>0</v>
      </c>
      <c r="I61" s="46">
        <f t="shared" si="33"/>
        <v>0</v>
      </c>
      <c r="J61" s="46">
        <f t="shared" si="19"/>
        <v>0</v>
      </c>
      <c r="K61" s="46">
        <f t="shared" si="20"/>
        <v>0</v>
      </c>
      <c r="L61" s="46">
        <f t="shared" si="21"/>
        <v>0</v>
      </c>
      <c r="M61" s="46">
        <f t="shared" si="22"/>
        <v>0</v>
      </c>
      <c r="N61" s="79">
        <v>0</v>
      </c>
      <c r="O61" s="46">
        <v>0</v>
      </c>
      <c r="P61" s="46">
        <v>0</v>
      </c>
      <c r="Q61" s="46">
        <v>0</v>
      </c>
      <c r="R61" s="46">
        <v>0</v>
      </c>
      <c r="S61" s="130">
        <v>0</v>
      </c>
      <c r="T61" s="46">
        <v>0</v>
      </c>
      <c r="U61" s="80">
        <f t="shared" si="27"/>
        <v>0</v>
      </c>
      <c r="V61" s="46">
        <v>0</v>
      </c>
      <c r="W61" s="46">
        <v>0</v>
      </c>
      <c r="X61" s="46">
        <v>0</v>
      </c>
      <c r="Y61" s="46">
        <v>0</v>
      </c>
      <c r="Z61" s="46">
        <v>0</v>
      </c>
      <c r="AA61" s="46">
        <v>0</v>
      </c>
      <c r="AB61" s="46">
        <v>0</v>
      </c>
      <c r="AC61" s="70">
        <f t="shared" si="28"/>
        <v>0</v>
      </c>
      <c r="AD61" s="113">
        <f t="shared" si="29"/>
        <v>0</v>
      </c>
    </row>
    <row r="62" spans="1:30" s="48" customFormat="1" ht="12.75" hidden="1" x14ac:dyDescent="0.2">
      <c r="A62" s="94">
        <v>57</v>
      </c>
      <c r="B62" s="35"/>
      <c r="C62" s="142"/>
      <c r="D62" s="56"/>
      <c r="E62" s="78">
        <f t="shared" si="26"/>
        <v>0</v>
      </c>
      <c r="F62" s="79">
        <f t="shared" si="32"/>
        <v>0</v>
      </c>
      <c r="G62" s="46">
        <f t="shared" si="17"/>
        <v>0</v>
      </c>
      <c r="H62" s="46">
        <f t="shared" si="18"/>
        <v>0</v>
      </c>
      <c r="I62" s="46">
        <f t="shared" si="33"/>
        <v>0</v>
      </c>
      <c r="J62" s="46">
        <f t="shared" si="19"/>
        <v>0</v>
      </c>
      <c r="K62" s="46">
        <f t="shared" si="20"/>
        <v>0</v>
      </c>
      <c r="L62" s="46">
        <f t="shared" si="21"/>
        <v>0</v>
      </c>
      <c r="M62" s="46">
        <f t="shared" si="22"/>
        <v>0</v>
      </c>
      <c r="N62" s="79">
        <v>0</v>
      </c>
      <c r="O62" s="46">
        <v>0</v>
      </c>
      <c r="P62" s="46">
        <v>0</v>
      </c>
      <c r="Q62" s="46">
        <v>0</v>
      </c>
      <c r="R62" s="46">
        <v>0</v>
      </c>
      <c r="S62" s="130">
        <v>0</v>
      </c>
      <c r="T62" s="46">
        <v>0</v>
      </c>
      <c r="U62" s="80">
        <f t="shared" si="27"/>
        <v>0</v>
      </c>
      <c r="V62" s="46">
        <v>0</v>
      </c>
      <c r="W62" s="46">
        <v>0</v>
      </c>
      <c r="X62" s="46">
        <v>0</v>
      </c>
      <c r="Y62" s="46">
        <v>0</v>
      </c>
      <c r="Z62" s="46">
        <v>0</v>
      </c>
      <c r="AA62" s="46">
        <v>0</v>
      </c>
      <c r="AB62" s="46">
        <v>0</v>
      </c>
      <c r="AC62" s="70">
        <f t="shared" si="28"/>
        <v>0</v>
      </c>
      <c r="AD62" s="113">
        <f t="shared" si="29"/>
        <v>0</v>
      </c>
    </row>
    <row r="63" spans="1:30" s="48" customFormat="1" ht="12.75" hidden="1" x14ac:dyDescent="0.2">
      <c r="A63" s="94">
        <v>58</v>
      </c>
      <c r="B63" s="35"/>
      <c r="C63" s="142"/>
      <c r="D63" s="56"/>
      <c r="E63" s="78">
        <f t="shared" si="26"/>
        <v>0</v>
      </c>
      <c r="F63" s="79">
        <f t="shared" si="32"/>
        <v>0</v>
      </c>
      <c r="G63" s="46">
        <f t="shared" si="17"/>
        <v>0</v>
      </c>
      <c r="H63" s="46">
        <f t="shared" si="18"/>
        <v>0</v>
      </c>
      <c r="I63" s="46">
        <f t="shared" si="33"/>
        <v>0</v>
      </c>
      <c r="J63" s="46">
        <f t="shared" si="19"/>
        <v>0</v>
      </c>
      <c r="K63" s="46">
        <f t="shared" si="20"/>
        <v>0</v>
      </c>
      <c r="L63" s="46">
        <f t="shared" si="21"/>
        <v>0</v>
      </c>
      <c r="M63" s="46">
        <f t="shared" si="22"/>
        <v>0</v>
      </c>
      <c r="N63" s="79">
        <v>0</v>
      </c>
      <c r="O63" s="46">
        <v>0</v>
      </c>
      <c r="P63" s="46">
        <v>0</v>
      </c>
      <c r="Q63" s="46">
        <v>0</v>
      </c>
      <c r="R63" s="46">
        <v>0</v>
      </c>
      <c r="S63" s="130">
        <v>0</v>
      </c>
      <c r="T63" s="46">
        <v>0</v>
      </c>
      <c r="U63" s="80">
        <f t="shared" si="27"/>
        <v>0</v>
      </c>
      <c r="V63" s="46">
        <v>0</v>
      </c>
      <c r="W63" s="46">
        <v>0</v>
      </c>
      <c r="X63" s="46">
        <v>0</v>
      </c>
      <c r="Y63" s="46">
        <v>0</v>
      </c>
      <c r="Z63" s="46">
        <v>0</v>
      </c>
      <c r="AA63" s="46">
        <v>0</v>
      </c>
      <c r="AB63" s="46">
        <v>0</v>
      </c>
      <c r="AC63" s="70">
        <f t="shared" si="28"/>
        <v>0</v>
      </c>
      <c r="AD63" s="113">
        <f t="shared" si="29"/>
        <v>0</v>
      </c>
    </row>
    <row r="64" spans="1:30" s="48" customFormat="1" ht="12.75" hidden="1" x14ac:dyDescent="0.2">
      <c r="A64" s="94">
        <v>59</v>
      </c>
      <c r="B64" s="35"/>
      <c r="C64" s="142"/>
      <c r="D64" s="56"/>
      <c r="E64" s="78">
        <f t="shared" si="26"/>
        <v>0</v>
      </c>
      <c r="F64" s="79">
        <f t="shared" si="32"/>
        <v>0</v>
      </c>
      <c r="G64" s="46">
        <f t="shared" si="17"/>
        <v>0</v>
      </c>
      <c r="H64" s="46">
        <f t="shared" si="18"/>
        <v>0</v>
      </c>
      <c r="I64" s="46">
        <f t="shared" si="33"/>
        <v>0</v>
      </c>
      <c r="J64" s="46">
        <f t="shared" si="19"/>
        <v>0</v>
      </c>
      <c r="K64" s="46">
        <f t="shared" si="20"/>
        <v>0</v>
      </c>
      <c r="L64" s="46">
        <f t="shared" si="21"/>
        <v>0</v>
      </c>
      <c r="M64" s="46">
        <f t="shared" si="22"/>
        <v>0</v>
      </c>
      <c r="N64" s="79">
        <v>0</v>
      </c>
      <c r="O64" s="46">
        <v>0</v>
      </c>
      <c r="P64" s="46">
        <v>0</v>
      </c>
      <c r="Q64" s="46">
        <v>0</v>
      </c>
      <c r="R64" s="46">
        <v>0</v>
      </c>
      <c r="S64" s="130">
        <v>0</v>
      </c>
      <c r="T64" s="46">
        <v>0</v>
      </c>
      <c r="U64" s="80">
        <f t="shared" si="27"/>
        <v>0</v>
      </c>
      <c r="V64" s="46">
        <v>0</v>
      </c>
      <c r="W64" s="46">
        <v>0</v>
      </c>
      <c r="X64" s="46">
        <v>0</v>
      </c>
      <c r="Y64" s="46">
        <v>0</v>
      </c>
      <c r="Z64" s="46">
        <v>0</v>
      </c>
      <c r="AA64" s="46">
        <v>0</v>
      </c>
      <c r="AB64" s="46">
        <v>0</v>
      </c>
      <c r="AC64" s="70">
        <f t="shared" si="28"/>
        <v>0</v>
      </c>
      <c r="AD64" s="113">
        <f t="shared" si="29"/>
        <v>0</v>
      </c>
    </row>
    <row r="65" spans="1:30" s="48" customFormat="1" ht="12.75" hidden="1" x14ac:dyDescent="0.2">
      <c r="A65" s="94">
        <v>60</v>
      </c>
      <c r="B65" s="35"/>
      <c r="C65" s="142"/>
      <c r="D65" s="56"/>
      <c r="E65" s="78">
        <f t="shared" si="26"/>
        <v>0</v>
      </c>
      <c r="F65" s="79">
        <f t="shared" si="32"/>
        <v>0</v>
      </c>
      <c r="G65" s="46">
        <f t="shared" si="17"/>
        <v>0</v>
      </c>
      <c r="H65" s="46">
        <f t="shared" si="18"/>
        <v>0</v>
      </c>
      <c r="I65" s="46">
        <f t="shared" si="33"/>
        <v>0</v>
      </c>
      <c r="J65" s="46">
        <f t="shared" si="19"/>
        <v>0</v>
      </c>
      <c r="K65" s="46">
        <f t="shared" si="20"/>
        <v>0</v>
      </c>
      <c r="L65" s="46">
        <f t="shared" si="21"/>
        <v>0</v>
      </c>
      <c r="M65" s="46">
        <f t="shared" si="22"/>
        <v>0</v>
      </c>
      <c r="N65" s="79">
        <v>0</v>
      </c>
      <c r="O65" s="46">
        <v>0</v>
      </c>
      <c r="P65" s="46">
        <v>0</v>
      </c>
      <c r="Q65" s="46">
        <v>0</v>
      </c>
      <c r="R65" s="46">
        <v>0</v>
      </c>
      <c r="S65" s="130">
        <v>0</v>
      </c>
      <c r="T65" s="46">
        <v>0</v>
      </c>
      <c r="U65" s="80">
        <f t="shared" si="27"/>
        <v>0</v>
      </c>
      <c r="V65" s="46">
        <v>0</v>
      </c>
      <c r="W65" s="46">
        <v>0</v>
      </c>
      <c r="X65" s="46">
        <v>0</v>
      </c>
      <c r="Y65" s="46">
        <v>0</v>
      </c>
      <c r="Z65" s="46">
        <v>0</v>
      </c>
      <c r="AA65" s="46">
        <v>0</v>
      </c>
      <c r="AB65" s="46">
        <v>0</v>
      </c>
      <c r="AC65" s="70">
        <f t="shared" si="28"/>
        <v>0</v>
      </c>
      <c r="AD65" s="113">
        <f t="shared" si="29"/>
        <v>0</v>
      </c>
    </row>
    <row r="66" spans="1:30" s="48" customFormat="1" ht="12.75" hidden="1" x14ac:dyDescent="0.2">
      <c r="A66" s="94">
        <v>61</v>
      </c>
      <c r="B66" s="35"/>
      <c r="C66" s="142"/>
      <c r="D66" s="56"/>
      <c r="E66" s="78">
        <f t="shared" si="26"/>
        <v>0</v>
      </c>
      <c r="F66" s="79">
        <f t="shared" si="32"/>
        <v>0</v>
      </c>
      <c r="G66" s="46">
        <f t="shared" si="17"/>
        <v>0</v>
      </c>
      <c r="H66" s="46">
        <f t="shared" si="18"/>
        <v>0</v>
      </c>
      <c r="I66" s="46">
        <f t="shared" si="33"/>
        <v>0</v>
      </c>
      <c r="J66" s="46">
        <f t="shared" si="19"/>
        <v>0</v>
      </c>
      <c r="K66" s="46">
        <f t="shared" si="20"/>
        <v>0</v>
      </c>
      <c r="L66" s="46">
        <f t="shared" si="21"/>
        <v>0</v>
      </c>
      <c r="M66" s="46">
        <f t="shared" si="22"/>
        <v>0</v>
      </c>
      <c r="N66" s="79">
        <v>0</v>
      </c>
      <c r="O66" s="46">
        <v>0</v>
      </c>
      <c r="P66" s="46">
        <v>0</v>
      </c>
      <c r="Q66" s="46">
        <v>0</v>
      </c>
      <c r="R66" s="46">
        <v>0</v>
      </c>
      <c r="S66" s="130">
        <v>0</v>
      </c>
      <c r="T66" s="46">
        <v>0</v>
      </c>
      <c r="U66" s="80">
        <f t="shared" si="27"/>
        <v>0</v>
      </c>
      <c r="V66" s="46">
        <v>0</v>
      </c>
      <c r="W66" s="46">
        <v>0</v>
      </c>
      <c r="X66" s="46">
        <v>0</v>
      </c>
      <c r="Y66" s="46">
        <v>0</v>
      </c>
      <c r="Z66" s="46">
        <v>0</v>
      </c>
      <c r="AA66" s="46">
        <v>0</v>
      </c>
      <c r="AB66" s="46">
        <v>0</v>
      </c>
      <c r="AC66" s="70">
        <f t="shared" si="28"/>
        <v>0</v>
      </c>
      <c r="AD66" s="113">
        <f t="shared" si="29"/>
        <v>0</v>
      </c>
    </row>
    <row r="67" spans="1:30" s="48" customFormat="1" ht="12.75" hidden="1" x14ac:dyDescent="0.2">
      <c r="A67" s="94">
        <v>62</v>
      </c>
      <c r="B67" s="35"/>
      <c r="C67" s="142"/>
      <c r="D67" s="56"/>
      <c r="E67" s="78">
        <f t="shared" si="26"/>
        <v>0</v>
      </c>
      <c r="F67" s="79">
        <f t="shared" si="32"/>
        <v>0</v>
      </c>
      <c r="G67" s="46">
        <f t="shared" si="17"/>
        <v>0</v>
      </c>
      <c r="H67" s="46">
        <f t="shared" si="18"/>
        <v>0</v>
      </c>
      <c r="I67" s="46">
        <f t="shared" si="33"/>
        <v>0</v>
      </c>
      <c r="J67" s="46">
        <f t="shared" si="19"/>
        <v>0</v>
      </c>
      <c r="K67" s="46">
        <f t="shared" si="20"/>
        <v>0</v>
      </c>
      <c r="L67" s="46">
        <f t="shared" si="21"/>
        <v>0</v>
      </c>
      <c r="M67" s="46">
        <f t="shared" si="22"/>
        <v>0</v>
      </c>
      <c r="N67" s="79">
        <v>0</v>
      </c>
      <c r="O67" s="46">
        <v>0</v>
      </c>
      <c r="P67" s="46">
        <v>0</v>
      </c>
      <c r="Q67" s="46">
        <v>0</v>
      </c>
      <c r="R67" s="46">
        <v>0</v>
      </c>
      <c r="S67" s="130">
        <v>0</v>
      </c>
      <c r="T67" s="46">
        <v>0</v>
      </c>
      <c r="U67" s="80">
        <f t="shared" si="27"/>
        <v>0</v>
      </c>
      <c r="V67" s="46">
        <v>0</v>
      </c>
      <c r="W67" s="46">
        <v>0</v>
      </c>
      <c r="X67" s="46">
        <v>0</v>
      </c>
      <c r="Y67" s="46">
        <v>0</v>
      </c>
      <c r="Z67" s="46">
        <v>0</v>
      </c>
      <c r="AA67" s="46">
        <v>0</v>
      </c>
      <c r="AB67" s="46">
        <v>0</v>
      </c>
      <c r="AC67" s="70">
        <f t="shared" si="28"/>
        <v>0</v>
      </c>
      <c r="AD67" s="113">
        <f t="shared" si="29"/>
        <v>0</v>
      </c>
    </row>
    <row r="68" spans="1:30" s="48" customFormat="1" ht="12.75" hidden="1" x14ac:dyDescent="0.2">
      <c r="A68" s="94">
        <v>63</v>
      </c>
      <c r="B68" s="35"/>
      <c r="C68" s="142"/>
      <c r="D68" s="56"/>
      <c r="E68" s="78">
        <f t="shared" si="26"/>
        <v>0</v>
      </c>
      <c r="F68" s="79">
        <f t="shared" si="32"/>
        <v>0</v>
      </c>
      <c r="G68" s="46">
        <f t="shared" si="17"/>
        <v>0</v>
      </c>
      <c r="H68" s="46">
        <f t="shared" si="18"/>
        <v>0</v>
      </c>
      <c r="I68" s="46">
        <f t="shared" si="33"/>
        <v>0</v>
      </c>
      <c r="J68" s="46">
        <f t="shared" si="19"/>
        <v>0</v>
      </c>
      <c r="K68" s="46">
        <f t="shared" si="20"/>
        <v>0</v>
      </c>
      <c r="L68" s="46">
        <f t="shared" si="21"/>
        <v>0</v>
      </c>
      <c r="M68" s="46">
        <f t="shared" si="22"/>
        <v>0</v>
      </c>
      <c r="N68" s="79">
        <v>0</v>
      </c>
      <c r="O68" s="46">
        <v>0</v>
      </c>
      <c r="P68" s="46">
        <v>0</v>
      </c>
      <c r="Q68" s="46">
        <v>0</v>
      </c>
      <c r="R68" s="46">
        <v>0</v>
      </c>
      <c r="S68" s="130">
        <v>0</v>
      </c>
      <c r="T68" s="46">
        <v>0</v>
      </c>
      <c r="U68" s="80">
        <f t="shared" si="27"/>
        <v>0</v>
      </c>
      <c r="V68" s="46">
        <v>0</v>
      </c>
      <c r="W68" s="46">
        <v>0</v>
      </c>
      <c r="X68" s="46">
        <v>0</v>
      </c>
      <c r="Y68" s="46">
        <v>0</v>
      </c>
      <c r="Z68" s="46">
        <v>0</v>
      </c>
      <c r="AA68" s="46">
        <v>0</v>
      </c>
      <c r="AB68" s="46">
        <v>0</v>
      </c>
      <c r="AC68" s="70">
        <f t="shared" si="28"/>
        <v>0</v>
      </c>
      <c r="AD68" s="113">
        <f t="shared" si="29"/>
        <v>0</v>
      </c>
    </row>
    <row r="69" spans="1:30" s="48" customFormat="1" ht="12.75" hidden="1" x14ac:dyDescent="0.2">
      <c r="A69" s="94">
        <v>64</v>
      </c>
      <c r="B69" s="35"/>
      <c r="C69" s="142"/>
      <c r="D69" s="56"/>
      <c r="E69" s="78">
        <f t="shared" si="26"/>
        <v>0</v>
      </c>
      <c r="F69" s="79">
        <f t="shared" si="32"/>
        <v>0</v>
      </c>
      <c r="G69" s="46">
        <f t="shared" si="17"/>
        <v>0</v>
      </c>
      <c r="H69" s="46">
        <f t="shared" si="18"/>
        <v>0</v>
      </c>
      <c r="I69" s="46">
        <f t="shared" si="33"/>
        <v>0</v>
      </c>
      <c r="J69" s="46">
        <f t="shared" si="19"/>
        <v>0</v>
      </c>
      <c r="K69" s="46">
        <f t="shared" si="20"/>
        <v>0</v>
      </c>
      <c r="L69" s="46">
        <f t="shared" si="21"/>
        <v>0</v>
      </c>
      <c r="M69" s="46">
        <f t="shared" si="22"/>
        <v>0</v>
      </c>
      <c r="N69" s="79">
        <v>0</v>
      </c>
      <c r="O69" s="46">
        <v>0</v>
      </c>
      <c r="P69" s="46">
        <v>0</v>
      </c>
      <c r="Q69" s="46">
        <v>0</v>
      </c>
      <c r="R69" s="46">
        <v>0</v>
      </c>
      <c r="S69" s="130">
        <v>0</v>
      </c>
      <c r="T69" s="46">
        <v>0</v>
      </c>
      <c r="U69" s="80">
        <f t="shared" si="27"/>
        <v>0</v>
      </c>
      <c r="V69" s="46">
        <v>0</v>
      </c>
      <c r="W69" s="46">
        <v>0</v>
      </c>
      <c r="X69" s="46">
        <v>0</v>
      </c>
      <c r="Y69" s="46">
        <v>0</v>
      </c>
      <c r="Z69" s="46">
        <v>0</v>
      </c>
      <c r="AA69" s="46">
        <v>0</v>
      </c>
      <c r="AB69" s="46">
        <v>0</v>
      </c>
      <c r="AC69" s="70">
        <f t="shared" si="28"/>
        <v>0</v>
      </c>
      <c r="AD69" s="113">
        <f t="shared" si="29"/>
        <v>0</v>
      </c>
    </row>
    <row r="70" spans="1:30" s="48" customFormat="1" ht="12.75" hidden="1" x14ac:dyDescent="0.2">
      <c r="A70" s="94">
        <v>65</v>
      </c>
      <c r="B70" s="35"/>
      <c r="C70" s="142"/>
      <c r="D70" s="56"/>
      <c r="E70" s="78">
        <f t="shared" si="26"/>
        <v>0</v>
      </c>
      <c r="F70" s="79">
        <f t="shared" si="32"/>
        <v>0</v>
      </c>
      <c r="G70" s="46">
        <f t="shared" si="17"/>
        <v>0</v>
      </c>
      <c r="H70" s="46">
        <f t="shared" si="18"/>
        <v>0</v>
      </c>
      <c r="I70" s="46">
        <f t="shared" si="33"/>
        <v>0</v>
      </c>
      <c r="J70" s="46">
        <f t="shared" si="19"/>
        <v>0</v>
      </c>
      <c r="K70" s="46">
        <f t="shared" si="20"/>
        <v>0</v>
      </c>
      <c r="L70" s="46">
        <f t="shared" si="21"/>
        <v>0</v>
      </c>
      <c r="M70" s="46">
        <f t="shared" si="22"/>
        <v>0</v>
      </c>
      <c r="N70" s="79">
        <v>0</v>
      </c>
      <c r="O70" s="46">
        <v>0</v>
      </c>
      <c r="P70" s="46">
        <v>0</v>
      </c>
      <c r="Q70" s="46">
        <v>0</v>
      </c>
      <c r="R70" s="46">
        <v>0</v>
      </c>
      <c r="S70" s="130">
        <v>0</v>
      </c>
      <c r="T70" s="46">
        <v>0</v>
      </c>
      <c r="U70" s="80">
        <f t="shared" si="27"/>
        <v>0</v>
      </c>
      <c r="V70" s="46">
        <v>0</v>
      </c>
      <c r="W70" s="46">
        <v>0</v>
      </c>
      <c r="X70" s="46">
        <v>0</v>
      </c>
      <c r="Y70" s="46">
        <v>0</v>
      </c>
      <c r="Z70" s="46">
        <v>0</v>
      </c>
      <c r="AA70" s="46">
        <v>0</v>
      </c>
      <c r="AB70" s="46">
        <v>0</v>
      </c>
      <c r="AC70" s="70">
        <f t="shared" si="28"/>
        <v>0</v>
      </c>
      <c r="AD70" s="113">
        <f t="shared" si="29"/>
        <v>0</v>
      </c>
    </row>
    <row r="71" spans="1:30" s="48" customFormat="1" ht="12.75" hidden="1" x14ac:dyDescent="0.2">
      <c r="A71" s="94">
        <v>66</v>
      </c>
      <c r="B71" s="35"/>
      <c r="C71" s="142"/>
      <c r="D71" s="56"/>
      <c r="E71" s="78">
        <f t="shared" si="26"/>
        <v>0</v>
      </c>
      <c r="F71" s="79">
        <f t="shared" si="32"/>
        <v>0</v>
      </c>
      <c r="G71" s="46">
        <f t="shared" si="17"/>
        <v>0</v>
      </c>
      <c r="H71" s="46">
        <f t="shared" si="18"/>
        <v>0</v>
      </c>
      <c r="I71" s="46">
        <f t="shared" si="33"/>
        <v>0</v>
      </c>
      <c r="J71" s="46">
        <f t="shared" si="19"/>
        <v>0</v>
      </c>
      <c r="K71" s="46">
        <f t="shared" si="20"/>
        <v>0</v>
      </c>
      <c r="L71" s="46">
        <f t="shared" si="21"/>
        <v>0</v>
      </c>
      <c r="M71" s="46">
        <f t="shared" si="22"/>
        <v>0</v>
      </c>
      <c r="N71" s="79">
        <v>0</v>
      </c>
      <c r="O71" s="46">
        <v>0</v>
      </c>
      <c r="P71" s="46">
        <v>0</v>
      </c>
      <c r="Q71" s="46">
        <v>0</v>
      </c>
      <c r="R71" s="46">
        <v>0</v>
      </c>
      <c r="S71" s="130">
        <v>0</v>
      </c>
      <c r="T71" s="46">
        <v>0</v>
      </c>
      <c r="U71" s="80">
        <f t="shared" si="27"/>
        <v>0</v>
      </c>
      <c r="V71" s="46">
        <v>0</v>
      </c>
      <c r="W71" s="46">
        <v>0</v>
      </c>
      <c r="X71" s="46">
        <v>0</v>
      </c>
      <c r="Y71" s="46">
        <v>0</v>
      </c>
      <c r="Z71" s="46">
        <v>0</v>
      </c>
      <c r="AA71" s="46">
        <v>0</v>
      </c>
      <c r="AB71" s="46">
        <v>0</v>
      </c>
      <c r="AC71" s="70">
        <f t="shared" si="28"/>
        <v>0</v>
      </c>
      <c r="AD71" s="113">
        <f t="shared" si="29"/>
        <v>0</v>
      </c>
    </row>
    <row r="72" spans="1:30" s="48" customFormat="1" ht="12.75" hidden="1" x14ac:dyDescent="0.2">
      <c r="A72" s="94">
        <v>67</v>
      </c>
      <c r="B72" s="35"/>
      <c r="C72" s="142"/>
      <c r="D72" s="56"/>
      <c r="E72" s="78">
        <f t="shared" si="26"/>
        <v>0</v>
      </c>
      <c r="F72" s="79">
        <f t="shared" si="32"/>
        <v>0</v>
      </c>
      <c r="G72" s="46">
        <f t="shared" si="17"/>
        <v>0</v>
      </c>
      <c r="H72" s="46">
        <f t="shared" si="18"/>
        <v>0</v>
      </c>
      <c r="I72" s="46">
        <f t="shared" si="33"/>
        <v>0</v>
      </c>
      <c r="J72" s="46">
        <f t="shared" si="19"/>
        <v>0</v>
      </c>
      <c r="K72" s="46">
        <f t="shared" si="20"/>
        <v>0</v>
      </c>
      <c r="L72" s="46">
        <f t="shared" si="21"/>
        <v>0</v>
      </c>
      <c r="M72" s="46">
        <f t="shared" si="22"/>
        <v>0</v>
      </c>
      <c r="N72" s="79">
        <v>0</v>
      </c>
      <c r="O72" s="46">
        <v>0</v>
      </c>
      <c r="P72" s="46">
        <v>0</v>
      </c>
      <c r="Q72" s="46">
        <v>0</v>
      </c>
      <c r="R72" s="46">
        <v>0</v>
      </c>
      <c r="S72" s="130">
        <v>0</v>
      </c>
      <c r="T72" s="46">
        <v>0</v>
      </c>
      <c r="U72" s="80">
        <f t="shared" si="27"/>
        <v>0</v>
      </c>
      <c r="V72" s="46">
        <v>0</v>
      </c>
      <c r="W72" s="46">
        <v>0</v>
      </c>
      <c r="X72" s="46">
        <v>0</v>
      </c>
      <c r="Y72" s="46">
        <v>0</v>
      </c>
      <c r="Z72" s="46">
        <v>0</v>
      </c>
      <c r="AA72" s="46">
        <v>0</v>
      </c>
      <c r="AB72" s="46">
        <v>0</v>
      </c>
      <c r="AC72" s="70">
        <f t="shared" si="28"/>
        <v>0</v>
      </c>
      <c r="AD72" s="113">
        <f t="shared" si="29"/>
        <v>0</v>
      </c>
    </row>
    <row r="73" spans="1:30" s="48" customFormat="1" ht="12.75" hidden="1" x14ac:dyDescent="0.2">
      <c r="A73" s="94">
        <v>68</v>
      </c>
      <c r="B73" s="35"/>
      <c r="C73" s="142"/>
      <c r="D73" s="56"/>
      <c r="E73" s="78">
        <f t="shared" si="26"/>
        <v>0</v>
      </c>
      <c r="F73" s="79">
        <f t="shared" si="32"/>
        <v>0</v>
      </c>
      <c r="G73" s="46">
        <f t="shared" si="17"/>
        <v>0</v>
      </c>
      <c r="H73" s="46">
        <f t="shared" si="18"/>
        <v>0</v>
      </c>
      <c r="I73" s="46">
        <f t="shared" si="33"/>
        <v>0</v>
      </c>
      <c r="J73" s="46">
        <f t="shared" si="19"/>
        <v>0</v>
      </c>
      <c r="K73" s="46">
        <f t="shared" si="20"/>
        <v>0</v>
      </c>
      <c r="L73" s="46">
        <f t="shared" si="21"/>
        <v>0</v>
      </c>
      <c r="M73" s="46">
        <f t="shared" si="22"/>
        <v>0</v>
      </c>
      <c r="N73" s="79">
        <v>0</v>
      </c>
      <c r="O73" s="46">
        <v>0</v>
      </c>
      <c r="P73" s="46">
        <v>0</v>
      </c>
      <c r="Q73" s="46">
        <v>0</v>
      </c>
      <c r="R73" s="46">
        <v>0</v>
      </c>
      <c r="S73" s="130">
        <v>0</v>
      </c>
      <c r="T73" s="46">
        <v>0</v>
      </c>
      <c r="U73" s="80">
        <f t="shared" si="27"/>
        <v>0</v>
      </c>
      <c r="V73" s="46">
        <v>0</v>
      </c>
      <c r="W73" s="46">
        <v>0</v>
      </c>
      <c r="X73" s="46">
        <v>0</v>
      </c>
      <c r="Y73" s="46">
        <v>0</v>
      </c>
      <c r="Z73" s="46">
        <v>0</v>
      </c>
      <c r="AA73" s="46">
        <v>0</v>
      </c>
      <c r="AB73" s="46">
        <v>0</v>
      </c>
      <c r="AC73" s="70">
        <f t="shared" si="28"/>
        <v>0</v>
      </c>
      <c r="AD73" s="113">
        <f t="shared" si="29"/>
        <v>0</v>
      </c>
    </row>
    <row r="74" spans="1:30" s="48" customFormat="1" ht="12.75" hidden="1" x14ac:dyDescent="0.2">
      <c r="A74" s="94">
        <v>69</v>
      </c>
      <c r="B74" s="35"/>
      <c r="C74" s="142"/>
      <c r="D74" s="56"/>
      <c r="E74" s="78">
        <f t="shared" si="26"/>
        <v>0</v>
      </c>
      <c r="F74" s="79">
        <f t="shared" ref="F74:F137" si="34">(E74+J74+L74+K74+M74)*26.5%</f>
        <v>0</v>
      </c>
      <c r="G74" s="46">
        <f t="shared" ref="G74:G137" si="35">(E74+J74+L74+K74+M74)*1%</f>
        <v>0</v>
      </c>
      <c r="H74" s="46">
        <f t="shared" ref="H74:H137" si="36">(E74+J74+L74+K74+M74)*8%</f>
        <v>0</v>
      </c>
      <c r="I74" s="46">
        <f t="shared" ref="I74:I137" si="37">H74/2</f>
        <v>0</v>
      </c>
      <c r="J74" s="46">
        <f t="shared" ref="J74:J137" si="38">E74/12</f>
        <v>0</v>
      </c>
      <c r="K74" s="46">
        <f t="shared" ref="K74:K137" si="39">E74/12</f>
        <v>0</v>
      </c>
      <c r="L74" s="46">
        <f t="shared" ref="L74:L137" si="40">K74/3</f>
        <v>0</v>
      </c>
      <c r="M74" s="46">
        <f t="shared" ref="M74:M137" si="41">E74/12</f>
        <v>0</v>
      </c>
      <c r="N74" s="79">
        <v>0</v>
      </c>
      <c r="O74" s="46">
        <v>0</v>
      </c>
      <c r="P74" s="46">
        <v>0</v>
      </c>
      <c r="Q74" s="46">
        <v>0</v>
      </c>
      <c r="R74" s="46">
        <v>0</v>
      </c>
      <c r="S74" s="130">
        <v>0</v>
      </c>
      <c r="T74" s="46">
        <v>0</v>
      </c>
      <c r="U74" s="80">
        <f t="shared" si="27"/>
        <v>0</v>
      </c>
      <c r="V74" s="46">
        <v>0</v>
      </c>
      <c r="W74" s="46">
        <v>0</v>
      </c>
      <c r="X74" s="46">
        <v>0</v>
      </c>
      <c r="Y74" s="46">
        <v>0</v>
      </c>
      <c r="Z74" s="46">
        <v>0</v>
      </c>
      <c r="AA74" s="46">
        <v>0</v>
      </c>
      <c r="AB74" s="46">
        <v>0</v>
      </c>
      <c r="AC74" s="70">
        <f t="shared" si="28"/>
        <v>0</v>
      </c>
      <c r="AD74" s="113">
        <f t="shared" si="29"/>
        <v>0</v>
      </c>
    </row>
    <row r="75" spans="1:30" s="48" customFormat="1" ht="12.75" hidden="1" x14ac:dyDescent="0.2">
      <c r="A75" s="94">
        <v>70</v>
      </c>
      <c r="B75" s="35"/>
      <c r="C75" s="142"/>
      <c r="D75" s="56"/>
      <c r="E75" s="78">
        <f t="shared" ref="E75:E138" si="42">C75*D75</f>
        <v>0</v>
      </c>
      <c r="F75" s="79">
        <f t="shared" si="34"/>
        <v>0</v>
      </c>
      <c r="G75" s="46">
        <f t="shared" si="35"/>
        <v>0</v>
      </c>
      <c r="H75" s="46">
        <f t="shared" si="36"/>
        <v>0</v>
      </c>
      <c r="I75" s="46">
        <f t="shared" si="37"/>
        <v>0</v>
      </c>
      <c r="J75" s="46">
        <f t="shared" si="38"/>
        <v>0</v>
      </c>
      <c r="K75" s="46">
        <f t="shared" si="39"/>
        <v>0</v>
      </c>
      <c r="L75" s="46">
        <f t="shared" si="40"/>
        <v>0</v>
      </c>
      <c r="M75" s="46">
        <f t="shared" si="41"/>
        <v>0</v>
      </c>
      <c r="N75" s="79">
        <v>0</v>
      </c>
      <c r="O75" s="46">
        <v>0</v>
      </c>
      <c r="P75" s="46">
        <v>0</v>
      </c>
      <c r="Q75" s="46">
        <v>0</v>
      </c>
      <c r="R75" s="46">
        <v>0</v>
      </c>
      <c r="S75" s="130">
        <v>0</v>
      </c>
      <c r="T75" s="46">
        <v>0</v>
      </c>
      <c r="U75" s="80">
        <f t="shared" ref="U75:U138" si="43">SUM(F75:T75)</f>
        <v>0</v>
      </c>
      <c r="V75" s="46">
        <v>0</v>
      </c>
      <c r="W75" s="46">
        <v>0</v>
      </c>
      <c r="X75" s="46">
        <v>0</v>
      </c>
      <c r="Y75" s="46">
        <v>0</v>
      </c>
      <c r="Z75" s="46">
        <v>0</v>
      </c>
      <c r="AA75" s="46">
        <v>0</v>
      </c>
      <c r="AB75" s="46">
        <v>0</v>
      </c>
      <c r="AC75" s="70">
        <f t="shared" ref="AC75:AC138" si="44">SUM(V75:AB75)</f>
        <v>0</v>
      </c>
      <c r="AD75" s="113">
        <f t="shared" ref="AD75:AD138" si="45">E75+U75+AC75</f>
        <v>0</v>
      </c>
    </row>
    <row r="76" spans="1:30" s="48" customFormat="1" ht="12.75" hidden="1" x14ac:dyDescent="0.2">
      <c r="A76" s="94">
        <v>71</v>
      </c>
      <c r="B76" s="35"/>
      <c r="C76" s="142"/>
      <c r="D76" s="56"/>
      <c r="E76" s="78">
        <f t="shared" si="42"/>
        <v>0</v>
      </c>
      <c r="F76" s="79">
        <f t="shared" si="34"/>
        <v>0</v>
      </c>
      <c r="G76" s="46">
        <f t="shared" si="35"/>
        <v>0</v>
      </c>
      <c r="H76" s="46">
        <f t="shared" si="36"/>
        <v>0</v>
      </c>
      <c r="I76" s="46">
        <f t="shared" si="37"/>
        <v>0</v>
      </c>
      <c r="J76" s="46">
        <f t="shared" si="38"/>
        <v>0</v>
      </c>
      <c r="K76" s="46">
        <f t="shared" si="39"/>
        <v>0</v>
      </c>
      <c r="L76" s="46">
        <f t="shared" si="40"/>
        <v>0</v>
      </c>
      <c r="M76" s="46">
        <f t="shared" si="41"/>
        <v>0</v>
      </c>
      <c r="N76" s="79">
        <v>0</v>
      </c>
      <c r="O76" s="46">
        <v>0</v>
      </c>
      <c r="P76" s="46">
        <v>0</v>
      </c>
      <c r="Q76" s="46">
        <v>0</v>
      </c>
      <c r="R76" s="46">
        <v>0</v>
      </c>
      <c r="S76" s="130">
        <v>0</v>
      </c>
      <c r="T76" s="46">
        <v>0</v>
      </c>
      <c r="U76" s="80">
        <f t="shared" si="43"/>
        <v>0</v>
      </c>
      <c r="V76" s="46">
        <v>0</v>
      </c>
      <c r="W76" s="46">
        <v>0</v>
      </c>
      <c r="X76" s="46">
        <v>0</v>
      </c>
      <c r="Y76" s="46">
        <v>0</v>
      </c>
      <c r="Z76" s="46">
        <v>0</v>
      </c>
      <c r="AA76" s="46">
        <v>0</v>
      </c>
      <c r="AB76" s="46">
        <v>0</v>
      </c>
      <c r="AC76" s="70">
        <f t="shared" si="44"/>
        <v>0</v>
      </c>
      <c r="AD76" s="113">
        <f t="shared" si="45"/>
        <v>0</v>
      </c>
    </row>
    <row r="77" spans="1:30" s="48" customFormat="1" ht="12.75" hidden="1" x14ac:dyDescent="0.2">
      <c r="A77" s="94">
        <v>72</v>
      </c>
      <c r="B77" s="35"/>
      <c r="C77" s="142"/>
      <c r="D77" s="56"/>
      <c r="E77" s="78">
        <f t="shared" si="42"/>
        <v>0</v>
      </c>
      <c r="F77" s="79">
        <f t="shared" si="34"/>
        <v>0</v>
      </c>
      <c r="G77" s="46">
        <f t="shared" si="35"/>
        <v>0</v>
      </c>
      <c r="H77" s="46">
        <f t="shared" si="36"/>
        <v>0</v>
      </c>
      <c r="I77" s="46">
        <f t="shared" si="37"/>
        <v>0</v>
      </c>
      <c r="J77" s="46">
        <f t="shared" si="38"/>
        <v>0</v>
      </c>
      <c r="K77" s="46">
        <f t="shared" si="39"/>
        <v>0</v>
      </c>
      <c r="L77" s="46">
        <f t="shared" si="40"/>
        <v>0</v>
      </c>
      <c r="M77" s="46">
        <f t="shared" si="41"/>
        <v>0</v>
      </c>
      <c r="N77" s="79">
        <v>0</v>
      </c>
      <c r="O77" s="46">
        <v>0</v>
      </c>
      <c r="P77" s="46">
        <v>0</v>
      </c>
      <c r="Q77" s="46">
        <v>0</v>
      </c>
      <c r="R77" s="46">
        <v>0</v>
      </c>
      <c r="S77" s="130">
        <v>0</v>
      </c>
      <c r="T77" s="46">
        <v>0</v>
      </c>
      <c r="U77" s="80">
        <f t="shared" si="43"/>
        <v>0</v>
      </c>
      <c r="V77" s="46">
        <v>0</v>
      </c>
      <c r="W77" s="46">
        <v>0</v>
      </c>
      <c r="X77" s="46">
        <v>0</v>
      </c>
      <c r="Y77" s="46">
        <v>0</v>
      </c>
      <c r="Z77" s="46">
        <v>0</v>
      </c>
      <c r="AA77" s="46">
        <v>0</v>
      </c>
      <c r="AB77" s="46">
        <v>0</v>
      </c>
      <c r="AC77" s="70">
        <f t="shared" si="44"/>
        <v>0</v>
      </c>
      <c r="AD77" s="113">
        <f t="shared" si="45"/>
        <v>0</v>
      </c>
    </row>
    <row r="78" spans="1:30" s="48" customFormat="1" ht="12.75" hidden="1" x14ac:dyDescent="0.2">
      <c r="A78" s="94">
        <v>73</v>
      </c>
      <c r="B78" s="35"/>
      <c r="C78" s="142"/>
      <c r="D78" s="56"/>
      <c r="E78" s="78">
        <f t="shared" si="42"/>
        <v>0</v>
      </c>
      <c r="F78" s="79">
        <f t="shared" si="34"/>
        <v>0</v>
      </c>
      <c r="G78" s="46">
        <f t="shared" si="35"/>
        <v>0</v>
      </c>
      <c r="H78" s="46">
        <f t="shared" si="36"/>
        <v>0</v>
      </c>
      <c r="I78" s="46">
        <f t="shared" si="37"/>
        <v>0</v>
      </c>
      <c r="J78" s="46">
        <f t="shared" si="38"/>
        <v>0</v>
      </c>
      <c r="K78" s="46">
        <f t="shared" si="39"/>
        <v>0</v>
      </c>
      <c r="L78" s="46">
        <f t="shared" si="40"/>
        <v>0</v>
      </c>
      <c r="M78" s="46">
        <f t="shared" si="41"/>
        <v>0</v>
      </c>
      <c r="N78" s="79">
        <v>0</v>
      </c>
      <c r="O78" s="46">
        <v>0</v>
      </c>
      <c r="P78" s="46">
        <v>0</v>
      </c>
      <c r="Q78" s="46">
        <v>0</v>
      </c>
      <c r="R78" s="46">
        <v>0</v>
      </c>
      <c r="S78" s="130">
        <v>0</v>
      </c>
      <c r="T78" s="46">
        <v>0</v>
      </c>
      <c r="U78" s="80">
        <f t="shared" si="43"/>
        <v>0</v>
      </c>
      <c r="V78" s="46">
        <v>0</v>
      </c>
      <c r="W78" s="46">
        <v>0</v>
      </c>
      <c r="X78" s="46">
        <v>0</v>
      </c>
      <c r="Y78" s="46">
        <v>0</v>
      </c>
      <c r="Z78" s="46">
        <v>0</v>
      </c>
      <c r="AA78" s="46">
        <v>0</v>
      </c>
      <c r="AB78" s="46">
        <v>0</v>
      </c>
      <c r="AC78" s="70">
        <f t="shared" si="44"/>
        <v>0</v>
      </c>
      <c r="AD78" s="113">
        <f t="shared" si="45"/>
        <v>0</v>
      </c>
    </row>
    <row r="79" spans="1:30" s="48" customFormat="1" ht="12.75" hidden="1" x14ac:dyDescent="0.2">
      <c r="A79" s="94">
        <v>74</v>
      </c>
      <c r="B79" s="35"/>
      <c r="C79" s="142"/>
      <c r="D79" s="56"/>
      <c r="E79" s="78">
        <f t="shared" si="42"/>
        <v>0</v>
      </c>
      <c r="F79" s="79">
        <f t="shared" si="34"/>
        <v>0</v>
      </c>
      <c r="G79" s="46">
        <f t="shared" si="35"/>
        <v>0</v>
      </c>
      <c r="H79" s="46">
        <f t="shared" si="36"/>
        <v>0</v>
      </c>
      <c r="I79" s="46">
        <f t="shared" si="37"/>
        <v>0</v>
      </c>
      <c r="J79" s="46">
        <f t="shared" si="38"/>
        <v>0</v>
      </c>
      <c r="K79" s="46">
        <f t="shared" si="39"/>
        <v>0</v>
      </c>
      <c r="L79" s="46">
        <f t="shared" si="40"/>
        <v>0</v>
      </c>
      <c r="M79" s="46">
        <f t="shared" si="41"/>
        <v>0</v>
      </c>
      <c r="N79" s="79">
        <v>0</v>
      </c>
      <c r="O79" s="46">
        <v>0</v>
      </c>
      <c r="P79" s="46">
        <v>0</v>
      </c>
      <c r="Q79" s="46">
        <v>0</v>
      </c>
      <c r="R79" s="46">
        <v>0</v>
      </c>
      <c r="S79" s="130">
        <v>0</v>
      </c>
      <c r="T79" s="46">
        <v>0</v>
      </c>
      <c r="U79" s="80">
        <f t="shared" si="43"/>
        <v>0</v>
      </c>
      <c r="V79" s="46">
        <v>0</v>
      </c>
      <c r="W79" s="46">
        <v>0</v>
      </c>
      <c r="X79" s="46">
        <v>0</v>
      </c>
      <c r="Y79" s="46">
        <v>0</v>
      </c>
      <c r="Z79" s="46">
        <v>0</v>
      </c>
      <c r="AA79" s="46">
        <v>0</v>
      </c>
      <c r="AB79" s="46">
        <v>0</v>
      </c>
      <c r="AC79" s="70">
        <f t="shared" si="44"/>
        <v>0</v>
      </c>
      <c r="AD79" s="113">
        <f t="shared" si="45"/>
        <v>0</v>
      </c>
    </row>
    <row r="80" spans="1:30" s="48" customFormat="1" ht="12.75" hidden="1" x14ac:dyDescent="0.2">
      <c r="A80" s="94">
        <v>75</v>
      </c>
      <c r="B80" s="35"/>
      <c r="C80" s="142"/>
      <c r="D80" s="56"/>
      <c r="E80" s="78">
        <f t="shared" si="42"/>
        <v>0</v>
      </c>
      <c r="F80" s="79">
        <f t="shared" si="34"/>
        <v>0</v>
      </c>
      <c r="G80" s="46">
        <f t="shared" si="35"/>
        <v>0</v>
      </c>
      <c r="H80" s="46">
        <f t="shared" si="36"/>
        <v>0</v>
      </c>
      <c r="I80" s="46">
        <f t="shared" si="37"/>
        <v>0</v>
      </c>
      <c r="J80" s="46">
        <f t="shared" si="38"/>
        <v>0</v>
      </c>
      <c r="K80" s="46">
        <f t="shared" si="39"/>
        <v>0</v>
      </c>
      <c r="L80" s="46">
        <f t="shared" si="40"/>
        <v>0</v>
      </c>
      <c r="M80" s="46">
        <f t="shared" si="41"/>
        <v>0</v>
      </c>
      <c r="N80" s="79">
        <v>0</v>
      </c>
      <c r="O80" s="46">
        <v>0</v>
      </c>
      <c r="P80" s="46">
        <v>0</v>
      </c>
      <c r="Q80" s="46">
        <v>0</v>
      </c>
      <c r="R80" s="46">
        <v>0</v>
      </c>
      <c r="S80" s="130">
        <v>0</v>
      </c>
      <c r="T80" s="46">
        <v>0</v>
      </c>
      <c r="U80" s="80">
        <f t="shared" si="43"/>
        <v>0</v>
      </c>
      <c r="V80" s="46">
        <v>0</v>
      </c>
      <c r="W80" s="46">
        <v>0</v>
      </c>
      <c r="X80" s="46">
        <v>0</v>
      </c>
      <c r="Y80" s="46">
        <v>0</v>
      </c>
      <c r="Z80" s="46">
        <v>0</v>
      </c>
      <c r="AA80" s="46">
        <v>0</v>
      </c>
      <c r="AB80" s="46">
        <v>0</v>
      </c>
      <c r="AC80" s="70">
        <f t="shared" si="44"/>
        <v>0</v>
      </c>
      <c r="AD80" s="113">
        <f t="shared" si="45"/>
        <v>0</v>
      </c>
    </row>
    <row r="81" spans="1:30" s="48" customFormat="1" ht="12.75" hidden="1" x14ac:dyDescent="0.2">
      <c r="A81" s="94">
        <v>76</v>
      </c>
      <c r="B81" s="35"/>
      <c r="C81" s="142"/>
      <c r="D81" s="56"/>
      <c r="E81" s="78">
        <f t="shared" si="42"/>
        <v>0</v>
      </c>
      <c r="F81" s="79">
        <f t="shared" si="34"/>
        <v>0</v>
      </c>
      <c r="G81" s="46">
        <f t="shared" si="35"/>
        <v>0</v>
      </c>
      <c r="H81" s="46">
        <f t="shared" si="36"/>
        <v>0</v>
      </c>
      <c r="I81" s="46">
        <f t="shared" si="37"/>
        <v>0</v>
      </c>
      <c r="J81" s="46">
        <f t="shared" si="38"/>
        <v>0</v>
      </c>
      <c r="K81" s="46">
        <f t="shared" si="39"/>
        <v>0</v>
      </c>
      <c r="L81" s="46">
        <f t="shared" si="40"/>
        <v>0</v>
      </c>
      <c r="M81" s="46">
        <f t="shared" si="41"/>
        <v>0</v>
      </c>
      <c r="N81" s="79">
        <v>0</v>
      </c>
      <c r="O81" s="46">
        <v>0</v>
      </c>
      <c r="P81" s="46">
        <v>0</v>
      </c>
      <c r="Q81" s="46">
        <v>0</v>
      </c>
      <c r="R81" s="46">
        <v>0</v>
      </c>
      <c r="S81" s="130">
        <v>0</v>
      </c>
      <c r="T81" s="46">
        <v>0</v>
      </c>
      <c r="U81" s="80">
        <f t="shared" si="43"/>
        <v>0</v>
      </c>
      <c r="V81" s="46">
        <v>0</v>
      </c>
      <c r="W81" s="46">
        <v>0</v>
      </c>
      <c r="X81" s="46">
        <v>0</v>
      </c>
      <c r="Y81" s="46">
        <v>0</v>
      </c>
      <c r="Z81" s="46">
        <v>0</v>
      </c>
      <c r="AA81" s="46">
        <v>0</v>
      </c>
      <c r="AB81" s="46">
        <v>0</v>
      </c>
      <c r="AC81" s="70">
        <f t="shared" si="44"/>
        <v>0</v>
      </c>
      <c r="AD81" s="113">
        <f t="shared" si="45"/>
        <v>0</v>
      </c>
    </row>
    <row r="82" spans="1:30" s="48" customFormat="1" ht="12.75" hidden="1" x14ac:dyDescent="0.2">
      <c r="A82" s="94">
        <v>77</v>
      </c>
      <c r="B82" s="35"/>
      <c r="C82" s="142"/>
      <c r="D82" s="56"/>
      <c r="E82" s="78">
        <f t="shared" si="42"/>
        <v>0</v>
      </c>
      <c r="F82" s="79">
        <f t="shared" si="34"/>
        <v>0</v>
      </c>
      <c r="G82" s="46">
        <f t="shared" si="35"/>
        <v>0</v>
      </c>
      <c r="H82" s="46">
        <f t="shared" si="36"/>
        <v>0</v>
      </c>
      <c r="I82" s="46">
        <f t="shared" si="37"/>
        <v>0</v>
      </c>
      <c r="J82" s="46">
        <f t="shared" si="38"/>
        <v>0</v>
      </c>
      <c r="K82" s="46">
        <f t="shared" si="39"/>
        <v>0</v>
      </c>
      <c r="L82" s="46">
        <f t="shared" si="40"/>
        <v>0</v>
      </c>
      <c r="M82" s="46">
        <f t="shared" si="41"/>
        <v>0</v>
      </c>
      <c r="N82" s="79">
        <v>0</v>
      </c>
      <c r="O82" s="46">
        <v>0</v>
      </c>
      <c r="P82" s="46">
        <v>0</v>
      </c>
      <c r="Q82" s="46">
        <v>0</v>
      </c>
      <c r="R82" s="46">
        <v>0</v>
      </c>
      <c r="S82" s="130">
        <v>0</v>
      </c>
      <c r="T82" s="46">
        <v>0</v>
      </c>
      <c r="U82" s="80">
        <f t="shared" si="43"/>
        <v>0</v>
      </c>
      <c r="V82" s="46">
        <v>0</v>
      </c>
      <c r="W82" s="46">
        <v>0</v>
      </c>
      <c r="X82" s="46">
        <v>0</v>
      </c>
      <c r="Y82" s="46">
        <v>0</v>
      </c>
      <c r="Z82" s="46">
        <v>0</v>
      </c>
      <c r="AA82" s="46">
        <v>0</v>
      </c>
      <c r="AB82" s="46">
        <v>0</v>
      </c>
      <c r="AC82" s="70">
        <f t="shared" si="44"/>
        <v>0</v>
      </c>
      <c r="AD82" s="113">
        <f t="shared" si="45"/>
        <v>0</v>
      </c>
    </row>
    <row r="83" spans="1:30" s="48" customFormat="1" ht="12.75" hidden="1" x14ac:dyDescent="0.2">
      <c r="A83" s="94">
        <v>78</v>
      </c>
      <c r="B83" s="35"/>
      <c r="C83" s="142"/>
      <c r="D83" s="56"/>
      <c r="E83" s="78">
        <f t="shared" si="42"/>
        <v>0</v>
      </c>
      <c r="F83" s="79">
        <f t="shared" si="34"/>
        <v>0</v>
      </c>
      <c r="G83" s="46">
        <f t="shared" si="35"/>
        <v>0</v>
      </c>
      <c r="H83" s="46">
        <f t="shared" si="36"/>
        <v>0</v>
      </c>
      <c r="I83" s="46">
        <f t="shared" si="37"/>
        <v>0</v>
      </c>
      <c r="J83" s="46">
        <f t="shared" si="38"/>
        <v>0</v>
      </c>
      <c r="K83" s="46">
        <f t="shared" si="39"/>
        <v>0</v>
      </c>
      <c r="L83" s="46">
        <f t="shared" si="40"/>
        <v>0</v>
      </c>
      <c r="M83" s="46">
        <f t="shared" si="41"/>
        <v>0</v>
      </c>
      <c r="N83" s="79">
        <v>0</v>
      </c>
      <c r="O83" s="46">
        <v>0</v>
      </c>
      <c r="P83" s="46">
        <v>0</v>
      </c>
      <c r="Q83" s="46">
        <v>0</v>
      </c>
      <c r="R83" s="46">
        <v>0</v>
      </c>
      <c r="S83" s="130">
        <v>0</v>
      </c>
      <c r="T83" s="46">
        <v>0</v>
      </c>
      <c r="U83" s="80">
        <f t="shared" si="43"/>
        <v>0</v>
      </c>
      <c r="V83" s="46">
        <v>0</v>
      </c>
      <c r="W83" s="46">
        <v>0</v>
      </c>
      <c r="X83" s="46">
        <v>0</v>
      </c>
      <c r="Y83" s="46">
        <v>0</v>
      </c>
      <c r="Z83" s="46">
        <v>0</v>
      </c>
      <c r="AA83" s="46">
        <v>0</v>
      </c>
      <c r="AB83" s="46">
        <v>0</v>
      </c>
      <c r="AC83" s="70">
        <f t="shared" si="44"/>
        <v>0</v>
      </c>
      <c r="AD83" s="113">
        <f t="shared" si="45"/>
        <v>0</v>
      </c>
    </row>
    <row r="84" spans="1:30" s="48" customFormat="1" ht="12.75" hidden="1" x14ac:dyDescent="0.2">
      <c r="A84" s="94">
        <v>79</v>
      </c>
      <c r="B84" s="35"/>
      <c r="C84" s="142"/>
      <c r="D84" s="56"/>
      <c r="E84" s="78">
        <f t="shared" si="42"/>
        <v>0</v>
      </c>
      <c r="F84" s="79">
        <f t="shared" si="34"/>
        <v>0</v>
      </c>
      <c r="G84" s="46">
        <f t="shared" si="35"/>
        <v>0</v>
      </c>
      <c r="H84" s="46">
        <f t="shared" si="36"/>
        <v>0</v>
      </c>
      <c r="I84" s="46">
        <f t="shared" si="37"/>
        <v>0</v>
      </c>
      <c r="J84" s="46">
        <f t="shared" si="38"/>
        <v>0</v>
      </c>
      <c r="K84" s="46">
        <f t="shared" si="39"/>
        <v>0</v>
      </c>
      <c r="L84" s="46">
        <f t="shared" si="40"/>
        <v>0</v>
      </c>
      <c r="M84" s="46">
        <f t="shared" si="41"/>
        <v>0</v>
      </c>
      <c r="N84" s="79">
        <v>0</v>
      </c>
      <c r="O84" s="46">
        <v>0</v>
      </c>
      <c r="P84" s="46">
        <v>0</v>
      </c>
      <c r="Q84" s="46">
        <v>0</v>
      </c>
      <c r="R84" s="46">
        <v>0</v>
      </c>
      <c r="S84" s="130">
        <v>0</v>
      </c>
      <c r="T84" s="46">
        <v>0</v>
      </c>
      <c r="U84" s="80">
        <f t="shared" si="43"/>
        <v>0</v>
      </c>
      <c r="V84" s="46">
        <v>0</v>
      </c>
      <c r="W84" s="46">
        <v>0</v>
      </c>
      <c r="X84" s="46">
        <v>0</v>
      </c>
      <c r="Y84" s="46">
        <v>0</v>
      </c>
      <c r="Z84" s="46">
        <v>0</v>
      </c>
      <c r="AA84" s="46">
        <v>0</v>
      </c>
      <c r="AB84" s="46">
        <v>0</v>
      </c>
      <c r="AC84" s="70">
        <f t="shared" si="44"/>
        <v>0</v>
      </c>
      <c r="AD84" s="113">
        <f t="shared" si="45"/>
        <v>0</v>
      </c>
    </row>
    <row r="85" spans="1:30" s="48" customFormat="1" ht="12.75" hidden="1" x14ac:dyDescent="0.2">
      <c r="A85" s="94">
        <v>80</v>
      </c>
      <c r="B85" s="35"/>
      <c r="C85" s="142"/>
      <c r="D85" s="56"/>
      <c r="E85" s="78">
        <f t="shared" si="42"/>
        <v>0</v>
      </c>
      <c r="F85" s="79">
        <f t="shared" si="34"/>
        <v>0</v>
      </c>
      <c r="G85" s="46">
        <f t="shared" si="35"/>
        <v>0</v>
      </c>
      <c r="H85" s="46">
        <f t="shared" si="36"/>
        <v>0</v>
      </c>
      <c r="I85" s="46">
        <f t="shared" si="37"/>
        <v>0</v>
      </c>
      <c r="J85" s="46">
        <f t="shared" si="38"/>
        <v>0</v>
      </c>
      <c r="K85" s="46">
        <f t="shared" si="39"/>
        <v>0</v>
      </c>
      <c r="L85" s="46">
        <f t="shared" si="40"/>
        <v>0</v>
      </c>
      <c r="M85" s="46">
        <f t="shared" si="41"/>
        <v>0</v>
      </c>
      <c r="N85" s="79">
        <v>0</v>
      </c>
      <c r="O85" s="46">
        <v>0</v>
      </c>
      <c r="P85" s="46">
        <v>0</v>
      </c>
      <c r="Q85" s="46">
        <v>0</v>
      </c>
      <c r="R85" s="46">
        <v>0</v>
      </c>
      <c r="S85" s="130">
        <v>0</v>
      </c>
      <c r="T85" s="46">
        <v>0</v>
      </c>
      <c r="U85" s="80">
        <f t="shared" si="43"/>
        <v>0</v>
      </c>
      <c r="V85" s="46">
        <v>0</v>
      </c>
      <c r="W85" s="46">
        <v>0</v>
      </c>
      <c r="X85" s="46">
        <v>0</v>
      </c>
      <c r="Y85" s="46">
        <v>0</v>
      </c>
      <c r="Z85" s="46">
        <v>0</v>
      </c>
      <c r="AA85" s="46">
        <v>0</v>
      </c>
      <c r="AB85" s="46">
        <v>0</v>
      </c>
      <c r="AC85" s="70">
        <f t="shared" si="44"/>
        <v>0</v>
      </c>
      <c r="AD85" s="113">
        <f t="shared" si="45"/>
        <v>0</v>
      </c>
    </row>
    <row r="86" spans="1:30" s="48" customFormat="1" ht="12.75" hidden="1" x14ac:dyDescent="0.2">
      <c r="A86" s="94">
        <v>81</v>
      </c>
      <c r="B86" s="35"/>
      <c r="C86" s="142"/>
      <c r="D86" s="56"/>
      <c r="E86" s="78">
        <f t="shared" si="42"/>
        <v>0</v>
      </c>
      <c r="F86" s="79">
        <f t="shared" si="34"/>
        <v>0</v>
      </c>
      <c r="G86" s="46">
        <f t="shared" si="35"/>
        <v>0</v>
      </c>
      <c r="H86" s="46">
        <f t="shared" si="36"/>
        <v>0</v>
      </c>
      <c r="I86" s="46">
        <f t="shared" si="37"/>
        <v>0</v>
      </c>
      <c r="J86" s="46">
        <f t="shared" si="38"/>
        <v>0</v>
      </c>
      <c r="K86" s="46">
        <f t="shared" si="39"/>
        <v>0</v>
      </c>
      <c r="L86" s="46">
        <f t="shared" si="40"/>
        <v>0</v>
      </c>
      <c r="M86" s="46">
        <f t="shared" si="41"/>
        <v>0</v>
      </c>
      <c r="N86" s="79">
        <v>0</v>
      </c>
      <c r="O86" s="46">
        <v>0</v>
      </c>
      <c r="P86" s="46">
        <v>0</v>
      </c>
      <c r="Q86" s="46">
        <v>0</v>
      </c>
      <c r="R86" s="46">
        <v>0</v>
      </c>
      <c r="S86" s="130">
        <v>0</v>
      </c>
      <c r="T86" s="46">
        <v>0</v>
      </c>
      <c r="U86" s="80">
        <f t="shared" si="43"/>
        <v>0</v>
      </c>
      <c r="V86" s="46">
        <v>0</v>
      </c>
      <c r="W86" s="46">
        <v>0</v>
      </c>
      <c r="X86" s="46">
        <v>0</v>
      </c>
      <c r="Y86" s="46">
        <v>0</v>
      </c>
      <c r="Z86" s="46">
        <v>0</v>
      </c>
      <c r="AA86" s="46">
        <v>0</v>
      </c>
      <c r="AB86" s="46">
        <v>0</v>
      </c>
      <c r="AC86" s="70">
        <f t="shared" si="44"/>
        <v>0</v>
      </c>
      <c r="AD86" s="113">
        <f t="shared" si="45"/>
        <v>0</v>
      </c>
    </row>
    <row r="87" spans="1:30" s="48" customFormat="1" ht="12.75" hidden="1" x14ac:dyDescent="0.2">
      <c r="A87" s="94">
        <v>82</v>
      </c>
      <c r="B87" s="35"/>
      <c r="C87" s="142"/>
      <c r="D87" s="56"/>
      <c r="E87" s="78">
        <f t="shared" si="42"/>
        <v>0</v>
      </c>
      <c r="F87" s="79">
        <f t="shared" si="34"/>
        <v>0</v>
      </c>
      <c r="G87" s="46">
        <f t="shared" si="35"/>
        <v>0</v>
      </c>
      <c r="H87" s="46">
        <f t="shared" si="36"/>
        <v>0</v>
      </c>
      <c r="I87" s="46">
        <f t="shared" si="37"/>
        <v>0</v>
      </c>
      <c r="J87" s="46">
        <f t="shared" si="38"/>
        <v>0</v>
      </c>
      <c r="K87" s="46">
        <f t="shared" si="39"/>
        <v>0</v>
      </c>
      <c r="L87" s="46">
        <f t="shared" si="40"/>
        <v>0</v>
      </c>
      <c r="M87" s="46">
        <f t="shared" si="41"/>
        <v>0</v>
      </c>
      <c r="N87" s="79">
        <v>0</v>
      </c>
      <c r="O87" s="46">
        <v>0</v>
      </c>
      <c r="P87" s="46">
        <v>0</v>
      </c>
      <c r="Q87" s="46">
        <v>0</v>
      </c>
      <c r="R87" s="46">
        <v>0</v>
      </c>
      <c r="S87" s="130">
        <v>0</v>
      </c>
      <c r="T87" s="46">
        <v>0</v>
      </c>
      <c r="U87" s="80">
        <f t="shared" si="43"/>
        <v>0</v>
      </c>
      <c r="V87" s="46">
        <v>0</v>
      </c>
      <c r="W87" s="46">
        <v>0</v>
      </c>
      <c r="X87" s="46">
        <v>0</v>
      </c>
      <c r="Y87" s="46">
        <v>0</v>
      </c>
      <c r="Z87" s="46">
        <v>0</v>
      </c>
      <c r="AA87" s="46">
        <v>0</v>
      </c>
      <c r="AB87" s="46">
        <v>0</v>
      </c>
      <c r="AC87" s="70">
        <f t="shared" si="44"/>
        <v>0</v>
      </c>
      <c r="AD87" s="113">
        <f t="shared" si="45"/>
        <v>0</v>
      </c>
    </row>
    <row r="88" spans="1:30" s="48" customFormat="1" ht="12.75" hidden="1" x14ac:dyDescent="0.2">
      <c r="A88" s="94">
        <v>83</v>
      </c>
      <c r="B88" s="35"/>
      <c r="C88" s="142"/>
      <c r="D88" s="56"/>
      <c r="E88" s="78">
        <f t="shared" si="42"/>
        <v>0</v>
      </c>
      <c r="F88" s="79">
        <f t="shared" si="34"/>
        <v>0</v>
      </c>
      <c r="G88" s="46">
        <f t="shared" si="35"/>
        <v>0</v>
      </c>
      <c r="H88" s="46">
        <f t="shared" si="36"/>
        <v>0</v>
      </c>
      <c r="I88" s="46">
        <f t="shared" si="37"/>
        <v>0</v>
      </c>
      <c r="J88" s="46">
        <f t="shared" si="38"/>
        <v>0</v>
      </c>
      <c r="K88" s="46">
        <f t="shared" si="39"/>
        <v>0</v>
      </c>
      <c r="L88" s="46">
        <f t="shared" si="40"/>
        <v>0</v>
      </c>
      <c r="M88" s="46">
        <f t="shared" si="41"/>
        <v>0</v>
      </c>
      <c r="N88" s="79">
        <v>0</v>
      </c>
      <c r="O88" s="46">
        <v>0</v>
      </c>
      <c r="P88" s="46">
        <v>0</v>
      </c>
      <c r="Q88" s="46">
        <v>0</v>
      </c>
      <c r="R88" s="46">
        <v>0</v>
      </c>
      <c r="S88" s="130">
        <v>0</v>
      </c>
      <c r="T88" s="46">
        <v>0</v>
      </c>
      <c r="U88" s="80">
        <f t="shared" si="43"/>
        <v>0</v>
      </c>
      <c r="V88" s="46">
        <v>0</v>
      </c>
      <c r="W88" s="46">
        <v>0</v>
      </c>
      <c r="X88" s="46">
        <v>0</v>
      </c>
      <c r="Y88" s="46">
        <v>0</v>
      </c>
      <c r="Z88" s="46">
        <v>0</v>
      </c>
      <c r="AA88" s="46">
        <v>0</v>
      </c>
      <c r="AB88" s="46">
        <v>0</v>
      </c>
      <c r="AC88" s="70">
        <f t="shared" si="44"/>
        <v>0</v>
      </c>
      <c r="AD88" s="113">
        <f t="shared" si="45"/>
        <v>0</v>
      </c>
    </row>
    <row r="89" spans="1:30" s="48" customFormat="1" ht="12.75" hidden="1" x14ac:dyDescent="0.2">
      <c r="A89" s="94">
        <v>84</v>
      </c>
      <c r="B89" s="35"/>
      <c r="C89" s="142"/>
      <c r="D89" s="56"/>
      <c r="E89" s="78">
        <f t="shared" si="42"/>
        <v>0</v>
      </c>
      <c r="F89" s="79">
        <f t="shared" si="34"/>
        <v>0</v>
      </c>
      <c r="G89" s="46">
        <f t="shared" si="35"/>
        <v>0</v>
      </c>
      <c r="H89" s="46">
        <f t="shared" si="36"/>
        <v>0</v>
      </c>
      <c r="I89" s="46">
        <f t="shared" si="37"/>
        <v>0</v>
      </c>
      <c r="J89" s="46">
        <f t="shared" si="38"/>
        <v>0</v>
      </c>
      <c r="K89" s="46">
        <f t="shared" si="39"/>
        <v>0</v>
      </c>
      <c r="L89" s="46">
        <f t="shared" si="40"/>
        <v>0</v>
      </c>
      <c r="M89" s="46">
        <f t="shared" si="41"/>
        <v>0</v>
      </c>
      <c r="N89" s="79">
        <v>0</v>
      </c>
      <c r="O89" s="46">
        <v>0</v>
      </c>
      <c r="P89" s="46">
        <v>0</v>
      </c>
      <c r="Q89" s="46">
        <v>0</v>
      </c>
      <c r="R89" s="46">
        <v>0</v>
      </c>
      <c r="S89" s="130">
        <v>0</v>
      </c>
      <c r="T89" s="46">
        <v>0</v>
      </c>
      <c r="U89" s="80">
        <f t="shared" si="43"/>
        <v>0</v>
      </c>
      <c r="V89" s="46">
        <v>0</v>
      </c>
      <c r="W89" s="46">
        <v>0</v>
      </c>
      <c r="X89" s="46">
        <v>0</v>
      </c>
      <c r="Y89" s="46">
        <v>0</v>
      </c>
      <c r="Z89" s="46">
        <v>0</v>
      </c>
      <c r="AA89" s="46">
        <v>0</v>
      </c>
      <c r="AB89" s="46">
        <v>0</v>
      </c>
      <c r="AC89" s="70">
        <f t="shared" si="44"/>
        <v>0</v>
      </c>
      <c r="AD89" s="113">
        <f t="shared" si="45"/>
        <v>0</v>
      </c>
    </row>
    <row r="90" spans="1:30" s="48" customFormat="1" ht="12.75" hidden="1" x14ac:dyDescent="0.2">
      <c r="A90" s="94">
        <v>85</v>
      </c>
      <c r="B90" s="35"/>
      <c r="C90" s="142"/>
      <c r="D90" s="56"/>
      <c r="E90" s="78">
        <f t="shared" si="42"/>
        <v>0</v>
      </c>
      <c r="F90" s="79">
        <f t="shared" si="34"/>
        <v>0</v>
      </c>
      <c r="G90" s="46">
        <f t="shared" si="35"/>
        <v>0</v>
      </c>
      <c r="H90" s="46">
        <f t="shared" si="36"/>
        <v>0</v>
      </c>
      <c r="I90" s="46">
        <f t="shared" si="37"/>
        <v>0</v>
      </c>
      <c r="J90" s="46">
        <f t="shared" si="38"/>
        <v>0</v>
      </c>
      <c r="K90" s="46">
        <f t="shared" si="39"/>
        <v>0</v>
      </c>
      <c r="L90" s="46">
        <f t="shared" si="40"/>
        <v>0</v>
      </c>
      <c r="M90" s="46">
        <f t="shared" si="41"/>
        <v>0</v>
      </c>
      <c r="N90" s="79">
        <v>0</v>
      </c>
      <c r="O90" s="46">
        <v>0</v>
      </c>
      <c r="P90" s="46">
        <v>0</v>
      </c>
      <c r="Q90" s="46">
        <v>0</v>
      </c>
      <c r="R90" s="46">
        <v>0</v>
      </c>
      <c r="S90" s="130">
        <v>0</v>
      </c>
      <c r="T90" s="46">
        <v>0</v>
      </c>
      <c r="U90" s="80">
        <f t="shared" si="43"/>
        <v>0</v>
      </c>
      <c r="V90" s="46">
        <v>0</v>
      </c>
      <c r="W90" s="46">
        <v>0</v>
      </c>
      <c r="X90" s="46">
        <v>0</v>
      </c>
      <c r="Y90" s="46">
        <v>0</v>
      </c>
      <c r="Z90" s="46">
        <v>0</v>
      </c>
      <c r="AA90" s="46">
        <v>0</v>
      </c>
      <c r="AB90" s="46">
        <v>0</v>
      </c>
      <c r="AC90" s="70">
        <f t="shared" si="44"/>
        <v>0</v>
      </c>
      <c r="AD90" s="113">
        <f t="shared" si="45"/>
        <v>0</v>
      </c>
    </row>
    <row r="91" spans="1:30" s="48" customFormat="1" ht="12.75" hidden="1" x14ac:dyDescent="0.2">
      <c r="A91" s="94">
        <v>86</v>
      </c>
      <c r="B91" s="35"/>
      <c r="C91" s="142"/>
      <c r="D91" s="56"/>
      <c r="E91" s="78">
        <f t="shared" si="42"/>
        <v>0</v>
      </c>
      <c r="F91" s="79">
        <f t="shared" si="34"/>
        <v>0</v>
      </c>
      <c r="G91" s="46">
        <f t="shared" si="35"/>
        <v>0</v>
      </c>
      <c r="H91" s="46">
        <f t="shared" si="36"/>
        <v>0</v>
      </c>
      <c r="I91" s="46">
        <f t="shared" si="37"/>
        <v>0</v>
      </c>
      <c r="J91" s="46">
        <f t="shared" si="38"/>
        <v>0</v>
      </c>
      <c r="K91" s="46">
        <f t="shared" si="39"/>
        <v>0</v>
      </c>
      <c r="L91" s="46">
        <f t="shared" si="40"/>
        <v>0</v>
      </c>
      <c r="M91" s="46">
        <f t="shared" si="41"/>
        <v>0</v>
      </c>
      <c r="N91" s="79">
        <v>0</v>
      </c>
      <c r="O91" s="46">
        <v>0</v>
      </c>
      <c r="P91" s="46">
        <v>0</v>
      </c>
      <c r="Q91" s="46">
        <v>0</v>
      </c>
      <c r="R91" s="46">
        <v>0</v>
      </c>
      <c r="S91" s="130">
        <v>0</v>
      </c>
      <c r="T91" s="46">
        <v>0</v>
      </c>
      <c r="U91" s="80">
        <f t="shared" si="43"/>
        <v>0</v>
      </c>
      <c r="V91" s="46">
        <v>0</v>
      </c>
      <c r="W91" s="46">
        <v>0</v>
      </c>
      <c r="X91" s="46">
        <v>0</v>
      </c>
      <c r="Y91" s="46">
        <v>0</v>
      </c>
      <c r="Z91" s="46">
        <v>0</v>
      </c>
      <c r="AA91" s="46">
        <v>0</v>
      </c>
      <c r="AB91" s="46">
        <v>0</v>
      </c>
      <c r="AC91" s="70">
        <f t="shared" si="44"/>
        <v>0</v>
      </c>
      <c r="AD91" s="113">
        <f t="shared" si="45"/>
        <v>0</v>
      </c>
    </row>
    <row r="92" spans="1:30" s="48" customFormat="1" ht="12.75" hidden="1" x14ac:dyDescent="0.2">
      <c r="A92" s="94">
        <v>87</v>
      </c>
      <c r="B92" s="35"/>
      <c r="C92" s="142"/>
      <c r="D92" s="56"/>
      <c r="E92" s="78">
        <f t="shared" si="42"/>
        <v>0</v>
      </c>
      <c r="F92" s="79">
        <f t="shared" si="34"/>
        <v>0</v>
      </c>
      <c r="G92" s="46">
        <f t="shared" si="35"/>
        <v>0</v>
      </c>
      <c r="H92" s="46">
        <f t="shared" si="36"/>
        <v>0</v>
      </c>
      <c r="I92" s="46">
        <f t="shared" si="37"/>
        <v>0</v>
      </c>
      <c r="J92" s="46">
        <f t="shared" si="38"/>
        <v>0</v>
      </c>
      <c r="K92" s="46">
        <f t="shared" si="39"/>
        <v>0</v>
      </c>
      <c r="L92" s="46">
        <f t="shared" si="40"/>
        <v>0</v>
      </c>
      <c r="M92" s="46">
        <f t="shared" si="41"/>
        <v>0</v>
      </c>
      <c r="N92" s="79">
        <v>0</v>
      </c>
      <c r="O92" s="46">
        <v>0</v>
      </c>
      <c r="P92" s="46">
        <v>0</v>
      </c>
      <c r="Q92" s="46">
        <v>0</v>
      </c>
      <c r="R92" s="46">
        <v>0</v>
      </c>
      <c r="S92" s="130">
        <v>0</v>
      </c>
      <c r="T92" s="46">
        <v>0</v>
      </c>
      <c r="U92" s="80">
        <f t="shared" si="43"/>
        <v>0</v>
      </c>
      <c r="V92" s="46">
        <v>0</v>
      </c>
      <c r="W92" s="46">
        <v>0</v>
      </c>
      <c r="X92" s="46">
        <v>0</v>
      </c>
      <c r="Y92" s="46">
        <v>0</v>
      </c>
      <c r="Z92" s="46">
        <v>0</v>
      </c>
      <c r="AA92" s="46">
        <v>0</v>
      </c>
      <c r="AB92" s="46">
        <v>0</v>
      </c>
      <c r="AC92" s="70">
        <f t="shared" si="44"/>
        <v>0</v>
      </c>
      <c r="AD92" s="113">
        <f t="shared" si="45"/>
        <v>0</v>
      </c>
    </row>
    <row r="93" spans="1:30" s="48" customFormat="1" ht="12.75" hidden="1" x14ac:dyDescent="0.2">
      <c r="A93" s="94">
        <v>88</v>
      </c>
      <c r="B93" s="35"/>
      <c r="C93" s="142"/>
      <c r="D93" s="56"/>
      <c r="E93" s="78">
        <f t="shared" si="42"/>
        <v>0</v>
      </c>
      <c r="F93" s="79">
        <f t="shared" si="34"/>
        <v>0</v>
      </c>
      <c r="G93" s="46">
        <f t="shared" si="35"/>
        <v>0</v>
      </c>
      <c r="H93" s="46">
        <f t="shared" si="36"/>
        <v>0</v>
      </c>
      <c r="I93" s="46">
        <f t="shared" si="37"/>
        <v>0</v>
      </c>
      <c r="J93" s="46">
        <f t="shared" si="38"/>
        <v>0</v>
      </c>
      <c r="K93" s="46">
        <f t="shared" si="39"/>
        <v>0</v>
      </c>
      <c r="L93" s="46">
        <f t="shared" si="40"/>
        <v>0</v>
      </c>
      <c r="M93" s="46">
        <f t="shared" si="41"/>
        <v>0</v>
      </c>
      <c r="N93" s="79">
        <v>0</v>
      </c>
      <c r="O93" s="46">
        <v>0</v>
      </c>
      <c r="P93" s="46">
        <v>0</v>
      </c>
      <c r="Q93" s="46">
        <v>0</v>
      </c>
      <c r="R93" s="46">
        <v>0</v>
      </c>
      <c r="S93" s="130">
        <v>0</v>
      </c>
      <c r="T93" s="46">
        <v>0</v>
      </c>
      <c r="U93" s="80">
        <f t="shared" si="43"/>
        <v>0</v>
      </c>
      <c r="V93" s="46">
        <v>0</v>
      </c>
      <c r="W93" s="46">
        <v>0</v>
      </c>
      <c r="X93" s="46">
        <v>0</v>
      </c>
      <c r="Y93" s="46">
        <v>0</v>
      </c>
      <c r="Z93" s="46">
        <v>0</v>
      </c>
      <c r="AA93" s="46">
        <v>0</v>
      </c>
      <c r="AB93" s="46">
        <v>0</v>
      </c>
      <c r="AC93" s="70">
        <f t="shared" si="44"/>
        <v>0</v>
      </c>
      <c r="AD93" s="113">
        <f t="shared" si="45"/>
        <v>0</v>
      </c>
    </row>
    <row r="94" spans="1:30" s="48" customFormat="1" ht="12.75" hidden="1" x14ac:dyDescent="0.2">
      <c r="A94" s="94">
        <v>89</v>
      </c>
      <c r="B94" s="35"/>
      <c r="C94" s="142"/>
      <c r="D94" s="56"/>
      <c r="E94" s="78">
        <f t="shared" si="42"/>
        <v>0</v>
      </c>
      <c r="F94" s="79">
        <f t="shared" si="34"/>
        <v>0</v>
      </c>
      <c r="G94" s="46">
        <f t="shared" si="35"/>
        <v>0</v>
      </c>
      <c r="H94" s="46">
        <f t="shared" si="36"/>
        <v>0</v>
      </c>
      <c r="I94" s="46">
        <f t="shared" si="37"/>
        <v>0</v>
      </c>
      <c r="J94" s="46">
        <f t="shared" si="38"/>
        <v>0</v>
      </c>
      <c r="K94" s="46">
        <f t="shared" si="39"/>
        <v>0</v>
      </c>
      <c r="L94" s="46">
        <f t="shared" si="40"/>
        <v>0</v>
      </c>
      <c r="M94" s="46">
        <f t="shared" si="41"/>
        <v>0</v>
      </c>
      <c r="N94" s="79">
        <v>0</v>
      </c>
      <c r="O94" s="46">
        <v>0</v>
      </c>
      <c r="P94" s="46">
        <v>0</v>
      </c>
      <c r="Q94" s="46">
        <v>0</v>
      </c>
      <c r="R94" s="46">
        <v>0</v>
      </c>
      <c r="S94" s="130">
        <v>0</v>
      </c>
      <c r="T94" s="46">
        <v>0</v>
      </c>
      <c r="U94" s="80">
        <f t="shared" si="43"/>
        <v>0</v>
      </c>
      <c r="V94" s="46">
        <v>0</v>
      </c>
      <c r="W94" s="46">
        <v>0</v>
      </c>
      <c r="X94" s="46">
        <v>0</v>
      </c>
      <c r="Y94" s="46">
        <v>0</v>
      </c>
      <c r="Z94" s="46">
        <v>0</v>
      </c>
      <c r="AA94" s="46">
        <v>0</v>
      </c>
      <c r="AB94" s="46">
        <v>0</v>
      </c>
      <c r="AC94" s="70">
        <f t="shared" si="44"/>
        <v>0</v>
      </c>
      <c r="AD94" s="113">
        <f t="shared" si="45"/>
        <v>0</v>
      </c>
    </row>
    <row r="95" spans="1:30" s="48" customFormat="1" ht="12.75" hidden="1" x14ac:dyDescent="0.2">
      <c r="A95" s="94">
        <v>90</v>
      </c>
      <c r="B95" s="35"/>
      <c r="C95" s="142"/>
      <c r="D95" s="56"/>
      <c r="E95" s="78">
        <f t="shared" si="42"/>
        <v>0</v>
      </c>
      <c r="F95" s="79">
        <f t="shared" si="34"/>
        <v>0</v>
      </c>
      <c r="G95" s="46">
        <f t="shared" si="35"/>
        <v>0</v>
      </c>
      <c r="H95" s="46">
        <f t="shared" si="36"/>
        <v>0</v>
      </c>
      <c r="I95" s="46">
        <f t="shared" si="37"/>
        <v>0</v>
      </c>
      <c r="J95" s="46">
        <f t="shared" si="38"/>
        <v>0</v>
      </c>
      <c r="K95" s="46">
        <f t="shared" si="39"/>
        <v>0</v>
      </c>
      <c r="L95" s="46">
        <f t="shared" si="40"/>
        <v>0</v>
      </c>
      <c r="M95" s="46">
        <f t="shared" si="41"/>
        <v>0</v>
      </c>
      <c r="N95" s="79">
        <v>0</v>
      </c>
      <c r="O95" s="46">
        <v>0</v>
      </c>
      <c r="P95" s="46">
        <v>0</v>
      </c>
      <c r="Q95" s="46">
        <v>0</v>
      </c>
      <c r="R95" s="46">
        <v>0</v>
      </c>
      <c r="S95" s="130">
        <v>0</v>
      </c>
      <c r="T95" s="46">
        <v>0</v>
      </c>
      <c r="U95" s="80">
        <f t="shared" si="43"/>
        <v>0</v>
      </c>
      <c r="V95" s="46">
        <v>0</v>
      </c>
      <c r="W95" s="46">
        <v>0</v>
      </c>
      <c r="X95" s="46">
        <v>0</v>
      </c>
      <c r="Y95" s="46">
        <v>0</v>
      </c>
      <c r="Z95" s="46">
        <v>0</v>
      </c>
      <c r="AA95" s="46">
        <v>0</v>
      </c>
      <c r="AB95" s="46">
        <v>0</v>
      </c>
      <c r="AC95" s="70">
        <f t="shared" si="44"/>
        <v>0</v>
      </c>
      <c r="AD95" s="113">
        <f t="shared" si="45"/>
        <v>0</v>
      </c>
    </row>
    <row r="96" spans="1:30" s="48" customFormat="1" ht="12.75" hidden="1" x14ac:dyDescent="0.2">
      <c r="A96" s="94">
        <v>91</v>
      </c>
      <c r="B96" s="35"/>
      <c r="C96" s="142"/>
      <c r="D96" s="56"/>
      <c r="E96" s="78">
        <f t="shared" si="42"/>
        <v>0</v>
      </c>
      <c r="F96" s="79">
        <f t="shared" si="34"/>
        <v>0</v>
      </c>
      <c r="G96" s="46">
        <f t="shared" si="35"/>
        <v>0</v>
      </c>
      <c r="H96" s="46">
        <f t="shared" si="36"/>
        <v>0</v>
      </c>
      <c r="I96" s="46">
        <f t="shared" si="37"/>
        <v>0</v>
      </c>
      <c r="J96" s="46">
        <f t="shared" si="38"/>
        <v>0</v>
      </c>
      <c r="K96" s="46">
        <f t="shared" si="39"/>
        <v>0</v>
      </c>
      <c r="L96" s="46">
        <f t="shared" si="40"/>
        <v>0</v>
      </c>
      <c r="M96" s="46">
        <f t="shared" si="41"/>
        <v>0</v>
      </c>
      <c r="N96" s="79">
        <v>0</v>
      </c>
      <c r="O96" s="46">
        <v>0</v>
      </c>
      <c r="P96" s="46">
        <v>0</v>
      </c>
      <c r="Q96" s="46">
        <v>0</v>
      </c>
      <c r="R96" s="46">
        <v>0</v>
      </c>
      <c r="S96" s="130">
        <v>0</v>
      </c>
      <c r="T96" s="46">
        <v>0</v>
      </c>
      <c r="U96" s="80">
        <f t="shared" si="43"/>
        <v>0</v>
      </c>
      <c r="V96" s="46">
        <v>0</v>
      </c>
      <c r="W96" s="46">
        <v>0</v>
      </c>
      <c r="X96" s="46">
        <v>0</v>
      </c>
      <c r="Y96" s="46">
        <v>0</v>
      </c>
      <c r="Z96" s="46">
        <v>0</v>
      </c>
      <c r="AA96" s="46">
        <v>0</v>
      </c>
      <c r="AB96" s="46">
        <v>0</v>
      </c>
      <c r="AC96" s="70">
        <f t="shared" si="44"/>
        <v>0</v>
      </c>
      <c r="AD96" s="113">
        <f t="shared" si="45"/>
        <v>0</v>
      </c>
    </row>
    <row r="97" spans="1:30" s="48" customFormat="1" ht="12.75" hidden="1" x14ac:dyDescent="0.2">
      <c r="A97" s="94">
        <v>92</v>
      </c>
      <c r="B97" s="35"/>
      <c r="C97" s="142"/>
      <c r="D97" s="56"/>
      <c r="E97" s="78">
        <f t="shared" si="42"/>
        <v>0</v>
      </c>
      <c r="F97" s="79">
        <f t="shared" si="34"/>
        <v>0</v>
      </c>
      <c r="G97" s="46">
        <f t="shared" si="35"/>
        <v>0</v>
      </c>
      <c r="H97" s="46">
        <f t="shared" si="36"/>
        <v>0</v>
      </c>
      <c r="I97" s="46">
        <f t="shared" si="37"/>
        <v>0</v>
      </c>
      <c r="J97" s="46">
        <f t="shared" si="38"/>
        <v>0</v>
      </c>
      <c r="K97" s="46">
        <f t="shared" si="39"/>
        <v>0</v>
      </c>
      <c r="L97" s="46">
        <f t="shared" si="40"/>
        <v>0</v>
      </c>
      <c r="M97" s="46">
        <f t="shared" si="41"/>
        <v>0</v>
      </c>
      <c r="N97" s="79">
        <v>0</v>
      </c>
      <c r="O97" s="46">
        <v>0</v>
      </c>
      <c r="P97" s="46">
        <v>0</v>
      </c>
      <c r="Q97" s="46">
        <v>0</v>
      </c>
      <c r="R97" s="46">
        <v>0</v>
      </c>
      <c r="S97" s="130">
        <v>0</v>
      </c>
      <c r="T97" s="46">
        <v>0</v>
      </c>
      <c r="U97" s="80">
        <f t="shared" si="43"/>
        <v>0</v>
      </c>
      <c r="V97" s="46">
        <v>0</v>
      </c>
      <c r="W97" s="46">
        <v>0</v>
      </c>
      <c r="X97" s="46">
        <v>0</v>
      </c>
      <c r="Y97" s="46">
        <v>0</v>
      </c>
      <c r="Z97" s="46">
        <v>0</v>
      </c>
      <c r="AA97" s="46">
        <v>0</v>
      </c>
      <c r="AB97" s="46">
        <v>0</v>
      </c>
      <c r="AC97" s="70">
        <f t="shared" si="44"/>
        <v>0</v>
      </c>
      <c r="AD97" s="113">
        <f t="shared" si="45"/>
        <v>0</v>
      </c>
    </row>
    <row r="98" spans="1:30" s="48" customFormat="1" ht="12.75" hidden="1" x14ac:dyDescent="0.2">
      <c r="A98" s="94">
        <v>93</v>
      </c>
      <c r="B98" s="35"/>
      <c r="C98" s="142"/>
      <c r="D98" s="56"/>
      <c r="E98" s="78">
        <f t="shared" si="42"/>
        <v>0</v>
      </c>
      <c r="F98" s="79">
        <f t="shared" si="34"/>
        <v>0</v>
      </c>
      <c r="G98" s="46">
        <f t="shared" si="35"/>
        <v>0</v>
      </c>
      <c r="H98" s="46">
        <f t="shared" si="36"/>
        <v>0</v>
      </c>
      <c r="I98" s="46">
        <f t="shared" si="37"/>
        <v>0</v>
      </c>
      <c r="J98" s="46">
        <f t="shared" si="38"/>
        <v>0</v>
      </c>
      <c r="K98" s="46">
        <f t="shared" si="39"/>
        <v>0</v>
      </c>
      <c r="L98" s="46">
        <f t="shared" si="40"/>
        <v>0</v>
      </c>
      <c r="M98" s="46">
        <f t="shared" si="41"/>
        <v>0</v>
      </c>
      <c r="N98" s="79">
        <v>0</v>
      </c>
      <c r="O98" s="46">
        <v>0</v>
      </c>
      <c r="P98" s="46">
        <v>0</v>
      </c>
      <c r="Q98" s="46">
        <v>0</v>
      </c>
      <c r="R98" s="46">
        <v>0</v>
      </c>
      <c r="S98" s="130">
        <v>0</v>
      </c>
      <c r="T98" s="46">
        <v>0</v>
      </c>
      <c r="U98" s="80">
        <f t="shared" si="43"/>
        <v>0</v>
      </c>
      <c r="V98" s="46">
        <v>0</v>
      </c>
      <c r="W98" s="46">
        <v>0</v>
      </c>
      <c r="X98" s="46">
        <v>0</v>
      </c>
      <c r="Y98" s="46">
        <v>0</v>
      </c>
      <c r="Z98" s="46">
        <v>0</v>
      </c>
      <c r="AA98" s="46">
        <v>0</v>
      </c>
      <c r="AB98" s="46">
        <v>0</v>
      </c>
      <c r="AC98" s="70">
        <f t="shared" si="44"/>
        <v>0</v>
      </c>
      <c r="AD98" s="113">
        <f t="shared" si="45"/>
        <v>0</v>
      </c>
    </row>
    <row r="99" spans="1:30" s="48" customFormat="1" ht="12.75" hidden="1" x14ac:dyDescent="0.2">
      <c r="A99" s="94">
        <v>94</v>
      </c>
      <c r="B99" s="35"/>
      <c r="C99" s="142"/>
      <c r="D99" s="56"/>
      <c r="E99" s="78">
        <f t="shared" si="42"/>
        <v>0</v>
      </c>
      <c r="F99" s="79">
        <f t="shared" si="34"/>
        <v>0</v>
      </c>
      <c r="G99" s="46">
        <f t="shared" si="35"/>
        <v>0</v>
      </c>
      <c r="H99" s="46">
        <f t="shared" si="36"/>
        <v>0</v>
      </c>
      <c r="I99" s="46">
        <f t="shared" si="37"/>
        <v>0</v>
      </c>
      <c r="J99" s="46">
        <f t="shared" si="38"/>
        <v>0</v>
      </c>
      <c r="K99" s="46">
        <f t="shared" si="39"/>
        <v>0</v>
      </c>
      <c r="L99" s="46">
        <f t="shared" si="40"/>
        <v>0</v>
      </c>
      <c r="M99" s="46">
        <f t="shared" si="41"/>
        <v>0</v>
      </c>
      <c r="N99" s="79">
        <v>0</v>
      </c>
      <c r="O99" s="46">
        <v>0</v>
      </c>
      <c r="P99" s="46">
        <v>0</v>
      </c>
      <c r="Q99" s="46">
        <v>0</v>
      </c>
      <c r="R99" s="46">
        <v>0</v>
      </c>
      <c r="S99" s="130">
        <v>0</v>
      </c>
      <c r="T99" s="46">
        <v>0</v>
      </c>
      <c r="U99" s="80">
        <f t="shared" si="43"/>
        <v>0</v>
      </c>
      <c r="V99" s="46">
        <v>0</v>
      </c>
      <c r="W99" s="46">
        <v>0</v>
      </c>
      <c r="X99" s="46">
        <v>0</v>
      </c>
      <c r="Y99" s="46">
        <v>0</v>
      </c>
      <c r="Z99" s="46">
        <v>0</v>
      </c>
      <c r="AA99" s="46">
        <v>0</v>
      </c>
      <c r="AB99" s="46">
        <v>0</v>
      </c>
      <c r="AC99" s="70">
        <f t="shared" si="44"/>
        <v>0</v>
      </c>
      <c r="AD99" s="113">
        <f t="shared" si="45"/>
        <v>0</v>
      </c>
    </row>
    <row r="100" spans="1:30" s="48" customFormat="1" ht="12.75" hidden="1" x14ac:dyDescent="0.2">
      <c r="A100" s="94">
        <v>95</v>
      </c>
      <c r="B100" s="35"/>
      <c r="C100" s="142"/>
      <c r="D100" s="56"/>
      <c r="E100" s="78">
        <f t="shared" si="42"/>
        <v>0</v>
      </c>
      <c r="F100" s="79">
        <f t="shared" si="34"/>
        <v>0</v>
      </c>
      <c r="G100" s="46">
        <f t="shared" si="35"/>
        <v>0</v>
      </c>
      <c r="H100" s="46">
        <f t="shared" si="36"/>
        <v>0</v>
      </c>
      <c r="I100" s="46">
        <f t="shared" si="37"/>
        <v>0</v>
      </c>
      <c r="J100" s="46">
        <f t="shared" si="38"/>
        <v>0</v>
      </c>
      <c r="K100" s="46">
        <f t="shared" si="39"/>
        <v>0</v>
      </c>
      <c r="L100" s="46">
        <f t="shared" si="40"/>
        <v>0</v>
      </c>
      <c r="M100" s="46">
        <f t="shared" si="41"/>
        <v>0</v>
      </c>
      <c r="N100" s="79">
        <v>0</v>
      </c>
      <c r="O100" s="46">
        <v>0</v>
      </c>
      <c r="P100" s="46">
        <v>0</v>
      </c>
      <c r="Q100" s="46">
        <v>0</v>
      </c>
      <c r="R100" s="46">
        <v>0</v>
      </c>
      <c r="S100" s="130">
        <v>0</v>
      </c>
      <c r="T100" s="46">
        <v>0</v>
      </c>
      <c r="U100" s="80">
        <f t="shared" si="43"/>
        <v>0</v>
      </c>
      <c r="V100" s="46">
        <v>0</v>
      </c>
      <c r="W100" s="46">
        <v>0</v>
      </c>
      <c r="X100" s="46">
        <v>0</v>
      </c>
      <c r="Y100" s="46">
        <v>0</v>
      </c>
      <c r="Z100" s="46">
        <v>0</v>
      </c>
      <c r="AA100" s="46">
        <v>0</v>
      </c>
      <c r="AB100" s="46">
        <v>0</v>
      </c>
      <c r="AC100" s="70">
        <f t="shared" si="44"/>
        <v>0</v>
      </c>
      <c r="AD100" s="113">
        <f t="shared" si="45"/>
        <v>0</v>
      </c>
    </row>
    <row r="101" spans="1:30" s="48" customFormat="1" ht="12.75" hidden="1" x14ac:dyDescent="0.2">
      <c r="A101" s="94">
        <v>96</v>
      </c>
      <c r="B101" s="35"/>
      <c r="C101" s="142"/>
      <c r="D101" s="56"/>
      <c r="E101" s="78">
        <f t="shared" si="42"/>
        <v>0</v>
      </c>
      <c r="F101" s="79">
        <f t="shared" si="34"/>
        <v>0</v>
      </c>
      <c r="G101" s="46">
        <f t="shared" si="35"/>
        <v>0</v>
      </c>
      <c r="H101" s="46">
        <f t="shared" si="36"/>
        <v>0</v>
      </c>
      <c r="I101" s="46">
        <f t="shared" si="37"/>
        <v>0</v>
      </c>
      <c r="J101" s="46">
        <f t="shared" si="38"/>
        <v>0</v>
      </c>
      <c r="K101" s="46">
        <f t="shared" si="39"/>
        <v>0</v>
      </c>
      <c r="L101" s="46">
        <f t="shared" si="40"/>
        <v>0</v>
      </c>
      <c r="M101" s="46">
        <f t="shared" si="41"/>
        <v>0</v>
      </c>
      <c r="N101" s="79">
        <v>0</v>
      </c>
      <c r="O101" s="46">
        <v>0</v>
      </c>
      <c r="P101" s="46">
        <v>0</v>
      </c>
      <c r="Q101" s="46">
        <v>0</v>
      </c>
      <c r="R101" s="46">
        <v>0</v>
      </c>
      <c r="S101" s="130">
        <v>0</v>
      </c>
      <c r="T101" s="46">
        <v>0</v>
      </c>
      <c r="U101" s="80">
        <f t="shared" si="43"/>
        <v>0</v>
      </c>
      <c r="V101" s="46">
        <v>0</v>
      </c>
      <c r="W101" s="46">
        <v>0</v>
      </c>
      <c r="X101" s="46">
        <v>0</v>
      </c>
      <c r="Y101" s="46">
        <v>0</v>
      </c>
      <c r="Z101" s="46">
        <v>0</v>
      </c>
      <c r="AA101" s="46">
        <v>0</v>
      </c>
      <c r="AB101" s="46">
        <v>0</v>
      </c>
      <c r="AC101" s="70">
        <f t="shared" si="44"/>
        <v>0</v>
      </c>
      <c r="AD101" s="113">
        <f t="shared" si="45"/>
        <v>0</v>
      </c>
    </row>
    <row r="102" spans="1:30" s="48" customFormat="1" ht="12.75" hidden="1" x14ac:dyDescent="0.2">
      <c r="A102" s="94">
        <v>97</v>
      </c>
      <c r="B102" s="35"/>
      <c r="C102" s="142"/>
      <c r="D102" s="56"/>
      <c r="E102" s="78">
        <f t="shared" si="42"/>
        <v>0</v>
      </c>
      <c r="F102" s="79">
        <f t="shared" si="34"/>
        <v>0</v>
      </c>
      <c r="G102" s="46">
        <f t="shared" si="35"/>
        <v>0</v>
      </c>
      <c r="H102" s="46">
        <f t="shared" si="36"/>
        <v>0</v>
      </c>
      <c r="I102" s="46">
        <f t="shared" si="37"/>
        <v>0</v>
      </c>
      <c r="J102" s="46">
        <f t="shared" si="38"/>
        <v>0</v>
      </c>
      <c r="K102" s="46">
        <f t="shared" si="39"/>
        <v>0</v>
      </c>
      <c r="L102" s="46">
        <f t="shared" si="40"/>
        <v>0</v>
      </c>
      <c r="M102" s="46">
        <f t="shared" si="41"/>
        <v>0</v>
      </c>
      <c r="N102" s="79">
        <v>0</v>
      </c>
      <c r="O102" s="46">
        <v>0</v>
      </c>
      <c r="P102" s="46">
        <v>0</v>
      </c>
      <c r="Q102" s="46">
        <v>0</v>
      </c>
      <c r="R102" s="46">
        <v>0</v>
      </c>
      <c r="S102" s="130">
        <v>0</v>
      </c>
      <c r="T102" s="46">
        <v>0</v>
      </c>
      <c r="U102" s="80">
        <f t="shared" si="43"/>
        <v>0</v>
      </c>
      <c r="V102" s="46">
        <v>0</v>
      </c>
      <c r="W102" s="46">
        <v>0</v>
      </c>
      <c r="X102" s="46">
        <v>0</v>
      </c>
      <c r="Y102" s="46">
        <v>0</v>
      </c>
      <c r="Z102" s="46">
        <v>0</v>
      </c>
      <c r="AA102" s="46">
        <v>0</v>
      </c>
      <c r="AB102" s="46">
        <v>0</v>
      </c>
      <c r="AC102" s="70">
        <f t="shared" si="44"/>
        <v>0</v>
      </c>
      <c r="AD102" s="113">
        <f t="shared" si="45"/>
        <v>0</v>
      </c>
    </row>
    <row r="103" spans="1:30" s="48" customFormat="1" ht="12.75" hidden="1" x14ac:dyDescent="0.2">
      <c r="A103" s="94">
        <v>98</v>
      </c>
      <c r="B103" s="35"/>
      <c r="C103" s="142"/>
      <c r="D103" s="56"/>
      <c r="E103" s="78">
        <f t="shared" si="42"/>
        <v>0</v>
      </c>
      <c r="F103" s="79">
        <f t="shared" si="34"/>
        <v>0</v>
      </c>
      <c r="G103" s="46">
        <f t="shared" si="35"/>
        <v>0</v>
      </c>
      <c r="H103" s="46">
        <f t="shared" si="36"/>
        <v>0</v>
      </c>
      <c r="I103" s="46">
        <f t="shared" si="37"/>
        <v>0</v>
      </c>
      <c r="J103" s="46">
        <f t="shared" si="38"/>
        <v>0</v>
      </c>
      <c r="K103" s="46">
        <f t="shared" si="39"/>
        <v>0</v>
      </c>
      <c r="L103" s="46">
        <f t="shared" si="40"/>
        <v>0</v>
      </c>
      <c r="M103" s="46">
        <f t="shared" si="41"/>
        <v>0</v>
      </c>
      <c r="N103" s="79">
        <v>0</v>
      </c>
      <c r="O103" s="46">
        <v>0</v>
      </c>
      <c r="P103" s="46">
        <v>0</v>
      </c>
      <c r="Q103" s="46">
        <v>0</v>
      </c>
      <c r="R103" s="46">
        <v>0</v>
      </c>
      <c r="S103" s="130">
        <v>0</v>
      </c>
      <c r="T103" s="46">
        <v>0</v>
      </c>
      <c r="U103" s="80">
        <f t="shared" si="43"/>
        <v>0</v>
      </c>
      <c r="V103" s="46">
        <v>0</v>
      </c>
      <c r="W103" s="46">
        <v>0</v>
      </c>
      <c r="X103" s="46">
        <v>0</v>
      </c>
      <c r="Y103" s="46">
        <v>0</v>
      </c>
      <c r="Z103" s="46">
        <v>0</v>
      </c>
      <c r="AA103" s="46">
        <v>0</v>
      </c>
      <c r="AB103" s="46">
        <v>0</v>
      </c>
      <c r="AC103" s="70">
        <f t="shared" si="44"/>
        <v>0</v>
      </c>
      <c r="AD103" s="113">
        <f t="shared" si="45"/>
        <v>0</v>
      </c>
    </row>
    <row r="104" spans="1:30" s="48" customFormat="1" ht="12.75" hidden="1" x14ac:dyDescent="0.2">
      <c r="A104" s="94">
        <v>99</v>
      </c>
      <c r="B104" s="35"/>
      <c r="C104" s="142"/>
      <c r="D104" s="56"/>
      <c r="E104" s="78">
        <f t="shared" si="42"/>
        <v>0</v>
      </c>
      <c r="F104" s="79">
        <f t="shared" si="34"/>
        <v>0</v>
      </c>
      <c r="G104" s="46">
        <f t="shared" si="35"/>
        <v>0</v>
      </c>
      <c r="H104" s="46">
        <f t="shared" si="36"/>
        <v>0</v>
      </c>
      <c r="I104" s="46">
        <f t="shared" si="37"/>
        <v>0</v>
      </c>
      <c r="J104" s="46">
        <f t="shared" si="38"/>
        <v>0</v>
      </c>
      <c r="K104" s="46">
        <f t="shared" si="39"/>
        <v>0</v>
      </c>
      <c r="L104" s="46">
        <f t="shared" si="40"/>
        <v>0</v>
      </c>
      <c r="M104" s="46">
        <f t="shared" si="41"/>
        <v>0</v>
      </c>
      <c r="N104" s="79">
        <v>0</v>
      </c>
      <c r="O104" s="46">
        <v>0</v>
      </c>
      <c r="P104" s="46">
        <v>0</v>
      </c>
      <c r="Q104" s="46">
        <v>0</v>
      </c>
      <c r="R104" s="46">
        <v>0</v>
      </c>
      <c r="S104" s="130">
        <v>0</v>
      </c>
      <c r="T104" s="46">
        <v>0</v>
      </c>
      <c r="U104" s="80">
        <f t="shared" si="43"/>
        <v>0</v>
      </c>
      <c r="V104" s="46">
        <v>0</v>
      </c>
      <c r="W104" s="46">
        <v>0</v>
      </c>
      <c r="X104" s="46">
        <v>0</v>
      </c>
      <c r="Y104" s="46">
        <v>0</v>
      </c>
      <c r="Z104" s="46">
        <v>0</v>
      </c>
      <c r="AA104" s="46">
        <v>0</v>
      </c>
      <c r="AB104" s="46">
        <v>0</v>
      </c>
      <c r="AC104" s="70">
        <f t="shared" si="44"/>
        <v>0</v>
      </c>
      <c r="AD104" s="113">
        <f t="shared" si="45"/>
        <v>0</v>
      </c>
    </row>
    <row r="105" spans="1:30" s="48" customFormat="1" ht="12.75" hidden="1" x14ac:dyDescent="0.2">
      <c r="A105" s="94">
        <v>100</v>
      </c>
      <c r="B105" s="35"/>
      <c r="C105" s="142"/>
      <c r="D105" s="56"/>
      <c r="E105" s="78">
        <f t="shared" si="42"/>
        <v>0</v>
      </c>
      <c r="F105" s="79">
        <f t="shared" si="34"/>
        <v>0</v>
      </c>
      <c r="G105" s="46">
        <f t="shared" si="35"/>
        <v>0</v>
      </c>
      <c r="H105" s="46">
        <f t="shared" si="36"/>
        <v>0</v>
      </c>
      <c r="I105" s="46">
        <f t="shared" si="37"/>
        <v>0</v>
      </c>
      <c r="J105" s="46">
        <f t="shared" si="38"/>
        <v>0</v>
      </c>
      <c r="K105" s="46">
        <f t="shared" si="39"/>
        <v>0</v>
      </c>
      <c r="L105" s="46">
        <f t="shared" si="40"/>
        <v>0</v>
      </c>
      <c r="M105" s="46">
        <f t="shared" si="41"/>
        <v>0</v>
      </c>
      <c r="N105" s="79">
        <v>0</v>
      </c>
      <c r="O105" s="46">
        <v>0</v>
      </c>
      <c r="P105" s="46">
        <v>0</v>
      </c>
      <c r="Q105" s="46">
        <v>0</v>
      </c>
      <c r="R105" s="46">
        <v>0</v>
      </c>
      <c r="S105" s="130">
        <v>0</v>
      </c>
      <c r="T105" s="46">
        <v>0</v>
      </c>
      <c r="U105" s="80">
        <f t="shared" si="43"/>
        <v>0</v>
      </c>
      <c r="V105" s="46">
        <v>0</v>
      </c>
      <c r="W105" s="46">
        <v>0</v>
      </c>
      <c r="X105" s="46">
        <v>0</v>
      </c>
      <c r="Y105" s="46">
        <v>0</v>
      </c>
      <c r="Z105" s="46">
        <v>0</v>
      </c>
      <c r="AA105" s="46">
        <v>0</v>
      </c>
      <c r="AB105" s="46">
        <v>0</v>
      </c>
      <c r="AC105" s="70">
        <f t="shared" si="44"/>
        <v>0</v>
      </c>
      <c r="AD105" s="113">
        <f t="shared" si="45"/>
        <v>0</v>
      </c>
    </row>
    <row r="106" spans="1:30" s="48" customFormat="1" ht="12.75" hidden="1" x14ac:dyDescent="0.2">
      <c r="A106" s="94">
        <v>101</v>
      </c>
      <c r="B106" s="35"/>
      <c r="C106" s="142"/>
      <c r="D106" s="56"/>
      <c r="E106" s="78">
        <f t="shared" si="42"/>
        <v>0</v>
      </c>
      <c r="F106" s="79">
        <f t="shared" si="34"/>
        <v>0</v>
      </c>
      <c r="G106" s="46">
        <f t="shared" si="35"/>
        <v>0</v>
      </c>
      <c r="H106" s="46">
        <f t="shared" si="36"/>
        <v>0</v>
      </c>
      <c r="I106" s="46">
        <f t="shared" si="37"/>
        <v>0</v>
      </c>
      <c r="J106" s="46">
        <f t="shared" si="38"/>
        <v>0</v>
      </c>
      <c r="K106" s="46">
        <f t="shared" si="39"/>
        <v>0</v>
      </c>
      <c r="L106" s="46">
        <f t="shared" si="40"/>
        <v>0</v>
      </c>
      <c r="M106" s="46">
        <f t="shared" si="41"/>
        <v>0</v>
      </c>
      <c r="N106" s="79">
        <v>0</v>
      </c>
      <c r="O106" s="46">
        <v>0</v>
      </c>
      <c r="P106" s="46">
        <v>0</v>
      </c>
      <c r="Q106" s="46">
        <v>0</v>
      </c>
      <c r="R106" s="46">
        <v>0</v>
      </c>
      <c r="S106" s="130">
        <v>0</v>
      </c>
      <c r="T106" s="46">
        <v>0</v>
      </c>
      <c r="U106" s="80">
        <f t="shared" si="43"/>
        <v>0</v>
      </c>
      <c r="V106" s="46">
        <v>0</v>
      </c>
      <c r="W106" s="46">
        <v>0</v>
      </c>
      <c r="X106" s="46">
        <v>0</v>
      </c>
      <c r="Y106" s="46">
        <v>0</v>
      </c>
      <c r="Z106" s="46">
        <v>0</v>
      </c>
      <c r="AA106" s="46">
        <v>0</v>
      </c>
      <c r="AB106" s="46">
        <v>0</v>
      </c>
      <c r="AC106" s="70">
        <f t="shared" si="44"/>
        <v>0</v>
      </c>
      <c r="AD106" s="113">
        <f t="shared" si="45"/>
        <v>0</v>
      </c>
    </row>
    <row r="107" spans="1:30" s="48" customFormat="1" ht="12.75" hidden="1" x14ac:dyDescent="0.2">
      <c r="A107" s="94">
        <v>102</v>
      </c>
      <c r="B107" s="35"/>
      <c r="C107" s="142"/>
      <c r="D107" s="56"/>
      <c r="E107" s="78">
        <f t="shared" si="42"/>
        <v>0</v>
      </c>
      <c r="F107" s="79">
        <f t="shared" si="34"/>
        <v>0</v>
      </c>
      <c r="G107" s="46">
        <f t="shared" si="35"/>
        <v>0</v>
      </c>
      <c r="H107" s="46">
        <f t="shared" si="36"/>
        <v>0</v>
      </c>
      <c r="I107" s="46">
        <f t="shared" si="37"/>
        <v>0</v>
      </c>
      <c r="J107" s="46">
        <f t="shared" si="38"/>
        <v>0</v>
      </c>
      <c r="K107" s="46">
        <f t="shared" si="39"/>
        <v>0</v>
      </c>
      <c r="L107" s="46">
        <f t="shared" si="40"/>
        <v>0</v>
      </c>
      <c r="M107" s="46">
        <f t="shared" si="41"/>
        <v>0</v>
      </c>
      <c r="N107" s="79">
        <v>0</v>
      </c>
      <c r="O107" s="46">
        <v>0</v>
      </c>
      <c r="P107" s="46">
        <v>0</v>
      </c>
      <c r="Q107" s="46">
        <v>0</v>
      </c>
      <c r="R107" s="46">
        <v>0</v>
      </c>
      <c r="S107" s="130">
        <v>0</v>
      </c>
      <c r="T107" s="46">
        <v>0</v>
      </c>
      <c r="U107" s="80">
        <f t="shared" si="43"/>
        <v>0</v>
      </c>
      <c r="V107" s="46">
        <v>0</v>
      </c>
      <c r="W107" s="46">
        <v>0</v>
      </c>
      <c r="X107" s="46">
        <v>0</v>
      </c>
      <c r="Y107" s="46">
        <v>0</v>
      </c>
      <c r="Z107" s="46">
        <v>0</v>
      </c>
      <c r="AA107" s="46">
        <v>0</v>
      </c>
      <c r="AB107" s="46">
        <v>0</v>
      </c>
      <c r="AC107" s="70">
        <f t="shared" si="44"/>
        <v>0</v>
      </c>
      <c r="AD107" s="113">
        <f t="shared" si="45"/>
        <v>0</v>
      </c>
    </row>
    <row r="108" spans="1:30" s="48" customFormat="1" ht="12.75" hidden="1" x14ac:dyDescent="0.2">
      <c r="A108" s="94">
        <v>103</v>
      </c>
      <c r="B108" s="35"/>
      <c r="C108" s="142"/>
      <c r="D108" s="56"/>
      <c r="E108" s="78">
        <f t="shared" si="42"/>
        <v>0</v>
      </c>
      <c r="F108" s="79">
        <f t="shared" si="34"/>
        <v>0</v>
      </c>
      <c r="G108" s="46">
        <f t="shared" si="35"/>
        <v>0</v>
      </c>
      <c r="H108" s="46">
        <f t="shared" si="36"/>
        <v>0</v>
      </c>
      <c r="I108" s="46">
        <f t="shared" si="37"/>
        <v>0</v>
      </c>
      <c r="J108" s="46">
        <f t="shared" si="38"/>
        <v>0</v>
      </c>
      <c r="K108" s="46">
        <f t="shared" si="39"/>
        <v>0</v>
      </c>
      <c r="L108" s="46">
        <f t="shared" si="40"/>
        <v>0</v>
      </c>
      <c r="M108" s="46">
        <f t="shared" si="41"/>
        <v>0</v>
      </c>
      <c r="N108" s="79">
        <v>0</v>
      </c>
      <c r="O108" s="46">
        <v>0</v>
      </c>
      <c r="P108" s="46">
        <v>0</v>
      </c>
      <c r="Q108" s="46">
        <v>0</v>
      </c>
      <c r="R108" s="46">
        <v>0</v>
      </c>
      <c r="S108" s="130">
        <v>0</v>
      </c>
      <c r="T108" s="46">
        <v>0</v>
      </c>
      <c r="U108" s="80">
        <f t="shared" si="43"/>
        <v>0</v>
      </c>
      <c r="V108" s="46">
        <v>0</v>
      </c>
      <c r="W108" s="46">
        <v>0</v>
      </c>
      <c r="X108" s="46">
        <v>0</v>
      </c>
      <c r="Y108" s="46">
        <v>0</v>
      </c>
      <c r="Z108" s="46">
        <v>0</v>
      </c>
      <c r="AA108" s="46">
        <v>0</v>
      </c>
      <c r="AB108" s="46">
        <v>0</v>
      </c>
      <c r="AC108" s="70">
        <f t="shared" si="44"/>
        <v>0</v>
      </c>
      <c r="AD108" s="113">
        <f t="shared" si="45"/>
        <v>0</v>
      </c>
    </row>
    <row r="109" spans="1:30" s="48" customFormat="1" ht="12.75" hidden="1" x14ac:dyDescent="0.2">
      <c r="A109" s="94">
        <v>104</v>
      </c>
      <c r="B109" s="35"/>
      <c r="C109" s="142"/>
      <c r="D109" s="56"/>
      <c r="E109" s="78">
        <f t="shared" si="42"/>
        <v>0</v>
      </c>
      <c r="F109" s="79">
        <f t="shared" si="34"/>
        <v>0</v>
      </c>
      <c r="G109" s="46">
        <f t="shared" si="35"/>
        <v>0</v>
      </c>
      <c r="H109" s="46">
        <f t="shared" si="36"/>
        <v>0</v>
      </c>
      <c r="I109" s="46">
        <f t="shared" si="37"/>
        <v>0</v>
      </c>
      <c r="J109" s="46">
        <f t="shared" si="38"/>
        <v>0</v>
      </c>
      <c r="K109" s="46">
        <f t="shared" si="39"/>
        <v>0</v>
      </c>
      <c r="L109" s="46">
        <f t="shared" si="40"/>
        <v>0</v>
      </c>
      <c r="M109" s="46">
        <f t="shared" si="41"/>
        <v>0</v>
      </c>
      <c r="N109" s="79">
        <v>0</v>
      </c>
      <c r="O109" s="46">
        <v>0</v>
      </c>
      <c r="P109" s="46">
        <v>0</v>
      </c>
      <c r="Q109" s="46">
        <v>0</v>
      </c>
      <c r="R109" s="46">
        <v>0</v>
      </c>
      <c r="S109" s="130">
        <v>0</v>
      </c>
      <c r="T109" s="46">
        <v>0</v>
      </c>
      <c r="U109" s="80">
        <f t="shared" si="43"/>
        <v>0</v>
      </c>
      <c r="V109" s="46">
        <v>0</v>
      </c>
      <c r="W109" s="46">
        <v>0</v>
      </c>
      <c r="X109" s="46">
        <v>0</v>
      </c>
      <c r="Y109" s="46">
        <v>0</v>
      </c>
      <c r="Z109" s="46">
        <v>0</v>
      </c>
      <c r="AA109" s="46">
        <v>0</v>
      </c>
      <c r="AB109" s="46">
        <v>0</v>
      </c>
      <c r="AC109" s="70">
        <f t="shared" si="44"/>
        <v>0</v>
      </c>
      <c r="AD109" s="113">
        <f t="shared" si="45"/>
        <v>0</v>
      </c>
    </row>
    <row r="110" spans="1:30" s="48" customFormat="1" ht="12.75" hidden="1" x14ac:dyDescent="0.2">
      <c r="A110" s="94">
        <v>105</v>
      </c>
      <c r="B110" s="35"/>
      <c r="C110" s="142"/>
      <c r="D110" s="56"/>
      <c r="E110" s="78">
        <f t="shared" si="42"/>
        <v>0</v>
      </c>
      <c r="F110" s="79">
        <f t="shared" si="34"/>
        <v>0</v>
      </c>
      <c r="G110" s="46">
        <f t="shared" si="35"/>
        <v>0</v>
      </c>
      <c r="H110" s="46">
        <f t="shared" si="36"/>
        <v>0</v>
      </c>
      <c r="I110" s="46">
        <f t="shared" si="37"/>
        <v>0</v>
      </c>
      <c r="J110" s="46">
        <f t="shared" si="38"/>
        <v>0</v>
      </c>
      <c r="K110" s="46">
        <f t="shared" si="39"/>
        <v>0</v>
      </c>
      <c r="L110" s="46">
        <f t="shared" si="40"/>
        <v>0</v>
      </c>
      <c r="M110" s="46">
        <f t="shared" si="41"/>
        <v>0</v>
      </c>
      <c r="N110" s="79">
        <v>0</v>
      </c>
      <c r="O110" s="46">
        <v>0</v>
      </c>
      <c r="P110" s="46">
        <v>0</v>
      </c>
      <c r="Q110" s="46">
        <v>0</v>
      </c>
      <c r="R110" s="46">
        <v>0</v>
      </c>
      <c r="S110" s="130">
        <v>0</v>
      </c>
      <c r="T110" s="46">
        <v>0</v>
      </c>
      <c r="U110" s="80">
        <f t="shared" si="43"/>
        <v>0</v>
      </c>
      <c r="V110" s="46">
        <v>0</v>
      </c>
      <c r="W110" s="46">
        <v>0</v>
      </c>
      <c r="X110" s="46">
        <v>0</v>
      </c>
      <c r="Y110" s="46">
        <v>0</v>
      </c>
      <c r="Z110" s="46">
        <v>0</v>
      </c>
      <c r="AA110" s="46">
        <v>0</v>
      </c>
      <c r="AB110" s="46">
        <v>0</v>
      </c>
      <c r="AC110" s="70">
        <f t="shared" si="44"/>
        <v>0</v>
      </c>
      <c r="AD110" s="113">
        <f t="shared" si="45"/>
        <v>0</v>
      </c>
    </row>
    <row r="111" spans="1:30" s="48" customFormat="1" ht="12.75" hidden="1" x14ac:dyDescent="0.2">
      <c r="A111" s="94">
        <v>106</v>
      </c>
      <c r="B111" s="35"/>
      <c r="C111" s="142"/>
      <c r="D111" s="56"/>
      <c r="E111" s="78">
        <f t="shared" si="42"/>
        <v>0</v>
      </c>
      <c r="F111" s="79">
        <f t="shared" si="34"/>
        <v>0</v>
      </c>
      <c r="G111" s="46">
        <f t="shared" si="35"/>
        <v>0</v>
      </c>
      <c r="H111" s="46">
        <f t="shared" si="36"/>
        <v>0</v>
      </c>
      <c r="I111" s="46">
        <f t="shared" si="37"/>
        <v>0</v>
      </c>
      <c r="J111" s="46">
        <f t="shared" si="38"/>
        <v>0</v>
      </c>
      <c r="K111" s="46">
        <f t="shared" si="39"/>
        <v>0</v>
      </c>
      <c r="L111" s="46">
        <f t="shared" si="40"/>
        <v>0</v>
      </c>
      <c r="M111" s="46">
        <f t="shared" si="41"/>
        <v>0</v>
      </c>
      <c r="N111" s="79">
        <v>0</v>
      </c>
      <c r="O111" s="46">
        <v>0</v>
      </c>
      <c r="P111" s="46">
        <v>0</v>
      </c>
      <c r="Q111" s="46">
        <v>0</v>
      </c>
      <c r="R111" s="46">
        <v>0</v>
      </c>
      <c r="S111" s="130">
        <v>0</v>
      </c>
      <c r="T111" s="46">
        <v>0</v>
      </c>
      <c r="U111" s="80">
        <f t="shared" si="43"/>
        <v>0</v>
      </c>
      <c r="V111" s="46">
        <v>0</v>
      </c>
      <c r="W111" s="46">
        <v>0</v>
      </c>
      <c r="X111" s="46">
        <v>0</v>
      </c>
      <c r="Y111" s="46">
        <v>0</v>
      </c>
      <c r="Z111" s="46">
        <v>0</v>
      </c>
      <c r="AA111" s="46">
        <v>0</v>
      </c>
      <c r="AB111" s="46">
        <v>0</v>
      </c>
      <c r="AC111" s="70">
        <f t="shared" si="44"/>
        <v>0</v>
      </c>
      <c r="AD111" s="113">
        <f t="shared" si="45"/>
        <v>0</v>
      </c>
    </row>
    <row r="112" spans="1:30" s="48" customFormat="1" ht="12.75" hidden="1" x14ac:dyDescent="0.2">
      <c r="A112" s="94">
        <v>107</v>
      </c>
      <c r="B112" s="35"/>
      <c r="C112" s="142"/>
      <c r="D112" s="56"/>
      <c r="E112" s="78">
        <f t="shared" si="42"/>
        <v>0</v>
      </c>
      <c r="F112" s="79">
        <f t="shared" si="34"/>
        <v>0</v>
      </c>
      <c r="G112" s="46">
        <f t="shared" si="35"/>
        <v>0</v>
      </c>
      <c r="H112" s="46">
        <f t="shared" si="36"/>
        <v>0</v>
      </c>
      <c r="I112" s="46">
        <f t="shared" si="37"/>
        <v>0</v>
      </c>
      <c r="J112" s="46">
        <f t="shared" si="38"/>
        <v>0</v>
      </c>
      <c r="K112" s="46">
        <f t="shared" si="39"/>
        <v>0</v>
      </c>
      <c r="L112" s="46">
        <f t="shared" si="40"/>
        <v>0</v>
      </c>
      <c r="M112" s="46">
        <f t="shared" si="41"/>
        <v>0</v>
      </c>
      <c r="N112" s="79">
        <v>0</v>
      </c>
      <c r="O112" s="46">
        <v>0</v>
      </c>
      <c r="P112" s="46">
        <v>0</v>
      </c>
      <c r="Q112" s="46">
        <v>0</v>
      </c>
      <c r="R112" s="46">
        <v>0</v>
      </c>
      <c r="S112" s="130">
        <v>0</v>
      </c>
      <c r="T112" s="46">
        <v>0</v>
      </c>
      <c r="U112" s="80">
        <f t="shared" si="43"/>
        <v>0</v>
      </c>
      <c r="V112" s="46">
        <v>0</v>
      </c>
      <c r="W112" s="46">
        <v>0</v>
      </c>
      <c r="X112" s="46">
        <v>0</v>
      </c>
      <c r="Y112" s="46">
        <v>0</v>
      </c>
      <c r="Z112" s="46">
        <v>0</v>
      </c>
      <c r="AA112" s="46">
        <v>0</v>
      </c>
      <c r="AB112" s="46">
        <v>0</v>
      </c>
      <c r="AC112" s="70">
        <f t="shared" si="44"/>
        <v>0</v>
      </c>
      <c r="AD112" s="113">
        <f t="shared" si="45"/>
        <v>0</v>
      </c>
    </row>
    <row r="113" spans="1:30" s="48" customFormat="1" ht="12.75" hidden="1" x14ac:dyDescent="0.2">
      <c r="A113" s="94">
        <v>108</v>
      </c>
      <c r="B113" s="35"/>
      <c r="C113" s="142"/>
      <c r="D113" s="56"/>
      <c r="E113" s="78">
        <f t="shared" si="42"/>
        <v>0</v>
      </c>
      <c r="F113" s="79">
        <f t="shared" si="34"/>
        <v>0</v>
      </c>
      <c r="G113" s="46">
        <f t="shared" si="35"/>
        <v>0</v>
      </c>
      <c r="H113" s="46">
        <f t="shared" si="36"/>
        <v>0</v>
      </c>
      <c r="I113" s="46">
        <f t="shared" si="37"/>
        <v>0</v>
      </c>
      <c r="J113" s="46">
        <f t="shared" si="38"/>
        <v>0</v>
      </c>
      <c r="K113" s="46">
        <f t="shared" si="39"/>
        <v>0</v>
      </c>
      <c r="L113" s="46">
        <f t="shared" si="40"/>
        <v>0</v>
      </c>
      <c r="M113" s="46">
        <f t="shared" si="41"/>
        <v>0</v>
      </c>
      <c r="N113" s="79">
        <v>0</v>
      </c>
      <c r="O113" s="46">
        <v>0</v>
      </c>
      <c r="P113" s="46">
        <v>0</v>
      </c>
      <c r="Q113" s="46">
        <v>0</v>
      </c>
      <c r="R113" s="46">
        <v>0</v>
      </c>
      <c r="S113" s="130">
        <v>0</v>
      </c>
      <c r="T113" s="46">
        <v>0</v>
      </c>
      <c r="U113" s="80">
        <f t="shared" si="43"/>
        <v>0</v>
      </c>
      <c r="V113" s="46">
        <v>0</v>
      </c>
      <c r="W113" s="46">
        <v>0</v>
      </c>
      <c r="X113" s="46">
        <v>0</v>
      </c>
      <c r="Y113" s="46">
        <v>0</v>
      </c>
      <c r="Z113" s="46">
        <v>0</v>
      </c>
      <c r="AA113" s="46">
        <v>0</v>
      </c>
      <c r="AB113" s="46">
        <v>0</v>
      </c>
      <c r="AC113" s="70">
        <f t="shared" si="44"/>
        <v>0</v>
      </c>
      <c r="AD113" s="113">
        <f t="shared" si="45"/>
        <v>0</v>
      </c>
    </row>
    <row r="114" spans="1:30" s="48" customFormat="1" ht="12.75" hidden="1" x14ac:dyDescent="0.2">
      <c r="A114" s="94">
        <v>109</v>
      </c>
      <c r="B114" s="35"/>
      <c r="C114" s="142"/>
      <c r="D114" s="56"/>
      <c r="E114" s="78">
        <f t="shared" si="42"/>
        <v>0</v>
      </c>
      <c r="F114" s="79">
        <f t="shared" si="34"/>
        <v>0</v>
      </c>
      <c r="G114" s="46">
        <f t="shared" si="35"/>
        <v>0</v>
      </c>
      <c r="H114" s="46">
        <f t="shared" si="36"/>
        <v>0</v>
      </c>
      <c r="I114" s="46">
        <f t="shared" si="37"/>
        <v>0</v>
      </c>
      <c r="J114" s="46">
        <f t="shared" si="38"/>
        <v>0</v>
      </c>
      <c r="K114" s="46">
        <f t="shared" si="39"/>
        <v>0</v>
      </c>
      <c r="L114" s="46">
        <f t="shared" si="40"/>
        <v>0</v>
      </c>
      <c r="M114" s="46">
        <f t="shared" si="41"/>
        <v>0</v>
      </c>
      <c r="N114" s="79">
        <v>0</v>
      </c>
      <c r="O114" s="46">
        <v>0</v>
      </c>
      <c r="P114" s="46">
        <v>0</v>
      </c>
      <c r="Q114" s="46">
        <v>0</v>
      </c>
      <c r="R114" s="46">
        <v>0</v>
      </c>
      <c r="S114" s="130">
        <v>0</v>
      </c>
      <c r="T114" s="46">
        <v>0</v>
      </c>
      <c r="U114" s="80">
        <f t="shared" si="43"/>
        <v>0</v>
      </c>
      <c r="V114" s="46">
        <v>0</v>
      </c>
      <c r="W114" s="46">
        <v>0</v>
      </c>
      <c r="X114" s="46">
        <v>0</v>
      </c>
      <c r="Y114" s="46">
        <v>0</v>
      </c>
      <c r="Z114" s="46">
        <v>0</v>
      </c>
      <c r="AA114" s="46">
        <v>0</v>
      </c>
      <c r="AB114" s="46">
        <v>0</v>
      </c>
      <c r="AC114" s="70">
        <f t="shared" si="44"/>
        <v>0</v>
      </c>
      <c r="AD114" s="113">
        <f t="shared" si="45"/>
        <v>0</v>
      </c>
    </row>
    <row r="115" spans="1:30" s="48" customFormat="1" ht="12.75" hidden="1" x14ac:dyDescent="0.2">
      <c r="A115" s="94">
        <v>110</v>
      </c>
      <c r="B115" s="35"/>
      <c r="C115" s="142"/>
      <c r="D115" s="56"/>
      <c r="E115" s="78">
        <f t="shared" si="42"/>
        <v>0</v>
      </c>
      <c r="F115" s="79">
        <f t="shared" si="34"/>
        <v>0</v>
      </c>
      <c r="G115" s="46">
        <f t="shared" si="35"/>
        <v>0</v>
      </c>
      <c r="H115" s="46">
        <f t="shared" si="36"/>
        <v>0</v>
      </c>
      <c r="I115" s="46">
        <f t="shared" si="37"/>
        <v>0</v>
      </c>
      <c r="J115" s="46">
        <f t="shared" si="38"/>
        <v>0</v>
      </c>
      <c r="K115" s="46">
        <f t="shared" si="39"/>
        <v>0</v>
      </c>
      <c r="L115" s="46">
        <f t="shared" si="40"/>
        <v>0</v>
      </c>
      <c r="M115" s="46">
        <f t="shared" si="41"/>
        <v>0</v>
      </c>
      <c r="N115" s="79">
        <v>0</v>
      </c>
      <c r="O115" s="46">
        <v>0</v>
      </c>
      <c r="P115" s="46">
        <v>0</v>
      </c>
      <c r="Q115" s="46">
        <v>0</v>
      </c>
      <c r="R115" s="46">
        <v>0</v>
      </c>
      <c r="S115" s="130">
        <v>0</v>
      </c>
      <c r="T115" s="46">
        <v>0</v>
      </c>
      <c r="U115" s="80">
        <f t="shared" si="43"/>
        <v>0</v>
      </c>
      <c r="V115" s="46">
        <v>0</v>
      </c>
      <c r="W115" s="46">
        <v>0</v>
      </c>
      <c r="X115" s="46">
        <v>0</v>
      </c>
      <c r="Y115" s="46">
        <v>0</v>
      </c>
      <c r="Z115" s="46">
        <v>0</v>
      </c>
      <c r="AA115" s="46">
        <v>0</v>
      </c>
      <c r="AB115" s="46">
        <v>0</v>
      </c>
      <c r="AC115" s="70">
        <f t="shared" si="44"/>
        <v>0</v>
      </c>
      <c r="AD115" s="113">
        <f t="shared" si="45"/>
        <v>0</v>
      </c>
    </row>
    <row r="116" spans="1:30" s="48" customFormat="1" ht="12.75" hidden="1" x14ac:dyDescent="0.2">
      <c r="A116" s="94">
        <v>111</v>
      </c>
      <c r="B116" s="35"/>
      <c r="C116" s="142"/>
      <c r="D116" s="56"/>
      <c r="E116" s="78">
        <f t="shared" si="42"/>
        <v>0</v>
      </c>
      <c r="F116" s="79">
        <f t="shared" si="34"/>
        <v>0</v>
      </c>
      <c r="G116" s="46">
        <f t="shared" si="35"/>
        <v>0</v>
      </c>
      <c r="H116" s="46">
        <f t="shared" si="36"/>
        <v>0</v>
      </c>
      <c r="I116" s="46">
        <f t="shared" si="37"/>
        <v>0</v>
      </c>
      <c r="J116" s="46">
        <f t="shared" si="38"/>
        <v>0</v>
      </c>
      <c r="K116" s="46">
        <f t="shared" si="39"/>
        <v>0</v>
      </c>
      <c r="L116" s="46">
        <f t="shared" si="40"/>
        <v>0</v>
      </c>
      <c r="M116" s="46">
        <f t="shared" si="41"/>
        <v>0</v>
      </c>
      <c r="N116" s="79">
        <v>0</v>
      </c>
      <c r="O116" s="46">
        <v>0</v>
      </c>
      <c r="P116" s="46">
        <v>0</v>
      </c>
      <c r="Q116" s="46">
        <v>0</v>
      </c>
      <c r="R116" s="46">
        <v>0</v>
      </c>
      <c r="S116" s="130">
        <v>0</v>
      </c>
      <c r="T116" s="46">
        <v>0</v>
      </c>
      <c r="U116" s="80">
        <f t="shared" si="43"/>
        <v>0</v>
      </c>
      <c r="V116" s="46">
        <v>0</v>
      </c>
      <c r="W116" s="46">
        <v>0</v>
      </c>
      <c r="X116" s="46">
        <v>0</v>
      </c>
      <c r="Y116" s="46">
        <v>0</v>
      </c>
      <c r="Z116" s="46">
        <v>0</v>
      </c>
      <c r="AA116" s="46">
        <v>0</v>
      </c>
      <c r="AB116" s="46">
        <v>0</v>
      </c>
      <c r="AC116" s="70">
        <f t="shared" si="44"/>
        <v>0</v>
      </c>
      <c r="AD116" s="113">
        <f t="shared" si="45"/>
        <v>0</v>
      </c>
    </row>
    <row r="117" spans="1:30" s="48" customFormat="1" ht="12.75" hidden="1" x14ac:dyDescent="0.2">
      <c r="A117" s="94">
        <v>112</v>
      </c>
      <c r="B117" s="35"/>
      <c r="C117" s="142"/>
      <c r="D117" s="56"/>
      <c r="E117" s="78">
        <f t="shared" si="42"/>
        <v>0</v>
      </c>
      <c r="F117" s="79">
        <f t="shared" si="34"/>
        <v>0</v>
      </c>
      <c r="G117" s="46">
        <f t="shared" si="35"/>
        <v>0</v>
      </c>
      <c r="H117" s="46">
        <f t="shared" si="36"/>
        <v>0</v>
      </c>
      <c r="I117" s="46">
        <f t="shared" si="37"/>
        <v>0</v>
      </c>
      <c r="J117" s="46">
        <f t="shared" si="38"/>
        <v>0</v>
      </c>
      <c r="K117" s="46">
        <f t="shared" si="39"/>
        <v>0</v>
      </c>
      <c r="L117" s="46">
        <f t="shared" si="40"/>
        <v>0</v>
      </c>
      <c r="M117" s="46">
        <f t="shared" si="41"/>
        <v>0</v>
      </c>
      <c r="N117" s="79">
        <v>0</v>
      </c>
      <c r="O117" s="46">
        <v>0</v>
      </c>
      <c r="P117" s="46">
        <v>0</v>
      </c>
      <c r="Q117" s="46">
        <v>0</v>
      </c>
      <c r="R117" s="46">
        <v>0</v>
      </c>
      <c r="S117" s="130">
        <v>0</v>
      </c>
      <c r="T117" s="46">
        <v>0</v>
      </c>
      <c r="U117" s="80">
        <f t="shared" si="43"/>
        <v>0</v>
      </c>
      <c r="V117" s="46">
        <v>0</v>
      </c>
      <c r="W117" s="46">
        <v>0</v>
      </c>
      <c r="X117" s="46">
        <v>0</v>
      </c>
      <c r="Y117" s="46">
        <v>0</v>
      </c>
      <c r="Z117" s="46">
        <v>0</v>
      </c>
      <c r="AA117" s="46">
        <v>0</v>
      </c>
      <c r="AB117" s="46">
        <v>0</v>
      </c>
      <c r="AC117" s="70">
        <f t="shared" si="44"/>
        <v>0</v>
      </c>
      <c r="AD117" s="113">
        <f t="shared" si="45"/>
        <v>0</v>
      </c>
    </row>
    <row r="118" spans="1:30" s="48" customFormat="1" ht="12.75" hidden="1" x14ac:dyDescent="0.2">
      <c r="A118" s="94">
        <v>113</v>
      </c>
      <c r="B118" s="35"/>
      <c r="C118" s="142"/>
      <c r="D118" s="56"/>
      <c r="E118" s="78">
        <f t="shared" si="42"/>
        <v>0</v>
      </c>
      <c r="F118" s="79">
        <f t="shared" si="34"/>
        <v>0</v>
      </c>
      <c r="G118" s="46">
        <f t="shared" si="35"/>
        <v>0</v>
      </c>
      <c r="H118" s="46">
        <f t="shared" si="36"/>
        <v>0</v>
      </c>
      <c r="I118" s="46">
        <f t="shared" si="37"/>
        <v>0</v>
      </c>
      <c r="J118" s="46">
        <f t="shared" si="38"/>
        <v>0</v>
      </c>
      <c r="K118" s="46">
        <f t="shared" si="39"/>
        <v>0</v>
      </c>
      <c r="L118" s="46">
        <f t="shared" si="40"/>
        <v>0</v>
      </c>
      <c r="M118" s="46">
        <f t="shared" si="41"/>
        <v>0</v>
      </c>
      <c r="N118" s="79">
        <v>0</v>
      </c>
      <c r="O118" s="46">
        <v>0</v>
      </c>
      <c r="P118" s="46">
        <v>0</v>
      </c>
      <c r="Q118" s="46">
        <v>0</v>
      </c>
      <c r="R118" s="46">
        <v>0</v>
      </c>
      <c r="S118" s="130">
        <v>0</v>
      </c>
      <c r="T118" s="46">
        <v>0</v>
      </c>
      <c r="U118" s="80">
        <f t="shared" si="43"/>
        <v>0</v>
      </c>
      <c r="V118" s="46">
        <v>0</v>
      </c>
      <c r="W118" s="46">
        <v>0</v>
      </c>
      <c r="X118" s="46">
        <v>0</v>
      </c>
      <c r="Y118" s="46">
        <v>0</v>
      </c>
      <c r="Z118" s="46">
        <v>0</v>
      </c>
      <c r="AA118" s="46">
        <v>0</v>
      </c>
      <c r="AB118" s="46">
        <v>0</v>
      </c>
      <c r="AC118" s="70">
        <f t="shared" si="44"/>
        <v>0</v>
      </c>
      <c r="AD118" s="113">
        <f t="shared" si="45"/>
        <v>0</v>
      </c>
    </row>
    <row r="119" spans="1:30" s="48" customFormat="1" ht="12.75" hidden="1" x14ac:dyDescent="0.2">
      <c r="A119" s="94">
        <v>114</v>
      </c>
      <c r="B119" s="35"/>
      <c r="C119" s="142"/>
      <c r="D119" s="56"/>
      <c r="E119" s="78">
        <f t="shared" si="42"/>
        <v>0</v>
      </c>
      <c r="F119" s="79">
        <f t="shared" si="34"/>
        <v>0</v>
      </c>
      <c r="G119" s="46">
        <f t="shared" si="35"/>
        <v>0</v>
      </c>
      <c r="H119" s="46">
        <f t="shared" si="36"/>
        <v>0</v>
      </c>
      <c r="I119" s="46">
        <f t="shared" si="37"/>
        <v>0</v>
      </c>
      <c r="J119" s="46">
        <f t="shared" si="38"/>
        <v>0</v>
      </c>
      <c r="K119" s="46">
        <f t="shared" si="39"/>
        <v>0</v>
      </c>
      <c r="L119" s="46">
        <f t="shared" si="40"/>
        <v>0</v>
      </c>
      <c r="M119" s="46">
        <f t="shared" si="41"/>
        <v>0</v>
      </c>
      <c r="N119" s="79">
        <v>0</v>
      </c>
      <c r="O119" s="46">
        <v>0</v>
      </c>
      <c r="P119" s="46">
        <v>0</v>
      </c>
      <c r="Q119" s="46">
        <v>0</v>
      </c>
      <c r="R119" s="46">
        <v>0</v>
      </c>
      <c r="S119" s="130">
        <v>0</v>
      </c>
      <c r="T119" s="46">
        <v>0</v>
      </c>
      <c r="U119" s="80">
        <f t="shared" si="43"/>
        <v>0</v>
      </c>
      <c r="V119" s="46">
        <v>0</v>
      </c>
      <c r="W119" s="46">
        <v>0</v>
      </c>
      <c r="X119" s="46">
        <v>0</v>
      </c>
      <c r="Y119" s="46">
        <v>0</v>
      </c>
      <c r="Z119" s="46">
        <v>0</v>
      </c>
      <c r="AA119" s="46">
        <v>0</v>
      </c>
      <c r="AB119" s="46">
        <v>0</v>
      </c>
      <c r="AC119" s="70">
        <f t="shared" si="44"/>
        <v>0</v>
      </c>
      <c r="AD119" s="113">
        <f t="shared" si="45"/>
        <v>0</v>
      </c>
    </row>
    <row r="120" spans="1:30" s="48" customFormat="1" ht="12.75" hidden="1" x14ac:dyDescent="0.2">
      <c r="A120" s="94">
        <v>115</v>
      </c>
      <c r="B120" s="35"/>
      <c r="C120" s="142"/>
      <c r="D120" s="56"/>
      <c r="E120" s="78">
        <f t="shared" si="42"/>
        <v>0</v>
      </c>
      <c r="F120" s="79">
        <f t="shared" si="34"/>
        <v>0</v>
      </c>
      <c r="G120" s="46">
        <f t="shared" si="35"/>
        <v>0</v>
      </c>
      <c r="H120" s="46">
        <f t="shared" si="36"/>
        <v>0</v>
      </c>
      <c r="I120" s="46">
        <f t="shared" si="37"/>
        <v>0</v>
      </c>
      <c r="J120" s="46">
        <f t="shared" si="38"/>
        <v>0</v>
      </c>
      <c r="K120" s="46">
        <f t="shared" si="39"/>
        <v>0</v>
      </c>
      <c r="L120" s="46">
        <f t="shared" si="40"/>
        <v>0</v>
      </c>
      <c r="M120" s="46">
        <f t="shared" si="41"/>
        <v>0</v>
      </c>
      <c r="N120" s="79">
        <v>0</v>
      </c>
      <c r="O120" s="46">
        <v>0</v>
      </c>
      <c r="P120" s="46">
        <v>0</v>
      </c>
      <c r="Q120" s="46">
        <v>0</v>
      </c>
      <c r="R120" s="46">
        <v>0</v>
      </c>
      <c r="S120" s="130">
        <v>0</v>
      </c>
      <c r="T120" s="46">
        <v>0</v>
      </c>
      <c r="U120" s="80">
        <f t="shared" si="43"/>
        <v>0</v>
      </c>
      <c r="V120" s="46">
        <v>0</v>
      </c>
      <c r="W120" s="46">
        <v>0</v>
      </c>
      <c r="X120" s="46">
        <v>0</v>
      </c>
      <c r="Y120" s="46">
        <v>0</v>
      </c>
      <c r="Z120" s="46">
        <v>0</v>
      </c>
      <c r="AA120" s="46">
        <v>0</v>
      </c>
      <c r="AB120" s="46">
        <v>0</v>
      </c>
      <c r="AC120" s="70">
        <f t="shared" si="44"/>
        <v>0</v>
      </c>
      <c r="AD120" s="113">
        <f t="shared" si="45"/>
        <v>0</v>
      </c>
    </row>
    <row r="121" spans="1:30" s="48" customFormat="1" ht="12.75" hidden="1" x14ac:dyDescent="0.2">
      <c r="A121" s="94">
        <v>116</v>
      </c>
      <c r="B121" s="35"/>
      <c r="C121" s="142"/>
      <c r="D121" s="56"/>
      <c r="E121" s="78">
        <f t="shared" si="42"/>
        <v>0</v>
      </c>
      <c r="F121" s="79">
        <f t="shared" si="34"/>
        <v>0</v>
      </c>
      <c r="G121" s="46">
        <f t="shared" si="35"/>
        <v>0</v>
      </c>
      <c r="H121" s="46">
        <f t="shared" si="36"/>
        <v>0</v>
      </c>
      <c r="I121" s="46">
        <f t="shared" si="37"/>
        <v>0</v>
      </c>
      <c r="J121" s="46">
        <f t="shared" si="38"/>
        <v>0</v>
      </c>
      <c r="K121" s="46">
        <f t="shared" si="39"/>
        <v>0</v>
      </c>
      <c r="L121" s="46">
        <f t="shared" si="40"/>
        <v>0</v>
      </c>
      <c r="M121" s="46">
        <f t="shared" si="41"/>
        <v>0</v>
      </c>
      <c r="N121" s="79">
        <v>0</v>
      </c>
      <c r="O121" s="46">
        <v>0</v>
      </c>
      <c r="P121" s="46">
        <v>0</v>
      </c>
      <c r="Q121" s="46">
        <v>0</v>
      </c>
      <c r="R121" s="46">
        <v>0</v>
      </c>
      <c r="S121" s="130">
        <v>0</v>
      </c>
      <c r="T121" s="46">
        <v>0</v>
      </c>
      <c r="U121" s="80">
        <f t="shared" si="43"/>
        <v>0</v>
      </c>
      <c r="V121" s="46">
        <v>0</v>
      </c>
      <c r="W121" s="46">
        <v>0</v>
      </c>
      <c r="X121" s="46">
        <v>0</v>
      </c>
      <c r="Y121" s="46">
        <v>0</v>
      </c>
      <c r="Z121" s="46">
        <v>0</v>
      </c>
      <c r="AA121" s="46">
        <v>0</v>
      </c>
      <c r="AB121" s="46">
        <v>0</v>
      </c>
      <c r="AC121" s="70">
        <f t="shared" si="44"/>
        <v>0</v>
      </c>
      <c r="AD121" s="113">
        <f t="shared" si="45"/>
        <v>0</v>
      </c>
    </row>
    <row r="122" spans="1:30" s="48" customFormat="1" ht="12.75" hidden="1" x14ac:dyDescent="0.2">
      <c r="A122" s="94">
        <v>117</v>
      </c>
      <c r="B122" s="35"/>
      <c r="C122" s="142"/>
      <c r="D122" s="56"/>
      <c r="E122" s="78">
        <f t="shared" si="42"/>
        <v>0</v>
      </c>
      <c r="F122" s="79">
        <f t="shared" si="34"/>
        <v>0</v>
      </c>
      <c r="G122" s="46">
        <f t="shared" si="35"/>
        <v>0</v>
      </c>
      <c r="H122" s="46">
        <f t="shared" si="36"/>
        <v>0</v>
      </c>
      <c r="I122" s="46">
        <f t="shared" si="37"/>
        <v>0</v>
      </c>
      <c r="J122" s="46">
        <f t="shared" si="38"/>
        <v>0</v>
      </c>
      <c r="K122" s="46">
        <f t="shared" si="39"/>
        <v>0</v>
      </c>
      <c r="L122" s="46">
        <f t="shared" si="40"/>
        <v>0</v>
      </c>
      <c r="M122" s="46">
        <f t="shared" si="41"/>
        <v>0</v>
      </c>
      <c r="N122" s="79">
        <v>0</v>
      </c>
      <c r="O122" s="46">
        <v>0</v>
      </c>
      <c r="P122" s="46">
        <v>0</v>
      </c>
      <c r="Q122" s="46">
        <v>0</v>
      </c>
      <c r="R122" s="46">
        <v>0</v>
      </c>
      <c r="S122" s="130">
        <v>0</v>
      </c>
      <c r="T122" s="46">
        <v>0</v>
      </c>
      <c r="U122" s="80">
        <f t="shared" si="43"/>
        <v>0</v>
      </c>
      <c r="V122" s="46">
        <v>0</v>
      </c>
      <c r="W122" s="46">
        <v>0</v>
      </c>
      <c r="X122" s="46">
        <v>0</v>
      </c>
      <c r="Y122" s="46">
        <v>0</v>
      </c>
      <c r="Z122" s="46">
        <v>0</v>
      </c>
      <c r="AA122" s="46">
        <v>0</v>
      </c>
      <c r="AB122" s="46">
        <v>0</v>
      </c>
      <c r="AC122" s="70">
        <f t="shared" si="44"/>
        <v>0</v>
      </c>
      <c r="AD122" s="113">
        <f t="shared" si="45"/>
        <v>0</v>
      </c>
    </row>
    <row r="123" spans="1:30" s="48" customFormat="1" ht="12.75" hidden="1" x14ac:dyDescent="0.2">
      <c r="A123" s="94">
        <v>118</v>
      </c>
      <c r="B123" s="35"/>
      <c r="C123" s="142"/>
      <c r="D123" s="56"/>
      <c r="E123" s="78">
        <f t="shared" si="42"/>
        <v>0</v>
      </c>
      <c r="F123" s="79">
        <f t="shared" si="34"/>
        <v>0</v>
      </c>
      <c r="G123" s="46">
        <f t="shared" si="35"/>
        <v>0</v>
      </c>
      <c r="H123" s="46">
        <f t="shared" si="36"/>
        <v>0</v>
      </c>
      <c r="I123" s="46">
        <f t="shared" si="37"/>
        <v>0</v>
      </c>
      <c r="J123" s="46">
        <f t="shared" si="38"/>
        <v>0</v>
      </c>
      <c r="K123" s="46">
        <f t="shared" si="39"/>
        <v>0</v>
      </c>
      <c r="L123" s="46">
        <f t="shared" si="40"/>
        <v>0</v>
      </c>
      <c r="M123" s="46">
        <f t="shared" si="41"/>
        <v>0</v>
      </c>
      <c r="N123" s="79">
        <v>0</v>
      </c>
      <c r="O123" s="46">
        <v>0</v>
      </c>
      <c r="P123" s="46">
        <v>0</v>
      </c>
      <c r="Q123" s="46">
        <v>0</v>
      </c>
      <c r="R123" s="46">
        <v>0</v>
      </c>
      <c r="S123" s="130">
        <v>0</v>
      </c>
      <c r="T123" s="46">
        <v>0</v>
      </c>
      <c r="U123" s="80">
        <f t="shared" si="43"/>
        <v>0</v>
      </c>
      <c r="V123" s="46">
        <v>0</v>
      </c>
      <c r="W123" s="46">
        <v>0</v>
      </c>
      <c r="X123" s="46">
        <v>0</v>
      </c>
      <c r="Y123" s="46">
        <v>0</v>
      </c>
      <c r="Z123" s="46">
        <v>0</v>
      </c>
      <c r="AA123" s="46">
        <v>0</v>
      </c>
      <c r="AB123" s="46">
        <v>0</v>
      </c>
      <c r="AC123" s="70">
        <f t="shared" si="44"/>
        <v>0</v>
      </c>
      <c r="AD123" s="113">
        <f t="shared" si="45"/>
        <v>0</v>
      </c>
    </row>
    <row r="124" spans="1:30" s="48" customFormat="1" ht="12.75" hidden="1" x14ac:dyDescent="0.2">
      <c r="A124" s="94">
        <v>119</v>
      </c>
      <c r="B124" s="35"/>
      <c r="C124" s="142"/>
      <c r="D124" s="56"/>
      <c r="E124" s="78">
        <f t="shared" si="42"/>
        <v>0</v>
      </c>
      <c r="F124" s="79">
        <f t="shared" si="34"/>
        <v>0</v>
      </c>
      <c r="G124" s="46">
        <f t="shared" si="35"/>
        <v>0</v>
      </c>
      <c r="H124" s="46">
        <f t="shared" si="36"/>
        <v>0</v>
      </c>
      <c r="I124" s="46">
        <f t="shared" si="37"/>
        <v>0</v>
      </c>
      <c r="J124" s="46">
        <f t="shared" si="38"/>
        <v>0</v>
      </c>
      <c r="K124" s="46">
        <f t="shared" si="39"/>
        <v>0</v>
      </c>
      <c r="L124" s="46">
        <f t="shared" si="40"/>
        <v>0</v>
      </c>
      <c r="M124" s="46">
        <f t="shared" si="41"/>
        <v>0</v>
      </c>
      <c r="N124" s="79">
        <v>0</v>
      </c>
      <c r="O124" s="46">
        <v>0</v>
      </c>
      <c r="P124" s="46">
        <v>0</v>
      </c>
      <c r="Q124" s="46">
        <v>0</v>
      </c>
      <c r="R124" s="46">
        <v>0</v>
      </c>
      <c r="S124" s="130">
        <v>0</v>
      </c>
      <c r="T124" s="46">
        <v>0</v>
      </c>
      <c r="U124" s="80">
        <f t="shared" si="43"/>
        <v>0</v>
      </c>
      <c r="V124" s="46">
        <v>0</v>
      </c>
      <c r="W124" s="46">
        <v>0</v>
      </c>
      <c r="X124" s="46">
        <v>0</v>
      </c>
      <c r="Y124" s="46">
        <v>0</v>
      </c>
      <c r="Z124" s="46">
        <v>0</v>
      </c>
      <c r="AA124" s="46">
        <v>0</v>
      </c>
      <c r="AB124" s="46">
        <v>0</v>
      </c>
      <c r="AC124" s="70">
        <f t="shared" si="44"/>
        <v>0</v>
      </c>
      <c r="AD124" s="113">
        <f t="shared" si="45"/>
        <v>0</v>
      </c>
    </row>
    <row r="125" spans="1:30" s="48" customFormat="1" ht="12.75" hidden="1" x14ac:dyDescent="0.2">
      <c r="A125" s="94">
        <v>120</v>
      </c>
      <c r="B125" s="35"/>
      <c r="C125" s="142"/>
      <c r="D125" s="56"/>
      <c r="E125" s="78">
        <f t="shared" si="42"/>
        <v>0</v>
      </c>
      <c r="F125" s="79">
        <f t="shared" si="34"/>
        <v>0</v>
      </c>
      <c r="G125" s="46">
        <f t="shared" si="35"/>
        <v>0</v>
      </c>
      <c r="H125" s="46">
        <f t="shared" si="36"/>
        <v>0</v>
      </c>
      <c r="I125" s="46">
        <f t="shared" si="37"/>
        <v>0</v>
      </c>
      <c r="J125" s="46">
        <f t="shared" si="38"/>
        <v>0</v>
      </c>
      <c r="K125" s="46">
        <f t="shared" si="39"/>
        <v>0</v>
      </c>
      <c r="L125" s="46">
        <f t="shared" si="40"/>
        <v>0</v>
      </c>
      <c r="M125" s="46">
        <f t="shared" si="41"/>
        <v>0</v>
      </c>
      <c r="N125" s="79">
        <v>0</v>
      </c>
      <c r="O125" s="46">
        <v>0</v>
      </c>
      <c r="P125" s="46">
        <v>0</v>
      </c>
      <c r="Q125" s="46">
        <v>0</v>
      </c>
      <c r="R125" s="46">
        <v>0</v>
      </c>
      <c r="S125" s="130">
        <v>0</v>
      </c>
      <c r="T125" s="46">
        <v>0</v>
      </c>
      <c r="U125" s="80">
        <f t="shared" si="43"/>
        <v>0</v>
      </c>
      <c r="V125" s="46">
        <v>0</v>
      </c>
      <c r="W125" s="46">
        <v>0</v>
      </c>
      <c r="X125" s="46">
        <v>0</v>
      </c>
      <c r="Y125" s="46">
        <v>0</v>
      </c>
      <c r="Z125" s="46">
        <v>0</v>
      </c>
      <c r="AA125" s="46">
        <v>0</v>
      </c>
      <c r="AB125" s="46">
        <v>0</v>
      </c>
      <c r="AC125" s="70">
        <f t="shared" si="44"/>
        <v>0</v>
      </c>
      <c r="AD125" s="113">
        <f t="shared" si="45"/>
        <v>0</v>
      </c>
    </row>
    <row r="126" spans="1:30" s="48" customFormat="1" ht="12.75" hidden="1" x14ac:dyDescent="0.2">
      <c r="A126" s="94">
        <v>121</v>
      </c>
      <c r="B126" s="35"/>
      <c r="C126" s="142"/>
      <c r="D126" s="56"/>
      <c r="E126" s="78">
        <f t="shared" si="42"/>
        <v>0</v>
      </c>
      <c r="F126" s="79">
        <f t="shared" si="34"/>
        <v>0</v>
      </c>
      <c r="G126" s="46">
        <f t="shared" si="35"/>
        <v>0</v>
      </c>
      <c r="H126" s="46">
        <f t="shared" si="36"/>
        <v>0</v>
      </c>
      <c r="I126" s="46">
        <f t="shared" si="37"/>
        <v>0</v>
      </c>
      <c r="J126" s="46">
        <f t="shared" si="38"/>
        <v>0</v>
      </c>
      <c r="K126" s="46">
        <f t="shared" si="39"/>
        <v>0</v>
      </c>
      <c r="L126" s="46">
        <f t="shared" si="40"/>
        <v>0</v>
      </c>
      <c r="M126" s="46">
        <f t="shared" si="41"/>
        <v>0</v>
      </c>
      <c r="N126" s="79">
        <v>0</v>
      </c>
      <c r="O126" s="46">
        <v>0</v>
      </c>
      <c r="P126" s="46">
        <v>0</v>
      </c>
      <c r="Q126" s="46">
        <v>0</v>
      </c>
      <c r="R126" s="46">
        <v>0</v>
      </c>
      <c r="S126" s="130">
        <v>0</v>
      </c>
      <c r="T126" s="46">
        <v>0</v>
      </c>
      <c r="U126" s="80">
        <f t="shared" si="43"/>
        <v>0</v>
      </c>
      <c r="V126" s="46">
        <v>0</v>
      </c>
      <c r="W126" s="46">
        <v>0</v>
      </c>
      <c r="X126" s="46">
        <v>0</v>
      </c>
      <c r="Y126" s="46">
        <v>0</v>
      </c>
      <c r="Z126" s="46">
        <v>0</v>
      </c>
      <c r="AA126" s="46">
        <v>0</v>
      </c>
      <c r="AB126" s="46">
        <v>0</v>
      </c>
      <c r="AC126" s="70">
        <f t="shared" si="44"/>
        <v>0</v>
      </c>
      <c r="AD126" s="113">
        <f t="shared" si="45"/>
        <v>0</v>
      </c>
    </row>
    <row r="127" spans="1:30" s="48" customFormat="1" ht="12.75" hidden="1" x14ac:dyDescent="0.2">
      <c r="A127" s="94">
        <v>122</v>
      </c>
      <c r="B127" s="35"/>
      <c r="C127" s="142"/>
      <c r="D127" s="56"/>
      <c r="E127" s="78">
        <f t="shared" si="42"/>
        <v>0</v>
      </c>
      <c r="F127" s="79">
        <f t="shared" si="34"/>
        <v>0</v>
      </c>
      <c r="G127" s="46">
        <f t="shared" si="35"/>
        <v>0</v>
      </c>
      <c r="H127" s="46">
        <f t="shared" si="36"/>
        <v>0</v>
      </c>
      <c r="I127" s="46">
        <f t="shared" si="37"/>
        <v>0</v>
      </c>
      <c r="J127" s="46">
        <f t="shared" si="38"/>
        <v>0</v>
      </c>
      <c r="K127" s="46">
        <f t="shared" si="39"/>
        <v>0</v>
      </c>
      <c r="L127" s="46">
        <f t="shared" si="40"/>
        <v>0</v>
      </c>
      <c r="M127" s="46">
        <f t="shared" si="41"/>
        <v>0</v>
      </c>
      <c r="N127" s="79">
        <v>0</v>
      </c>
      <c r="O127" s="46">
        <v>0</v>
      </c>
      <c r="P127" s="46">
        <v>0</v>
      </c>
      <c r="Q127" s="46">
        <v>0</v>
      </c>
      <c r="R127" s="46">
        <v>0</v>
      </c>
      <c r="S127" s="130">
        <v>0</v>
      </c>
      <c r="T127" s="46">
        <v>0</v>
      </c>
      <c r="U127" s="80">
        <f t="shared" si="43"/>
        <v>0</v>
      </c>
      <c r="V127" s="46">
        <v>0</v>
      </c>
      <c r="W127" s="46">
        <v>0</v>
      </c>
      <c r="X127" s="46">
        <v>0</v>
      </c>
      <c r="Y127" s="46">
        <v>0</v>
      </c>
      <c r="Z127" s="46">
        <v>0</v>
      </c>
      <c r="AA127" s="46">
        <v>0</v>
      </c>
      <c r="AB127" s="46">
        <v>0</v>
      </c>
      <c r="AC127" s="70">
        <f t="shared" si="44"/>
        <v>0</v>
      </c>
      <c r="AD127" s="113">
        <f t="shared" si="45"/>
        <v>0</v>
      </c>
    </row>
    <row r="128" spans="1:30" s="48" customFormat="1" ht="12.75" hidden="1" x14ac:dyDescent="0.2">
      <c r="A128" s="94">
        <v>123</v>
      </c>
      <c r="B128" s="35"/>
      <c r="C128" s="142"/>
      <c r="D128" s="56"/>
      <c r="E128" s="78">
        <f t="shared" si="42"/>
        <v>0</v>
      </c>
      <c r="F128" s="79">
        <f t="shared" si="34"/>
        <v>0</v>
      </c>
      <c r="G128" s="46">
        <f t="shared" si="35"/>
        <v>0</v>
      </c>
      <c r="H128" s="46">
        <f t="shared" si="36"/>
        <v>0</v>
      </c>
      <c r="I128" s="46">
        <f t="shared" si="37"/>
        <v>0</v>
      </c>
      <c r="J128" s="46">
        <f t="shared" si="38"/>
        <v>0</v>
      </c>
      <c r="K128" s="46">
        <f t="shared" si="39"/>
        <v>0</v>
      </c>
      <c r="L128" s="46">
        <f t="shared" si="40"/>
        <v>0</v>
      </c>
      <c r="M128" s="46">
        <f t="shared" si="41"/>
        <v>0</v>
      </c>
      <c r="N128" s="79">
        <v>0</v>
      </c>
      <c r="O128" s="46">
        <v>0</v>
      </c>
      <c r="P128" s="46">
        <v>0</v>
      </c>
      <c r="Q128" s="46">
        <v>0</v>
      </c>
      <c r="R128" s="46">
        <v>0</v>
      </c>
      <c r="S128" s="130">
        <v>0</v>
      </c>
      <c r="T128" s="46">
        <v>0</v>
      </c>
      <c r="U128" s="80">
        <f t="shared" si="43"/>
        <v>0</v>
      </c>
      <c r="V128" s="46">
        <v>0</v>
      </c>
      <c r="W128" s="46">
        <v>0</v>
      </c>
      <c r="X128" s="46">
        <v>0</v>
      </c>
      <c r="Y128" s="46">
        <v>0</v>
      </c>
      <c r="Z128" s="46">
        <v>0</v>
      </c>
      <c r="AA128" s="46">
        <v>0</v>
      </c>
      <c r="AB128" s="46">
        <v>0</v>
      </c>
      <c r="AC128" s="70">
        <f t="shared" si="44"/>
        <v>0</v>
      </c>
      <c r="AD128" s="113">
        <f t="shared" si="45"/>
        <v>0</v>
      </c>
    </row>
    <row r="129" spans="1:30" s="48" customFormat="1" ht="12.75" hidden="1" x14ac:dyDescent="0.2">
      <c r="A129" s="94">
        <v>124</v>
      </c>
      <c r="B129" s="35"/>
      <c r="C129" s="142"/>
      <c r="D129" s="56"/>
      <c r="E129" s="78">
        <f t="shared" si="42"/>
        <v>0</v>
      </c>
      <c r="F129" s="79">
        <f t="shared" si="34"/>
        <v>0</v>
      </c>
      <c r="G129" s="46">
        <f t="shared" si="35"/>
        <v>0</v>
      </c>
      <c r="H129" s="46">
        <f t="shared" si="36"/>
        <v>0</v>
      </c>
      <c r="I129" s="46">
        <f t="shared" si="37"/>
        <v>0</v>
      </c>
      <c r="J129" s="46">
        <f t="shared" si="38"/>
        <v>0</v>
      </c>
      <c r="K129" s="46">
        <f t="shared" si="39"/>
        <v>0</v>
      </c>
      <c r="L129" s="46">
        <f t="shared" si="40"/>
        <v>0</v>
      </c>
      <c r="M129" s="46">
        <f t="shared" si="41"/>
        <v>0</v>
      </c>
      <c r="N129" s="79">
        <v>0</v>
      </c>
      <c r="O129" s="46">
        <v>0</v>
      </c>
      <c r="P129" s="46">
        <v>0</v>
      </c>
      <c r="Q129" s="46">
        <v>0</v>
      </c>
      <c r="R129" s="46">
        <v>0</v>
      </c>
      <c r="S129" s="130">
        <v>0</v>
      </c>
      <c r="T129" s="46">
        <v>0</v>
      </c>
      <c r="U129" s="80">
        <f t="shared" si="43"/>
        <v>0</v>
      </c>
      <c r="V129" s="46">
        <v>0</v>
      </c>
      <c r="W129" s="46">
        <v>0</v>
      </c>
      <c r="X129" s="46">
        <v>0</v>
      </c>
      <c r="Y129" s="46">
        <v>0</v>
      </c>
      <c r="Z129" s="46">
        <v>0</v>
      </c>
      <c r="AA129" s="46">
        <v>0</v>
      </c>
      <c r="AB129" s="46">
        <v>0</v>
      </c>
      <c r="AC129" s="70">
        <f t="shared" si="44"/>
        <v>0</v>
      </c>
      <c r="AD129" s="113">
        <f t="shared" si="45"/>
        <v>0</v>
      </c>
    </row>
    <row r="130" spans="1:30" s="48" customFormat="1" ht="12.75" hidden="1" x14ac:dyDescent="0.2">
      <c r="A130" s="94">
        <v>125</v>
      </c>
      <c r="B130" s="35"/>
      <c r="C130" s="142"/>
      <c r="D130" s="56"/>
      <c r="E130" s="78">
        <f t="shared" si="42"/>
        <v>0</v>
      </c>
      <c r="F130" s="79">
        <f t="shared" si="34"/>
        <v>0</v>
      </c>
      <c r="G130" s="46">
        <f t="shared" si="35"/>
        <v>0</v>
      </c>
      <c r="H130" s="46">
        <f t="shared" si="36"/>
        <v>0</v>
      </c>
      <c r="I130" s="46">
        <f t="shared" si="37"/>
        <v>0</v>
      </c>
      <c r="J130" s="46">
        <f t="shared" si="38"/>
        <v>0</v>
      </c>
      <c r="K130" s="46">
        <f t="shared" si="39"/>
        <v>0</v>
      </c>
      <c r="L130" s="46">
        <f t="shared" si="40"/>
        <v>0</v>
      </c>
      <c r="M130" s="46">
        <f t="shared" si="41"/>
        <v>0</v>
      </c>
      <c r="N130" s="79">
        <v>0</v>
      </c>
      <c r="O130" s="46">
        <v>0</v>
      </c>
      <c r="P130" s="46">
        <v>0</v>
      </c>
      <c r="Q130" s="46">
        <v>0</v>
      </c>
      <c r="R130" s="46">
        <v>0</v>
      </c>
      <c r="S130" s="130">
        <v>0</v>
      </c>
      <c r="T130" s="46">
        <v>0</v>
      </c>
      <c r="U130" s="80">
        <f t="shared" si="43"/>
        <v>0</v>
      </c>
      <c r="V130" s="46">
        <v>0</v>
      </c>
      <c r="W130" s="46">
        <v>0</v>
      </c>
      <c r="X130" s="46">
        <v>0</v>
      </c>
      <c r="Y130" s="46">
        <v>0</v>
      </c>
      <c r="Z130" s="46">
        <v>0</v>
      </c>
      <c r="AA130" s="46">
        <v>0</v>
      </c>
      <c r="AB130" s="46">
        <v>0</v>
      </c>
      <c r="AC130" s="70">
        <f t="shared" si="44"/>
        <v>0</v>
      </c>
      <c r="AD130" s="113">
        <f t="shared" si="45"/>
        <v>0</v>
      </c>
    </row>
    <row r="131" spans="1:30" s="48" customFormat="1" ht="12.75" hidden="1" x14ac:dyDescent="0.2">
      <c r="A131" s="94">
        <v>126</v>
      </c>
      <c r="B131" s="35"/>
      <c r="C131" s="142"/>
      <c r="D131" s="56"/>
      <c r="E131" s="78">
        <f t="shared" si="42"/>
        <v>0</v>
      </c>
      <c r="F131" s="79">
        <f t="shared" si="34"/>
        <v>0</v>
      </c>
      <c r="G131" s="46">
        <f t="shared" si="35"/>
        <v>0</v>
      </c>
      <c r="H131" s="46">
        <f t="shared" si="36"/>
        <v>0</v>
      </c>
      <c r="I131" s="46">
        <f t="shared" si="37"/>
        <v>0</v>
      </c>
      <c r="J131" s="46">
        <f t="shared" si="38"/>
        <v>0</v>
      </c>
      <c r="K131" s="46">
        <f t="shared" si="39"/>
        <v>0</v>
      </c>
      <c r="L131" s="46">
        <f t="shared" si="40"/>
        <v>0</v>
      </c>
      <c r="M131" s="46">
        <f t="shared" si="41"/>
        <v>0</v>
      </c>
      <c r="N131" s="79">
        <v>0</v>
      </c>
      <c r="O131" s="46">
        <v>0</v>
      </c>
      <c r="P131" s="46">
        <v>0</v>
      </c>
      <c r="Q131" s="46">
        <v>0</v>
      </c>
      <c r="R131" s="46">
        <v>0</v>
      </c>
      <c r="S131" s="130">
        <v>0</v>
      </c>
      <c r="T131" s="46">
        <v>0</v>
      </c>
      <c r="U131" s="80">
        <f t="shared" si="43"/>
        <v>0</v>
      </c>
      <c r="V131" s="46">
        <v>0</v>
      </c>
      <c r="W131" s="46">
        <v>0</v>
      </c>
      <c r="X131" s="46">
        <v>0</v>
      </c>
      <c r="Y131" s="46">
        <v>0</v>
      </c>
      <c r="Z131" s="46">
        <v>0</v>
      </c>
      <c r="AA131" s="46">
        <v>0</v>
      </c>
      <c r="AB131" s="46">
        <v>0</v>
      </c>
      <c r="AC131" s="70">
        <f t="shared" si="44"/>
        <v>0</v>
      </c>
      <c r="AD131" s="113">
        <f t="shared" si="45"/>
        <v>0</v>
      </c>
    </row>
    <row r="132" spans="1:30" s="48" customFormat="1" ht="12.75" hidden="1" x14ac:dyDescent="0.2">
      <c r="A132" s="94">
        <v>127</v>
      </c>
      <c r="B132" s="35"/>
      <c r="C132" s="142"/>
      <c r="D132" s="56"/>
      <c r="E132" s="78">
        <f t="shared" si="42"/>
        <v>0</v>
      </c>
      <c r="F132" s="79">
        <f t="shared" si="34"/>
        <v>0</v>
      </c>
      <c r="G132" s="46">
        <f t="shared" si="35"/>
        <v>0</v>
      </c>
      <c r="H132" s="46">
        <f t="shared" si="36"/>
        <v>0</v>
      </c>
      <c r="I132" s="46">
        <f t="shared" si="37"/>
        <v>0</v>
      </c>
      <c r="J132" s="46">
        <f t="shared" si="38"/>
        <v>0</v>
      </c>
      <c r="K132" s="46">
        <f t="shared" si="39"/>
        <v>0</v>
      </c>
      <c r="L132" s="46">
        <f t="shared" si="40"/>
        <v>0</v>
      </c>
      <c r="M132" s="46">
        <f t="shared" si="41"/>
        <v>0</v>
      </c>
      <c r="N132" s="79">
        <v>0</v>
      </c>
      <c r="O132" s="46">
        <v>0</v>
      </c>
      <c r="P132" s="46">
        <v>0</v>
      </c>
      <c r="Q132" s="46">
        <v>0</v>
      </c>
      <c r="R132" s="46">
        <v>0</v>
      </c>
      <c r="S132" s="130">
        <v>0</v>
      </c>
      <c r="T132" s="46">
        <v>0</v>
      </c>
      <c r="U132" s="80">
        <f t="shared" si="43"/>
        <v>0</v>
      </c>
      <c r="V132" s="46">
        <v>0</v>
      </c>
      <c r="W132" s="46">
        <v>0</v>
      </c>
      <c r="X132" s="46">
        <v>0</v>
      </c>
      <c r="Y132" s="46">
        <v>0</v>
      </c>
      <c r="Z132" s="46">
        <v>0</v>
      </c>
      <c r="AA132" s="46">
        <v>0</v>
      </c>
      <c r="AB132" s="46">
        <v>0</v>
      </c>
      <c r="AC132" s="70">
        <f t="shared" si="44"/>
        <v>0</v>
      </c>
      <c r="AD132" s="113">
        <f t="shared" si="45"/>
        <v>0</v>
      </c>
    </row>
    <row r="133" spans="1:30" s="48" customFormat="1" ht="12.75" hidden="1" x14ac:dyDescent="0.2">
      <c r="A133" s="94">
        <v>128</v>
      </c>
      <c r="B133" s="35"/>
      <c r="C133" s="142"/>
      <c r="D133" s="56"/>
      <c r="E133" s="78">
        <f t="shared" si="42"/>
        <v>0</v>
      </c>
      <c r="F133" s="79">
        <f t="shared" si="34"/>
        <v>0</v>
      </c>
      <c r="G133" s="46">
        <f t="shared" si="35"/>
        <v>0</v>
      </c>
      <c r="H133" s="46">
        <f t="shared" si="36"/>
        <v>0</v>
      </c>
      <c r="I133" s="46">
        <f t="shared" si="37"/>
        <v>0</v>
      </c>
      <c r="J133" s="46">
        <f t="shared" si="38"/>
        <v>0</v>
      </c>
      <c r="K133" s="46">
        <f t="shared" si="39"/>
        <v>0</v>
      </c>
      <c r="L133" s="46">
        <f t="shared" si="40"/>
        <v>0</v>
      </c>
      <c r="M133" s="46">
        <f t="shared" si="41"/>
        <v>0</v>
      </c>
      <c r="N133" s="79">
        <v>0</v>
      </c>
      <c r="O133" s="46">
        <v>0</v>
      </c>
      <c r="P133" s="46">
        <v>0</v>
      </c>
      <c r="Q133" s="46">
        <v>0</v>
      </c>
      <c r="R133" s="46">
        <v>0</v>
      </c>
      <c r="S133" s="130">
        <v>0</v>
      </c>
      <c r="T133" s="46">
        <v>0</v>
      </c>
      <c r="U133" s="80">
        <f t="shared" si="43"/>
        <v>0</v>
      </c>
      <c r="V133" s="46">
        <v>0</v>
      </c>
      <c r="W133" s="46">
        <v>0</v>
      </c>
      <c r="X133" s="46">
        <v>0</v>
      </c>
      <c r="Y133" s="46">
        <v>0</v>
      </c>
      <c r="Z133" s="46">
        <v>0</v>
      </c>
      <c r="AA133" s="46">
        <v>0</v>
      </c>
      <c r="AB133" s="46">
        <v>0</v>
      </c>
      <c r="AC133" s="70">
        <f t="shared" si="44"/>
        <v>0</v>
      </c>
      <c r="AD133" s="113">
        <f t="shared" si="45"/>
        <v>0</v>
      </c>
    </row>
    <row r="134" spans="1:30" s="48" customFormat="1" ht="12.75" hidden="1" x14ac:dyDescent="0.2">
      <c r="A134" s="94">
        <v>129</v>
      </c>
      <c r="B134" s="35"/>
      <c r="C134" s="142"/>
      <c r="D134" s="56"/>
      <c r="E134" s="78">
        <f t="shared" si="42"/>
        <v>0</v>
      </c>
      <c r="F134" s="79">
        <f t="shared" si="34"/>
        <v>0</v>
      </c>
      <c r="G134" s="46">
        <f t="shared" si="35"/>
        <v>0</v>
      </c>
      <c r="H134" s="46">
        <f t="shared" si="36"/>
        <v>0</v>
      </c>
      <c r="I134" s="46">
        <f t="shared" si="37"/>
        <v>0</v>
      </c>
      <c r="J134" s="46">
        <f t="shared" si="38"/>
        <v>0</v>
      </c>
      <c r="K134" s="46">
        <f t="shared" si="39"/>
        <v>0</v>
      </c>
      <c r="L134" s="46">
        <f t="shared" si="40"/>
        <v>0</v>
      </c>
      <c r="M134" s="46">
        <f t="shared" si="41"/>
        <v>0</v>
      </c>
      <c r="N134" s="79">
        <v>0</v>
      </c>
      <c r="O134" s="46">
        <v>0</v>
      </c>
      <c r="P134" s="46">
        <v>0</v>
      </c>
      <c r="Q134" s="46">
        <v>0</v>
      </c>
      <c r="R134" s="46">
        <v>0</v>
      </c>
      <c r="S134" s="130">
        <v>0</v>
      </c>
      <c r="T134" s="46">
        <v>0</v>
      </c>
      <c r="U134" s="80">
        <f t="shared" si="43"/>
        <v>0</v>
      </c>
      <c r="V134" s="46">
        <v>0</v>
      </c>
      <c r="W134" s="46">
        <v>0</v>
      </c>
      <c r="X134" s="46">
        <v>0</v>
      </c>
      <c r="Y134" s="46">
        <v>0</v>
      </c>
      <c r="Z134" s="46">
        <v>0</v>
      </c>
      <c r="AA134" s="46">
        <v>0</v>
      </c>
      <c r="AB134" s="46">
        <v>0</v>
      </c>
      <c r="AC134" s="70">
        <f t="shared" si="44"/>
        <v>0</v>
      </c>
      <c r="AD134" s="113">
        <f t="shared" si="45"/>
        <v>0</v>
      </c>
    </row>
    <row r="135" spans="1:30" s="48" customFormat="1" ht="12.75" hidden="1" x14ac:dyDescent="0.2">
      <c r="A135" s="94">
        <v>130</v>
      </c>
      <c r="B135" s="35"/>
      <c r="C135" s="142"/>
      <c r="D135" s="56"/>
      <c r="E135" s="78">
        <f t="shared" si="42"/>
        <v>0</v>
      </c>
      <c r="F135" s="79">
        <f t="shared" si="34"/>
        <v>0</v>
      </c>
      <c r="G135" s="46">
        <f t="shared" si="35"/>
        <v>0</v>
      </c>
      <c r="H135" s="46">
        <f t="shared" si="36"/>
        <v>0</v>
      </c>
      <c r="I135" s="46">
        <f t="shared" si="37"/>
        <v>0</v>
      </c>
      <c r="J135" s="46">
        <f t="shared" si="38"/>
        <v>0</v>
      </c>
      <c r="K135" s="46">
        <f t="shared" si="39"/>
        <v>0</v>
      </c>
      <c r="L135" s="46">
        <f t="shared" si="40"/>
        <v>0</v>
      </c>
      <c r="M135" s="46">
        <f t="shared" si="41"/>
        <v>0</v>
      </c>
      <c r="N135" s="79">
        <v>0</v>
      </c>
      <c r="O135" s="46">
        <v>0</v>
      </c>
      <c r="P135" s="46">
        <v>0</v>
      </c>
      <c r="Q135" s="46">
        <v>0</v>
      </c>
      <c r="R135" s="46">
        <v>0</v>
      </c>
      <c r="S135" s="130">
        <v>0</v>
      </c>
      <c r="T135" s="46">
        <v>0</v>
      </c>
      <c r="U135" s="80">
        <f t="shared" si="43"/>
        <v>0</v>
      </c>
      <c r="V135" s="46">
        <v>0</v>
      </c>
      <c r="W135" s="46">
        <v>0</v>
      </c>
      <c r="X135" s="46">
        <v>0</v>
      </c>
      <c r="Y135" s="46">
        <v>0</v>
      </c>
      <c r="Z135" s="46">
        <v>0</v>
      </c>
      <c r="AA135" s="46">
        <v>0</v>
      </c>
      <c r="AB135" s="46">
        <v>0</v>
      </c>
      <c r="AC135" s="70">
        <f t="shared" si="44"/>
        <v>0</v>
      </c>
      <c r="AD135" s="113">
        <f t="shared" si="45"/>
        <v>0</v>
      </c>
    </row>
    <row r="136" spans="1:30" s="48" customFormat="1" ht="12.75" hidden="1" x14ac:dyDescent="0.2">
      <c r="A136" s="94">
        <v>131</v>
      </c>
      <c r="B136" s="35"/>
      <c r="C136" s="142"/>
      <c r="D136" s="56"/>
      <c r="E136" s="78">
        <f t="shared" si="42"/>
        <v>0</v>
      </c>
      <c r="F136" s="79">
        <f t="shared" si="34"/>
        <v>0</v>
      </c>
      <c r="G136" s="46">
        <f t="shared" si="35"/>
        <v>0</v>
      </c>
      <c r="H136" s="46">
        <f t="shared" si="36"/>
        <v>0</v>
      </c>
      <c r="I136" s="46">
        <f t="shared" si="37"/>
        <v>0</v>
      </c>
      <c r="J136" s="46">
        <f t="shared" si="38"/>
        <v>0</v>
      </c>
      <c r="K136" s="46">
        <f t="shared" si="39"/>
        <v>0</v>
      </c>
      <c r="L136" s="46">
        <f t="shared" si="40"/>
        <v>0</v>
      </c>
      <c r="M136" s="46">
        <f t="shared" si="41"/>
        <v>0</v>
      </c>
      <c r="N136" s="79">
        <v>0</v>
      </c>
      <c r="O136" s="46">
        <v>0</v>
      </c>
      <c r="P136" s="46">
        <v>0</v>
      </c>
      <c r="Q136" s="46">
        <v>0</v>
      </c>
      <c r="R136" s="46">
        <v>0</v>
      </c>
      <c r="S136" s="130">
        <v>0</v>
      </c>
      <c r="T136" s="46">
        <v>0</v>
      </c>
      <c r="U136" s="80">
        <f t="shared" si="43"/>
        <v>0</v>
      </c>
      <c r="V136" s="46">
        <v>0</v>
      </c>
      <c r="W136" s="46">
        <v>0</v>
      </c>
      <c r="X136" s="46">
        <v>0</v>
      </c>
      <c r="Y136" s="46">
        <v>0</v>
      </c>
      <c r="Z136" s="46">
        <v>0</v>
      </c>
      <c r="AA136" s="46">
        <v>0</v>
      </c>
      <c r="AB136" s="46">
        <v>0</v>
      </c>
      <c r="AC136" s="70">
        <f t="shared" si="44"/>
        <v>0</v>
      </c>
      <c r="AD136" s="113">
        <f t="shared" si="45"/>
        <v>0</v>
      </c>
    </row>
    <row r="137" spans="1:30" s="48" customFormat="1" ht="12.75" hidden="1" x14ac:dyDescent="0.2">
      <c r="A137" s="94">
        <v>132</v>
      </c>
      <c r="B137" s="35"/>
      <c r="C137" s="142"/>
      <c r="D137" s="56"/>
      <c r="E137" s="78">
        <f t="shared" si="42"/>
        <v>0</v>
      </c>
      <c r="F137" s="79">
        <f t="shared" si="34"/>
        <v>0</v>
      </c>
      <c r="G137" s="46">
        <f t="shared" si="35"/>
        <v>0</v>
      </c>
      <c r="H137" s="46">
        <f t="shared" si="36"/>
        <v>0</v>
      </c>
      <c r="I137" s="46">
        <f t="shared" si="37"/>
        <v>0</v>
      </c>
      <c r="J137" s="46">
        <f t="shared" si="38"/>
        <v>0</v>
      </c>
      <c r="K137" s="46">
        <f t="shared" si="39"/>
        <v>0</v>
      </c>
      <c r="L137" s="46">
        <f t="shared" si="40"/>
        <v>0</v>
      </c>
      <c r="M137" s="46">
        <f t="shared" si="41"/>
        <v>0</v>
      </c>
      <c r="N137" s="79">
        <v>0</v>
      </c>
      <c r="O137" s="46">
        <v>0</v>
      </c>
      <c r="P137" s="46">
        <v>0</v>
      </c>
      <c r="Q137" s="46">
        <v>0</v>
      </c>
      <c r="R137" s="46">
        <v>0</v>
      </c>
      <c r="S137" s="130">
        <v>0</v>
      </c>
      <c r="T137" s="46">
        <v>0</v>
      </c>
      <c r="U137" s="80">
        <f t="shared" si="43"/>
        <v>0</v>
      </c>
      <c r="V137" s="46">
        <v>0</v>
      </c>
      <c r="W137" s="46">
        <v>0</v>
      </c>
      <c r="X137" s="46">
        <v>0</v>
      </c>
      <c r="Y137" s="46">
        <v>0</v>
      </c>
      <c r="Z137" s="46">
        <v>0</v>
      </c>
      <c r="AA137" s="46">
        <v>0</v>
      </c>
      <c r="AB137" s="46">
        <v>0</v>
      </c>
      <c r="AC137" s="70">
        <f t="shared" si="44"/>
        <v>0</v>
      </c>
      <c r="AD137" s="113">
        <f t="shared" si="45"/>
        <v>0</v>
      </c>
    </row>
    <row r="138" spans="1:30" s="48" customFormat="1" ht="12.75" hidden="1" x14ac:dyDescent="0.2">
      <c r="A138" s="94">
        <v>133</v>
      </c>
      <c r="B138" s="35"/>
      <c r="C138" s="142"/>
      <c r="D138" s="56"/>
      <c r="E138" s="78">
        <f t="shared" si="42"/>
        <v>0</v>
      </c>
      <c r="F138" s="79">
        <f t="shared" ref="F138:F201" si="46">(E138+J138+L138+K138+M138)*26.5%</f>
        <v>0</v>
      </c>
      <c r="G138" s="46">
        <f t="shared" ref="G138:G201" si="47">(E138+J138+L138+K138+M138)*1%</f>
        <v>0</v>
      </c>
      <c r="H138" s="46">
        <f t="shared" ref="H138:H201" si="48">(E138+J138+L138+K138+M138)*8%</f>
        <v>0</v>
      </c>
      <c r="I138" s="46">
        <f t="shared" ref="I138:I201" si="49">H138/2</f>
        <v>0</v>
      </c>
      <c r="J138" s="46">
        <f t="shared" ref="J138:J201" si="50">E138/12</f>
        <v>0</v>
      </c>
      <c r="K138" s="46">
        <f t="shared" ref="K138:K201" si="51">E138/12</f>
        <v>0</v>
      </c>
      <c r="L138" s="46">
        <f t="shared" ref="L138:L201" si="52">K138/3</f>
        <v>0</v>
      </c>
      <c r="M138" s="46">
        <f t="shared" ref="M138:M201" si="53">E138/12</f>
        <v>0</v>
      </c>
      <c r="N138" s="79">
        <v>0</v>
      </c>
      <c r="O138" s="46">
        <v>0</v>
      </c>
      <c r="P138" s="46">
        <v>0</v>
      </c>
      <c r="Q138" s="46">
        <v>0</v>
      </c>
      <c r="R138" s="46">
        <v>0</v>
      </c>
      <c r="S138" s="130">
        <v>0</v>
      </c>
      <c r="T138" s="46">
        <v>0</v>
      </c>
      <c r="U138" s="80">
        <f t="shared" si="43"/>
        <v>0</v>
      </c>
      <c r="V138" s="46">
        <v>0</v>
      </c>
      <c r="W138" s="46">
        <v>0</v>
      </c>
      <c r="X138" s="46">
        <v>0</v>
      </c>
      <c r="Y138" s="46">
        <v>0</v>
      </c>
      <c r="Z138" s="46">
        <v>0</v>
      </c>
      <c r="AA138" s="46">
        <v>0</v>
      </c>
      <c r="AB138" s="46">
        <v>0</v>
      </c>
      <c r="AC138" s="70">
        <f t="shared" si="44"/>
        <v>0</v>
      </c>
      <c r="AD138" s="113">
        <f t="shared" si="45"/>
        <v>0</v>
      </c>
    </row>
    <row r="139" spans="1:30" s="48" customFormat="1" ht="12.75" hidden="1" x14ac:dyDescent="0.2">
      <c r="A139" s="94">
        <v>134</v>
      </c>
      <c r="B139" s="35"/>
      <c r="C139" s="142"/>
      <c r="D139" s="56"/>
      <c r="E139" s="78">
        <f t="shared" ref="E139:E202" si="54">C139*D139</f>
        <v>0</v>
      </c>
      <c r="F139" s="79">
        <f t="shared" si="46"/>
        <v>0</v>
      </c>
      <c r="G139" s="46">
        <f t="shared" si="47"/>
        <v>0</v>
      </c>
      <c r="H139" s="46">
        <f t="shared" si="48"/>
        <v>0</v>
      </c>
      <c r="I139" s="46">
        <f t="shared" si="49"/>
        <v>0</v>
      </c>
      <c r="J139" s="46">
        <f t="shared" si="50"/>
        <v>0</v>
      </c>
      <c r="K139" s="46">
        <f t="shared" si="51"/>
        <v>0</v>
      </c>
      <c r="L139" s="46">
        <f t="shared" si="52"/>
        <v>0</v>
      </c>
      <c r="M139" s="46">
        <f t="shared" si="53"/>
        <v>0</v>
      </c>
      <c r="N139" s="79">
        <v>0</v>
      </c>
      <c r="O139" s="46">
        <v>0</v>
      </c>
      <c r="P139" s="46">
        <v>0</v>
      </c>
      <c r="Q139" s="46">
        <v>0</v>
      </c>
      <c r="R139" s="46">
        <v>0</v>
      </c>
      <c r="S139" s="130">
        <v>0</v>
      </c>
      <c r="T139" s="46">
        <v>0</v>
      </c>
      <c r="U139" s="80">
        <f t="shared" ref="U139:U202" si="55">SUM(F139:T139)</f>
        <v>0</v>
      </c>
      <c r="V139" s="46">
        <v>0</v>
      </c>
      <c r="W139" s="46">
        <v>0</v>
      </c>
      <c r="X139" s="46">
        <v>0</v>
      </c>
      <c r="Y139" s="46">
        <v>0</v>
      </c>
      <c r="Z139" s="46">
        <v>0</v>
      </c>
      <c r="AA139" s="46">
        <v>0</v>
      </c>
      <c r="AB139" s="46">
        <v>0</v>
      </c>
      <c r="AC139" s="70">
        <f t="shared" ref="AC139:AC202" si="56">SUM(V139:AB139)</f>
        <v>0</v>
      </c>
      <c r="AD139" s="113">
        <f t="shared" ref="AD139:AD202" si="57">E139+U139+AC139</f>
        <v>0</v>
      </c>
    </row>
    <row r="140" spans="1:30" s="48" customFormat="1" ht="12.75" hidden="1" x14ac:dyDescent="0.2">
      <c r="A140" s="94">
        <v>135</v>
      </c>
      <c r="B140" s="35"/>
      <c r="C140" s="142"/>
      <c r="D140" s="56"/>
      <c r="E140" s="78">
        <f t="shared" si="54"/>
        <v>0</v>
      </c>
      <c r="F140" s="79">
        <f t="shared" si="46"/>
        <v>0</v>
      </c>
      <c r="G140" s="46">
        <f t="shared" si="47"/>
        <v>0</v>
      </c>
      <c r="H140" s="46">
        <f t="shared" si="48"/>
        <v>0</v>
      </c>
      <c r="I140" s="46">
        <f t="shared" si="49"/>
        <v>0</v>
      </c>
      <c r="J140" s="46">
        <f t="shared" si="50"/>
        <v>0</v>
      </c>
      <c r="K140" s="46">
        <f t="shared" si="51"/>
        <v>0</v>
      </c>
      <c r="L140" s="46">
        <f t="shared" si="52"/>
        <v>0</v>
      </c>
      <c r="M140" s="46">
        <f t="shared" si="53"/>
        <v>0</v>
      </c>
      <c r="N140" s="79">
        <v>0</v>
      </c>
      <c r="O140" s="46">
        <v>0</v>
      </c>
      <c r="P140" s="46">
        <v>0</v>
      </c>
      <c r="Q140" s="46">
        <v>0</v>
      </c>
      <c r="R140" s="46">
        <v>0</v>
      </c>
      <c r="S140" s="130">
        <v>0</v>
      </c>
      <c r="T140" s="46">
        <v>0</v>
      </c>
      <c r="U140" s="80">
        <f t="shared" si="55"/>
        <v>0</v>
      </c>
      <c r="V140" s="46">
        <v>0</v>
      </c>
      <c r="W140" s="46">
        <v>0</v>
      </c>
      <c r="X140" s="46">
        <v>0</v>
      </c>
      <c r="Y140" s="46">
        <v>0</v>
      </c>
      <c r="Z140" s="46">
        <v>0</v>
      </c>
      <c r="AA140" s="46">
        <v>0</v>
      </c>
      <c r="AB140" s="46">
        <v>0</v>
      </c>
      <c r="AC140" s="70">
        <f t="shared" si="56"/>
        <v>0</v>
      </c>
      <c r="AD140" s="113">
        <f t="shared" si="57"/>
        <v>0</v>
      </c>
    </row>
    <row r="141" spans="1:30" s="48" customFormat="1" ht="12.75" hidden="1" x14ac:dyDescent="0.2">
      <c r="A141" s="94">
        <v>136</v>
      </c>
      <c r="B141" s="35"/>
      <c r="C141" s="142"/>
      <c r="D141" s="56"/>
      <c r="E141" s="78">
        <f t="shared" si="54"/>
        <v>0</v>
      </c>
      <c r="F141" s="79">
        <f t="shared" si="46"/>
        <v>0</v>
      </c>
      <c r="G141" s="46">
        <f t="shared" si="47"/>
        <v>0</v>
      </c>
      <c r="H141" s="46">
        <f t="shared" si="48"/>
        <v>0</v>
      </c>
      <c r="I141" s="46">
        <f t="shared" si="49"/>
        <v>0</v>
      </c>
      <c r="J141" s="46">
        <f t="shared" si="50"/>
        <v>0</v>
      </c>
      <c r="K141" s="46">
        <f t="shared" si="51"/>
        <v>0</v>
      </c>
      <c r="L141" s="46">
        <f t="shared" si="52"/>
        <v>0</v>
      </c>
      <c r="M141" s="46">
        <f t="shared" si="53"/>
        <v>0</v>
      </c>
      <c r="N141" s="79">
        <v>0</v>
      </c>
      <c r="O141" s="46">
        <v>0</v>
      </c>
      <c r="P141" s="46">
        <v>0</v>
      </c>
      <c r="Q141" s="46">
        <v>0</v>
      </c>
      <c r="R141" s="46">
        <v>0</v>
      </c>
      <c r="S141" s="130">
        <v>0</v>
      </c>
      <c r="T141" s="46">
        <v>0</v>
      </c>
      <c r="U141" s="80">
        <f t="shared" si="55"/>
        <v>0</v>
      </c>
      <c r="V141" s="46">
        <v>0</v>
      </c>
      <c r="W141" s="46">
        <v>0</v>
      </c>
      <c r="X141" s="46">
        <v>0</v>
      </c>
      <c r="Y141" s="46">
        <v>0</v>
      </c>
      <c r="Z141" s="46">
        <v>0</v>
      </c>
      <c r="AA141" s="46">
        <v>0</v>
      </c>
      <c r="AB141" s="46">
        <v>0</v>
      </c>
      <c r="AC141" s="70">
        <f t="shared" si="56"/>
        <v>0</v>
      </c>
      <c r="AD141" s="113">
        <f t="shared" si="57"/>
        <v>0</v>
      </c>
    </row>
    <row r="142" spans="1:30" s="48" customFormat="1" ht="12.75" hidden="1" x14ac:dyDescent="0.2">
      <c r="A142" s="94">
        <v>137</v>
      </c>
      <c r="B142" s="35"/>
      <c r="C142" s="142"/>
      <c r="D142" s="56"/>
      <c r="E142" s="78">
        <f t="shared" si="54"/>
        <v>0</v>
      </c>
      <c r="F142" s="79">
        <f t="shared" si="46"/>
        <v>0</v>
      </c>
      <c r="G142" s="46">
        <f t="shared" si="47"/>
        <v>0</v>
      </c>
      <c r="H142" s="46">
        <f t="shared" si="48"/>
        <v>0</v>
      </c>
      <c r="I142" s="46">
        <f t="shared" si="49"/>
        <v>0</v>
      </c>
      <c r="J142" s="46">
        <f t="shared" si="50"/>
        <v>0</v>
      </c>
      <c r="K142" s="46">
        <f t="shared" si="51"/>
        <v>0</v>
      </c>
      <c r="L142" s="46">
        <f t="shared" si="52"/>
        <v>0</v>
      </c>
      <c r="M142" s="46">
        <f t="shared" si="53"/>
        <v>0</v>
      </c>
      <c r="N142" s="79">
        <v>0</v>
      </c>
      <c r="O142" s="46">
        <v>0</v>
      </c>
      <c r="P142" s="46">
        <v>0</v>
      </c>
      <c r="Q142" s="46">
        <v>0</v>
      </c>
      <c r="R142" s="46">
        <v>0</v>
      </c>
      <c r="S142" s="130">
        <v>0</v>
      </c>
      <c r="T142" s="46">
        <v>0</v>
      </c>
      <c r="U142" s="80">
        <f t="shared" si="55"/>
        <v>0</v>
      </c>
      <c r="V142" s="46">
        <v>0</v>
      </c>
      <c r="W142" s="46">
        <v>0</v>
      </c>
      <c r="X142" s="46">
        <v>0</v>
      </c>
      <c r="Y142" s="46">
        <v>0</v>
      </c>
      <c r="Z142" s="46">
        <v>0</v>
      </c>
      <c r="AA142" s="46">
        <v>0</v>
      </c>
      <c r="AB142" s="46">
        <v>0</v>
      </c>
      <c r="AC142" s="70">
        <f t="shared" si="56"/>
        <v>0</v>
      </c>
      <c r="AD142" s="113">
        <f t="shared" si="57"/>
        <v>0</v>
      </c>
    </row>
    <row r="143" spans="1:30" s="48" customFormat="1" ht="12.75" hidden="1" x14ac:dyDescent="0.2">
      <c r="A143" s="94">
        <v>138</v>
      </c>
      <c r="B143" s="35"/>
      <c r="C143" s="142"/>
      <c r="D143" s="56"/>
      <c r="E143" s="78">
        <f t="shared" si="54"/>
        <v>0</v>
      </c>
      <c r="F143" s="79">
        <f t="shared" si="46"/>
        <v>0</v>
      </c>
      <c r="G143" s="46">
        <f t="shared" si="47"/>
        <v>0</v>
      </c>
      <c r="H143" s="46">
        <f t="shared" si="48"/>
        <v>0</v>
      </c>
      <c r="I143" s="46">
        <f t="shared" si="49"/>
        <v>0</v>
      </c>
      <c r="J143" s="46">
        <f t="shared" si="50"/>
        <v>0</v>
      </c>
      <c r="K143" s="46">
        <f t="shared" si="51"/>
        <v>0</v>
      </c>
      <c r="L143" s="46">
        <f t="shared" si="52"/>
        <v>0</v>
      </c>
      <c r="M143" s="46">
        <f t="shared" si="53"/>
        <v>0</v>
      </c>
      <c r="N143" s="79">
        <v>0</v>
      </c>
      <c r="O143" s="46">
        <v>0</v>
      </c>
      <c r="P143" s="46">
        <v>0</v>
      </c>
      <c r="Q143" s="46">
        <v>0</v>
      </c>
      <c r="R143" s="46">
        <v>0</v>
      </c>
      <c r="S143" s="130">
        <v>0</v>
      </c>
      <c r="T143" s="46">
        <v>0</v>
      </c>
      <c r="U143" s="80">
        <f t="shared" si="55"/>
        <v>0</v>
      </c>
      <c r="V143" s="46">
        <v>0</v>
      </c>
      <c r="W143" s="46">
        <v>0</v>
      </c>
      <c r="X143" s="46">
        <v>0</v>
      </c>
      <c r="Y143" s="46">
        <v>0</v>
      </c>
      <c r="Z143" s="46">
        <v>0</v>
      </c>
      <c r="AA143" s="46">
        <v>0</v>
      </c>
      <c r="AB143" s="46">
        <v>0</v>
      </c>
      <c r="AC143" s="70">
        <f t="shared" si="56"/>
        <v>0</v>
      </c>
      <c r="AD143" s="113">
        <f t="shared" si="57"/>
        <v>0</v>
      </c>
    </row>
    <row r="144" spans="1:30" s="48" customFormat="1" ht="12.75" hidden="1" x14ac:dyDescent="0.2">
      <c r="A144" s="94">
        <v>139</v>
      </c>
      <c r="B144" s="35"/>
      <c r="C144" s="142"/>
      <c r="D144" s="56"/>
      <c r="E144" s="78">
        <f t="shared" si="54"/>
        <v>0</v>
      </c>
      <c r="F144" s="79">
        <f t="shared" si="46"/>
        <v>0</v>
      </c>
      <c r="G144" s="46">
        <f t="shared" si="47"/>
        <v>0</v>
      </c>
      <c r="H144" s="46">
        <f t="shared" si="48"/>
        <v>0</v>
      </c>
      <c r="I144" s="46">
        <f t="shared" si="49"/>
        <v>0</v>
      </c>
      <c r="J144" s="46">
        <f t="shared" si="50"/>
        <v>0</v>
      </c>
      <c r="K144" s="46">
        <f t="shared" si="51"/>
        <v>0</v>
      </c>
      <c r="L144" s="46">
        <f t="shared" si="52"/>
        <v>0</v>
      </c>
      <c r="M144" s="46">
        <f t="shared" si="53"/>
        <v>0</v>
      </c>
      <c r="N144" s="79">
        <v>0</v>
      </c>
      <c r="O144" s="46">
        <v>0</v>
      </c>
      <c r="P144" s="46">
        <v>0</v>
      </c>
      <c r="Q144" s="46">
        <v>0</v>
      </c>
      <c r="R144" s="46">
        <v>0</v>
      </c>
      <c r="S144" s="130">
        <v>0</v>
      </c>
      <c r="T144" s="46">
        <v>0</v>
      </c>
      <c r="U144" s="80">
        <f t="shared" si="55"/>
        <v>0</v>
      </c>
      <c r="V144" s="46">
        <v>0</v>
      </c>
      <c r="W144" s="46">
        <v>0</v>
      </c>
      <c r="X144" s="46">
        <v>0</v>
      </c>
      <c r="Y144" s="46">
        <v>0</v>
      </c>
      <c r="Z144" s="46">
        <v>0</v>
      </c>
      <c r="AA144" s="46">
        <v>0</v>
      </c>
      <c r="AB144" s="46">
        <v>0</v>
      </c>
      <c r="AC144" s="70">
        <f t="shared" si="56"/>
        <v>0</v>
      </c>
      <c r="AD144" s="113">
        <f t="shared" si="57"/>
        <v>0</v>
      </c>
    </row>
    <row r="145" spans="1:30" s="48" customFormat="1" ht="12.75" hidden="1" x14ac:dyDescent="0.2">
      <c r="A145" s="94">
        <v>140</v>
      </c>
      <c r="B145" s="35"/>
      <c r="C145" s="142"/>
      <c r="D145" s="56"/>
      <c r="E145" s="78">
        <f t="shared" si="54"/>
        <v>0</v>
      </c>
      <c r="F145" s="79">
        <f t="shared" si="46"/>
        <v>0</v>
      </c>
      <c r="G145" s="46">
        <f t="shared" si="47"/>
        <v>0</v>
      </c>
      <c r="H145" s="46">
        <f t="shared" si="48"/>
        <v>0</v>
      </c>
      <c r="I145" s="46">
        <f t="shared" si="49"/>
        <v>0</v>
      </c>
      <c r="J145" s="46">
        <f t="shared" si="50"/>
        <v>0</v>
      </c>
      <c r="K145" s="46">
        <f t="shared" si="51"/>
        <v>0</v>
      </c>
      <c r="L145" s="46">
        <f t="shared" si="52"/>
        <v>0</v>
      </c>
      <c r="M145" s="46">
        <f t="shared" si="53"/>
        <v>0</v>
      </c>
      <c r="N145" s="79">
        <v>0</v>
      </c>
      <c r="O145" s="46">
        <v>0</v>
      </c>
      <c r="P145" s="46">
        <v>0</v>
      </c>
      <c r="Q145" s="46">
        <v>0</v>
      </c>
      <c r="R145" s="46">
        <v>0</v>
      </c>
      <c r="S145" s="130">
        <v>0</v>
      </c>
      <c r="T145" s="46">
        <v>0</v>
      </c>
      <c r="U145" s="80">
        <f t="shared" si="55"/>
        <v>0</v>
      </c>
      <c r="V145" s="46">
        <v>0</v>
      </c>
      <c r="W145" s="46">
        <v>0</v>
      </c>
      <c r="X145" s="46">
        <v>0</v>
      </c>
      <c r="Y145" s="46">
        <v>0</v>
      </c>
      <c r="Z145" s="46">
        <v>0</v>
      </c>
      <c r="AA145" s="46">
        <v>0</v>
      </c>
      <c r="AB145" s="46">
        <v>0</v>
      </c>
      <c r="AC145" s="70">
        <f t="shared" si="56"/>
        <v>0</v>
      </c>
      <c r="AD145" s="113">
        <f t="shared" si="57"/>
        <v>0</v>
      </c>
    </row>
    <row r="146" spans="1:30" s="48" customFormat="1" ht="12.75" hidden="1" x14ac:dyDescent="0.2">
      <c r="A146" s="94">
        <v>141</v>
      </c>
      <c r="B146" s="35"/>
      <c r="C146" s="142"/>
      <c r="D146" s="56"/>
      <c r="E146" s="78">
        <f t="shared" si="54"/>
        <v>0</v>
      </c>
      <c r="F146" s="79">
        <f t="shared" si="46"/>
        <v>0</v>
      </c>
      <c r="G146" s="46">
        <f t="shared" si="47"/>
        <v>0</v>
      </c>
      <c r="H146" s="46">
        <f t="shared" si="48"/>
        <v>0</v>
      </c>
      <c r="I146" s="46">
        <f t="shared" si="49"/>
        <v>0</v>
      </c>
      <c r="J146" s="46">
        <f t="shared" si="50"/>
        <v>0</v>
      </c>
      <c r="K146" s="46">
        <f t="shared" si="51"/>
        <v>0</v>
      </c>
      <c r="L146" s="46">
        <f t="shared" si="52"/>
        <v>0</v>
      </c>
      <c r="M146" s="46">
        <f t="shared" si="53"/>
        <v>0</v>
      </c>
      <c r="N146" s="79">
        <v>0</v>
      </c>
      <c r="O146" s="46">
        <v>0</v>
      </c>
      <c r="P146" s="46">
        <v>0</v>
      </c>
      <c r="Q146" s="46">
        <v>0</v>
      </c>
      <c r="R146" s="46">
        <v>0</v>
      </c>
      <c r="S146" s="130">
        <v>0</v>
      </c>
      <c r="T146" s="46">
        <v>0</v>
      </c>
      <c r="U146" s="80">
        <f t="shared" si="55"/>
        <v>0</v>
      </c>
      <c r="V146" s="46">
        <v>0</v>
      </c>
      <c r="W146" s="46">
        <v>0</v>
      </c>
      <c r="X146" s="46">
        <v>0</v>
      </c>
      <c r="Y146" s="46">
        <v>0</v>
      </c>
      <c r="Z146" s="46">
        <v>0</v>
      </c>
      <c r="AA146" s="46">
        <v>0</v>
      </c>
      <c r="AB146" s="46">
        <v>0</v>
      </c>
      <c r="AC146" s="70">
        <f t="shared" si="56"/>
        <v>0</v>
      </c>
      <c r="AD146" s="113">
        <f t="shared" si="57"/>
        <v>0</v>
      </c>
    </row>
    <row r="147" spans="1:30" s="48" customFormat="1" ht="12.75" hidden="1" x14ac:dyDescent="0.2">
      <c r="A147" s="94">
        <v>142</v>
      </c>
      <c r="B147" s="35"/>
      <c r="C147" s="142"/>
      <c r="D147" s="56"/>
      <c r="E147" s="78">
        <f t="shared" si="54"/>
        <v>0</v>
      </c>
      <c r="F147" s="79">
        <f t="shared" si="46"/>
        <v>0</v>
      </c>
      <c r="G147" s="46">
        <f t="shared" si="47"/>
        <v>0</v>
      </c>
      <c r="H147" s="46">
        <f t="shared" si="48"/>
        <v>0</v>
      </c>
      <c r="I147" s="46">
        <f t="shared" si="49"/>
        <v>0</v>
      </c>
      <c r="J147" s="46">
        <f t="shared" si="50"/>
        <v>0</v>
      </c>
      <c r="K147" s="46">
        <f t="shared" si="51"/>
        <v>0</v>
      </c>
      <c r="L147" s="46">
        <f t="shared" si="52"/>
        <v>0</v>
      </c>
      <c r="M147" s="46">
        <f t="shared" si="53"/>
        <v>0</v>
      </c>
      <c r="N147" s="79">
        <v>0</v>
      </c>
      <c r="O147" s="46">
        <v>0</v>
      </c>
      <c r="P147" s="46">
        <v>0</v>
      </c>
      <c r="Q147" s="46">
        <v>0</v>
      </c>
      <c r="R147" s="46">
        <v>0</v>
      </c>
      <c r="S147" s="130">
        <v>0</v>
      </c>
      <c r="T147" s="46">
        <v>0</v>
      </c>
      <c r="U147" s="80">
        <f t="shared" si="55"/>
        <v>0</v>
      </c>
      <c r="V147" s="46">
        <v>0</v>
      </c>
      <c r="W147" s="46">
        <v>0</v>
      </c>
      <c r="X147" s="46">
        <v>0</v>
      </c>
      <c r="Y147" s="46">
        <v>0</v>
      </c>
      <c r="Z147" s="46">
        <v>0</v>
      </c>
      <c r="AA147" s="46">
        <v>0</v>
      </c>
      <c r="AB147" s="46">
        <v>0</v>
      </c>
      <c r="AC147" s="70">
        <f t="shared" si="56"/>
        <v>0</v>
      </c>
      <c r="AD147" s="113">
        <f t="shared" si="57"/>
        <v>0</v>
      </c>
    </row>
    <row r="148" spans="1:30" s="48" customFormat="1" ht="12.75" hidden="1" x14ac:dyDescent="0.2">
      <c r="A148" s="94">
        <v>143</v>
      </c>
      <c r="B148" s="35"/>
      <c r="C148" s="142"/>
      <c r="D148" s="56"/>
      <c r="E148" s="78">
        <f t="shared" si="54"/>
        <v>0</v>
      </c>
      <c r="F148" s="79">
        <f t="shared" si="46"/>
        <v>0</v>
      </c>
      <c r="G148" s="46">
        <f t="shared" si="47"/>
        <v>0</v>
      </c>
      <c r="H148" s="46">
        <f t="shared" si="48"/>
        <v>0</v>
      </c>
      <c r="I148" s="46">
        <f t="shared" si="49"/>
        <v>0</v>
      </c>
      <c r="J148" s="46">
        <f t="shared" si="50"/>
        <v>0</v>
      </c>
      <c r="K148" s="46">
        <f t="shared" si="51"/>
        <v>0</v>
      </c>
      <c r="L148" s="46">
        <f t="shared" si="52"/>
        <v>0</v>
      </c>
      <c r="M148" s="46">
        <f t="shared" si="53"/>
        <v>0</v>
      </c>
      <c r="N148" s="79">
        <v>0</v>
      </c>
      <c r="O148" s="46">
        <v>0</v>
      </c>
      <c r="P148" s="46">
        <v>0</v>
      </c>
      <c r="Q148" s="46">
        <v>0</v>
      </c>
      <c r="R148" s="46">
        <v>0</v>
      </c>
      <c r="S148" s="130">
        <v>0</v>
      </c>
      <c r="T148" s="46">
        <v>0</v>
      </c>
      <c r="U148" s="80">
        <f t="shared" si="55"/>
        <v>0</v>
      </c>
      <c r="V148" s="46">
        <v>0</v>
      </c>
      <c r="W148" s="46">
        <v>0</v>
      </c>
      <c r="X148" s="46">
        <v>0</v>
      </c>
      <c r="Y148" s="46">
        <v>0</v>
      </c>
      <c r="Z148" s="46">
        <v>0</v>
      </c>
      <c r="AA148" s="46">
        <v>0</v>
      </c>
      <c r="AB148" s="46">
        <v>0</v>
      </c>
      <c r="AC148" s="70">
        <f t="shared" si="56"/>
        <v>0</v>
      </c>
      <c r="AD148" s="113">
        <f t="shared" si="57"/>
        <v>0</v>
      </c>
    </row>
    <row r="149" spans="1:30" s="48" customFormat="1" ht="12.75" hidden="1" x14ac:dyDescent="0.2">
      <c r="A149" s="94">
        <v>144</v>
      </c>
      <c r="B149" s="35"/>
      <c r="C149" s="142"/>
      <c r="D149" s="56"/>
      <c r="E149" s="78">
        <f t="shared" si="54"/>
        <v>0</v>
      </c>
      <c r="F149" s="79">
        <f t="shared" si="46"/>
        <v>0</v>
      </c>
      <c r="G149" s="46">
        <f t="shared" si="47"/>
        <v>0</v>
      </c>
      <c r="H149" s="46">
        <f t="shared" si="48"/>
        <v>0</v>
      </c>
      <c r="I149" s="46">
        <f t="shared" si="49"/>
        <v>0</v>
      </c>
      <c r="J149" s="46">
        <f t="shared" si="50"/>
        <v>0</v>
      </c>
      <c r="K149" s="46">
        <f t="shared" si="51"/>
        <v>0</v>
      </c>
      <c r="L149" s="46">
        <f t="shared" si="52"/>
        <v>0</v>
      </c>
      <c r="M149" s="46">
        <f t="shared" si="53"/>
        <v>0</v>
      </c>
      <c r="N149" s="79">
        <v>0</v>
      </c>
      <c r="O149" s="46">
        <v>0</v>
      </c>
      <c r="P149" s="46">
        <v>0</v>
      </c>
      <c r="Q149" s="46">
        <v>0</v>
      </c>
      <c r="R149" s="46">
        <v>0</v>
      </c>
      <c r="S149" s="130">
        <v>0</v>
      </c>
      <c r="T149" s="46">
        <v>0</v>
      </c>
      <c r="U149" s="80">
        <f t="shared" si="55"/>
        <v>0</v>
      </c>
      <c r="V149" s="46">
        <v>0</v>
      </c>
      <c r="W149" s="46">
        <v>0</v>
      </c>
      <c r="X149" s="46">
        <v>0</v>
      </c>
      <c r="Y149" s="46">
        <v>0</v>
      </c>
      <c r="Z149" s="46">
        <v>0</v>
      </c>
      <c r="AA149" s="46">
        <v>0</v>
      </c>
      <c r="AB149" s="46">
        <v>0</v>
      </c>
      <c r="AC149" s="70">
        <f t="shared" si="56"/>
        <v>0</v>
      </c>
      <c r="AD149" s="113">
        <f t="shared" si="57"/>
        <v>0</v>
      </c>
    </row>
    <row r="150" spans="1:30" s="48" customFormat="1" ht="12.75" hidden="1" x14ac:dyDescent="0.2">
      <c r="A150" s="94">
        <v>145</v>
      </c>
      <c r="B150" s="35"/>
      <c r="C150" s="142"/>
      <c r="D150" s="56"/>
      <c r="E150" s="78">
        <f t="shared" si="54"/>
        <v>0</v>
      </c>
      <c r="F150" s="79">
        <f t="shared" si="46"/>
        <v>0</v>
      </c>
      <c r="G150" s="46">
        <f t="shared" si="47"/>
        <v>0</v>
      </c>
      <c r="H150" s="46">
        <f t="shared" si="48"/>
        <v>0</v>
      </c>
      <c r="I150" s="46">
        <f t="shared" si="49"/>
        <v>0</v>
      </c>
      <c r="J150" s="46">
        <f t="shared" si="50"/>
        <v>0</v>
      </c>
      <c r="K150" s="46">
        <f t="shared" si="51"/>
        <v>0</v>
      </c>
      <c r="L150" s="46">
        <f t="shared" si="52"/>
        <v>0</v>
      </c>
      <c r="M150" s="46">
        <f t="shared" si="53"/>
        <v>0</v>
      </c>
      <c r="N150" s="79">
        <v>0</v>
      </c>
      <c r="O150" s="46">
        <v>0</v>
      </c>
      <c r="P150" s="46">
        <v>0</v>
      </c>
      <c r="Q150" s="46">
        <v>0</v>
      </c>
      <c r="R150" s="46">
        <v>0</v>
      </c>
      <c r="S150" s="130">
        <v>0</v>
      </c>
      <c r="T150" s="46">
        <v>0</v>
      </c>
      <c r="U150" s="80">
        <f t="shared" si="55"/>
        <v>0</v>
      </c>
      <c r="V150" s="46">
        <v>0</v>
      </c>
      <c r="W150" s="46">
        <v>0</v>
      </c>
      <c r="X150" s="46">
        <v>0</v>
      </c>
      <c r="Y150" s="46">
        <v>0</v>
      </c>
      <c r="Z150" s="46">
        <v>0</v>
      </c>
      <c r="AA150" s="46">
        <v>0</v>
      </c>
      <c r="AB150" s="46">
        <v>0</v>
      </c>
      <c r="AC150" s="70">
        <f t="shared" si="56"/>
        <v>0</v>
      </c>
      <c r="AD150" s="113">
        <f t="shared" si="57"/>
        <v>0</v>
      </c>
    </row>
    <row r="151" spans="1:30" s="48" customFormat="1" ht="12.75" hidden="1" x14ac:dyDescent="0.2">
      <c r="A151" s="94">
        <v>146</v>
      </c>
      <c r="B151" s="35"/>
      <c r="C151" s="142"/>
      <c r="D151" s="56"/>
      <c r="E151" s="78">
        <f t="shared" si="54"/>
        <v>0</v>
      </c>
      <c r="F151" s="79">
        <f t="shared" si="46"/>
        <v>0</v>
      </c>
      <c r="G151" s="46">
        <f t="shared" si="47"/>
        <v>0</v>
      </c>
      <c r="H151" s="46">
        <f t="shared" si="48"/>
        <v>0</v>
      </c>
      <c r="I151" s="46">
        <f t="shared" si="49"/>
        <v>0</v>
      </c>
      <c r="J151" s="46">
        <f t="shared" si="50"/>
        <v>0</v>
      </c>
      <c r="K151" s="46">
        <f t="shared" si="51"/>
        <v>0</v>
      </c>
      <c r="L151" s="46">
        <f t="shared" si="52"/>
        <v>0</v>
      </c>
      <c r="M151" s="46">
        <f t="shared" si="53"/>
        <v>0</v>
      </c>
      <c r="N151" s="79">
        <v>0</v>
      </c>
      <c r="O151" s="46">
        <v>0</v>
      </c>
      <c r="P151" s="46">
        <v>0</v>
      </c>
      <c r="Q151" s="46">
        <v>0</v>
      </c>
      <c r="R151" s="46">
        <v>0</v>
      </c>
      <c r="S151" s="130">
        <v>0</v>
      </c>
      <c r="T151" s="46">
        <v>0</v>
      </c>
      <c r="U151" s="80">
        <f t="shared" si="55"/>
        <v>0</v>
      </c>
      <c r="V151" s="46">
        <v>0</v>
      </c>
      <c r="W151" s="46">
        <v>0</v>
      </c>
      <c r="X151" s="46">
        <v>0</v>
      </c>
      <c r="Y151" s="46">
        <v>0</v>
      </c>
      <c r="Z151" s="46">
        <v>0</v>
      </c>
      <c r="AA151" s="46">
        <v>0</v>
      </c>
      <c r="AB151" s="46">
        <v>0</v>
      </c>
      <c r="AC151" s="70">
        <f t="shared" si="56"/>
        <v>0</v>
      </c>
      <c r="AD151" s="113">
        <f t="shared" si="57"/>
        <v>0</v>
      </c>
    </row>
    <row r="152" spans="1:30" s="48" customFormat="1" ht="12.75" hidden="1" x14ac:dyDescent="0.2">
      <c r="A152" s="94">
        <v>147</v>
      </c>
      <c r="B152" s="35"/>
      <c r="C152" s="142"/>
      <c r="D152" s="56"/>
      <c r="E152" s="78">
        <f t="shared" si="54"/>
        <v>0</v>
      </c>
      <c r="F152" s="79">
        <f t="shared" si="46"/>
        <v>0</v>
      </c>
      <c r="G152" s="46">
        <f t="shared" si="47"/>
        <v>0</v>
      </c>
      <c r="H152" s="46">
        <f t="shared" si="48"/>
        <v>0</v>
      </c>
      <c r="I152" s="46">
        <f t="shared" si="49"/>
        <v>0</v>
      </c>
      <c r="J152" s="46">
        <f t="shared" si="50"/>
        <v>0</v>
      </c>
      <c r="K152" s="46">
        <f t="shared" si="51"/>
        <v>0</v>
      </c>
      <c r="L152" s="46">
        <f t="shared" si="52"/>
        <v>0</v>
      </c>
      <c r="M152" s="46">
        <f t="shared" si="53"/>
        <v>0</v>
      </c>
      <c r="N152" s="79">
        <v>0</v>
      </c>
      <c r="O152" s="46">
        <v>0</v>
      </c>
      <c r="P152" s="46">
        <v>0</v>
      </c>
      <c r="Q152" s="46">
        <v>0</v>
      </c>
      <c r="R152" s="46">
        <v>0</v>
      </c>
      <c r="S152" s="130">
        <v>0</v>
      </c>
      <c r="T152" s="46">
        <v>0</v>
      </c>
      <c r="U152" s="80">
        <f t="shared" si="55"/>
        <v>0</v>
      </c>
      <c r="V152" s="46">
        <v>0</v>
      </c>
      <c r="W152" s="46">
        <v>0</v>
      </c>
      <c r="X152" s="46">
        <v>0</v>
      </c>
      <c r="Y152" s="46">
        <v>0</v>
      </c>
      <c r="Z152" s="46">
        <v>0</v>
      </c>
      <c r="AA152" s="46">
        <v>0</v>
      </c>
      <c r="AB152" s="46">
        <v>0</v>
      </c>
      <c r="AC152" s="70">
        <f t="shared" si="56"/>
        <v>0</v>
      </c>
      <c r="AD152" s="113">
        <f t="shared" si="57"/>
        <v>0</v>
      </c>
    </row>
    <row r="153" spans="1:30" s="48" customFormat="1" ht="12.75" hidden="1" x14ac:dyDescent="0.2">
      <c r="A153" s="94">
        <v>148</v>
      </c>
      <c r="B153" s="35"/>
      <c r="C153" s="142"/>
      <c r="D153" s="56"/>
      <c r="E153" s="78">
        <f t="shared" si="54"/>
        <v>0</v>
      </c>
      <c r="F153" s="79">
        <f t="shared" si="46"/>
        <v>0</v>
      </c>
      <c r="G153" s="46">
        <f t="shared" si="47"/>
        <v>0</v>
      </c>
      <c r="H153" s="46">
        <f t="shared" si="48"/>
        <v>0</v>
      </c>
      <c r="I153" s="46">
        <f t="shared" si="49"/>
        <v>0</v>
      </c>
      <c r="J153" s="46">
        <f t="shared" si="50"/>
        <v>0</v>
      </c>
      <c r="K153" s="46">
        <f t="shared" si="51"/>
        <v>0</v>
      </c>
      <c r="L153" s="46">
        <f t="shared" si="52"/>
        <v>0</v>
      </c>
      <c r="M153" s="46">
        <f t="shared" si="53"/>
        <v>0</v>
      </c>
      <c r="N153" s="79">
        <v>0</v>
      </c>
      <c r="O153" s="46">
        <v>0</v>
      </c>
      <c r="P153" s="46">
        <v>0</v>
      </c>
      <c r="Q153" s="46">
        <v>0</v>
      </c>
      <c r="R153" s="46">
        <v>0</v>
      </c>
      <c r="S153" s="130">
        <v>0</v>
      </c>
      <c r="T153" s="46">
        <v>0</v>
      </c>
      <c r="U153" s="80">
        <f t="shared" si="55"/>
        <v>0</v>
      </c>
      <c r="V153" s="46">
        <v>0</v>
      </c>
      <c r="W153" s="46">
        <v>0</v>
      </c>
      <c r="X153" s="46">
        <v>0</v>
      </c>
      <c r="Y153" s="46">
        <v>0</v>
      </c>
      <c r="Z153" s="46">
        <v>0</v>
      </c>
      <c r="AA153" s="46">
        <v>0</v>
      </c>
      <c r="AB153" s="46">
        <v>0</v>
      </c>
      <c r="AC153" s="70">
        <f t="shared" si="56"/>
        <v>0</v>
      </c>
      <c r="AD153" s="113">
        <f t="shared" si="57"/>
        <v>0</v>
      </c>
    </row>
    <row r="154" spans="1:30" s="48" customFormat="1" ht="12.75" hidden="1" x14ac:dyDescent="0.2">
      <c r="A154" s="94">
        <v>149</v>
      </c>
      <c r="B154" s="35"/>
      <c r="C154" s="142"/>
      <c r="D154" s="56"/>
      <c r="E154" s="78">
        <f t="shared" si="54"/>
        <v>0</v>
      </c>
      <c r="F154" s="79">
        <f t="shared" si="46"/>
        <v>0</v>
      </c>
      <c r="G154" s="46">
        <f t="shared" si="47"/>
        <v>0</v>
      </c>
      <c r="H154" s="46">
        <f t="shared" si="48"/>
        <v>0</v>
      </c>
      <c r="I154" s="46">
        <f t="shared" si="49"/>
        <v>0</v>
      </c>
      <c r="J154" s="46">
        <f t="shared" si="50"/>
        <v>0</v>
      </c>
      <c r="K154" s="46">
        <f t="shared" si="51"/>
        <v>0</v>
      </c>
      <c r="L154" s="46">
        <f t="shared" si="52"/>
        <v>0</v>
      </c>
      <c r="M154" s="46">
        <f t="shared" si="53"/>
        <v>0</v>
      </c>
      <c r="N154" s="79">
        <v>0</v>
      </c>
      <c r="O154" s="46">
        <v>0</v>
      </c>
      <c r="P154" s="46">
        <v>0</v>
      </c>
      <c r="Q154" s="46">
        <v>0</v>
      </c>
      <c r="R154" s="46">
        <v>0</v>
      </c>
      <c r="S154" s="130">
        <v>0</v>
      </c>
      <c r="T154" s="46">
        <v>0</v>
      </c>
      <c r="U154" s="80">
        <f t="shared" si="55"/>
        <v>0</v>
      </c>
      <c r="V154" s="46">
        <v>0</v>
      </c>
      <c r="W154" s="46">
        <v>0</v>
      </c>
      <c r="X154" s="46">
        <v>0</v>
      </c>
      <c r="Y154" s="46">
        <v>0</v>
      </c>
      <c r="Z154" s="46">
        <v>0</v>
      </c>
      <c r="AA154" s="46">
        <v>0</v>
      </c>
      <c r="AB154" s="46">
        <v>0</v>
      </c>
      <c r="AC154" s="70">
        <f t="shared" si="56"/>
        <v>0</v>
      </c>
      <c r="AD154" s="113">
        <f t="shared" si="57"/>
        <v>0</v>
      </c>
    </row>
    <row r="155" spans="1:30" s="48" customFormat="1" ht="12.75" hidden="1" x14ac:dyDescent="0.2">
      <c r="A155" s="94">
        <v>150</v>
      </c>
      <c r="B155" s="35"/>
      <c r="C155" s="142"/>
      <c r="D155" s="56"/>
      <c r="E155" s="78">
        <f t="shared" si="54"/>
        <v>0</v>
      </c>
      <c r="F155" s="79">
        <f t="shared" si="46"/>
        <v>0</v>
      </c>
      <c r="G155" s="46">
        <f t="shared" si="47"/>
        <v>0</v>
      </c>
      <c r="H155" s="46">
        <f t="shared" si="48"/>
        <v>0</v>
      </c>
      <c r="I155" s="46">
        <f t="shared" si="49"/>
        <v>0</v>
      </c>
      <c r="J155" s="46">
        <f t="shared" si="50"/>
        <v>0</v>
      </c>
      <c r="K155" s="46">
        <f t="shared" si="51"/>
        <v>0</v>
      </c>
      <c r="L155" s="46">
        <f t="shared" si="52"/>
        <v>0</v>
      </c>
      <c r="M155" s="46">
        <f t="shared" si="53"/>
        <v>0</v>
      </c>
      <c r="N155" s="79">
        <v>0</v>
      </c>
      <c r="O155" s="46">
        <v>0</v>
      </c>
      <c r="P155" s="46">
        <v>0</v>
      </c>
      <c r="Q155" s="46">
        <v>0</v>
      </c>
      <c r="R155" s="46">
        <v>0</v>
      </c>
      <c r="S155" s="130">
        <v>0</v>
      </c>
      <c r="T155" s="46">
        <v>0</v>
      </c>
      <c r="U155" s="80">
        <f t="shared" si="55"/>
        <v>0</v>
      </c>
      <c r="V155" s="46">
        <v>0</v>
      </c>
      <c r="W155" s="46">
        <v>0</v>
      </c>
      <c r="X155" s="46">
        <v>0</v>
      </c>
      <c r="Y155" s="46">
        <v>0</v>
      </c>
      <c r="Z155" s="46">
        <v>0</v>
      </c>
      <c r="AA155" s="46">
        <v>0</v>
      </c>
      <c r="AB155" s="46">
        <v>0</v>
      </c>
      <c r="AC155" s="70">
        <f t="shared" si="56"/>
        <v>0</v>
      </c>
      <c r="AD155" s="113">
        <f t="shared" si="57"/>
        <v>0</v>
      </c>
    </row>
    <row r="156" spans="1:30" s="48" customFormat="1" ht="12.75" hidden="1" x14ac:dyDescent="0.2">
      <c r="A156" s="94">
        <v>151</v>
      </c>
      <c r="B156" s="35"/>
      <c r="C156" s="142"/>
      <c r="D156" s="56"/>
      <c r="E156" s="78">
        <f t="shared" si="54"/>
        <v>0</v>
      </c>
      <c r="F156" s="79">
        <f t="shared" si="46"/>
        <v>0</v>
      </c>
      <c r="G156" s="46">
        <f t="shared" si="47"/>
        <v>0</v>
      </c>
      <c r="H156" s="46">
        <f t="shared" si="48"/>
        <v>0</v>
      </c>
      <c r="I156" s="46">
        <f t="shared" si="49"/>
        <v>0</v>
      </c>
      <c r="J156" s="46">
        <f t="shared" si="50"/>
        <v>0</v>
      </c>
      <c r="K156" s="46">
        <f t="shared" si="51"/>
        <v>0</v>
      </c>
      <c r="L156" s="46">
        <f t="shared" si="52"/>
        <v>0</v>
      </c>
      <c r="M156" s="46">
        <f t="shared" si="53"/>
        <v>0</v>
      </c>
      <c r="N156" s="79">
        <v>0</v>
      </c>
      <c r="O156" s="46">
        <v>0</v>
      </c>
      <c r="P156" s="46">
        <v>0</v>
      </c>
      <c r="Q156" s="46">
        <v>0</v>
      </c>
      <c r="R156" s="46">
        <v>0</v>
      </c>
      <c r="S156" s="130">
        <v>0</v>
      </c>
      <c r="T156" s="46">
        <v>0</v>
      </c>
      <c r="U156" s="80">
        <f t="shared" si="55"/>
        <v>0</v>
      </c>
      <c r="V156" s="46">
        <v>0</v>
      </c>
      <c r="W156" s="46">
        <v>0</v>
      </c>
      <c r="X156" s="46">
        <v>0</v>
      </c>
      <c r="Y156" s="46">
        <v>0</v>
      </c>
      <c r="Z156" s="46">
        <v>0</v>
      </c>
      <c r="AA156" s="46">
        <v>0</v>
      </c>
      <c r="AB156" s="46">
        <v>0</v>
      </c>
      <c r="AC156" s="70">
        <f t="shared" si="56"/>
        <v>0</v>
      </c>
      <c r="AD156" s="113">
        <f t="shared" si="57"/>
        <v>0</v>
      </c>
    </row>
    <row r="157" spans="1:30" s="48" customFormat="1" ht="12.75" hidden="1" x14ac:dyDescent="0.2">
      <c r="A157" s="94">
        <v>152</v>
      </c>
      <c r="B157" s="35"/>
      <c r="C157" s="142"/>
      <c r="D157" s="56"/>
      <c r="E157" s="78">
        <f t="shared" si="54"/>
        <v>0</v>
      </c>
      <c r="F157" s="79">
        <f t="shared" si="46"/>
        <v>0</v>
      </c>
      <c r="G157" s="46">
        <f t="shared" si="47"/>
        <v>0</v>
      </c>
      <c r="H157" s="46">
        <f t="shared" si="48"/>
        <v>0</v>
      </c>
      <c r="I157" s="46">
        <f t="shared" si="49"/>
        <v>0</v>
      </c>
      <c r="J157" s="46">
        <f t="shared" si="50"/>
        <v>0</v>
      </c>
      <c r="K157" s="46">
        <f t="shared" si="51"/>
        <v>0</v>
      </c>
      <c r="L157" s="46">
        <f t="shared" si="52"/>
        <v>0</v>
      </c>
      <c r="M157" s="46">
        <f t="shared" si="53"/>
        <v>0</v>
      </c>
      <c r="N157" s="79">
        <v>0</v>
      </c>
      <c r="O157" s="46">
        <v>0</v>
      </c>
      <c r="P157" s="46">
        <v>0</v>
      </c>
      <c r="Q157" s="46">
        <v>0</v>
      </c>
      <c r="R157" s="46">
        <v>0</v>
      </c>
      <c r="S157" s="130">
        <v>0</v>
      </c>
      <c r="T157" s="46">
        <v>0</v>
      </c>
      <c r="U157" s="80">
        <f t="shared" si="55"/>
        <v>0</v>
      </c>
      <c r="V157" s="46">
        <v>0</v>
      </c>
      <c r="W157" s="46">
        <v>0</v>
      </c>
      <c r="X157" s="46">
        <v>0</v>
      </c>
      <c r="Y157" s="46">
        <v>0</v>
      </c>
      <c r="Z157" s="46">
        <v>0</v>
      </c>
      <c r="AA157" s="46">
        <v>0</v>
      </c>
      <c r="AB157" s="46">
        <v>0</v>
      </c>
      <c r="AC157" s="70">
        <f t="shared" si="56"/>
        <v>0</v>
      </c>
      <c r="AD157" s="113">
        <f t="shared" si="57"/>
        <v>0</v>
      </c>
    </row>
    <row r="158" spans="1:30" s="48" customFormat="1" ht="12.75" hidden="1" x14ac:dyDescent="0.2">
      <c r="A158" s="94">
        <v>153</v>
      </c>
      <c r="B158" s="35"/>
      <c r="C158" s="142"/>
      <c r="D158" s="56"/>
      <c r="E158" s="78">
        <f t="shared" si="54"/>
        <v>0</v>
      </c>
      <c r="F158" s="79">
        <f t="shared" si="46"/>
        <v>0</v>
      </c>
      <c r="G158" s="46">
        <f t="shared" si="47"/>
        <v>0</v>
      </c>
      <c r="H158" s="46">
        <f t="shared" si="48"/>
        <v>0</v>
      </c>
      <c r="I158" s="46">
        <f t="shared" si="49"/>
        <v>0</v>
      </c>
      <c r="J158" s="46">
        <f t="shared" si="50"/>
        <v>0</v>
      </c>
      <c r="K158" s="46">
        <f t="shared" si="51"/>
        <v>0</v>
      </c>
      <c r="L158" s="46">
        <f t="shared" si="52"/>
        <v>0</v>
      </c>
      <c r="M158" s="46">
        <f t="shared" si="53"/>
        <v>0</v>
      </c>
      <c r="N158" s="79">
        <v>0</v>
      </c>
      <c r="O158" s="46">
        <v>0</v>
      </c>
      <c r="P158" s="46">
        <v>0</v>
      </c>
      <c r="Q158" s="46">
        <v>0</v>
      </c>
      <c r="R158" s="46">
        <v>0</v>
      </c>
      <c r="S158" s="130">
        <v>0</v>
      </c>
      <c r="T158" s="46">
        <v>0</v>
      </c>
      <c r="U158" s="80">
        <f t="shared" si="55"/>
        <v>0</v>
      </c>
      <c r="V158" s="46">
        <v>0</v>
      </c>
      <c r="W158" s="46">
        <v>0</v>
      </c>
      <c r="X158" s="46">
        <v>0</v>
      </c>
      <c r="Y158" s="46">
        <v>0</v>
      </c>
      <c r="Z158" s="46">
        <v>0</v>
      </c>
      <c r="AA158" s="46">
        <v>0</v>
      </c>
      <c r="AB158" s="46">
        <v>0</v>
      </c>
      <c r="AC158" s="70">
        <f t="shared" si="56"/>
        <v>0</v>
      </c>
      <c r="AD158" s="113">
        <f t="shared" si="57"/>
        <v>0</v>
      </c>
    </row>
    <row r="159" spans="1:30" s="48" customFormat="1" ht="12.75" hidden="1" x14ac:dyDescent="0.2">
      <c r="A159" s="94">
        <v>154</v>
      </c>
      <c r="B159" s="35"/>
      <c r="C159" s="142"/>
      <c r="D159" s="56"/>
      <c r="E159" s="78">
        <f t="shared" si="54"/>
        <v>0</v>
      </c>
      <c r="F159" s="79">
        <f t="shared" si="46"/>
        <v>0</v>
      </c>
      <c r="G159" s="46">
        <f t="shared" si="47"/>
        <v>0</v>
      </c>
      <c r="H159" s="46">
        <f t="shared" si="48"/>
        <v>0</v>
      </c>
      <c r="I159" s="46">
        <f t="shared" si="49"/>
        <v>0</v>
      </c>
      <c r="J159" s="46">
        <f t="shared" si="50"/>
        <v>0</v>
      </c>
      <c r="K159" s="46">
        <f t="shared" si="51"/>
        <v>0</v>
      </c>
      <c r="L159" s="46">
        <f t="shared" si="52"/>
        <v>0</v>
      </c>
      <c r="M159" s="46">
        <f t="shared" si="53"/>
        <v>0</v>
      </c>
      <c r="N159" s="79">
        <v>0</v>
      </c>
      <c r="O159" s="46">
        <v>0</v>
      </c>
      <c r="P159" s="46">
        <v>0</v>
      </c>
      <c r="Q159" s="46">
        <v>0</v>
      </c>
      <c r="R159" s="46">
        <v>0</v>
      </c>
      <c r="S159" s="130">
        <v>0</v>
      </c>
      <c r="T159" s="46">
        <v>0</v>
      </c>
      <c r="U159" s="80">
        <f t="shared" si="55"/>
        <v>0</v>
      </c>
      <c r="V159" s="46">
        <v>0</v>
      </c>
      <c r="W159" s="46">
        <v>0</v>
      </c>
      <c r="X159" s="46">
        <v>0</v>
      </c>
      <c r="Y159" s="46">
        <v>0</v>
      </c>
      <c r="Z159" s="46">
        <v>0</v>
      </c>
      <c r="AA159" s="46">
        <v>0</v>
      </c>
      <c r="AB159" s="46">
        <v>0</v>
      </c>
      <c r="AC159" s="70">
        <f t="shared" si="56"/>
        <v>0</v>
      </c>
      <c r="AD159" s="113">
        <f t="shared" si="57"/>
        <v>0</v>
      </c>
    </row>
    <row r="160" spans="1:30" s="48" customFormat="1" ht="12.75" hidden="1" x14ac:dyDescent="0.2">
      <c r="A160" s="94">
        <v>155</v>
      </c>
      <c r="B160" s="35"/>
      <c r="C160" s="142"/>
      <c r="D160" s="56"/>
      <c r="E160" s="78">
        <f t="shared" si="54"/>
        <v>0</v>
      </c>
      <c r="F160" s="79">
        <f t="shared" si="46"/>
        <v>0</v>
      </c>
      <c r="G160" s="46">
        <f t="shared" si="47"/>
        <v>0</v>
      </c>
      <c r="H160" s="46">
        <f t="shared" si="48"/>
        <v>0</v>
      </c>
      <c r="I160" s="46">
        <f t="shared" si="49"/>
        <v>0</v>
      </c>
      <c r="J160" s="46">
        <f t="shared" si="50"/>
        <v>0</v>
      </c>
      <c r="K160" s="46">
        <f t="shared" si="51"/>
        <v>0</v>
      </c>
      <c r="L160" s="46">
        <f t="shared" si="52"/>
        <v>0</v>
      </c>
      <c r="M160" s="46">
        <f t="shared" si="53"/>
        <v>0</v>
      </c>
      <c r="N160" s="79">
        <v>0</v>
      </c>
      <c r="O160" s="46">
        <v>0</v>
      </c>
      <c r="P160" s="46">
        <v>0</v>
      </c>
      <c r="Q160" s="46">
        <v>0</v>
      </c>
      <c r="R160" s="46">
        <v>0</v>
      </c>
      <c r="S160" s="130">
        <v>0</v>
      </c>
      <c r="T160" s="46">
        <v>0</v>
      </c>
      <c r="U160" s="80">
        <f t="shared" si="55"/>
        <v>0</v>
      </c>
      <c r="V160" s="46">
        <v>0</v>
      </c>
      <c r="W160" s="46">
        <v>0</v>
      </c>
      <c r="X160" s="46">
        <v>0</v>
      </c>
      <c r="Y160" s="46">
        <v>0</v>
      </c>
      <c r="Z160" s="46">
        <v>0</v>
      </c>
      <c r="AA160" s="46">
        <v>0</v>
      </c>
      <c r="AB160" s="46">
        <v>0</v>
      </c>
      <c r="AC160" s="70">
        <f t="shared" si="56"/>
        <v>0</v>
      </c>
      <c r="AD160" s="113">
        <f t="shared" si="57"/>
        <v>0</v>
      </c>
    </row>
    <row r="161" spans="1:30" s="48" customFormat="1" ht="12.75" hidden="1" x14ac:dyDescent="0.2">
      <c r="A161" s="94">
        <v>156</v>
      </c>
      <c r="B161" s="35"/>
      <c r="C161" s="142"/>
      <c r="D161" s="56"/>
      <c r="E161" s="78">
        <f t="shared" si="54"/>
        <v>0</v>
      </c>
      <c r="F161" s="79">
        <f t="shared" si="46"/>
        <v>0</v>
      </c>
      <c r="G161" s="46">
        <f t="shared" si="47"/>
        <v>0</v>
      </c>
      <c r="H161" s="46">
        <f t="shared" si="48"/>
        <v>0</v>
      </c>
      <c r="I161" s="46">
        <f t="shared" si="49"/>
        <v>0</v>
      </c>
      <c r="J161" s="46">
        <f t="shared" si="50"/>
        <v>0</v>
      </c>
      <c r="K161" s="46">
        <f t="shared" si="51"/>
        <v>0</v>
      </c>
      <c r="L161" s="46">
        <f t="shared" si="52"/>
        <v>0</v>
      </c>
      <c r="M161" s="46">
        <f t="shared" si="53"/>
        <v>0</v>
      </c>
      <c r="N161" s="79">
        <v>0</v>
      </c>
      <c r="O161" s="46">
        <v>0</v>
      </c>
      <c r="P161" s="46">
        <v>0</v>
      </c>
      <c r="Q161" s="46">
        <v>0</v>
      </c>
      <c r="R161" s="46">
        <v>0</v>
      </c>
      <c r="S161" s="130">
        <v>0</v>
      </c>
      <c r="T161" s="46">
        <v>0</v>
      </c>
      <c r="U161" s="80">
        <f t="shared" si="55"/>
        <v>0</v>
      </c>
      <c r="V161" s="46">
        <v>0</v>
      </c>
      <c r="W161" s="46">
        <v>0</v>
      </c>
      <c r="X161" s="46">
        <v>0</v>
      </c>
      <c r="Y161" s="46">
        <v>0</v>
      </c>
      <c r="Z161" s="46">
        <v>0</v>
      </c>
      <c r="AA161" s="46">
        <v>0</v>
      </c>
      <c r="AB161" s="46">
        <v>0</v>
      </c>
      <c r="AC161" s="70">
        <f t="shared" si="56"/>
        <v>0</v>
      </c>
      <c r="AD161" s="113">
        <f t="shared" si="57"/>
        <v>0</v>
      </c>
    </row>
    <row r="162" spans="1:30" s="48" customFormat="1" ht="12.75" hidden="1" x14ac:dyDescent="0.2">
      <c r="A162" s="94">
        <v>157</v>
      </c>
      <c r="B162" s="35"/>
      <c r="C162" s="142"/>
      <c r="D162" s="56"/>
      <c r="E162" s="78">
        <f t="shared" si="54"/>
        <v>0</v>
      </c>
      <c r="F162" s="79">
        <f t="shared" si="46"/>
        <v>0</v>
      </c>
      <c r="G162" s="46">
        <f t="shared" si="47"/>
        <v>0</v>
      </c>
      <c r="H162" s="46">
        <f t="shared" si="48"/>
        <v>0</v>
      </c>
      <c r="I162" s="46">
        <f t="shared" si="49"/>
        <v>0</v>
      </c>
      <c r="J162" s="46">
        <f t="shared" si="50"/>
        <v>0</v>
      </c>
      <c r="K162" s="46">
        <f t="shared" si="51"/>
        <v>0</v>
      </c>
      <c r="L162" s="46">
        <f t="shared" si="52"/>
        <v>0</v>
      </c>
      <c r="M162" s="46">
        <f t="shared" si="53"/>
        <v>0</v>
      </c>
      <c r="N162" s="79">
        <v>0</v>
      </c>
      <c r="O162" s="46">
        <v>0</v>
      </c>
      <c r="P162" s="46">
        <v>0</v>
      </c>
      <c r="Q162" s="46">
        <v>0</v>
      </c>
      <c r="R162" s="46">
        <v>0</v>
      </c>
      <c r="S162" s="130">
        <v>0</v>
      </c>
      <c r="T162" s="46">
        <v>0</v>
      </c>
      <c r="U162" s="80">
        <f t="shared" si="55"/>
        <v>0</v>
      </c>
      <c r="V162" s="46">
        <v>0</v>
      </c>
      <c r="W162" s="46">
        <v>0</v>
      </c>
      <c r="X162" s="46">
        <v>0</v>
      </c>
      <c r="Y162" s="46">
        <v>0</v>
      </c>
      <c r="Z162" s="46">
        <v>0</v>
      </c>
      <c r="AA162" s="46">
        <v>0</v>
      </c>
      <c r="AB162" s="46">
        <v>0</v>
      </c>
      <c r="AC162" s="70">
        <f t="shared" si="56"/>
        <v>0</v>
      </c>
      <c r="AD162" s="113">
        <f t="shared" si="57"/>
        <v>0</v>
      </c>
    </row>
    <row r="163" spans="1:30" s="48" customFormat="1" ht="12.75" hidden="1" x14ac:dyDescent="0.2">
      <c r="A163" s="94">
        <v>158</v>
      </c>
      <c r="B163" s="35"/>
      <c r="C163" s="142"/>
      <c r="D163" s="56"/>
      <c r="E163" s="78">
        <f t="shared" si="54"/>
        <v>0</v>
      </c>
      <c r="F163" s="79">
        <f t="shared" si="46"/>
        <v>0</v>
      </c>
      <c r="G163" s="46">
        <f t="shared" si="47"/>
        <v>0</v>
      </c>
      <c r="H163" s="46">
        <f t="shared" si="48"/>
        <v>0</v>
      </c>
      <c r="I163" s="46">
        <f t="shared" si="49"/>
        <v>0</v>
      </c>
      <c r="J163" s="46">
        <f t="shared" si="50"/>
        <v>0</v>
      </c>
      <c r="K163" s="46">
        <f t="shared" si="51"/>
        <v>0</v>
      </c>
      <c r="L163" s="46">
        <f t="shared" si="52"/>
        <v>0</v>
      </c>
      <c r="M163" s="46">
        <f t="shared" si="53"/>
        <v>0</v>
      </c>
      <c r="N163" s="79">
        <v>0</v>
      </c>
      <c r="O163" s="46">
        <v>0</v>
      </c>
      <c r="P163" s="46">
        <v>0</v>
      </c>
      <c r="Q163" s="46">
        <v>0</v>
      </c>
      <c r="R163" s="46">
        <v>0</v>
      </c>
      <c r="S163" s="130">
        <v>0</v>
      </c>
      <c r="T163" s="46">
        <v>0</v>
      </c>
      <c r="U163" s="80">
        <f t="shared" si="55"/>
        <v>0</v>
      </c>
      <c r="V163" s="46">
        <v>0</v>
      </c>
      <c r="W163" s="46">
        <v>0</v>
      </c>
      <c r="X163" s="46">
        <v>0</v>
      </c>
      <c r="Y163" s="46">
        <v>0</v>
      </c>
      <c r="Z163" s="46">
        <v>0</v>
      </c>
      <c r="AA163" s="46">
        <v>0</v>
      </c>
      <c r="AB163" s="46">
        <v>0</v>
      </c>
      <c r="AC163" s="70">
        <f t="shared" si="56"/>
        <v>0</v>
      </c>
      <c r="AD163" s="113">
        <f t="shared" si="57"/>
        <v>0</v>
      </c>
    </row>
    <row r="164" spans="1:30" s="48" customFormat="1" ht="12.75" hidden="1" x14ac:dyDescent="0.2">
      <c r="A164" s="94">
        <v>159</v>
      </c>
      <c r="B164" s="35"/>
      <c r="C164" s="142"/>
      <c r="D164" s="56"/>
      <c r="E164" s="78">
        <f t="shared" si="54"/>
        <v>0</v>
      </c>
      <c r="F164" s="79">
        <f t="shared" si="46"/>
        <v>0</v>
      </c>
      <c r="G164" s="46">
        <f t="shared" si="47"/>
        <v>0</v>
      </c>
      <c r="H164" s="46">
        <f t="shared" si="48"/>
        <v>0</v>
      </c>
      <c r="I164" s="46">
        <f t="shared" si="49"/>
        <v>0</v>
      </c>
      <c r="J164" s="46">
        <f t="shared" si="50"/>
        <v>0</v>
      </c>
      <c r="K164" s="46">
        <f t="shared" si="51"/>
        <v>0</v>
      </c>
      <c r="L164" s="46">
        <f t="shared" si="52"/>
        <v>0</v>
      </c>
      <c r="M164" s="46">
        <f t="shared" si="53"/>
        <v>0</v>
      </c>
      <c r="N164" s="79">
        <v>0</v>
      </c>
      <c r="O164" s="46">
        <v>0</v>
      </c>
      <c r="P164" s="46">
        <v>0</v>
      </c>
      <c r="Q164" s="46">
        <v>0</v>
      </c>
      <c r="R164" s="46">
        <v>0</v>
      </c>
      <c r="S164" s="130">
        <v>0</v>
      </c>
      <c r="T164" s="46">
        <v>0</v>
      </c>
      <c r="U164" s="80">
        <f t="shared" si="55"/>
        <v>0</v>
      </c>
      <c r="V164" s="46">
        <v>0</v>
      </c>
      <c r="W164" s="46">
        <v>0</v>
      </c>
      <c r="X164" s="46">
        <v>0</v>
      </c>
      <c r="Y164" s="46">
        <v>0</v>
      </c>
      <c r="Z164" s="46">
        <v>0</v>
      </c>
      <c r="AA164" s="46">
        <v>0</v>
      </c>
      <c r="AB164" s="46">
        <v>0</v>
      </c>
      <c r="AC164" s="70">
        <f t="shared" si="56"/>
        <v>0</v>
      </c>
      <c r="AD164" s="113">
        <f t="shared" si="57"/>
        <v>0</v>
      </c>
    </row>
    <row r="165" spans="1:30" s="48" customFormat="1" ht="12.75" hidden="1" x14ac:dyDescent="0.2">
      <c r="A165" s="94">
        <v>160</v>
      </c>
      <c r="B165" s="35"/>
      <c r="C165" s="142"/>
      <c r="D165" s="56"/>
      <c r="E165" s="78">
        <f t="shared" si="54"/>
        <v>0</v>
      </c>
      <c r="F165" s="79">
        <f t="shared" si="46"/>
        <v>0</v>
      </c>
      <c r="G165" s="46">
        <f t="shared" si="47"/>
        <v>0</v>
      </c>
      <c r="H165" s="46">
        <f t="shared" si="48"/>
        <v>0</v>
      </c>
      <c r="I165" s="46">
        <f t="shared" si="49"/>
        <v>0</v>
      </c>
      <c r="J165" s="46">
        <f t="shared" si="50"/>
        <v>0</v>
      </c>
      <c r="K165" s="46">
        <f t="shared" si="51"/>
        <v>0</v>
      </c>
      <c r="L165" s="46">
        <f t="shared" si="52"/>
        <v>0</v>
      </c>
      <c r="M165" s="46">
        <f t="shared" si="53"/>
        <v>0</v>
      </c>
      <c r="N165" s="79">
        <v>0</v>
      </c>
      <c r="O165" s="46">
        <v>0</v>
      </c>
      <c r="P165" s="46">
        <v>0</v>
      </c>
      <c r="Q165" s="46">
        <v>0</v>
      </c>
      <c r="R165" s="46">
        <v>0</v>
      </c>
      <c r="S165" s="130">
        <v>0</v>
      </c>
      <c r="T165" s="46">
        <v>0</v>
      </c>
      <c r="U165" s="80">
        <f t="shared" si="55"/>
        <v>0</v>
      </c>
      <c r="V165" s="46">
        <v>0</v>
      </c>
      <c r="W165" s="46">
        <v>0</v>
      </c>
      <c r="X165" s="46">
        <v>0</v>
      </c>
      <c r="Y165" s="46">
        <v>0</v>
      </c>
      <c r="Z165" s="46">
        <v>0</v>
      </c>
      <c r="AA165" s="46">
        <v>0</v>
      </c>
      <c r="AB165" s="46">
        <v>0</v>
      </c>
      <c r="AC165" s="70">
        <f t="shared" si="56"/>
        <v>0</v>
      </c>
      <c r="AD165" s="113">
        <f t="shared" si="57"/>
        <v>0</v>
      </c>
    </row>
    <row r="166" spans="1:30" s="48" customFormat="1" ht="12.75" hidden="1" x14ac:dyDescent="0.2">
      <c r="A166" s="94">
        <v>161</v>
      </c>
      <c r="B166" s="35"/>
      <c r="C166" s="142"/>
      <c r="D166" s="56"/>
      <c r="E166" s="78">
        <f t="shared" si="54"/>
        <v>0</v>
      </c>
      <c r="F166" s="79">
        <f t="shared" si="46"/>
        <v>0</v>
      </c>
      <c r="G166" s="46">
        <f t="shared" si="47"/>
        <v>0</v>
      </c>
      <c r="H166" s="46">
        <f t="shared" si="48"/>
        <v>0</v>
      </c>
      <c r="I166" s="46">
        <f t="shared" si="49"/>
        <v>0</v>
      </c>
      <c r="J166" s="46">
        <f t="shared" si="50"/>
        <v>0</v>
      </c>
      <c r="K166" s="46">
        <f t="shared" si="51"/>
        <v>0</v>
      </c>
      <c r="L166" s="46">
        <f t="shared" si="52"/>
        <v>0</v>
      </c>
      <c r="M166" s="46">
        <f t="shared" si="53"/>
        <v>0</v>
      </c>
      <c r="N166" s="79">
        <v>0</v>
      </c>
      <c r="O166" s="46">
        <v>0</v>
      </c>
      <c r="P166" s="46">
        <v>0</v>
      </c>
      <c r="Q166" s="46">
        <v>0</v>
      </c>
      <c r="R166" s="46">
        <v>0</v>
      </c>
      <c r="S166" s="130">
        <v>0</v>
      </c>
      <c r="T166" s="46">
        <v>0</v>
      </c>
      <c r="U166" s="80">
        <f t="shared" si="55"/>
        <v>0</v>
      </c>
      <c r="V166" s="46">
        <v>0</v>
      </c>
      <c r="W166" s="46">
        <v>0</v>
      </c>
      <c r="X166" s="46">
        <v>0</v>
      </c>
      <c r="Y166" s="46">
        <v>0</v>
      </c>
      <c r="Z166" s="46">
        <v>0</v>
      </c>
      <c r="AA166" s="46">
        <v>0</v>
      </c>
      <c r="AB166" s="46">
        <v>0</v>
      </c>
      <c r="AC166" s="70">
        <f t="shared" si="56"/>
        <v>0</v>
      </c>
      <c r="AD166" s="113">
        <f t="shared" si="57"/>
        <v>0</v>
      </c>
    </row>
    <row r="167" spans="1:30" s="48" customFormat="1" ht="12.75" hidden="1" x14ac:dyDescent="0.2">
      <c r="A167" s="94">
        <v>162</v>
      </c>
      <c r="B167" s="35"/>
      <c r="C167" s="142"/>
      <c r="D167" s="56"/>
      <c r="E167" s="78">
        <f t="shared" si="54"/>
        <v>0</v>
      </c>
      <c r="F167" s="79">
        <f t="shared" si="46"/>
        <v>0</v>
      </c>
      <c r="G167" s="46">
        <f t="shared" si="47"/>
        <v>0</v>
      </c>
      <c r="H167" s="46">
        <f t="shared" si="48"/>
        <v>0</v>
      </c>
      <c r="I167" s="46">
        <f t="shared" si="49"/>
        <v>0</v>
      </c>
      <c r="J167" s="46">
        <f t="shared" si="50"/>
        <v>0</v>
      </c>
      <c r="K167" s="46">
        <f t="shared" si="51"/>
        <v>0</v>
      </c>
      <c r="L167" s="46">
        <f t="shared" si="52"/>
        <v>0</v>
      </c>
      <c r="M167" s="46">
        <f t="shared" si="53"/>
        <v>0</v>
      </c>
      <c r="N167" s="79">
        <v>0</v>
      </c>
      <c r="O167" s="46">
        <v>0</v>
      </c>
      <c r="P167" s="46">
        <v>0</v>
      </c>
      <c r="Q167" s="46">
        <v>0</v>
      </c>
      <c r="R167" s="46">
        <v>0</v>
      </c>
      <c r="S167" s="130">
        <v>0</v>
      </c>
      <c r="T167" s="46">
        <v>0</v>
      </c>
      <c r="U167" s="80">
        <f t="shared" si="55"/>
        <v>0</v>
      </c>
      <c r="V167" s="46">
        <v>0</v>
      </c>
      <c r="W167" s="46">
        <v>0</v>
      </c>
      <c r="X167" s="46">
        <v>0</v>
      </c>
      <c r="Y167" s="46">
        <v>0</v>
      </c>
      <c r="Z167" s="46">
        <v>0</v>
      </c>
      <c r="AA167" s="46">
        <v>0</v>
      </c>
      <c r="AB167" s="46">
        <v>0</v>
      </c>
      <c r="AC167" s="70">
        <f t="shared" si="56"/>
        <v>0</v>
      </c>
      <c r="AD167" s="113">
        <f t="shared" si="57"/>
        <v>0</v>
      </c>
    </row>
    <row r="168" spans="1:30" s="48" customFormat="1" ht="12.75" hidden="1" x14ac:dyDescent="0.2">
      <c r="A168" s="94">
        <v>163</v>
      </c>
      <c r="B168" s="35"/>
      <c r="C168" s="142"/>
      <c r="D168" s="56"/>
      <c r="E168" s="78">
        <f t="shared" si="54"/>
        <v>0</v>
      </c>
      <c r="F168" s="79">
        <f t="shared" si="46"/>
        <v>0</v>
      </c>
      <c r="G168" s="46">
        <f t="shared" si="47"/>
        <v>0</v>
      </c>
      <c r="H168" s="46">
        <f t="shared" si="48"/>
        <v>0</v>
      </c>
      <c r="I168" s="46">
        <f t="shared" si="49"/>
        <v>0</v>
      </c>
      <c r="J168" s="46">
        <f t="shared" si="50"/>
        <v>0</v>
      </c>
      <c r="K168" s="46">
        <f t="shared" si="51"/>
        <v>0</v>
      </c>
      <c r="L168" s="46">
        <f t="shared" si="52"/>
        <v>0</v>
      </c>
      <c r="M168" s="46">
        <f t="shared" si="53"/>
        <v>0</v>
      </c>
      <c r="N168" s="79">
        <v>0</v>
      </c>
      <c r="O168" s="46">
        <v>0</v>
      </c>
      <c r="P168" s="46">
        <v>0</v>
      </c>
      <c r="Q168" s="46">
        <v>0</v>
      </c>
      <c r="R168" s="46">
        <v>0</v>
      </c>
      <c r="S168" s="130">
        <v>0</v>
      </c>
      <c r="T168" s="46">
        <v>0</v>
      </c>
      <c r="U168" s="80">
        <f t="shared" si="55"/>
        <v>0</v>
      </c>
      <c r="V168" s="46">
        <v>0</v>
      </c>
      <c r="W168" s="46">
        <v>0</v>
      </c>
      <c r="X168" s="46">
        <v>0</v>
      </c>
      <c r="Y168" s="46">
        <v>0</v>
      </c>
      <c r="Z168" s="46">
        <v>0</v>
      </c>
      <c r="AA168" s="46">
        <v>0</v>
      </c>
      <c r="AB168" s="46">
        <v>0</v>
      </c>
      <c r="AC168" s="70">
        <f t="shared" si="56"/>
        <v>0</v>
      </c>
      <c r="AD168" s="113">
        <f t="shared" si="57"/>
        <v>0</v>
      </c>
    </row>
    <row r="169" spans="1:30" s="48" customFormat="1" ht="12.75" hidden="1" x14ac:dyDescent="0.2">
      <c r="A169" s="94">
        <v>164</v>
      </c>
      <c r="B169" s="35"/>
      <c r="C169" s="142"/>
      <c r="D169" s="56"/>
      <c r="E169" s="78">
        <f t="shared" si="54"/>
        <v>0</v>
      </c>
      <c r="F169" s="79">
        <f t="shared" si="46"/>
        <v>0</v>
      </c>
      <c r="G169" s="46">
        <f t="shared" si="47"/>
        <v>0</v>
      </c>
      <c r="H169" s="46">
        <f t="shared" si="48"/>
        <v>0</v>
      </c>
      <c r="I169" s="46">
        <f t="shared" si="49"/>
        <v>0</v>
      </c>
      <c r="J169" s="46">
        <f t="shared" si="50"/>
        <v>0</v>
      </c>
      <c r="K169" s="46">
        <f t="shared" si="51"/>
        <v>0</v>
      </c>
      <c r="L169" s="46">
        <f t="shared" si="52"/>
        <v>0</v>
      </c>
      <c r="M169" s="46">
        <f t="shared" si="53"/>
        <v>0</v>
      </c>
      <c r="N169" s="79">
        <v>0</v>
      </c>
      <c r="O169" s="46">
        <v>0</v>
      </c>
      <c r="P169" s="46">
        <v>0</v>
      </c>
      <c r="Q169" s="46">
        <v>0</v>
      </c>
      <c r="R169" s="46">
        <v>0</v>
      </c>
      <c r="S169" s="130">
        <v>0</v>
      </c>
      <c r="T169" s="46">
        <v>0</v>
      </c>
      <c r="U169" s="80">
        <f t="shared" si="55"/>
        <v>0</v>
      </c>
      <c r="V169" s="46">
        <v>0</v>
      </c>
      <c r="W169" s="46">
        <v>0</v>
      </c>
      <c r="X169" s="46">
        <v>0</v>
      </c>
      <c r="Y169" s="46">
        <v>0</v>
      </c>
      <c r="Z169" s="46">
        <v>0</v>
      </c>
      <c r="AA169" s="46">
        <v>0</v>
      </c>
      <c r="AB169" s="46">
        <v>0</v>
      </c>
      <c r="AC169" s="70">
        <f t="shared" si="56"/>
        <v>0</v>
      </c>
      <c r="AD169" s="113">
        <f t="shared" si="57"/>
        <v>0</v>
      </c>
    </row>
    <row r="170" spans="1:30" s="48" customFormat="1" ht="12.75" hidden="1" x14ac:dyDescent="0.2">
      <c r="A170" s="94">
        <v>165</v>
      </c>
      <c r="B170" s="35"/>
      <c r="C170" s="142"/>
      <c r="D170" s="56"/>
      <c r="E170" s="78">
        <f t="shared" si="54"/>
        <v>0</v>
      </c>
      <c r="F170" s="79">
        <f t="shared" si="46"/>
        <v>0</v>
      </c>
      <c r="G170" s="46">
        <f t="shared" si="47"/>
        <v>0</v>
      </c>
      <c r="H170" s="46">
        <f t="shared" si="48"/>
        <v>0</v>
      </c>
      <c r="I170" s="46">
        <f t="shared" si="49"/>
        <v>0</v>
      </c>
      <c r="J170" s="46">
        <f t="shared" si="50"/>
        <v>0</v>
      </c>
      <c r="K170" s="46">
        <f t="shared" si="51"/>
        <v>0</v>
      </c>
      <c r="L170" s="46">
        <f t="shared" si="52"/>
        <v>0</v>
      </c>
      <c r="M170" s="46">
        <f t="shared" si="53"/>
        <v>0</v>
      </c>
      <c r="N170" s="79">
        <v>0</v>
      </c>
      <c r="O170" s="46">
        <v>0</v>
      </c>
      <c r="P170" s="46">
        <v>0</v>
      </c>
      <c r="Q170" s="46">
        <v>0</v>
      </c>
      <c r="R170" s="46">
        <v>0</v>
      </c>
      <c r="S170" s="130">
        <v>0</v>
      </c>
      <c r="T170" s="46">
        <v>0</v>
      </c>
      <c r="U170" s="80">
        <f t="shared" si="55"/>
        <v>0</v>
      </c>
      <c r="V170" s="46">
        <v>0</v>
      </c>
      <c r="W170" s="46">
        <v>0</v>
      </c>
      <c r="X170" s="46">
        <v>0</v>
      </c>
      <c r="Y170" s="46">
        <v>0</v>
      </c>
      <c r="Z170" s="46">
        <v>0</v>
      </c>
      <c r="AA170" s="46">
        <v>0</v>
      </c>
      <c r="AB170" s="46">
        <v>0</v>
      </c>
      <c r="AC170" s="70">
        <f t="shared" si="56"/>
        <v>0</v>
      </c>
      <c r="AD170" s="113">
        <f t="shared" si="57"/>
        <v>0</v>
      </c>
    </row>
    <row r="171" spans="1:30" s="48" customFormat="1" ht="12.75" hidden="1" x14ac:dyDescent="0.2">
      <c r="A171" s="94">
        <v>166</v>
      </c>
      <c r="B171" s="35"/>
      <c r="C171" s="142"/>
      <c r="D171" s="56"/>
      <c r="E171" s="78">
        <f t="shared" si="54"/>
        <v>0</v>
      </c>
      <c r="F171" s="79">
        <f t="shared" si="46"/>
        <v>0</v>
      </c>
      <c r="G171" s="46">
        <f t="shared" si="47"/>
        <v>0</v>
      </c>
      <c r="H171" s="46">
        <f t="shared" si="48"/>
        <v>0</v>
      </c>
      <c r="I171" s="46">
        <f t="shared" si="49"/>
        <v>0</v>
      </c>
      <c r="J171" s="46">
        <f t="shared" si="50"/>
        <v>0</v>
      </c>
      <c r="K171" s="46">
        <f t="shared" si="51"/>
        <v>0</v>
      </c>
      <c r="L171" s="46">
        <f t="shared" si="52"/>
        <v>0</v>
      </c>
      <c r="M171" s="46">
        <f t="shared" si="53"/>
        <v>0</v>
      </c>
      <c r="N171" s="79">
        <v>0</v>
      </c>
      <c r="O171" s="46">
        <v>0</v>
      </c>
      <c r="P171" s="46">
        <v>0</v>
      </c>
      <c r="Q171" s="46">
        <v>0</v>
      </c>
      <c r="R171" s="46">
        <v>0</v>
      </c>
      <c r="S171" s="130">
        <v>0</v>
      </c>
      <c r="T171" s="46">
        <v>0</v>
      </c>
      <c r="U171" s="80">
        <f t="shared" si="55"/>
        <v>0</v>
      </c>
      <c r="V171" s="46">
        <v>0</v>
      </c>
      <c r="W171" s="46">
        <v>0</v>
      </c>
      <c r="X171" s="46">
        <v>0</v>
      </c>
      <c r="Y171" s="46">
        <v>0</v>
      </c>
      <c r="Z171" s="46">
        <v>0</v>
      </c>
      <c r="AA171" s="46">
        <v>0</v>
      </c>
      <c r="AB171" s="46">
        <v>0</v>
      </c>
      <c r="AC171" s="70">
        <f t="shared" si="56"/>
        <v>0</v>
      </c>
      <c r="AD171" s="113">
        <f t="shared" si="57"/>
        <v>0</v>
      </c>
    </row>
    <row r="172" spans="1:30" s="48" customFormat="1" ht="12.75" hidden="1" x14ac:dyDescent="0.2">
      <c r="A172" s="94">
        <v>167</v>
      </c>
      <c r="B172" s="35"/>
      <c r="C172" s="142"/>
      <c r="D172" s="56"/>
      <c r="E172" s="78">
        <f t="shared" si="54"/>
        <v>0</v>
      </c>
      <c r="F172" s="79">
        <f t="shared" si="46"/>
        <v>0</v>
      </c>
      <c r="G172" s="46">
        <f t="shared" si="47"/>
        <v>0</v>
      </c>
      <c r="H172" s="46">
        <f t="shared" si="48"/>
        <v>0</v>
      </c>
      <c r="I172" s="46">
        <f t="shared" si="49"/>
        <v>0</v>
      </c>
      <c r="J172" s="46">
        <f t="shared" si="50"/>
        <v>0</v>
      </c>
      <c r="K172" s="46">
        <f t="shared" si="51"/>
        <v>0</v>
      </c>
      <c r="L172" s="46">
        <f t="shared" si="52"/>
        <v>0</v>
      </c>
      <c r="M172" s="46">
        <f t="shared" si="53"/>
        <v>0</v>
      </c>
      <c r="N172" s="79">
        <v>0</v>
      </c>
      <c r="O172" s="46">
        <v>0</v>
      </c>
      <c r="P172" s="46">
        <v>0</v>
      </c>
      <c r="Q172" s="46">
        <v>0</v>
      </c>
      <c r="R172" s="46">
        <v>0</v>
      </c>
      <c r="S172" s="130">
        <v>0</v>
      </c>
      <c r="T172" s="46">
        <v>0</v>
      </c>
      <c r="U172" s="80">
        <f t="shared" si="55"/>
        <v>0</v>
      </c>
      <c r="V172" s="46">
        <v>0</v>
      </c>
      <c r="W172" s="46">
        <v>0</v>
      </c>
      <c r="X172" s="46">
        <v>0</v>
      </c>
      <c r="Y172" s="46">
        <v>0</v>
      </c>
      <c r="Z172" s="46">
        <v>0</v>
      </c>
      <c r="AA172" s="46">
        <v>0</v>
      </c>
      <c r="AB172" s="46">
        <v>0</v>
      </c>
      <c r="AC172" s="70">
        <f t="shared" si="56"/>
        <v>0</v>
      </c>
      <c r="AD172" s="113">
        <f t="shared" si="57"/>
        <v>0</v>
      </c>
    </row>
    <row r="173" spans="1:30" s="48" customFormat="1" ht="12.75" hidden="1" x14ac:dyDescent="0.2">
      <c r="A173" s="94">
        <v>168</v>
      </c>
      <c r="B173" s="35"/>
      <c r="C173" s="142"/>
      <c r="D173" s="56"/>
      <c r="E173" s="78">
        <f t="shared" si="54"/>
        <v>0</v>
      </c>
      <c r="F173" s="79">
        <f t="shared" si="46"/>
        <v>0</v>
      </c>
      <c r="G173" s="46">
        <f t="shared" si="47"/>
        <v>0</v>
      </c>
      <c r="H173" s="46">
        <f t="shared" si="48"/>
        <v>0</v>
      </c>
      <c r="I173" s="46">
        <f t="shared" si="49"/>
        <v>0</v>
      </c>
      <c r="J173" s="46">
        <f t="shared" si="50"/>
        <v>0</v>
      </c>
      <c r="K173" s="46">
        <f t="shared" si="51"/>
        <v>0</v>
      </c>
      <c r="L173" s="46">
        <f t="shared" si="52"/>
        <v>0</v>
      </c>
      <c r="M173" s="46">
        <f t="shared" si="53"/>
        <v>0</v>
      </c>
      <c r="N173" s="79">
        <v>0</v>
      </c>
      <c r="O173" s="46">
        <v>0</v>
      </c>
      <c r="P173" s="46">
        <v>0</v>
      </c>
      <c r="Q173" s="46">
        <v>0</v>
      </c>
      <c r="R173" s="46">
        <v>0</v>
      </c>
      <c r="S173" s="130">
        <v>0</v>
      </c>
      <c r="T173" s="46">
        <v>0</v>
      </c>
      <c r="U173" s="80">
        <f t="shared" si="55"/>
        <v>0</v>
      </c>
      <c r="V173" s="46">
        <v>0</v>
      </c>
      <c r="W173" s="46">
        <v>0</v>
      </c>
      <c r="X173" s="46">
        <v>0</v>
      </c>
      <c r="Y173" s="46">
        <v>0</v>
      </c>
      <c r="Z173" s="46">
        <v>0</v>
      </c>
      <c r="AA173" s="46">
        <v>0</v>
      </c>
      <c r="AB173" s="46">
        <v>0</v>
      </c>
      <c r="AC173" s="70">
        <f t="shared" si="56"/>
        <v>0</v>
      </c>
      <c r="AD173" s="113">
        <f t="shared" si="57"/>
        <v>0</v>
      </c>
    </row>
    <row r="174" spans="1:30" s="48" customFormat="1" ht="12.75" hidden="1" x14ac:dyDescent="0.2">
      <c r="A174" s="94">
        <v>169</v>
      </c>
      <c r="B174" s="35"/>
      <c r="C174" s="142"/>
      <c r="D174" s="56"/>
      <c r="E174" s="78">
        <f t="shared" si="54"/>
        <v>0</v>
      </c>
      <c r="F174" s="79">
        <f t="shared" si="46"/>
        <v>0</v>
      </c>
      <c r="G174" s="46">
        <f t="shared" si="47"/>
        <v>0</v>
      </c>
      <c r="H174" s="46">
        <f t="shared" si="48"/>
        <v>0</v>
      </c>
      <c r="I174" s="46">
        <f t="shared" si="49"/>
        <v>0</v>
      </c>
      <c r="J174" s="46">
        <f t="shared" si="50"/>
        <v>0</v>
      </c>
      <c r="K174" s="46">
        <f t="shared" si="51"/>
        <v>0</v>
      </c>
      <c r="L174" s="46">
        <f t="shared" si="52"/>
        <v>0</v>
      </c>
      <c r="M174" s="46">
        <f t="shared" si="53"/>
        <v>0</v>
      </c>
      <c r="N174" s="79">
        <v>0</v>
      </c>
      <c r="O174" s="46">
        <v>0</v>
      </c>
      <c r="P174" s="46">
        <v>0</v>
      </c>
      <c r="Q174" s="46">
        <v>0</v>
      </c>
      <c r="R174" s="46">
        <v>0</v>
      </c>
      <c r="S174" s="130">
        <v>0</v>
      </c>
      <c r="T174" s="46">
        <v>0</v>
      </c>
      <c r="U174" s="80">
        <f t="shared" si="55"/>
        <v>0</v>
      </c>
      <c r="V174" s="46">
        <v>0</v>
      </c>
      <c r="W174" s="46">
        <v>0</v>
      </c>
      <c r="X174" s="46">
        <v>0</v>
      </c>
      <c r="Y174" s="46">
        <v>0</v>
      </c>
      <c r="Z174" s="46">
        <v>0</v>
      </c>
      <c r="AA174" s="46">
        <v>0</v>
      </c>
      <c r="AB174" s="46">
        <v>0</v>
      </c>
      <c r="AC174" s="70">
        <f t="shared" si="56"/>
        <v>0</v>
      </c>
      <c r="AD174" s="113">
        <f t="shared" si="57"/>
        <v>0</v>
      </c>
    </row>
    <row r="175" spans="1:30" s="48" customFormat="1" ht="12.75" hidden="1" x14ac:dyDescent="0.2">
      <c r="A175" s="94">
        <v>170</v>
      </c>
      <c r="B175" s="35"/>
      <c r="C175" s="142"/>
      <c r="D175" s="56"/>
      <c r="E175" s="78">
        <f t="shared" si="54"/>
        <v>0</v>
      </c>
      <c r="F175" s="79">
        <f t="shared" si="46"/>
        <v>0</v>
      </c>
      <c r="G175" s="46">
        <f t="shared" si="47"/>
        <v>0</v>
      </c>
      <c r="H175" s="46">
        <f t="shared" si="48"/>
        <v>0</v>
      </c>
      <c r="I175" s="46">
        <f t="shared" si="49"/>
        <v>0</v>
      </c>
      <c r="J175" s="46">
        <f t="shared" si="50"/>
        <v>0</v>
      </c>
      <c r="K175" s="46">
        <f t="shared" si="51"/>
        <v>0</v>
      </c>
      <c r="L175" s="46">
        <f t="shared" si="52"/>
        <v>0</v>
      </c>
      <c r="M175" s="46">
        <f t="shared" si="53"/>
        <v>0</v>
      </c>
      <c r="N175" s="79">
        <v>0</v>
      </c>
      <c r="O175" s="46">
        <v>0</v>
      </c>
      <c r="P175" s="46">
        <v>0</v>
      </c>
      <c r="Q175" s="46">
        <v>0</v>
      </c>
      <c r="R175" s="46">
        <v>0</v>
      </c>
      <c r="S175" s="130">
        <v>0</v>
      </c>
      <c r="T175" s="46">
        <v>0</v>
      </c>
      <c r="U175" s="80">
        <f t="shared" si="55"/>
        <v>0</v>
      </c>
      <c r="V175" s="46">
        <v>0</v>
      </c>
      <c r="W175" s="46">
        <v>0</v>
      </c>
      <c r="X175" s="46">
        <v>0</v>
      </c>
      <c r="Y175" s="46">
        <v>0</v>
      </c>
      <c r="Z175" s="46">
        <v>0</v>
      </c>
      <c r="AA175" s="46">
        <v>0</v>
      </c>
      <c r="AB175" s="46">
        <v>0</v>
      </c>
      <c r="AC175" s="70">
        <f t="shared" si="56"/>
        <v>0</v>
      </c>
      <c r="AD175" s="113">
        <f t="shared" si="57"/>
        <v>0</v>
      </c>
    </row>
    <row r="176" spans="1:30" s="48" customFormat="1" ht="12.75" hidden="1" x14ac:dyDescent="0.2">
      <c r="A176" s="94">
        <v>171</v>
      </c>
      <c r="B176" s="35"/>
      <c r="C176" s="142"/>
      <c r="D176" s="56"/>
      <c r="E176" s="78">
        <f t="shared" si="54"/>
        <v>0</v>
      </c>
      <c r="F176" s="79">
        <f t="shared" si="46"/>
        <v>0</v>
      </c>
      <c r="G176" s="46">
        <f t="shared" si="47"/>
        <v>0</v>
      </c>
      <c r="H176" s="46">
        <f t="shared" si="48"/>
        <v>0</v>
      </c>
      <c r="I176" s="46">
        <f t="shared" si="49"/>
        <v>0</v>
      </c>
      <c r="J176" s="46">
        <f t="shared" si="50"/>
        <v>0</v>
      </c>
      <c r="K176" s="46">
        <f t="shared" si="51"/>
        <v>0</v>
      </c>
      <c r="L176" s="46">
        <f t="shared" si="52"/>
        <v>0</v>
      </c>
      <c r="M176" s="46">
        <f t="shared" si="53"/>
        <v>0</v>
      </c>
      <c r="N176" s="79">
        <v>0</v>
      </c>
      <c r="O176" s="46">
        <v>0</v>
      </c>
      <c r="P176" s="46">
        <v>0</v>
      </c>
      <c r="Q176" s="46">
        <v>0</v>
      </c>
      <c r="R176" s="46">
        <v>0</v>
      </c>
      <c r="S176" s="130">
        <v>0</v>
      </c>
      <c r="T176" s="46">
        <v>0</v>
      </c>
      <c r="U176" s="80">
        <f t="shared" si="55"/>
        <v>0</v>
      </c>
      <c r="V176" s="46">
        <v>0</v>
      </c>
      <c r="W176" s="46">
        <v>0</v>
      </c>
      <c r="X176" s="46">
        <v>0</v>
      </c>
      <c r="Y176" s="46">
        <v>0</v>
      </c>
      <c r="Z176" s="46">
        <v>0</v>
      </c>
      <c r="AA176" s="46">
        <v>0</v>
      </c>
      <c r="AB176" s="46">
        <v>0</v>
      </c>
      <c r="AC176" s="70">
        <f t="shared" si="56"/>
        <v>0</v>
      </c>
      <c r="AD176" s="113">
        <f t="shared" si="57"/>
        <v>0</v>
      </c>
    </row>
    <row r="177" spans="1:30" s="48" customFormat="1" ht="12.75" hidden="1" x14ac:dyDescent="0.2">
      <c r="A177" s="94">
        <v>172</v>
      </c>
      <c r="B177" s="35"/>
      <c r="C177" s="142"/>
      <c r="D177" s="56"/>
      <c r="E177" s="78">
        <f t="shared" si="54"/>
        <v>0</v>
      </c>
      <c r="F177" s="79">
        <f t="shared" si="46"/>
        <v>0</v>
      </c>
      <c r="G177" s="46">
        <f t="shared" si="47"/>
        <v>0</v>
      </c>
      <c r="H177" s="46">
        <f t="shared" si="48"/>
        <v>0</v>
      </c>
      <c r="I177" s="46">
        <f t="shared" si="49"/>
        <v>0</v>
      </c>
      <c r="J177" s="46">
        <f t="shared" si="50"/>
        <v>0</v>
      </c>
      <c r="K177" s="46">
        <f t="shared" si="51"/>
        <v>0</v>
      </c>
      <c r="L177" s="46">
        <f t="shared" si="52"/>
        <v>0</v>
      </c>
      <c r="M177" s="46">
        <f t="shared" si="53"/>
        <v>0</v>
      </c>
      <c r="N177" s="79">
        <v>0</v>
      </c>
      <c r="O177" s="46">
        <v>0</v>
      </c>
      <c r="P177" s="46">
        <v>0</v>
      </c>
      <c r="Q177" s="46">
        <v>0</v>
      </c>
      <c r="R177" s="46">
        <v>0</v>
      </c>
      <c r="S177" s="130">
        <v>0</v>
      </c>
      <c r="T177" s="46">
        <v>0</v>
      </c>
      <c r="U177" s="80">
        <f t="shared" si="55"/>
        <v>0</v>
      </c>
      <c r="V177" s="46">
        <v>0</v>
      </c>
      <c r="W177" s="46">
        <v>0</v>
      </c>
      <c r="X177" s="46">
        <v>0</v>
      </c>
      <c r="Y177" s="46">
        <v>0</v>
      </c>
      <c r="Z177" s="46">
        <v>0</v>
      </c>
      <c r="AA177" s="46">
        <v>0</v>
      </c>
      <c r="AB177" s="46">
        <v>0</v>
      </c>
      <c r="AC177" s="70">
        <f t="shared" si="56"/>
        <v>0</v>
      </c>
      <c r="AD177" s="113">
        <f t="shared" si="57"/>
        <v>0</v>
      </c>
    </row>
    <row r="178" spans="1:30" s="48" customFormat="1" ht="12.75" hidden="1" x14ac:dyDescent="0.2">
      <c r="A178" s="94">
        <v>173</v>
      </c>
      <c r="B178" s="35"/>
      <c r="C178" s="142"/>
      <c r="D178" s="56"/>
      <c r="E178" s="78">
        <f t="shared" si="54"/>
        <v>0</v>
      </c>
      <c r="F178" s="79">
        <f t="shared" si="46"/>
        <v>0</v>
      </c>
      <c r="G178" s="46">
        <f t="shared" si="47"/>
        <v>0</v>
      </c>
      <c r="H178" s="46">
        <f t="shared" si="48"/>
        <v>0</v>
      </c>
      <c r="I178" s="46">
        <f t="shared" si="49"/>
        <v>0</v>
      </c>
      <c r="J178" s="46">
        <f t="shared" si="50"/>
        <v>0</v>
      </c>
      <c r="K178" s="46">
        <f t="shared" si="51"/>
        <v>0</v>
      </c>
      <c r="L178" s="46">
        <f t="shared" si="52"/>
        <v>0</v>
      </c>
      <c r="M178" s="46">
        <f t="shared" si="53"/>
        <v>0</v>
      </c>
      <c r="N178" s="79">
        <v>0</v>
      </c>
      <c r="O178" s="46">
        <v>0</v>
      </c>
      <c r="P178" s="46">
        <v>0</v>
      </c>
      <c r="Q178" s="46">
        <v>0</v>
      </c>
      <c r="R178" s="46">
        <v>0</v>
      </c>
      <c r="S178" s="130">
        <v>0</v>
      </c>
      <c r="T178" s="46">
        <v>0</v>
      </c>
      <c r="U178" s="80">
        <f t="shared" si="55"/>
        <v>0</v>
      </c>
      <c r="V178" s="46">
        <v>0</v>
      </c>
      <c r="W178" s="46">
        <v>0</v>
      </c>
      <c r="X178" s="46">
        <v>0</v>
      </c>
      <c r="Y178" s="46">
        <v>0</v>
      </c>
      <c r="Z178" s="46">
        <v>0</v>
      </c>
      <c r="AA178" s="46">
        <v>0</v>
      </c>
      <c r="AB178" s="46">
        <v>0</v>
      </c>
      <c r="AC178" s="70">
        <f t="shared" si="56"/>
        <v>0</v>
      </c>
      <c r="AD178" s="113">
        <f t="shared" si="57"/>
        <v>0</v>
      </c>
    </row>
    <row r="179" spans="1:30" s="48" customFormat="1" ht="12.75" hidden="1" x14ac:dyDescent="0.2">
      <c r="A179" s="94">
        <v>174</v>
      </c>
      <c r="B179" s="35"/>
      <c r="C179" s="142"/>
      <c r="D179" s="56"/>
      <c r="E179" s="78">
        <f t="shared" si="54"/>
        <v>0</v>
      </c>
      <c r="F179" s="79">
        <f t="shared" si="46"/>
        <v>0</v>
      </c>
      <c r="G179" s="46">
        <f t="shared" si="47"/>
        <v>0</v>
      </c>
      <c r="H179" s="46">
        <f t="shared" si="48"/>
        <v>0</v>
      </c>
      <c r="I179" s="46">
        <f t="shared" si="49"/>
        <v>0</v>
      </c>
      <c r="J179" s="46">
        <f t="shared" si="50"/>
        <v>0</v>
      </c>
      <c r="K179" s="46">
        <f t="shared" si="51"/>
        <v>0</v>
      </c>
      <c r="L179" s="46">
        <f t="shared" si="52"/>
        <v>0</v>
      </c>
      <c r="M179" s="46">
        <f t="shared" si="53"/>
        <v>0</v>
      </c>
      <c r="N179" s="79">
        <v>0</v>
      </c>
      <c r="O179" s="46">
        <v>0</v>
      </c>
      <c r="P179" s="46">
        <v>0</v>
      </c>
      <c r="Q179" s="46">
        <v>0</v>
      </c>
      <c r="R179" s="46">
        <v>0</v>
      </c>
      <c r="S179" s="130">
        <v>0</v>
      </c>
      <c r="T179" s="46">
        <v>0</v>
      </c>
      <c r="U179" s="80">
        <f t="shared" si="55"/>
        <v>0</v>
      </c>
      <c r="V179" s="46">
        <v>0</v>
      </c>
      <c r="W179" s="46">
        <v>0</v>
      </c>
      <c r="X179" s="46">
        <v>0</v>
      </c>
      <c r="Y179" s="46">
        <v>0</v>
      </c>
      <c r="Z179" s="46">
        <v>0</v>
      </c>
      <c r="AA179" s="46">
        <v>0</v>
      </c>
      <c r="AB179" s="46">
        <v>0</v>
      </c>
      <c r="AC179" s="70">
        <f t="shared" si="56"/>
        <v>0</v>
      </c>
      <c r="AD179" s="113">
        <f t="shared" si="57"/>
        <v>0</v>
      </c>
    </row>
    <row r="180" spans="1:30" s="48" customFormat="1" ht="12.75" hidden="1" x14ac:dyDescent="0.2">
      <c r="A180" s="94">
        <v>175</v>
      </c>
      <c r="B180" s="35"/>
      <c r="C180" s="142"/>
      <c r="D180" s="56"/>
      <c r="E180" s="78">
        <f t="shared" si="54"/>
        <v>0</v>
      </c>
      <c r="F180" s="79">
        <f t="shared" si="46"/>
        <v>0</v>
      </c>
      <c r="G180" s="46">
        <f t="shared" si="47"/>
        <v>0</v>
      </c>
      <c r="H180" s="46">
        <f t="shared" si="48"/>
        <v>0</v>
      </c>
      <c r="I180" s="46">
        <f t="shared" si="49"/>
        <v>0</v>
      </c>
      <c r="J180" s="46">
        <f t="shared" si="50"/>
        <v>0</v>
      </c>
      <c r="K180" s="46">
        <f t="shared" si="51"/>
        <v>0</v>
      </c>
      <c r="L180" s="46">
        <f t="shared" si="52"/>
        <v>0</v>
      </c>
      <c r="M180" s="46">
        <f t="shared" si="53"/>
        <v>0</v>
      </c>
      <c r="N180" s="79">
        <v>0</v>
      </c>
      <c r="O180" s="46">
        <v>0</v>
      </c>
      <c r="P180" s="46">
        <v>0</v>
      </c>
      <c r="Q180" s="46">
        <v>0</v>
      </c>
      <c r="R180" s="46">
        <v>0</v>
      </c>
      <c r="S180" s="130">
        <v>0</v>
      </c>
      <c r="T180" s="46">
        <v>0</v>
      </c>
      <c r="U180" s="80">
        <f t="shared" si="55"/>
        <v>0</v>
      </c>
      <c r="V180" s="46">
        <v>0</v>
      </c>
      <c r="W180" s="46">
        <v>0</v>
      </c>
      <c r="X180" s="46">
        <v>0</v>
      </c>
      <c r="Y180" s="46">
        <v>0</v>
      </c>
      <c r="Z180" s="46">
        <v>0</v>
      </c>
      <c r="AA180" s="46">
        <v>0</v>
      </c>
      <c r="AB180" s="46">
        <v>0</v>
      </c>
      <c r="AC180" s="70">
        <f t="shared" si="56"/>
        <v>0</v>
      </c>
      <c r="AD180" s="113">
        <f t="shared" si="57"/>
        <v>0</v>
      </c>
    </row>
    <row r="181" spans="1:30" s="48" customFormat="1" ht="12.75" hidden="1" x14ac:dyDescent="0.2">
      <c r="A181" s="94">
        <v>176</v>
      </c>
      <c r="B181" s="35"/>
      <c r="C181" s="142"/>
      <c r="D181" s="56"/>
      <c r="E181" s="78">
        <f t="shared" si="54"/>
        <v>0</v>
      </c>
      <c r="F181" s="79">
        <f t="shared" si="46"/>
        <v>0</v>
      </c>
      <c r="G181" s="46">
        <f t="shared" si="47"/>
        <v>0</v>
      </c>
      <c r="H181" s="46">
        <f t="shared" si="48"/>
        <v>0</v>
      </c>
      <c r="I181" s="46">
        <f t="shared" si="49"/>
        <v>0</v>
      </c>
      <c r="J181" s="46">
        <f t="shared" si="50"/>
        <v>0</v>
      </c>
      <c r="K181" s="46">
        <f t="shared" si="51"/>
        <v>0</v>
      </c>
      <c r="L181" s="46">
        <f t="shared" si="52"/>
        <v>0</v>
      </c>
      <c r="M181" s="46">
        <f t="shared" si="53"/>
        <v>0</v>
      </c>
      <c r="N181" s="79">
        <v>0</v>
      </c>
      <c r="O181" s="46">
        <v>0</v>
      </c>
      <c r="P181" s="46">
        <v>0</v>
      </c>
      <c r="Q181" s="46">
        <v>0</v>
      </c>
      <c r="R181" s="46">
        <v>0</v>
      </c>
      <c r="S181" s="130">
        <v>0</v>
      </c>
      <c r="T181" s="46">
        <v>0</v>
      </c>
      <c r="U181" s="80">
        <f t="shared" si="55"/>
        <v>0</v>
      </c>
      <c r="V181" s="46">
        <v>0</v>
      </c>
      <c r="W181" s="46">
        <v>0</v>
      </c>
      <c r="X181" s="46">
        <v>0</v>
      </c>
      <c r="Y181" s="46">
        <v>0</v>
      </c>
      <c r="Z181" s="46">
        <v>0</v>
      </c>
      <c r="AA181" s="46">
        <v>0</v>
      </c>
      <c r="AB181" s="46">
        <v>0</v>
      </c>
      <c r="AC181" s="70">
        <f t="shared" si="56"/>
        <v>0</v>
      </c>
      <c r="AD181" s="113">
        <f t="shared" si="57"/>
        <v>0</v>
      </c>
    </row>
    <row r="182" spans="1:30" s="48" customFormat="1" ht="12.75" hidden="1" x14ac:dyDescent="0.2">
      <c r="A182" s="94">
        <v>177</v>
      </c>
      <c r="B182" s="35"/>
      <c r="C182" s="142"/>
      <c r="D182" s="56"/>
      <c r="E182" s="78">
        <f t="shared" si="54"/>
        <v>0</v>
      </c>
      <c r="F182" s="79">
        <f t="shared" si="46"/>
        <v>0</v>
      </c>
      <c r="G182" s="46">
        <f t="shared" si="47"/>
        <v>0</v>
      </c>
      <c r="H182" s="46">
        <f t="shared" si="48"/>
        <v>0</v>
      </c>
      <c r="I182" s="46">
        <f t="shared" si="49"/>
        <v>0</v>
      </c>
      <c r="J182" s="46">
        <f t="shared" si="50"/>
        <v>0</v>
      </c>
      <c r="K182" s="46">
        <f t="shared" si="51"/>
        <v>0</v>
      </c>
      <c r="L182" s="46">
        <f t="shared" si="52"/>
        <v>0</v>
      </c>
      <c r="M182" s="46">
        <f t="shared" si="53"/>
        <v>0</v>
      </c>
      <c r="N182" s="79">
        <v>0</v>
      </c>
      <c r="O182" s="46">
        <v>0</v>
      </c>
      <c r="P182" s="46">
        <v>0</v>
      </c>
      <c r="Q182" s="46">
        <v>0</v>
      </c>
      <c r="R182" s="46">
        <v>0</v>
      </c>
      <c r="S182" s="130">
        <v>0</v>
      </c>
      <c r="T182" s="46">
        <v>0</v>
      </c>
      <c r="U182" s="80">
        <f t="shared" si="55"/>
        <v>0</v>
      </c>
      <c r="V182" s="46">
        <v>0</v>
      </c>
      <c r="W182" s="46">
        <v>0</v>
      </c>
      <c r="X182" s="46">
        <v>0</v>
      </c>
      <c r="Y182" s="46">
        <v>0</v>
      </c>
      <c r="Z182" s="46">
        <v>0</v>
      </c>
      <c r="AA182" s="46">
        <v>0</v>
      </c>
      <c r="AB182" s="46">
        <v>0</v>
      </c>
      <c r="AC182" s="70">
        <f t="shared" si="56"/>
        <v>0</v>
      </c>
      <c r="AD182" s="113">
        <f t="shared" si="57"/>
        <v>0</v>
      </c>
    </row>
    <row r="183" spans="1:30" s="48" customFormat="1" ht="12.75" hidden="1" x14ac:dyDescent="0.2">
      <c r="A183" s="94">
        <v>178</v>
      </c>
      <c r="B183" s="35"/>
      <c r="C183" s="142"/>
      <c r="D183" s="56"/>
      <c r="E183" s="78">
        <f t="shared" si="54"/>
        <v>0</v>
      </c>
      <c r="F183" s="79">
        <f t="shared" si="46"/>
        <v>0</v>
      </c>
      <c r="G183" s="46">
        <f t="shared" si="47"/>
        <v>0</v>
      </c>
      <c r="H183" s="46">
        <f t="shared" si="48"/>
        <v>0</v>
      </c>
      <c r="I183" s="46">
        <f t="shared" si="49"/>
        <v>0</v>
      </c>
      <c r="J183" s="46">
        <f t="shared" si="50"/>
        <v>0</v>
      </c>
      <c r="K183" s="46">
        <f t="shared" si="51"/>
        <v>0</v>
      </c>
      <c r="L183" s="46">
        <f t="shared" si="52"/>
        <v>0</v>
      </c>
      <c r="M183" s="46">
        <f t="shared" si="53"/>
        <v>0</v>
      </c>
      <c r="N183" s="79">
        <v>0</v>
      </c>
      <c r="O183" s="46">
        <v>0</v>
      </c>
      <c r="P183" s="46">
        <v>0</v>
      </c>
      <c r="Q183" s="46">
        <v>0</v>
      </c>
      <c r="R183" s="46">
        <v>0</v>
      </c>
      <c r="S183" s="130">
        <v>0</v>
      </c>
      <c r="T183" s="46">
        <v>0</v>
      </c>
      <c r="U183" s="80">
        <f t="shared" si="55"/>
        <v>0</v>
      </c>
      <c r="V183" s="46">
        <v>0</v>
      </c>
      <c r="W183" s="46">
        <v>0</v>
      </c>
      <c r="X183" s="46">
        <v>0</v>
      </c>
      <c r="Y183" s="46">
        <v>0</v>
      </c>
      <c r="Z183" s="46">
        <v>0</v>
      </c>
      <c r="AA183" s="46">
        <v>0</v>
      </c>
      <c r="AB183" s="46">
        <v>0</v>
      </c>
      <c r="AC183" s="70">
        <f t="shared" si="56"/>
        <v>0</v>
      </c>
      <c r="AD183" s="113">
        <f t="shared" si="57"/>
        <v>0</v>
      </c>
    </row>
    <row r="184" spans="1:30" s="48" customFormat="1" ht="12.75" hidden="1" x14ac:dyDescent="0.2">
      <c r="A184" s="94">
        <v>179</v>
      </c>
      <c r="B184" s="35"/>
      <c r="C184" s="142"/>
      <c r="D184" s="56"/>
      <c r="E184" s="78">
        <f t="shared" si="54"/>
        <v>0</v>
      </c>
      <c r="F184" s="79">
        <f t="shared" si="46"/>
        <v>0</v>
      </c>
      <c r="G184" s="46">
        <f t="shared" si="47"/>
        <v>0</v>
      </c>
      <c r="H184" s="46">
        <f t="shared" si="48"/>
        <v>0</v>
      </c>
      <c r="I184" s="46">
        <f t="shared" si="49"/>
        <v>0</v>
      </c>
      <c r="J184" s="46">
        <f t="shared" si="50"/>
        <v>0</v>
      </c>
      <c r="K184" s="46">
        <f t="shared" si="51"/>
        <v>0</v>
      </c>
      <c r="L184" s="46">
        <f t="shared" si="52"/>
        <v>0</v>
      </c>
      <c r="M184" s="46">
        <f t="shared" si="53"/>
        <v>0</v>
      </c>
      <c r="N184" s="79">
        <v>0</v>
      </c>
      <c r="O184" s="46">
        <v>0</v>
      </c>
      <c r="P184" s="46">
        <v>0</v>
      </c>
      <c r="Q184" s="46">
        <v>0</v>
      </c>
      <c r="R184" s="46">
        <v>0</v>
      </c>
      <c r="S184" s="130">
        <v>0</v>
      </c>
      <c r="T184" s="46">
        <v>0</v>
      </c>
      <c r="U184" s="80">
        <f t="shared" si="55"/>
        <v>0</v>
      </c>
      <c r="V184" s="46">
        <v>0</v>
      </c>
      <c r="W184" s="46">
        <v>0</v>
      </c>
      <c r="X184" s="46">
        <v>0</v>
      </c>
      <c r="Y184" s="46">
        <v>0</v>
      </c>
      <c r="Z184" s="46">
        <v>0</v>
      </c>
      <c r="AA184" s="46">
        <v>0</v>
      </c>
      <c r="AB184" s="46">
        <v>0</v>
      </c>
      <c r="AC184" s="70">
        <f t="shared" si="56"/>
        <v>0</v>
      </c>
      <c r="AD184" s="113">
        <f t="shared" si="57"/>
        <v>0</v>
      </c>
    </row>
    <row r="185" spans="1:30" s="48" customFormat="1" ht="12.75" hidden="1" x14ac:dyDescent="0.2">
      <c r="A185" s="94">
        <v>180</v>
      </c>
      <c r="B185" s="35"/>
      <c r="C185" s="142"/>
      <c r="D185" s="56"/>
      <c r="E185" s="78">
        <f t="shared" si="54"/>
        <v>0</v>
      </c>
      <c r="F185" s="79">
        <f t="shared" si="46"/>
        <v>0</v>
      </c>
      <c r="G185" s="46">
        <f t="shared" si="47"/>
        <v>0</v>
      </c>
      <c r="H185" s="46">
        <f t="shared" si="48"/>
        <v>0</v>
      </c>
      <c r="I185" s="46">
        <f t="shared" si="49"/>
        <v>0</v>
      </c>
      <c r="J185" s="46">
        <f t="shared" si="50"/>
        <v>0</v>
      </c>
      <c r="K185" s="46">
        <f t="shared" si="51"/>
        <v>0</v>
      </c>
      <c r="L185" s="46">
        <f t="shared" si="52"/>
        <v>0</v>
      </c>
      <c r="M185" s="46">
        <f t="shared" si="53"/>
        <v>0</v>
      </c>
      <c r="N185" s="79">
        <v>0</v>
      </c>
      <c r="O185" s="46">
        <v>0</v>
      </c>
      <c r="P185" s="46">
        <v>0</v>
      </c>
      <c r="Q185" s="46">
        <v>0</v>
      </c>
      <c r="R185" s="46">
        <v>0</v>
      </c>
      <c r="S185" s="130">
        <v>0</v>
      </c>
      <c r="T185" s="46">
        <v>0</v>
      </c>
      <c r="U185" s="80">
        <f t="shared" si="55"/>
        <v>0</v>
      </c>
      <c r="V185" s="46">
        <v>0</v>
      </c>
      <c r="W185" s="46">
        <v>0</v>
      </c>
      <c r="X185" s="46">
        <v>0</v>
      </c>
      <c r="Y185" s="46">
        <v>0</v>
      </c>
      <c r="Z185" s="46">
        <v>0</v>
      </c>
      <c r="AA185" s="46">
        <v>0</v>
      </c>
      <c r="AB185" s="46">
        <v>0</v>
      </c>
      <c r="AC185" s="70">
        <f t="shared" si="56"/>
        <v>0</v>
      </c>
      <c r="AD185" s="113">
        <f t="shared" si="57"/>
        <v>0</v>
      </c>
    </row>
    <row r="186" spans="1:30" s="48" customFormat="1" ht="12.75" hidden="1" x14ac:dyDescent="0.2">
      <c r="A186" s="94">
        <v>181</v>
      </c>
      <c r="B186" s="35"/>
      <c r="C186" s="142"/>
      <c r="D186" s="56"/>
      <c r="E186" s="78">
        <f t="shared" si="54"/>
        <v>0</v>
      </c>
      <c r="F186" s="79">
        <f t="shared" si="46"/>
        <v>0</v>
      </c>
      <c r="G186" s="46">
        <f t="shared" si="47"/>
        <v>0</v>
      </c>
      <c r="H186" s="46">
        <f t="shared" si="48"/>
        <v>0</v>
      </c>
      <c r="I186" s="46">
        <f t="shared" si="49"/>
        <v>0</v>
      </c>
      <c r="J186" s="46">
        <f t="shared" si="50"/>
        <v>0</v>
      </c>
      <c r="K186" s="46">
        <f t="shared" si="51"/>
        <v>0</v>
      </c>
      <c r="L186" s="46">
        <f t="shared" si="52"/>
        <v>0</v>
      </c>
      <c r="M186" s="46">
        <f t="shared" si="53"/>
        <v>0</v>
      </c>
      <c r="N186" s="79">
        <v>0</v>
      </c>
      <c r="O186" s="46">
        <v>0</v>
      </c>
      <c r="P186" s="46">
        <v>0</v>
      </c>
      <c r="Q186" s="46">
        <v>0</v>
      </c>
      <c r="R186" s="46">
        <v>0</v>
      </c>
      <c r="S186" s="130">
        <v>0</v>
      </c>
      <c r="T186" s="46">
        <v>0</v>
      </c>
      <c r="U186" s="80">
        <f t="shared" si="55"/>
        <v>0</v>
      </c>
      <c r="V186" s="46">
        <v>0</v>
      </c>
      <c r="W186" s="46">
        <v>0</v>
      </c>
      <c r="X186" s="46">
        <v>0</v>
      </c>
      <c r="Y186" s="46">
        <v>0</v>
      </c>
      <c r="Z186" s="46">
        <v>0</v>
      </c>
      <c r="AA186" s="46">
        <v>0</v>
      </c>
      <c r="AB186" s="46">
        <v>0</v>
      </c>
      <c r="AC186" s="70">
        <f t="shared" si="56"/>
        <v>0</v>
      </c>
      <c r="AD186" s="113">
        <f t="shared" si="57"/>
        <v>0</v>
      </c>
    </row>
    <row r="187" spans="1:30" s="48" customFormat="1" ht="12.75" hidden="1" x14ac:dyDescent="0.2">
      <c r="A187" s="94">
        <v>182</v>
      </c>
      <c r="B187" s="35"/>
      <c r="C187" s="142"/>
      <c r="D187" s="56"/>
      <c r="E187" s="78">
        <f t="shared" si="54"/>
        <v>0</v>
      </c>
      <c r="F187" s="79">
        <f t="shared" si="46"/>
        <v>0</v>
      </c>
      <c r="G187" s="46">
        <f t="shared" si="47"/>
        <v>0</v>
      </c>
      <c r="H187" s="46">
        <f t="shared" si="48"/>
        <v>0</v>
      </c>
      <c r="I187" s="46">
        <f t="shared" si="49"/>
        <v>0</v>
      </c>
      <c r="J187" s="46">
        <f t="shared" si="50"/>
        <v>0</v>
      </c>
      <c r="K187" s="46">
        <f t="shared" si="51"/>
        <v>0</v>
      </c>
      <c r="L187" s="46">
        <f t="shared" si="52"/>
        <v>0</v>
      </c>
      <c r="M187" s="46">
        <f t="shared" si="53"/>
        <v>0</v>
      </c>
      <c r="N187" s="79">
        <v>0</v>
      </c>
      <c r="O187" s="46">
        <v>0</v>
      </c>
      <c r="P187" s="46">
        <v>0</v>
      </c>
      <c r="Q187" s="46">
        <v>0</v>
      </c>
      <c r="R187" s="46">
        <v>0</v>
      </c>
      <c r="S187" s="130">
        <v>0</v>
      </c>
      <c r="T187" s="46">
        <v>0</v>
      </c>
      <c r="U187" s="80">
        <f t="shared" si="55"/>
        <v>0</v>
      </c>
      <c r="V187" s="46">
        <v>0</v>
      </c>
      <c r="W187" s="46">
        <v>0</v>
      </c>
      <c r="X187" s="46">
        <v>0</v>
      </c>
      <c r="Y187" s="46">
        <v>0</v>
      </c>
      <c r="Z187" s="46">
        <v>0</v>
      </c>
      <c r="AA187" s="46">
        <v>0</v>
      </c>
      <c r="AB187" s="46">
        <v>0</v>
      </c>
      <c r="AC187" s="70">
        <f t="shared" si="56"/>
        <v>0</v>
      </c>
      <c r="AD187" s="113">
        <f t="shared" si="57"/>
        <v>0</v>
      </c>
    </row>
    <row r="188" spans="1:30" s="48" customFormat="1" ht="12.75" hidden="1" x14ac:dyDescent="0.2">
      <c r="A188" s="94">
        <v>183</v>
      </c>
      <c r="B188" s="35"/>
      <c r="C188" s="142"/>
      <c r="D188" s="56"/>
      <c r="E188" s="78">
        <f t="shared" si="54"/>
        <v>0</v>
      </c>
      <c r="F188" s="79">
        <f t="shared" si="46"/>
        <v>0</v>
      </c>
      <c r="G188" s="46">
        <f t="shared" si="47"/>
        <v>0</v>
      </c>
      <c r="H188" s="46">
        <f t="shared" si="48"/>
        <v>0</v>
      </c>
      <c r="I188" s="46">
        <f t="shared" si="49"/>
        <v>0</v>
      </c>
      <c r="J188" s="46">
        <f t="shared" si="50"/>
        <v>0</v>
      </c>
      <c r="K188" s="46">
        <f t="shared" si="51"/>
        <v>0</v>
      </c>
      <c r="L188" s="46">
        <f t="shared" si="52"/>
        <v>0</v>
      </c>
      <c r="M188" s="46">
        <f t="shared" si="53"/>
        <v>0</v>
      </c>
      <c r="N188" s="79">
        <v>0</v>
      </c>
      <c r="O188" s="46">
        <v>0</v>
      </c>
      <c r="P188" s="46">
        <v>0</v>
      </c>
      <c r="Q188" s="46">
        <v>0</v>
      </c>
      <c r="R188" s="46">
        <v>0</v>
      </c>
      <c r="S188" s="130">
        <v>0</v>
      </c>
      <c r="T188" s="46">
        <v>0</v>
      </c>
      <c r="U188" s="80">
        <f t="shared" si="55"/>
        <v>0</v>
      </c>
      <c r="V188" s="46">
        <v>0</v>
      </c>
      <c r="W188" s="46">
        <v>0</v>
      </c>
      <c r="X188" s="46">
        <v>0</v>
      </c>
      <c r="Y188" s="46">
        <v>0</v>
      </c>
      <c r="Z188" s="46">
        <v>0</v>
      </c>
      <c r="AA188" s="46">
        <v>0</v>
      </c>
      <c r="AB188" s="46">
        <v>0</v>
      </c>
      <c r="AC188" s="70">
        <f t="shared" si="56"/>
        <v>0</v>
      </c>
      <c r="AD188" s="113">
        <f t="shared" si="57"/>
        <v>0</v>
      </c>
    </row>
    <row r="189" spans="1:30" s="48" customFormat="1" ht="12.75" hidden="1" x14ac:dyDescent="0.2">
      <c r="A189" s="94">
        <v>184</v>
      </c>
      <c r="B189" s="35"/>
      <c r="C189" s="142"/>
      <c r="D189" s="56"/>
      <c r="E189" s="78">
        <f t="shared" si="54"/>
        <v>0</v>
      </c>
      <c r="F189" s="79">
        <f t="shared" si="46"/>
        <v>0</v>
      </c>
      <c r="G189" s="46">
        <f t="shared" si="47"/>
        <v>0</v>
      </c>
      <c r="H189" s="46">
        <f t="shared" si="48"/>
        <v>0</v>
      </c>
      <c r="I189" s="46">
        <f t="shared" si="49"/>
        <v>0</v>
      </c>
      <c r="J189" s="46">
        <f t="shared" si="50"/>
        <v>0</v>
      </c>
      <c r="K189" s="46">
        <f t="shared" si="51"/>
        <v>0</v>
      </c>
      <c r="L189" s="46">
        <f t="shared" si="52"/>
        <v>0</v>
      </c>
      <c r="M189" s="46">
        <f t="shared" si="53"/>
        <v>0</v>
      </c>
      <c r="N189" s="79">
        <v>0</v>
      </c>
      <c r="O189" s="46">
        <v>0</v>
      </c>
      <c r="P189" s="46">
        <v>0</v>
      </c>
      <c r="Q189" s="46">
        <v>0</v>
      </c>
      <c r="R189" s="46">
        <v>0</v>
      </c>
      <c r="S189" s="130">
        <v>0</v>
      </c>
      <c r="T189" s="46">
        <v>0</v>
      </c>
      <c r="U189" s="80">
        <f t="shared" si="55"/>
        <v>0</v>
      </c>
      <c r="V189" s="46">
        <v>0</v>
      </c>
      <c r="W189" s="46">
        <v>0</v>
      </c>
      <c r="X189" s="46">
        <v>0</v>
      </c>
      <c r="Y189" s="46">
        <v>0</v>
      </c>
      <c r="Z189" s="46">
        <v>0</v>
      </c>
      <c r="AA189" s="46">
        <v>0</v>
      </c>
      <c r="AB189" s="46">
        <v>0</v>
      </c>
      <c r="AC189" s="70">
        <f t="shared" si="56"/>
        <v>0</v>
      </c>
      <c r="AD189" s="113">
        <f t="shared" si="57"/>
        <v>0</v>
      </c>
    </row>
    <row r="190" spans="1:30" s="48" customFormat="1" ht="12.75" hidden="1" x14ac:dyDescent="0.2">
      <c r="A190" s="94">
        <v>185</v>
      </c>
      <c r="B190" s="35"/>
      <c r="C190" s="142"/>
      <c r="D190" s="56"/>
      <c r="E190" s="78">
        <f t="shared" si="54"/>
        <v>0</v>
      </c>
      <c r="F190" s="79">
        <f t="shared" si="46"/>
        <v>0</v>
      </c>
      <c r="G190" s="46">
        <f t="shared" si="47"/>
        <v>0</v>
      </c>
      <c r="H190" s="46">
        <f t="shared" si="48"/>
        <v>0</v>
      </c>
      <c r="I190" s="46">
        <f t="shared" si="49"/>
        <v>0</v>
      </c>
      <c r="J190" s="46">
        <f t="shared" si="50"/>
        <v>0</v>
      </c>
      <c r="K190" s="46">
        <f t="shared" si="51"/>
        <v>0</v>
      </c>
      <c r="L190" s="46">
        <f t="shared" si="52"/>
        <v>0</v>
      </c>
      <c r="M190" s="46">
        <f t="shared" si="53"/>
        <v>0</v>
      </c>
      <c r="N190" s="79">
        <v>0</v>
      </c>
      <c r="O190" s="46">
        <v>0</v>
      </c>
      <c r="P190" s="46">
        <v>0</v>
      </c>
      <c r="Q190" s="46">
        <v>0</v>
      </c>
      <c r="R190" s="46">
        <v>0</v>
      </c>
      <c r="S190" s="130">
        <v>0</v>
      </c>
      <c r="T190" s="46">
        <v>0</v>
      </c>
      <c r="U190" s="80">
        <f t="shared" si="55"/>
        <v>0</v>
      </c>
      <c r="V190" s="46">
        <v>0</v>
      </c>
      <c r="W190" s="46">
        <v>0</v>
      </c>
      <c r="X190" s="46">
        <v>0</v>
      </c>
      <c r="Y190" s="46">
        <v>0</v>
      </c>
      <c r="Z190" s="46">
        <v>0</v>
      </c>
      <c r="AA190" s="46">
        <v>0</v>
      </c>
      <c r="AB190" s="46">
        <v>0</v>
      </c>
      <c r="AC190" s="70">
        <f t="shared" si="56"/>
        <v>0</v>
      </c>
      <c r="AD190" s="113">
        <f t="shared" si="57"/>
        <v>0</v>
      </c>
    </row>
    <row r="191" spans="1:30" s="48" customFormat="1" ht="12.75" hidden="1" x14ac:dyDescent="0.2">
      <c r="A191" s="94">
        <v>186</v>
      </c>
      <c r="B191" s="35"/>
      <c r="C191" s="142"/>
      <c r="D191" s="56"/>
      <c r="E191" s="78">
        <f t="shared" si="54"/>
        <v>0</v>
      </c>
      <c r="F191" s="79">
        <f t="shared" si="46"/>
        <v>0</v>
      </c>
      <c r="G191" s="46">
        <f t="shared" si="47"/>
        <v>0</v>
      </c>
      <c r="H191" s="46">
        <f t="shared" si="48"/>
        <v>0</v>
      </c>
      <c r="I191" s="46">
        <f t="shared" si="49"/>
        <v>0</v>
      </c>
      <c r="J191" s="46">
        <f t="shared" si="50"/>
        <v>0</v>
      </c>
      <c r="K191" s="46">
        <f t="shared" si="51"/>
        <v>0</v>
      </c>
      <c r="L191" s="46">
        <f t="shared" si="52"/>
        <v>0</v>
      </c>
      <c r="M191" s="46">
        <f t="shared" si="53"/>
        <v>0</v>
      </c>
      <c r="N191" s="79">
        <v>0</v>
      </c>
      <c r="O191" s="46">
        <v>0</v>
      </c>
      <c r="P191" s="46">
        <v>0</v>
      </c>
      <c r="Q191" s="46">
        <v>0</v>
      </c>
      <c r="R191" s="46">
        <v>0</v>
      </c>
      <c r="S191" s="130">
        <v>0</v>
      </c>
      <c r="T191" s="46">
        <v>0</v>
      </c>
      <c r="U191" s="80">
        <f t="shared" si="55"/>
        <v>0</v>
      </c>
      <c r="V191" s="46">
        <v>0</v>
      </c>
      <c r="W191" s="46">
        <v>0</v>
      </c>
      <c r="X191" s="46">
        <v>0</v>
      </c>
      <c r="Y191" s="46">
        <v>0</v>
      </c>
      <c r="Z191" s="46">
        <v>0</v>
      </c>
      <c r="AA191" s="46">
        <v>0</v>
      </c>
      <c r="AB191" s="46">
        <v>0</v>
      </c>
      <c r="AC191" s="70">
        <f t="shared" si="56"/>
        <v>0</v>
      </c>
      <c r="AD191" s="113">
        <f t="shared" si="57"/>
        <v>0</v>
      </c>
    </row>
    <row r="192" spans="1:30" s="48" customFormat="1" ht="12.75" hidden="1" x14ac:dyDescent="0.2">
      <c r="A192" s="94">
        <v>187</v>
      </c>
      <c r="B192" s="35"/>
      <c r="C192" s="142"/>
      <c r="D192" s="56"/>
      <c r="E192" s="78">
        <f t="shared" si="54"/>
        <v>0</v>
      </c>
      <c r="F192" s="79">
        <f t="shared" si="46"/>
        <v>0</v>
      </c>
      <c r="G192" s="46">
        <f t="shared" si="47"/>
        <v>0</v>
      </c>
      <c r="H192" s="46">
        <f t="shared" si="48"/>
        <v>0</v>
      </c>
      <c r="I192" s="46">
        <f t="shared" si="49"/>
        <v>0</v>
      </c>
      <c r="J192" s="46">
        <f t="shared" si="50"/>
        <v>0</v>
      </c>
      <c r="K192" s="46">
        <f t="shared" si="51"/>
        <v>0</v>
      </c>
      <c r="L192" s="46">
        <f t="shared" si="52"/>
        <v>0</v>
      </c>
      <c r="M192" s="46">
        <f t="shared" si="53"/>
        <v>0</v>
      </c>
      <c r="N192" s="79">
        <v>0</v>
      </c>
      <c r="O192" s="46">
        <v>0</v>
      </c>
      <c r="P192" s="46">
        <v>0</v>
      </c>
      <c r="Q192" s="46">
        <v>0</v>
      </c>
      <c r="R192" s="46">
        <v>0</v>
      </c>
      <c r="S192" s="130">
        <v>0</v>
      </c>
      <c r="T192" s="46">
        <v>0</v>
      </c>
      <c r="U192" s="80">
        <f t="shared" si="55"/>
        <v>0</v>
      </c>
      <c r="V192" s="46">
        <v>0</v>
      </c>
      <c r="W192" s="46">
        <v>0</v>
      </c>
      <c r="X192" s="46">
        <v>0</v>
      </c>
      <c r="Y192" s="46">
        <v>0</v>
      </c>
      <c r="Z192" s="46">
        <v>0</v>
      </c>
      <c r="AA192" s="46">
        <v>0</v>
      </c>
      <c r="AB192" s="46">
        <v>0</v>
      </c>
      <c r="AC192" s="70">
        <f t="shared" si="56"/>
        <v>0</v>
      </c>
      <c r="AD192" s="113">
        <f t="shared" si="57"/>
        <v>0</v>
      </c>
    </row>
    <row r="193" spans="1:30" s="48" customFormat="1" ht="12.75" hidden="1" x14ac:dyDescent="0.2">
      <c r="A193" s="94">
        <v>188</v>
      </c>
      <c r="B193" s="35"/>
      <c r="C193" s="142"/>
      <c r="D193" s="56"/>
      <c r="E193" s="78">
        <f t="shared" si="54"/>
        <v>0</v>
      </c>
      <c r="F193" s="79">
        <f t="shared" si="46"/>
        <v>0</v>
      </c>
      <c r="G193" s="46">
        <f t="shared" si="47"/>
        <v>0</v>
      </c>
      <c r="H193" s="46">
        <f t="shared" si="48"/>
        <v>0</v>
      </c>
      <c r="I193" s="46">
        <f t="shared" si="49"/>
        <v>0</v>
      </c>
      <c r="J193" s="46">
        <f t="shared" si="50"/>
        <v>0</v>
      </c>
      <c r="K193" s="46">
        <f t="shared" si="51"/>
        <v>0</v>
      </c>
      <c r="L193" s="46">
        <f t="shared" si="52"/>
        <v>0</v>
      </c>
      <c r="M193" s="46">
        <f t="shared" si="53"/>
        <v>0</v>
      </c>
      <c r="N193" s="79">
        <v>0</v>
      </c>
      <c r="O193" s="46">
        <v>0</v>
      </c>
      <c r="P193" s="46">
        <v>0</v>
      </c>
      <c r="Q193" s="46">
        <v>0</v>
      </c>
      <c r="R193" s="46">
        <v>0</v>
      </c>
      <c r="S193" s="130">
        <v>0</v>
      </c>
      <c r="T193" s="46">
        <v>0</v>
      </c>
      <c r="U193" s="80">
        <f t="shared" si="55"/>
        <v>0</v>
      </c>
      <c r="V193" s="46">
        <v>0</v>
      </c>
      <c r="W193" s="46">
        <v>0</v>
      </c>
      <c r="X193" s="46">
        <v>0</v>
      </c>
      <c r="Y193" s="46">
        <v>0</v>
      </c>
      <c r="Z193" s="46">
        <v>0</v>
      </c>
      <c r="AA193" s="46">
        <v>0</v>
      </c>
      <c r="AB193" s="46">
        <v>0</v>
      </c>
      <c r="AC193" s="70">
        <f t="shared" si="56"/>
        <v>0</v>
      </c>
      <c r="AD193" s="113">
        <f t="shared" si="57"/>
        <v>0</v>
      </c>
    </row>
    <row r="194" spans="1:30" s="48" customFormat="1" ht="12.75" hidden="1" x14ac:dyDescent="0.2">
      <c r="A194" s="94">
        <v>189</v>
      </c>
      <c r="B194" s="35"/>
      <c r="C194" s="142"/>
      <c r="D194" s="56"/>
      <c r="E194" s="78">
        <f t="shared" si="54"/>
        <v>0</v>
      </c>
      <c r="F194" s="79">
        <f t="shared" si="46"/>
        <v>0</v>
      </c>
      <c r="G194" s="46">
        <f t="shared" si="47"/>
        <v>0</v>
      </c>
      <c r="H194" s="46">
        <f t="shared" si="48"/>
        <v>0</v>
      </c>
      <c r="I194" s="46">
        <f t="shared" si="49"/>
        <v>0</v>
      </c>
      <c r="J194" s="46">
        <f t="shared" si="50"/>
        <v>0</v>
      </c>
      <c r="K194" s="46">
        <f t="shared" si="51"/>
        <v>0</v>
      </c>
      <c r="L194" s="46">
        <f t="shared" si="52"/>
        <v>0</v>
      </c>
      <c r="M194" s="46">
        <f t="shared" si="53"/>
        <v>0</v>
      </c>
      <c r="N194" s="79">
        <v>0</v>
      </c>
      <c r="O194" s="46">
        <v>0</v>
      </c>
      <c r="P194" s="46">
        <v>0</v>
      </c>
      <c r="Q194" s="46">
        <v>0</v>
      </c>
      <c r="R194" s="46">
        <v>0</v>
      </c>
      <c r="S194" s="130">
        <v>0</v>
      </c>
      <c r="T194" s="46">
        <v>0</v>
      </c>
      <c r="U194" s="80">
        <f t="shared" si="55"/>
        <v>0</v>
      </c>
      <c r="V194" s="46">
        <v>0</v>
      </c>
      <c r="W194" s="46">
        <v>0</v>
      </c>
      <c r="X194" s="46">
        <v>0</v>
      </c>
      <c r="Y194" s="46">
        <v>0</v>
      </c>
      <c r="Z194" s="46">
        <v>0</v>
      </c>
      <c r="AA194" s="46">
        <v>0</v>
      </c>
      <c r="AB194" s="46">
        <v>0</v>
      </c>
      <c r="AC194" s="70">
        <f t="shared" si="56"/>
        <v>0</v>
      </c>
      <c r="AD194" s="113">
        <f t="shared" si="57"/>
        <v>0</v>
      </c>
    </row>
    <row r="195" spans="1:30" s="48" customFormat="1" ht="12.75" hidden="1" x14ac:dyDescent="0.2">
      <c r="A195" s="94">
        <v>190</v>
      </c>
      <c r="B195" s="35"/>
      <c r="C195" s="142"/>
      <c r="D195" s="56"/>
      <c r="E195" s="78">
        <f t="shared" si="54"/>
        <v>0</v>
      </c>
      <c r="F195" s="79">
        <f t="shared" si="46"/>
        <v>0</v>
      </c>
      <c r="G195" s="46">
        <f t="shared" si="47"/>
        <v>0</v>
      </c>
      <c r="H195" s="46">
        <f t="shared" si="48"/>
        <v>0</v>
      </c>
      <c r="I195" s="46">
        <f t="shared" si="49"/>
        <v>0</v>
      </c>
      <c r="J195" s="46">
        <f t="shared" si="50"/>
        <v>0</v>
      </c>
      <c r="K195" s="46">
        <f t="shared" si="51"/>
        <v>0</v>
      </c>
      <c r="L195" s="46">
        <f t="shared" si="52"/>
        <v>0</v>
      </c>
      <c r="M195" s="46">
        <f t="shared" si="53"/>
        <v>0</v>
      </c>
      <c r="N195" s="79">
        <v>0</v>
      </c>
      <c r="O195" s="46">
        <v>0</v>
      </c>
      <c r="P195" s="46">
        <v>0</v>
      </c>
      <c r="Q195" s="46">
        <v>0</v>
      </c>
      <c r="R195" s="46">
        <v>0</v>
      </c>
      <c r="S195" s="130">
        <v>0</v>
      </c>
      <c r="T195" s="46">
        <v>0</v>
      </c>
      <c r="U195" s="80">
        <f t="shared" si="55"/>
        <v>0</v>
      </c>
      <c r="V195" s="46">
        <v>0</v>
      </c>
      <c r="W195" s="46">
        <v>0</v>
      </c>
      <c r="X195" s="46">
        <v>0</v>
      </c>
      <c r="Y195" s="46">
        <v>0</v>
      </c>
      <c r="Z195" s="46">
        <v>0</v>
      </c>
      <c r="AA195" s="46">
        <v>0</v>
      </c>
      <c r="AB195" s="46">
        <v>0</v>
      </c>
      <c r="AC195" s="70">
        <f t="shared" si="56"/>
        <v>0</v>
      </c>
      <c r="AD195" s="113">
        <f t="shared" si="57"/>
        <v>0</v>
      </c>
    </row>
    <row r="196" spans="1:30" s="48" customFormat="1" ht="12.75" hidden="1" x14ac:dyDescent="0.2">
      <c r="A196" s="94">
        <v>191</v>
      </c>
      <c r="B196" s="35"/>
      <c r="C196" s="142"/>
      <c r="D196" s="56"/>
      <c r="E196" s="78">
        <f t="shared" si="54"/>
        <v>0</v>
      </c>
      <c r="F196" s="79">
        <f t="shared" si="46"/>
        <v>0</v>
      </c>
      <c r="G196" s="46">
        <f t="shared" si="47"/>
        <v>0</v>
      </c>
      <c r="H196" s="46">
        <f t="shared" si="48"/>
        <v>0</v>
      </c>
      <c r="I196" s="46">
        <f t="shared" si="49"/>
        <v>0</v>
      </c>
      <c r="J196" s="46">
        <f t="shared" si="50"/>
        <v>0</v>
      </c>
      <c r="K196" s="46">
        <f t="shared" si="51"/>
        <v>0</v>
      </c>
      <c r="L196" s="46">
        <f t="shared" si="52"/>
        <v>0</v>
      </c>
      <c r="M196" s="46">
        <f t="shared" si="53"/>
        <v>0</v>
      </c>
      <c r="N196" s="79">
        <v>0</v>
      </c>
      <c r="O196" s="46">
        <v>0</v>
      </c>
      <c r="P196" s="46">
        <v>0</v>
      </c>
      <c r="Q196" s="46">
        <v>0</v>
      </c>
      <c r="R196" s="46">
        <v>0</v>
      </c>
      <c r="S196" s="130">
        <v>0</v>
      </c>
      <c r="T196" s="46">
        <v>0</v>
      </c>
      <c r="U196" s="80">
        <f t="shared" si="55"/>
        <v>0</v>
      </c>
      <c r="V196" s="46">
        <v>0</v>
      </c>
      <c r="W196" s="46">
        <v>0</v>
      </c>
      <c r="X196" s="46">
        <v>0</v>
      </c>
      <c r="Y196" s="46">
        <v>0</v>
      </c>
      <c r="Z196" s="46">
        <v>0</v>
      </c>
      <c r="AA196" s="46">
        <v>0</v>
      </c>
      <c r="AB196" s="46">
        <v>0</v>
      </c>
      <c r="AC196" s="70">
        <f t="shared" si="56"/>
        <v>0</v>
      </c>
      <c r="AD196" s="113">
        <f t="shared" si="57"/>
        <v>0</v>
      </c>
    </row>
    <row r="197" spans="1:30" s="48" customFormat="1" ht="12.75" hidden="1" x14ac:dyDescent="0.2">
      <c r="A197" s="94">
        <v>192</v>
      </c>
      <c r="B197" s="35"/>
      <c r="C197" s="142"/>
      <c r="D197" s="56"/>
      <c r="E197" s="78">
        <f t="shared" si="54"/>
        <v>0</v>
      </c>
      <c r="F197" s="79">
        <f t="shared" si="46"/>
        <v>0</v>
      </c>
      <c r="G197" s="46">
        <f t="shared" si="47"/>
        <v>0</v>
      </c>
      <c r="H197" s="46">
        <f t="shared" si="48"/>
        <v>0</v>
      </c>
      <c r="I197" s="46">
        <f t="shared" si="49"/>
        <v>0</v>
      </c>
      <c r="J197" s="46">
        <f t="shared" si="50"/>
        <v>0</v>
      </c>
      <c r="K197" s="46">
        <f t="shared" si="51"/>
        <v>0</v>
      </c>
      <c r="L197" s="46">
        <f t="shared" si="52"/>
        <v>0</v>
      </c>
      <c r="M197" s="46">
        <f t="shared" si="53"/>
        <v>0</v>
      </c>
      <c r="N197" s="79">
        <v>0</v>
      </c>
      <c r="O197" s="46">
        <v>0</v>
      </c>
      <c r="P197" s="46">
        <v>0</v>
      </c>
      <c r="Q197" s="46">
        <v>0</v>
      </c>
      <c r="R197" s="46">
        <v>0</v>
      </c>
      <c r="S197" s="130">
        <v>0</v>
      </c>
      <c r="T197" s="46">
        <v>0</v>
      </c>
      <c r="U197" s="80">
        <f t="shared" si="55"/>
        <v>0</v>
      </c>
      <c r="V197" s="46">
        <v>0</v>
      </c>
      <c r="W197" s="46">
        <v>0</v>
      </c>
      <c r="X197" s="46">
        <v>0</v>
      </c>
      <c r="Y197" s="46">
        <v>0</v>
      </c>
      <c r="Z197" s="46">
        <v>0</v>
      </c>
      <c r="AA197" s="46">
        <v>0</v>
      </c>
      <c r="AB197" s="46">
        <v>0</v>
      </c>
      <c r="AC197" s="70">
        <f t="shared" si="56"/>
        <v>0</v>
      </c>
      <c r="AD197" s="113">
        <f t="shared" si="57"/>
        <v>0</v>
      </c>
    </row>
    <row r="198" spans="1:30" s="48" customFormat="1" ht="12.75" hidden="1" x14ac:dyDescent="0.2">
      <c r="A198" s="94">
        <v>193</v>
      </c>
      <c r="B198" s="35"/>
      <c r="C198" s="142"/>
      <c r="D198" s="56"/>
      <c r="E198" s="78">
        <f t="shared" si="54"/>
        <v>0</v>
      </c>
      <c r="F198" s="79">
        <f t="shared" si="46"/>
        <v>0</v>
      </c>
      <c r="G198" s="46">
        <f t="shared" si="47"/>
        <v>0</v>
      </c>
      <c r="H198" s="46">
        <f t="shared" si="48"/>
        <v>0</v>
      </c>
      <c r="I198" s="46">
        <f t="shared" si="49"/>
        <v>0</v>
      </c>
      <c r="J198" s="46">
        <f t="shared" si="50"/>
        <v>0</v>
      </c>
      <c r="K198" s="46">
        <f t="shared" si="51"/>
        <v>0</v>
      </c>
      <c r="L198" s="46">
        <f t="shared" si="52"/>
        <v>0</v>
      </c>
      <c r="M198" s="46">
        <f t="shared" si="53"/>
        <v>0</v>
      </c>
      <c r="N198" s="79">
        <v>0</v>
      </c>
      <c r="O198" s="46">
        <v>0</v>
      </c>
      <c r="P198" s="46">
        <v>0</v>
      </c>
      <c r="Q198" s="46">
        <v>0</v>
      </c>
      <c r="R198" s="46">
        <v>0</v>
      </c>
      <c r="S198" s="130">
        <v>0</v>
      </c>
      <c r="T198" s="46">
        <v>0</v>
      </c>
      <c r="U198" s="80">
        <f t="shared" si="55"/>
        <v>0</v>
      </c>
      <c r="V198" s="46">
        <v>0</v>
      </c>
      <c r="W198" s="46">
        <v>0</v>
      </c>
      <c r="X198" s="46">
        <v>0</v>
      </c>
      <c r="Y198" s="46">
        <v>0</v>
      </c>
      <c r="Z198" s="46">
        <v>0</v>
      </c>
      <c r="AA198" s="46">
        <v>0</v>
      </c>
      <c r="AB198" s="46">
        <v>0</v>
      </c>
      <c r="AC198" s="70">
        <f t="shared" si="56"/>
        <v>0</v>
      </c>
      <c r="AD198" s="113">
        <f t="shared" si="57"/>
        <v>0</v>
      </c>
    </row>
    <row r="199" spans="1:30" s="48" customFormat="1" ht="12.75" hidden="1" x14ac:dyDescent="0.2">
      <c r="A199" s="94">
        <v>194</v>
      </c>
      <c r="B199" s="35"/>
      <c r="C199" s="142"/>
      <c r="D199" s="56"/>
      <c r="E199" s="78">
        <f t="shared" si="54"/>
        <v>0</v>
      </c>
      <c r="F199" s="79">
        <f t="shared" si="46"/>
        <v>0</v>
      </c>
      <c r="G199" s="46">
        <f t="shared" si="47"/>
        <v>0</v>
      </c>
      <c r="H199" s="46">
        <f t="shared" si="48"/>
        <v>0</v>
      </c>
      <c r="I199" s="46">
        <f t="shared" si="49"/>
        <v>0</v>
      </c>
      <c r="J199" s="46">
        <f t="shared" si="50"/>
        <v>0</v>
      </c>
      <c r="K199" s="46">
        <f t="shared" si="51"/>
        <v>0</v>
      </c>
      <c r="L199" s="46">
        <f t="shared" si="52"/>
        <v>0</v>
      </c>
      <c r="M199" s="46">
        <f t="shared" si="53"/>
        <v>0</v>
      </c>
      <c r="N199" s="79">
        <v>0</v>
      </c>
      <c r="O199" s="46">
        <v>0</v>
      </c>
      <c r="P199" s="46">
        <v>0</v>
      </c>
      <c r="Q199" s="46">
        <v>0</v>
      </c>
      <c r="R199" s="46">
        <v>0</v>
      </c>
      <c r="S199" s="130">
        <v>0</v>
      </c>
      <c r="T199" s="46">
        <v>0</v>
      </c>
      <c r="U199" s="80">
        <f t="shared" si="55"/>
        <v>0</v>
      </c>
      <c r="V199" s="46">
        <v>0</v>
      </c>
      <c r="W199" s="46">
        <v>0</v>
      </c>
      <c r="X199" s="46">
        <v>0</v>
      </c>
      <c r="Y199" s="46">
        <v>0</v>
      </c>
      <c r="Z199" s="46">
        <v>0</v>
      </c>
      <c r="AA199" s="46">
        <v>0</v>
      </c>
      <c r="AB199" s="46">
        <v>0</v>
      </c>
      <c r="AC199" s="70">
        <f t="shared" si="56"/>
        <v>0</v>
      </c>
      <c r="AD199" s="113">
        <f t="shared" si="57"/>
        <v>0</v>
      </c>
    </row>
    <row r="200" spans="1:30" s="48" customFormat="1" ht="12.75" hidden="1" x14ac:dyDescent="0.2">
      <c r="A200" s="94">
        <v>195</v>
      </c>
      <c r="B200" s="35"/>
      <c r="C200" s="142"/>
      <c r="D200" s="56"/>
      <c r="E200" s="78">
        <f t="shared" si="54"/>
        <v>0</v>
      </c>
      <c r="F200" s="79">
        <f t="shared" si="46"/>
        <v>0</v>
      </c>
      <c r="G200" s="46">
        <f t="shared" si="47"/>
        <v>0</v>
      </c>
      <c r="H200" s="46">
        <f t="shared" si="48"/>
        <v>0</v>
      </c>
      <c r="I200" s="46">
        <f t="shared" si="49"/>
        <v>0</v>
      </c>
      <c r="J200" s="46">
        <f t="shared" si="50"/>
        <v>0</v>
      </c>
      <c r="K200" s="46">
        <f t="shared" si="51"/>
        <v>0</v>
      </c>
      <c r="L200" s="46">
        <f t="shared" si="52"/>
        <v>0</v>
      </c>
      <c r="M200" s="46">
        <f t="shared" si="53"/>
        <v>0</v>
      </c>
      <c r="N200" s="79">
        <v>0</v>
      </c>
      <c r="O200" s="46">
        <v>0</v>
      </c>
      <c r="P200" s="46">
        <v>0</v>
      </c>
      <c r="Q200" s="46">
        <v>0</v>
      </c>
      <c r="R200" s="46">
        <v>0</v>
      </c>
      <c r="S200" s="130">
        <v>0</v>
      </c>
      <c r="T200" s="46">
        <v>0</v>
      </c>
      <c r="U200" s="80">
        <f t="shared" si="55"/>
        <v>0</v>
      </c>
      <c r="V200" s="46">
        <v>0</v>
      </c>
      <c r="W200" s="46">
        <v>0</v>
      </c>
      <c r="X200" s="46">
        <v>0</v>
      </c>
      <c r="Y200" s="46">
        <v>0</v>
      </c>
      <c r="Z200" s="46">
        <v>0</v>
      </c>
      <c r="AA200" s="46">
        <v>0</v>
      </c>
      <c r="AB200" s="46">
        <v>0</v>
      </c>
      <c r="AC200" s="70">
        <f t="shared" si="56"/>
        <v>0</v>
      </c>
      <c r="AD200" s="113">
        <f t="shared" si="57"/>
        <v>0</v>
      </c>
    </row>
    <row r="201" spans="1:30" s="48" customFormat="1" ht="12.75" hidden="1" x14ac:dyDescent="0.2">
      <c r="A201" s="94">
        <v>196</v>
      </c>
      <c r="B201" s="35"/>
      <c r="C201" s="142"/>
      <c r="D201" s="56"/>
      <c r="E201" s="78">
        <f t="shared" si="54"/>
        <v>0</v>
      </c>
      <c r="F201" s="79">
        <f t="shared" si="46"/>
        <v>0</v>
      </c>
      <c r="G201" s="46">
        <f t="shared" si="47"/>
        <v>0</v>
      </c>
      <c r="H201" s="46">
        <f t="shared" si="48"/>
        <v>0</v>
      </c>
      <c r="I201" s="46">
        <f t="shared" si="49"/>
        <v>0</v>
      </c>
      <c r="J201" s="46">
        <f t="shared" si="50"/>
        <v>0</v>
      </c>
      <c r="K201" s="46">
        <f t="shared" si="51"/>
        <v>0</v>
      </c>
      <c r="L201" s="46">
        <f t="shared" si="52"/>
        <v>0</v>
      </c>
      <c r="M201" s="46">
        <f t="shared" si="53"/>
        <v>0</v>
      </c>
      <c r="N201" s="79">
        <v>0</v>
      </c>
      <c r="O201" s="46">
        <v>0</v>
      </c>
      <c r="P201" s="46">
        <v>0</v>
      </c>
      <c r="Q201" s="46">
        <v>0</v>
      </c>
      <c r="R201" s="46">
        <v>0</v>
      </c>
      <c r="S201" s="130">
        <v>0</v>
      </c>
      <c r="T201" s="46">
        <v>0</v>
      </c>
      <c r="U201" s="80">
        <f t="shared" si="55"/>
        <v>0</v>
      </c>
      <c r="V201" s="46">
        <v>0</v>
      </c>
      <c r="W201" s="46">
        <v>0</v>
      </c>
      <c r="X201" s="46">
        <v>0</v>
      </c>
      <c r="Y201" s="46">
        <v>0</v>
      </c>
      <c r="Z201" s="46">
        <v>0</v>
      </c>
      <c r="AA201" s="46">
        <v>0</v>
      </c>
      <c r="AB201" s="46">
        <v>0</v>
      </c>
      <c r="AC201" s="70">
        <f t="shared" si="56"/>
        <v>0</v>
      </c>
      <c r="AD201" s="113">
        <f t="shared" si="57"/>
        <v>0</v>
      </c>
    </row>
    <row r="202" spans="1:30" s="48" customFormat="1" ht="12.75" hidden="1" x14ac:dyDescent="0.2">
      <c r="A202" s="94">
        <v>197</v>
      </c>
      <c r="B202" s="35"/>
      <c r="C202" s="142"/>
      <c r="D202" s="56"/>
      <c r="E202" s="78">
        <f t="shared" si="54"/>
        <v>0</v>
      </c>
      <c r="F202" s="79">
        <f t="shared" ref="F202:F265" si="58">(E202+J202+L202+K202+M202)*26.5%</f>
        <v>0</v>
      </c>
      <c r="G202" s="46">
        <f t="shared" ref="G202:G265" si="59">(E202+J202+L202+K202+M202)*1%</f>
        <v>0</v>
      </c>
      <c r="H202" s="46">
        <f t="shared" ref="H202:H265" si="60">(E202+J202+L202+K202+M202)*8%</f>
        <v>0</v>
      </c>
      <c r="I202" s="46">
        <f t="shared" ref="I202:I265" si="61">H202/2</f>
        <v>0</v>
      </c>
      <c r="J202" s="46">
        <f t="shared" ref="J202:J265" si="62">E202/12</f>
        <v>0</v>
      </c>
      <c r="K202" s="46">
        <f t="shared" ref="K202:K265" si="63">E202/12</f>
        <v>0</v>
      </c>
      <c r="L202" s="46">
        <f t="shared" ref="L202:L265" si="64">K202/3</f>
        <v>0</v>
      </c>
      <c r="M202" s="46">
        <f t="shared" ref="M202:M265" si="65">E202/12</f>
        <v>0</v>
      </c>
      <c r="N202" s="79">
        <v>0</v>
      </c>
      <c r="O202" s="46">
        <v>0</v>
      </c>
      <c r="P202" s="46">
        <v>0</v>
      </c>
      <c r="Q202" s="46">
        <v>0</v>
      </c>
      <c r="R202" s="46">
        <v>0</v>
      </c>
      <c r="S202" s="130">
        <v>0</v>
      </c>
      <c r="T202" s="46">
        <v>0</v>
      </c>
      <c r="U202" s="80">
        <f t="shared" si="55"/>
        <v>0</v>
      </c>
      <c r="V202" s="46">
        <v>0</v>
      </c>
      <c r="W202" s="46">
        <v>0</v>
      </c>
      <c r="X202" s="46">
        <v>0</v>
      </c>
      <c r="Y202" s="46">
        <v>0</v>
      </c>
      <c r="Z202" s="46">
        <v>0</v>
      </c>
      <c r="AA202" s="46">
        <v>0</v>
      </c>
      <c r="AB202" s="46">
        <v>0</v>
      </c>
      <c r="AC202" s="70">
        <f t="shared" si="56"/>
        <v>0</v>
      </c>
      <c r="AD202" s="113">
        <f t="shared" si="57"/>
        <v>0</v>
      </c>
    </row>
    <row r="203" spans="1:30" s="48" customFormat="1" ht="12.75" hidden="1" x14ac:dyDescent="0.2">
      <c r="A203" s="94">
        <v>198</v>
      </c>
      <c r="B203" s="35"/>
      <c r="C203" s="142"/>
      <c r="D203" s="56"/>
      <c r="E203" s="78">
        <f t="shared" ref="E203:E266" si="66">C203*D203</f>
        <v>0</v>
      </c>
      <c r="F203" s="79">
        <f t="shared" si="58"/>
        <v>0</v>
      </c>
      <c r="G203" s="46">
        <f t="shared" si="59"/>
        <v>0</v>
      </c>
      <c r="H203" s="46">
        <f t="shared" si="60"/>
        <v>0</v>
      </c>
      <c r="I203" s="46">
        <f t="shared" si="61"/>
        <v>0</v>
      </c>
      <c r="J203" s="46">
        <f t="shared" si="62"/>
        <v>0</v>
      </c>
      <c r="K203" s="46">
        <f t="shared" si="63"/>
        <v>0</v>
      </c>
      <c r="L203" s="46">
        <f t="shared" si="64"/>
        <v>0</v>
      </c>
      <c r="M203" s="46">
        <f t="shared" si="65"/>
        <v>0</v>
      </c>
      <c r="N203" s="79">
        <v>0</v>
      </c>
      <c r="O203" s="46">
        <v>0</v>
      </c>
      <c r="P203" s="46">
        <v>0</v>
      </c>
      <c r="Q203" s="46">
        <v>0</v>
      </c>
      <c r="R203" s="46">
        <v>0</v>
      </c>
      <c r="S203" s="130">
        <v>0</v>
      </c>
      <c r="T203" s="46">
        <v>0</v>
      </c>
      <c r="U203" s="80">
        <f t="shared" ref="U203:U266" si="67">SUM(F203:T203)</f>
        <v>0</v>
      </c>
      <c r="V203" s="46">
        <v>0</v>
      </c>
      <c r="W203" s="46">
        <v>0</v>
      </c>
      <c r="X203" s="46">
        <v>0</v>
      </c>
      <c r="Y203" s="46">
        <v>0</v>
      </c>
      <c r="Z203" s="46">
        <v>0</v>
      </c>
      <c r="AA203" s="46">
        <v>0</v>
      </c>
      <c r="AB203" s="46">
        <v>0</v>
      </c>
      <c r="AC203" s="70">
        <f t="shared" ref="AC203:AC266" si="68">SUM(V203:AB203)</f>
        <v>0</v>
      </c>
      <c r="AD203" s="113">
        <f t="shared" ref="AD203:AD266" si="69">E203+U203+AC203</f>
        <v>0</v>
      </c>
    </row>
    <row r="204" spans="1:30" s="48" customFormat="1" ht="12.75" hidden="1" x14ac:dyDescent="0.2">
      <c r="A204" s="94">
        <v>199</v>
      </c>
      <c r="B204" s="35"/>
      <c r="C204" s="142"/>
      <c r="D204" s="56"/>
      <c r="E204" s="78">
        <f t="shared" si="66"/>
        <v>0</v>
      </c>
      <c r="F204" s="79">
        <f t="shared" si="58"/>
        <v>0</v>
      </c>
      <c r="G204" s="46">
        <f t="shared" si="59"/>
        <v>0</v>
      </c>
      <c r="H204" s="46">
        <f t="shared" si="60"/>
        <v>0</v>
      </c>
      <c r="I204" s="46">
        <f t="shared" si="61"/>
        <v>0</v>
      </c>
      <c r="J204" s="46">
        <f t="shared" si="62"/>
        <v>0</v>
      </c>
      <c r="K204" s="46">
        <f t="shared" si="63"/>
        <v>0</v>
      </c>
      <c r="L204" s="46">
        <f t="shared" si="64"/>
        <v>0</v>
      </c>
      <c r="M204" s="46">
        <f t="shared" si="65"/>
        <v>0</v>
      </c>
      <c r="N204" s="79">
        <v>0</v>
      </c>
      <c r="O204" s="46">
        <v>0</v>
      </c>
      <c r="P204" s="46">
        <v>0</v>
      </c>
      <c r="Q204" s="46">
        <v>0</v>
      </c>
      <c r="R204" s="46">
        <v>0</v>
      </c>
      <c r="S204" s="130">
        <v>0</v>
      </c>
      <c r="T204" s="46">
        <v>0</v>
      </c>
      <c r="U204" s="80">
        <f t="shared" si="67"/>
        <v>0</v>
      </c>
      <c r="V204" s="46">
        <v>0</v>
      </c>
      <c r="W204" s="46">
        <v>0</v>
      </c>
      <c r="X204" s="46">
        <v>0</v>
      </c>
      <c r="Y204" s="46">
        <v>0</v>
      </c>
      <c r="Z204" s="46">
        <v>0</v>
      </c>
      <c r="AA204" s="46">
        <v>0</v>
      </c>
      <c r="AB204" s="46">
        <v>0</v>
      </c>
      <c r="AC204" s="70">
        <f t="shared" si="68"/>
        <v>0</v>
      </c>
      <c r="AD204" s="113">
        <f t="shared" si="69"/>
        <v>0</v>
      </c>
    </row>
    <row r="205" spans="1:30" s="48" customFormat="1" ht="12.75" hidden="1" x14ac:dyDescent="0.2">
      <c r="A205" s="94">
        <v>200</v>
      </c>
      <c r="B205" s="35"/>
      <c r="C205" s="142"/>
      <c r="D205" s="56"/>
      <c r="E205" s="78">
        <f t="shared" si="66"/>
        <v>0</v>
      </c>
      <c r="F205" s="79">
        <f t="shared" si="58"/>
        <v>0</v>
      </c>
      <c r="G205" s="46">
        <f t="shared" si="59"/>
        <v>0</v>
      </c>
      <c r="H205" s="46">
        <f t="shared" si="60"/>
        <v>0</v>
      </c>
      <c r="I205" s="46">
        <f t="shared" si="61"/>
        <v>0</v>
      </c>
      <c r="J205" s="46">
        <f t="shared" si="62"/>
        <v>0</v>
      </c>
      <c r="K205" s="46">
        <f t="shared" si="63"/>
        <v>0</v>
      </c>
      <c r="L205" s="46">
        <f t="shared" si="64"/>
        <v>0</v>
      </c>
      <c r="M205" s="46">
        <f t="shared" si="65"/>
        <v>0</v>
      </c>
      <c r="N205" s="79">
        <v>0</v>
      </c>
      <c r="O205" s="46">
        <v>0</v>
      </c>
      <c r="P205" s="46">
        <v>0</v>
      </c>
      <c r="Q205" s="46">
        <v>0</v>
      </c>
      <c r="R205" s="46">
        <v>0</v>
      </c>
      <c r="S205" s="130">
        <v>0</v>
      </c>
      <c r="T205" s="46">
        <v>0</v>
      </c>
      <c r="U205" s="80">
        <f t="shared" si="67"/>
        <v>0</v>
      </c>
      <c r="V205" s="46">
        <v>0</v>
      </c>
      <c r="W205" s="46">
        <v>0</v>
      </c>
      <c r="X205" s="46">
        <v>0</v>
      </c>
      <c r="Y205" s="46">
        <v>0</v>
      </c>
      <c r="Z205" s="46">
        <v>0</v>
      </c>
      <c r="AA205" s="46">
        <v>0</v>
      </c>
      <c r="AB205" s="46">
        <v>0</v>
      </c>
      <c r="AC205" s="70">
        <f t="shared" si="68"/>
        <v>0</v>
      </c>
      <c r="AD205" s="113">
        <f t="shared" si="69"/>
        <v>0</v>
      </c>
    </row>
    <row r="206" spans="1:30" s="48" customFormat="1" ht="12.75" hidden="1" x14ac:dyDescent="0.2">
      <c r="A206" s="94">
        <v>201</v>
      </c>
      <c r="B206" s="35"/>
      <c r="C206" s="142"/>
      <c r="D206" s="56"/>
      <c r="E206" s="78">
        <f t="shared" si="66"/>
        <v>0</v>
      </c>
      <c r="F206" s="79">
        <f t="shared" si="58"/>
        <v>0</v>
      </c>
      <c r="G206" s="46">
        <f t="shared" si="59"/>
        <v>0</v>
      </c>
      <c r="H206" s="46">
        <f t="shared" si="60"/>
        <v>0</v>
      </c>
      <c r="I206" s="46">
        <f t="shared" si="61"/>
        <v>0</v>
      </c>
      <c r="J206" s="46">
        <f t="shared" si="62"/>
        <v>0</v>
      </c>
      <c r="K206" s="46">
        <f t="shared" si="63"/>
        <v>0</v>
      </c>
      <c r="L206" s="46">
        <f t="shared" si="64"/>
        <v>0</v>
      </c>
      <c r="M206" s="46">
        <f t="shared" si="65"/>
        <v>0</v>
      </c>
      <c r="N206" s="79">
        <v>0</v>
      </c>
      <c r="O206" s="46">
        <v>0</v>
      </c>
      <c r="P206" s="46">
        <v>0</v>
      </c>
      <c r="Q206" s="46">
        <v>0</v>
      </c>
      <c r="R206" s="46">
        <v>0</v>
      </c>
      <c r="S206" s="130">
        <v>0</v>
      </c>
      <c r="T206" s="46">
        <v>0</v>
      </c>
      <c r="U206" s="80">
        <f t="shared" si="67"/>
        <v>0</v>
      </c>
      <c r="V206" s="46">
        <v>0</v>
      </c>
      <c r="W206" s="46">
        <v>0</v>
      </c>
      <c r="X206" s="46">
        <v>0</v>
      </c>
      <c r="Y206" s="46">
        <v>0</v>
      </c>
      <c r="Z206" s="46">
        <v>0</v>
      </c>
      <c r="AA206" s="46">
        <v>0</v>
      </c>
      <c r="AB206" s="46">
        <v>0</v>
      </c>
      <c r="AC206" s="70">
        <f t="shared" si="68"/>
        <v>0</v>
      </c>
      <c r="AD206" s="113">
        <f t="shared" si="69"/>
        <v>0</v>
      </c>
    </row>
    <row r="207" spans="1:30" s="48" customFormat="1" ht="12.75" hidden="1" x14ac:dyDescent="0.2">
      <c r="A207" s="94">
        <v>202</v>
      </c>
      <c r="B207" s="35"/>
      <c r="C207" s="142"/>
      <c r="D207" s="56"/>
      <c r="E207" s="78">
        <f t="shared" si="66"/>
        <v>0</v>
      </c>
      <c r="F207" s="79">
        <f t="shared" si="58"/>
        <v>0</v>
      </c>
      <c r="G207" s="46">
        <f t="shared" si="59"/>
        <v>0</v>
      </c>
      <c r="H207" s="46">
        <f t="shared" si="60"/>
        <v>0</v>
      </c>
      <c r="I207" s="46">
        <f t="shared" si="61"/>
        <v>0</v>
      </c>
      <c r="J207" s="46">
        <f t="shared" si="62"/>
        <v>0</v>
      </c>
      <c r="K207" s="46">
        <f t="shared" si="63"/>
        <v>0</v>
      </c>
      <c r="L207" s="46">
        <f t="shared" si="64"/>
        <v>0</v>
      </c>
      <c r="M207" s="46">
        <f t="shared" si="65"/>
        <v>0</v>
      </c>
      <c r="N207" s="79">
        <v>0</v>
      </c>
      <c r="O207" s="46">
        <v>0</v>
      </c>
      <c r="P207" s="46">
        <v>0</v>
      </c>
      <c r="Q207" s="46">
        <v>0</v>
      </c>
      <c r="R207" s="46">
        <v>0</v>
      </c>
      <c r="S207" s="130">
        <v>0</v>
      </c>
      <c r="T207" s="46">
        <v>0</v>
      </c>
      <c r="U207" s="80">
        <f t="shared" si="67"/>
        <v>0</v>
      </c>
      <c r="V207" s="46">
        <v>0</v>
      </c>
      <c r="W207" s="46">
        <v>0</v>
      </c>
      <c r="X207" s="46">
        <v>0</v>
      </c>
      <c r="Y207" s="46">
        <v>0</v>
      </c>
      <c r="Z207" s="46">
        <v>0</v>
      </c>
      <c r="AA207" s="46">
        <v>0</v>
      </c>
      <c r="AB207" s="46">
        <v>0</v>
      </c>
      <c r="AC207" s="70">
        <f t="shared" si="68"/>
        <v>0</v>
      </c>
      <c r="AD207" s="113">
        <f t="shared" si="69"/>
        <v>0</v>
      </c>
    </row>
    <row r="208" spans="1:30" s="48" customFormat="1" ht="12.75" hidden="1" x14ac:dyDescent="0.2">
      <c r="A208" s="94">
        <v>203</v>
      </c>
      <c r="B208" s="35"/>
      <c r="C208" s="142"/>
      <c r="D208" s="56"/>
      <c r="E208" s="78">
        <f t="shared" si="66"/>
        <v>0</v>
      </c>
      <c r="F208" s="79">
        <f t="shared" si="58"/>
        <v>0</v>
      </c>
      <c r="G208" s="46">
        <f t="shared" si="59"/>
        <v>0</v>
      </c>
      <c r="H208" s="46">
        <f t="shared" si="60"/>
        <v>0</v>
      </c>
      <c r="I208" s="46">
        <f t="shared" si="61"/>
        <v>0</v>
      </c>
      <c r="J208" s="46">
        <f t="shared" si="62"/>
        <v>0</v>
      </c>
      <c r="K208" s="46">
        <f t="shared" si="63"/>
        <v>0</v>
      </c>
      <c r="L208" s="46">
        <f t="shared" si="64"/>
        <v>0</v>
      </c>
      <c r="M208" s="46">
        <f t="shared" si="65"/>
        <v>0</v>
      </c>
      <c r="N208" s="79">
        <v>0</v>
      </c>
      <c r="O208" s="46">
        <v>0</v>
      </c>
      <c r="P208" s="46">
        <v>0</v>
      </c>
      <c r="Q208" s="46">
        <v>0</v>
      </c>
      <c r="R208" s="46">
        <v>0</v>
      </c>
      <c r="S208" s="130">
        <v>0</v>
      </c>
      <c r="T208" s="46">
        <v>0</v>
      </c>
      <c r="U208" s="80">
        <f t="shared" si="67"/>
        <v>0</v>
      </c>
      <c r="V208" s="46">
        <v>0</v>
      </c>
      <c r="W208" s="46">
        <v>0</v>
      </c>
      <c r="X208" s="46">
        <v>0</v>
      </c>
      <c r="Y208" s="46">
        <v>0</v>
      </c>
      <c r="Z208" s="46">
        <v>0</v>
      </c>
      <c r="AA208" s="46">
        <v>0</v>
      </c>
      <c r="AB208" s="46">
        <v>0</v>
      </c>
      <c r="AC208" s="70">
        <f t="shared" si="68"/>
        <v>0</v>
      </c>
      <c r="AD208" s="113">
        <f t="shared" si="69"/>
        <v>0</v>
      </c>
    </row>
    <row r="209" spans="1:30" s="48" customFormat="1" ht="12.75" hidden="1" x14ac:dyDescent="0.2">
      <c r="A209" s="94">
        <v>204</v>
      </c>
      <c r="B209" s="35"/>
      <c r="C209" s="142"/>
      <c r="D209" s="56"/>
      <c r="E209" s="78">
        <f t="shared" si="66"/>
        <v>0</v>
      </c>
      <c r="F209" s="79">
        <f t="shared" si="58"/>
        <v>0</v>
      </c>
      <c r="G209" s="46">
        <f t="shared" si="59"/>
        <v>0</v>
      </c>
      <c r="H209" s="46">
        <f t="shared" si="60"/>
        <v>0</v>
      </c>
      <c r="I209" s="46">
        <f t="shared" si="61"/>
        <v>0</v>
      </c>
      <c r="J209" s="46">
        <f t="shared" si="62"/>
        <v>0</v>
      </c>
      <c r="K209" s="46">
        <f t="shared" si="63"/>
        <v>0</v>
      </c>
      <c r="L209" s="46">
        <f t="shared" si="64"/>
        <v>0</v>
      </c>
      <c r="M209" s="46">
        <f t="shared" si="65"/>
        <v>0</v>
      </c>
      <c r="N209" s="79">
        <v>0</v>
      </c>
      <c r="O209" s="46">
        <v>0</v>
      </c>
      <c r="P209" s="46">
        <v>0</v>
      </c>
      <c r="Q209" s="46">
        <v>0</v>
      </c>
      <c r="R209" s="46">
        <v>0</v>
      </c>
      <c r="S209" s="130">
        <v>0</v>
      </c>
      <c r="T209" s="46">
        <v>0</v>
      </c>
      <c r="U209" s="80">
        <f t="shared" si="67"/>
        <v>0</v>
      </c>
      <c r="V209" s="46">
        <v>0</v>
      </c>
      <c r="W209" s="46">
        <v>0</v>
      </c>
      <c r="X209" s="46">
        <v>0</v>
      </c>
      <c r="Y209" s="46">
        <v>0</v>
      </c>
      <c r="Z209" s="46">
        <v>0</v>
      </c>
      <c r="AA209" s="46">
        <v>0</v>
      </c>
      <c r="AB209" s="46">
        <v>0</v>
      </c>
      <c r="AC209" s="70">
        <f t="shared" si="68"/>
        <v>0</v>
      </c>
      <c r="AD209" s="113">
        <f t="shared" si="69"/>
        <v>0</v>
      </c>
    </row>
    <row r="210" spans="1:30" s="48" customFormat="1" ht="12.75" hidden="1" x14ac:dyDescent="0.2">
      <c r="A210" s="94">
        <v>205</v>
      </c>
      <c r="B210" s="35"/>
      <c r="C210" s="142"/>
      <c r="D210" s="56"/>
      <c r="E210" s="78">
        <f t="shared" si="66"/>
        <v>0</v>
      </c>
      <c r="F210" s="79">
        <f t="shared" si="58"/>
        <v>0</v>
      </c>
      <c r="G210" s="46">
        <f t="shared" si="59"/>
        <v>0</v>
      </c>
      <c r="H210" s="46">
        <f t="shared" si="60"/>
        <v>0</v>
      </c>
      <c r="I210" s="46">
        <f t="shared" si="61"/>
        <v>0</v>
      </c>
      <c r="J210" s="46">
        <f t="shared" si="62"/>
        <v>0</v>
      </c>
      <c r="K210" s="46">
        <f t="shared" si="63"/>
        <v>0</v>
      </c>
      <c r="L210" s="46">
        <f t="shared" si="64"/>
        <v>0</v>
      </c>
      <c r="M210" s="46">
        <f t="shared" si="65"/>
        <v>0</v>
      </c>
      <c r="N210" s="79">
        <v>0</v>
      </c>
      <c r="O210" s="46">
        <v>0</v>
      </c>
      <c r="P210" s="46">
        <v>0</v>
      </c>
      <c r="Q210" s="46">
        <v>0</v>
      </c>
      <c r="R210" s="46">
        <v>0</v>
      </c>
      <c r="S210" s="130">
        <v>0</v>
      </c>
      <c r="T210" s="46">
        <v>0</v>
      </c>
      <c r="U210" s="80">
        <f t="shared" si="67"/>
        <v>0</v>
      </c>
      <c r="V210" s="46">
        <v>0</v>
      </c>
      <c r="W210" s="46">
        <v>0</v>
      </c>
      <c r="X210" s="46">
        <v>0</v>
      </c>
      <c r="Y210" s="46">
        <v>0</v>
      </c>
      <c r="Z210" s="46">
        <v>0</v>
      </c>
      <c r="AA210" s="46">
        <v>0</v>
      </c>
      <c r="AB210" s="46">
        <v>0</v>
      </c>
      <c r="AC210" s="70">
        <f t="shared" si="68"/>
        <v>0</v>
      </c>
      <c r="AD210" s="113">
        <f t="shared" si="69"/>
        <v>0</v>
      </c>
    </row>
    <row r="211" spans="1:30" s="48" customFormat="1" ht="12.75" hidden="1" x14ac:dyDescent="0.2">
      <c r="A211" s="94">
        <v>206</v>
      </c>
      <c r="B211" s="35"/>
      <c r="C211" s="142"/>
      <c r="D211" s="56"/>
      <c r="E211" s="78">
        <f t="shared" si="66"/>
        <v>0</v>
      </c>
      <c r="F211" s="79">
        <f t="shared" si="58"/>
        <v>0</v>
      </c>
      <c r="G211" s="46">
        <f t="shared" si="59"/>
        <v>0</v>
      </c>
      <c r="H211" s="46">
        <f t="shared" si="60"/>
        <v>0</v>
      </c>
      <c r="I211" s="46">
        <f t="shared" si="61"/>
        <v>0</v>
      </c>
      <c r="J211" s="46">
        <f t="shared" si="62"/>
        <v>0</v>
      </c>
      <c r="K211" s="46">
        <f t="shared" si="63"/>
        <v>0</v>
      </c>
      <c r="L211" s="46">
        <f t="shared" si="64"/>
        <v>0</v>
      </c>
      <c r="M211" s="46">
        <f t="shared" si="65"/>
        <v>0</v>
      </c>
      <c r="N211" s="79">
        <v>0</v>
      </c>
      <c r="O211" s="46">
        <v>0</v>
      </c>
      <c r="P211" s="46">
        <v>0</v>
      </c>
      <c r="Q211" s="46">
        <v>0</v>
      </c>
      <c r="R211" s="46">
        <v>0</v>
      </c>
      <c r="S211" s="130">
        <v>0</v>
      </c>
      <c r="T211" s="46">
        <v>0</v>
      </c>
      <c r="U211" s="80">
        <f t="shared" si="67"/>
        <v>0</v>
      </c>
      <c r="V211" s="46">
        <v>0</v>
      </c>
      <c r="W211" s="46">
        <v>0</v>
      </c>
      <c r="X211" s="46">
        <v>0</v>
      </c>
      <c r="Y211" s="46">
        <v>0</v>
      </c>
      <c r="Z211" s="46">
        <v>0</v>
      </c>
      <c r="AA211" s="46">
        <v>0</v>
      </c>
      <c r="AB211" s="46">
        <v>0</v>
      </c>
      <c r="AC211" s="70">
        <f t="shared" si="68"/>
        <v>0</v>
      </c>
      <c r="AD211" s="113">
        <f t="shared" si="69"/>
        <v>0</v>
      </c>
    </row>
    <row r="212" spans="1:30" s="48" customFormat="1" ht="12.75" hidden="1" x14ac:dyDescent="0.2">
      <c r="A212" s="94">
        <v>207</v>
      </c>
      <c r="B212" s="35"/>
      <c r="C212" s="142"/>
      <c r="D212" s="56"/>
      <c r="E212" s="78">
        <f t="shared" si="66"/>
        <v>0</v>
      </c>
      <c r="F212" s="79">
        <f t="shared" si="58"/>
        <v>0</v>
      </c>
      <c r="G212" s="46">
        <f t="shared" si="59"/>
        <v>0</v>
      </c>
      <c r="H212" s="46">
        <f t="shared" si="60"/>
        <v>0</v>
      </c>
      <c r="I212" s="46">
        <f t="shared" si="61"/>
        <v>0</v>
      </c>
      <c r="J212" s="46">
        <f t="shared" si="62"/>
        <v>0</v>
      </c>
      <c r="K212" s="46">
        <f t="shared" si="63"/>
        <v>0</v>
      </c>
      <c r="L212" s="46">
        <f t="shared" si="64"/>
        <v>0</v>
      </c>
      <c r="M212" s="46">
        <f t="shared" si="65"/>
        <v>0</v>
      </c>
      <c r="N212" s="79">
        <v>0</v>
      </c>
      <c r="O212" s="46">
        <v>0</v>
      </c>
      <c r="P212" s="46">
        <v>0</v>
      </c>
      <c r="Q212" s="46">
        <v>0</v>
      </c>
      <c r="R212" s="46">
        <v>0</v>
      </c>
      <c r="S212" s="130">
        <v>0</v>
      </c>
      <c r="T212" s="46">
        <v>0</v>
      </c>
      <c r="U212" s="80">
        <f t="shared" si="67"/>
        <v>0</v>
      </c>
      <c r="V212" s="46">
        <v>0</v>
      </c>
      <c r="W212" s="46">
        <v>0</v>
      </c>
      <c r="X212" s="46">
        <v>0</v>
      </c>
      <c r="Y212" s="46">
        <v>0</v>
      </c>
      <c r="Z212" s="46">
        <v>0</v>
      </c>
      <c r="AA212" s="46">
        <v>0</v>
      </c>
      <c r="AB212" s="46">
        <v>0</v>
      </c>
      <c r="AC212" s="70">
        <f t="shared" si="68"/>
        <v>0</v>
      </c>
      <c r="AD212" s="113">
        <f t="shared" si="69"/>
        <v>0</v>
      </c>
    </row>
    <row r="213" spans="1:30" s="48" customFormat="1" ht="12.75" hidden="1" x14ac:dyDescent="0.2">
      <c r="A213" s="94">
        <v>208</v>
      </c>
      <c r="B213" s="35"/>
      <c r="C213" s="142"/>
      <c r="D213" s="56"/>
      <c r="E213" s="78">
        <f t="shared" si="66"/>
        <v>0</v>
      </c>
      <c r="F213" s="79">
        <f t="shared" si="58"/>
        <v>0</v>
      </c>
      <c r="G213" s="46">
        <f t="shared" si="59"/>
        <v>0</v>
      </c>
      <c r="H213" s="46">
        <f t="shared" si="60"/>
        <v>0</v>
      </c>
      <c r="I213" s="46">
        <f t="shared" si="61"/>
        <v>0</v>
      </c>
      <c r="J213" s="46">
        <f t="shared" si="62"/>
        <v>0</v>
      </c>
      <c r="K213" s="46">
        <f t="shared" si="63"/>
        <v>0</v>
      </c>
      <c r="L213" s="46">
        <f t="shared" si="64"/>
        <v>0</v>
      </c>
      <c r="M213" s="46">
        <f t="shared" si="65"/>
        <v>0</v>
      </c>
      <c r="N213" s="79">
        <v>0</v>
      </c>
      <c r="O213" s="46">
        <v>0</v>
      </c>
      <c r="P213" s="46">
        <v>0</v>
      </c>
      <c r="Q213" s="46">
        <v>0</v>
      </c>
      <c r="R213" s="46">
        <v>0</v>
      </c>
      <c r="S213" s="130">
        <v>0</v>
      </c>
      <c r="T213" s="46">
        <v>0</v>
      </c>
      <c r="U213" s="80">
        <f t="shared" si="67"/>
        <v>0</v>
      </c>
      <c r="V213" s="46">
        <v>0</v>
      </c>
      <c r="W213" s="46">
        <v>0</v>
      </c>
      <c r="X213" s="46">
        <v>0</v>
      </c>
      <c r="Y213" s="46">
        <v>0</v>
      </c>
      <c r="Z213" s="46">
        <v>0</v>
      </c>
      <c r="AA213" s="46">
        <v>0</v>
      </c>
      <c r="AB213" s="46">
        <v>0</v>
      </c>
      <c r="AC213" s="70">
        <f t="shared" si="68"/>
        <v>0</v>
      </c>
      <c r="AD213" s="113">
        <f t="shared" si="69"/>
        <v>0</v>
      </c>
    </row>
    <row r="214" spans="1:30" s="48" customFormat="1" ht="12.75" hidden="1" x14ac:dyDescent="0.2">
      <c r="A214" s="94">
        <v>209</v>
      </c>
      <c r="B214" s="35"/>
      <c r="C214" s="142"/>
      <c r="D214" s="56"/>
      <c r="E214" s="78">
        <f t="shared" si="66"/>
        <v>0</v>
      </c>
      <c r="F214" s="79">
        <f t="shared" si="58"/>
        <v>0</v>
      </c>
      <c r="G214" s="46">
        <f t="shared" si="59"/>
        <v>0</v>
      </c>
      <c r="H214" s="46">
        <f t="shared" si="60"/>
        <v>0</v>
      </c>
      <c r="I214" s="46">
        <f t="shared" si="61"/>
        <v>0</v>
      </c>
      <c r="J214" s="46">
        <f t="shared" si="62"/>
        <v>0</v>
      </c>
      <c r="K214" s="46">
        <f t="shared" si="63"/>
        <v>0</v>
      </c>
      <c r="L214" s="46">
        <f t="shared" si="64"/>
        <v>0</v>
      </c>
      <c r="M214" s="46">
        <f t="shared" si="65"/>
        <v>0</v>
      </c>
      <c r="N214" s="79">
        <v>0</v>
      </c>
      <c r="O214" s="46">
        <v>0</v>
      </c>
      <c r="P214" s="46">
        <v>0</v>
      </c>
      <c r="Q214" s="46">
        <v>0</v>
      </c>
      <c r="R214" s="46">
        <v>0</v>
      </c>
      <c r="S214" s="130">
        <v>0</v>
      </c>
      <c r="T214" s="46">
        <v>0</v>
      </c>
      <c r="U214" s="80">
        <f t="shared" si="67"/>
        <v>0</v>
      </c>
      <c r="V214" s="46">
        <v>0</v>
      </c>
      <c r="W214" s="46">
        <v>0</v>
      </c>
      <c r="X214" s="46">
        <v>0</v>
      </c>
      <c r="Y214" s="46">
        <v>0</v>
      </c>
      <c r="Z214" s="46">
        <v>0</v>
      </c>
      <c r="AA214" s="46">
        <v>0</v>
      </c>
      <c r="AB214" s="46">
        <v>0</v>
      </c>
      <c r="AC214" s="70">
        <f t="shared" si="68"/>
        <v>0</v>
      </c>
      <c r="AD214" s="113">
        <f t="shared" si="69"/>
        <v>0</v>
      </c>
    </row>
    <row r="215" spans="1:30" s="48" customFormat="1" ht="12.75" hidden="1" x14ac:dyDescent="0.2">
      <c r="A215" s="94">
        <v>210</v>
      </c>
      <c r="B215" s="35"/>
      <c r="C215" s="142"/>
      <c r="D215" s="56"/>
      <c r="E215" s="78">
        <f t="shared" si="66"/>
        <v>0</v>
      </c>
      <c r="F215" s="79">
        <f t="shared" si="58"/>
        <v>0</v>
      </c>
      <c r="G215" s="46">
        <f t="shared" si="59"/>
        <v>0</v>
      </c>
      <c r="H215" s="46">
        <f t="shared" si="60"/>
        <v>0</v>
      </c>
      <c r="I215" s="46">
        <f t="shared" si="61"/>
        <v>0</v>
      </c>
      <c r="J215" s="46">
        <f t="shared" si="62"/>
        <v>0</v>
      </c>
      <c r="K215" s="46">
        <f t="shared" si="63"/>
        <v>0</v>
      </c>
      <c r="L215" s="46">
        <f t="shared" si="64"/>
        <v>0</v>
      </c>
      <c r="M215" s="46">
        <f t="shared" si="65"/>
        <v>0</v>
      </c>
      <c r="N215" s="79">
        <v>0</v>
      </c>
      <c r="O215" s="46">
        <v>0</v>
      </c>
      <c r="P215" s="46">
        <v>0</v>
      </c>
      <c r="Q215" s="46">
        <v>0</v>
      </c>
      <c r="R215" s="46">
        <v>0</v>
      </c>
      <c r="S215" s="130">
        <v>0</v>
      </c>
      <c r="T215" s="46">
        <v>0</v>
      </c>
      <c r="U215" s="80">
        <f t="shared" si="67"/>
        <v>0</v>
      </c>
      <c r="V215" s="46">
        <v>0</v>
      </c>
      <c r="W215" s="46">
        <v>0</v>
      </c>
      <c r="X215" s="46">
        <v>0</v>
      </c>
      <c r="Y215" s="46">
        <v>0</v>
      </c>
      <c r="Z215" s="46">
        <v>0</v>
      </c>
      <c r="AA215" s="46">
        <v>0</v>
      </c>
      <c r="AB215" s="46">
        <v>0</v>
      </c>
      <c r="AC215" s="70">
        <f t="shared" si="68"/>
        <v>0</v>
      </c>
      <c r="AD215" s="113">
        <f t="shared" si="69"/>
        <v>0</v>
      </c>
    </row>
    <row r="216" spans="1:30" s="48" customFormat="1" ht="12.75" hidden="1" x14ac:dyDescent="0.2">
      <c r="A216" s="94">
        <v>211</v>
      </c>
      <c r="B216" s="35"/>
      <c r="C216" s="142"/>
      <c r="D216" s="56"/>
      <c r="E216" s="78">
        <f t="shared" si="66"/>
        <v>0</v>
      </c>
      <c r="F216" s="79">
        <f t="shared" si="58"/>
        <v>0</v>
      </c>
      <c r="G216" s="46">
        <f t="shared" si="59"/>
        <v>0</v>
      </c>
      <c r="H216" s="46">
        <f t="shared" si="60"/>
        <v>0</v>
      </c>
      <c r="I216" s="46">
        <f t="shared" si="61"/>
        <v>0</v>
      </c>
      <c r="J216" s="46">
        <f t="shared" si="62"/>
        <v>0</v>
      </c>
      <c r="K216" s="46">
        <f t="shared" si="63"/>
        <v>0</v>
      </c>
      <c r="L216" s="46">
        <f t="shared" si="64"/>
        <v>0</v>
      </c>
      <c r="M216" s="46">
        <f t="shared" si="65"/>
        <v>0</v>
      </c>
      <c r="N216" s="79">
        <v>0</v>
      </c>
      <c r="O216" s="46">
        <v>0</v>
      </c>
      <c r="P216" s="46">
        <v>0</v>
      </c>
      <c r="Q216" s="46">
        <v>0</v>
      </c>
      <c r="R216" s="46">
        <v>0</v>
      </c>
      <c r="S216" s="130">
        <v>0</v>
      </c>
      <c r="T216" s="46">
        <v>0</v>
      </c>
      <c r="U216" s="80">
        <f t="shared" si="67"/>
        <v>0</v>
      </c>
      <c r="V216" s="46">
        <v>0</v>
      </c>
      <c r="W216" s="46">
        <v>0</v>
      </c>
      <c r="X216" s="46">
        <v>0</v>
      </c>
      <c r="Y216" s="46">
        <v>0</v>
      </c>
      <c r="Z216" s="46">
        <v>0</v>
      </c>
      <c r="AA216" s="46">
        <v>0</v>
      </c>
      <c r="AB216" s="46">
        <v>0</v>
      </c>
      <c r="AC216" s="70">
        <f t="shared" si="68"/>
        <v>0</v>
      </c>
      <c r="AD216" s="113">
        <f t="shared" si="69"/>
        <v>0</v>
      </c>
    </row>
    <row r="217" spans="1:30" s="48" customFormat="1" ht="12.75" hidden="1" x14ac:dyDescent="0.2">
      <c r="A217" s="94">
        <v>212</v>
      </c>
      <c r="B217" s="35"/>
      <c r="C217" s="142"/>
      <c r="D217" s="56"/>
      <c r="E217" s="78">
        <f t="shared" si="66"/>
        <v>0</v>
      </c>
      <c r="F217" s="79">
        <f t="shared" si="58"/>
        <v>0</v>
      </c>
      <c r="G217" s="46">
        <f t="shared" si="59"/>
        <v>0</v>
      </c>
      <c r="H217" s="46">
        <f t="shared" si="60"/>
        <v>0</v>
      </c>
      <c r="I217" s="46">
        <f t="shared" si="61"/>
        <v>0</v>
      </c>
      <c r="J217" s="46">
        <f t="shared" si="62"/>
        <v>0</v>
      </c>
      <c r="K217" s="46">
        <f t="shared" si="63"/>
        <v>0</v>
      </c>
      <c r="L217" s="46">
        <f t="shared" si="64"/>
        <v>0</v>
      </c>
      <c r="M217" s="46">
        <f t="shared" si="65"/>
        <v>0</v>
      </c>
      <c r="N217" s="79">
        <v>0</v>
      </c>
      <c r="O217" s="46">
        <v>0</v>
      </c>
      <c r="P217" s="46">
        <v>0</v>
      </c>
      <c r="Q217" s="46">
        <v>0</v>
      </c>
      <c r="R217" s="46">
        <v>0</v>
      </c>
      <c r="S217" s="130">
        <v>0</v>
      </c>
      <c r="T217" s="46">
        <v>0</v>
      </c>
      <c r="U217" s="80">
        <f t="shared" si="67"/>
        <v>0</v>
      </c>
      <c r="V217" s="46">
        <v>0</v>
      </c>
      <c r="W217" s="46">
        <v>0</v>
      </c>
      <c r="X217" s="46">
        <v>0</v>
      </c>
      <c r="Y217" s="46">
        <v>0</v>
      </c>
      <c r="Z217" s="46">
        <v>0</v>
      </c>
      <c r="AA217" s="46">
        <v>0</v>
      </c>
      <c r="AB217" s="46">
        <v>0</v>
      </c>
      <c r="AC217" s="70">
        <f t="shared" si="68"/>
        <v>0</v>
      </c>
      <c r="AD217" s="113">
        <f t="shared" si="69"/>
        <v>0</v>
      </c>
    </row>
    <row r="218" spans="1:30" s="48" customFormat="1" ht="12.75" hidden="1" x14ac:dyDescent="0.2">
      <c r="A218" s="94">
        <v>213</v>
      </c>
      <c r="B218" s="35"/>
      <c r="C218" s="142"/>
      <c r="D218" s="56"/>
      <c r="E218" s="78">
        <f t="shared" si="66"/>
        <v>0</v>
      </c>
      <c r="F218" s="79">
        <f t="shared" si="58"/>
        <v>0</v>
      </c>
      <c r="G218" s="46">
        <f t="shared" si="59"/>
        <v>0</v>
      </c>
      <c r="H218" s="46">
        <f t="shared" si="60"/>
        <v>0</v>
      </c>
      <c r="I218" s="46">
        <f t="shared" si="61"/>
        <v>0</v>
      </c>
      <c r="J218" s="46">
        <f t="shared" si="62"/>
        <v>0</v>
      </c>
      <c r="K218" s="46">
        <f t="shared" si="63"/>
        <v>0</v>
      </c>
      <c r="L218" s="46">
        <f t="shared" si="64"/>
        <v>0</v>
      </c>
      <c r="M218" s="46">
        <f t="shared" si="65"/>
        <v>0</v>
      </c>
      <c r="N218" s="79">
        <v>0</v>
      </c>
      <c r="O218" s="46">
        <v>0</v>
      </c>
      <c r="P218" s="46">
        <v>0</v>
      </c>
      <c r="Q218" s="46">
        <v>0</v>
      </c>
      <c r="R218" s="46">
        <v>0</v>
      </c>
      <c r="S218" s="130">
        <v>0</v>
      </c>
      <c r="T218" s="46">
        <v>0</v>
      </c>
      <c r="U218" s="80">
        <f t="shared" si="67"/>
        <v>0</v>
      </c>
      <c r="V218" s="46">
        <v>0</v>
      </c>
      <c r="W218" s="46">
        <v>0</v>
      </c>
      <c r="X218" s="46">
        <v>0</v>
      </c>
      <c r="Y218" s="46">
        <v>0</v>
      </c>
      <c r="Z218" s="46">
        <v>0</v>
      </c>
      <c r="AA218" s="46">
        <v>0</v>
      </c>
      <c r="AB218" s="46">
        <v>0</v>
      </c>
      <c r="AC218" s="70">
        <f t="shared" si="68"/>
        <v>0</v>
      </c>
      <c r="AD218" s="113">
        <f t="shared" si="69"/>
        <v>0</v>
      </c>
    </row>
    <row r="219" spans="1:30" s="48" customFormat="1" ht="12.75" hidden="1" x14ac:dyDescent="0.2">
      <c r="A219" s="94">
        <v>214</v>
      </c>
      <c r="B219" s="35"/>
      <c r="C219" s="142"/>
      <c r="D219" s="56"/>
      <c r="E219" s="78">
        <f t="shared" si="66"/>
        <v>0</v>
      </c>
      <c r="F219" s="79">
        <f t="shared" si="58"/>
        <v>0</v>
      </c>
      <c r="G219" s="46">
        <f t="shared" si="59"/>
        <v>0</v>
      </c>
      <c r="H219" s="46">
        <f t="shared" si="60"/>
        <v>0</v>
      </c>
      <c r="I219" s="46">
        <f t="shared" si="61"/>
        <v>0</v>
      </c>
      <c r="J219" s="46">
        <f t="shared" si="62"/>
        <v>0</v>
      </c>
      <c r="K219" s="46">
        <f t="shared" si="63"/>
        <v>0</v>
      </c>
      <c r="L219" s="46">
        <f t="shared" si="64"/>
        <v>0</v>
      </c>
      <c r="M219" s="46">
        <f t="shared" si="65"/>
        <v>0</v>
      </c>
      <c r="N219" s="79">
        <v>0</v>
      </c>
      <c r="O219" s="46">
        <v>0</v>
      </c>
      <c r="P219" s="46">
        <v>0</v>
      </c>
      <c r="Q219" s="46">
        <v>0</v>
      </c>
      <c r="R219" s="46">
        <v>0</v>
      </c>
      <c r="S219" s="130">
        <v>0</v>
      </c>
      <c r="T219" s="46">
        <v>0</v>
      </c>
      <c r="U219" s="80">
        <f t="shared" si="67"/>
        <v>0</v>
      </c>
      <c r="V219" s="46">
        <v>0</v>
      </c>
      <c r="W219" s="46">
        <v>0</v>
      </c>
      <c r="X219" s="46">
        <v>0</v>
      </c>
      <c r="Y219" s="46">
        <v>0</v>
      </c>
      <c r="Z219" s="46">
        <v>0</v>
      </c>
      <c r="AA219" s="46">
        <v>0</v>
      </c>
      <c r="AB219" s="46">
        <v>0</v>
      </c>
      <c r="AC219" s="70">
        <f t="shared" si="68"/>
        <v>0</v>
      </c>
      <c r="AD219" s="113">
        <f t="shared" si="69"/>
        <v>0</v>
      </c>
    </row>
    <row r="220" spans="1:30" s="48" customFormat="1" ht="12.75" hidden="1" x14ac:dyDescent="0.2">
      <c r="A220" s="94">
        <v>215</v>
      </c>
      <c r="B220" s="35"/>
      <c r="C220" s="142"/>
      <c r="D220" s="56"/>
      <c r="E220" s="78">
        <f t="shared" si="66"/>
        <v>0</v>
      </c>
      <c r="F220" s="79">
        <f t="shared" si="58"/>
        <v>0</v>
      </c>
      <c r="G220" s="46">
        <f t="shared" si="59"/>
        <v>0</v>
      </c>
      <c r="H220" s="46">
        <f t="shared" si="60"/>
        <v>0</v>
      </c>
      <c r="I220" s="46">
        <f t="shared" si="61"/>
        <v>0</v>
      </c>
      <c r="J220" s="46">
        <f t="shared" si="62"/>
        <v>0</v>
      </c>
      <c r="K220" s="46">
        <f t="shared" si="63"/>
        <v>0</v>
      </c>
      <c r="L220" s="46">
        <f t="shared" si="64"/>
        <v>0</v>
      </c>
      <c r="M220" s="46">
        <f t="shared" si="65"/>
        <v>0</v>
      </c>
      <c r="N220" s="79">
        <v>0</v>
      </c>
      <c r="O220" s="46">
        <v>0</v>
      </c>
      <c r="P220" s="46">
        <v>0</v>
      </c>
      <c r="Q220" s="46">
        <v>0</v>
      </c>
      <c r="R220" s="46">
        <v>0</v>
      </c>
      <c r="S220" s="130">
        <v>0</v>
      </c>
      <c r="T220" s="46">
        <v>0</v>
      </c>
      <c r="U220" s="80">
        <f t="shared" si="67"/>
        <v>0</v>
      </c>
      <c r="V220" s="46">
        <v>0</v>
      </c>
      <c r="W220" s="46">
        <v>0</v>
      </c>
      <c r="X220" s="46">
        <v>0</v>
      </c>
      <c r="Y220" s="46">
        <v>0</v>
      </c>
      <c r="Z220" s="46">
        <v>0</v>
      </c>
      <c r="AA220" s="46">
        <v>0</v>
      </c>
      <c r="AB220" s="46">
        <v>0</v>
      </c>
      <c r="AC220" s="70">
        <f t="shared" si="68"/>
        <v>0</v>
      </c>
      <c r="AD220" s="113">
        <f t="shared" si="69"/>
        <v>0</v>
      </c>
    </row>
    <row r="221" spans="1:30" s="48" customFormat="1" ht="12.75" hidden="1" x14ac:dyDescent="0.2">
      <c r="A221" s="94">
        <v>216</v>
      </c>
      <c r="B221" s="35"/>
      <c r="C221" s="142"/>
      <c r="D221" s="56"/>
      <c r="E221" s="78">
        <f t="shared" si="66"/>
        <v>0</v>
      </c>
      <c r="F221" s="79">
        <f t="shared" si="58"/>
        <v>0</v>
      </c>
      <c r="G221" s="46">
        <f t="shared" si="59"/>
        <v>0</v>
      </c>
      <c r="H221" s="46">
        <f t="shared" si="60"/>
        <v>0</v>
      </c>
      <c r="I221" s="46">
        <f t="shared" si="61"/>
        <v>0</v>
      </c>
      <c r="J221" s="46">
        <f t="shared" si="62"/>
        <v>0</v>
      </c>
      <c r="K221" s="46">
        <f t="shared" si="63"/>
        <v>0</v>
      </c>
      <c r="L221" s="46">
        <f t="shared" si="64"/>
        <v>0</v>
      </c>
      <c r="M221" s="46">
        <f t="shared" si="65"/>
        <v>0</v>
      </c>
      <c r="N221" s="79">
        <v>0</v>
      </c>
      <c r="O221" s="46">
        <v>0</v>
      </c>
      <c r="P221" s="46">
        <v>0</v>
      </c>
      <c r="Q221" s="46">
        <v>0</v>
      </c>
      <c r="R221" s="46">
        <v>0</v>
      </c>
      <c r="S221" s="130">
        <v>0</v>
      </c>
      <c r="T221" s="46">
        <v>0</v>
      </c>
      <c r="U221" s="80">
        <f t="shared" si="67"/>
        <v>0</v>
      </c>
      <c r="V221" s="46">
        <v>0</v>
      </c>
      <c r="W221" s="46">
        <v>0</v>
      </c>
      <c r="X221" s="46">
        <v>0</v>
      </c>
      <c r="Y221" s="46">
        <v>0</v>
      </c>
      <c r="Z221" s="46">
        <v>0</v>
      </c>
      <c r="AA221" s="46">
        <v>0</v>
      </c>
      <c r="AB221" s="46">
        <v>0</v>
      </c>
      <c r="AC221" s="70">
        <f t="shared" si="68"/>
        <v>0</v>
      </c>
      <c r="AD221" s="113">
        <f t="shared" si="69"/>
        <v>0</v>
      </c>
    </row>
    <row r="222" spans="1:30" s="48" customFormat="1" ht="12.75" hidden="1" x14ac:dyDescent="0.2">
      <c r="A222" s="94">
        <v>217</v>
      </c>
      <c r="B222" s="35"/>
      <c r="C222" s="142"/>
      <c r="D222" s="56"/>
      <c r="E222" s="78">
        <f t="shared" si="66"/>
        <v>0</v>
      </c>
      <c r="F222" s="79">
        <f t="shared" si="58"/>
        <v>0</v>
      </c>
      <c r="G222" s="46">
        <f t="shared" si="59"/>
        <v>0</v>
      </c>
      <c r="H222" s="46">
        <f t="shared" si="60"/>
        <v>0</v>
      </c>
      <c r="I222" s="46">
        <f t="shared" si="61"/>
        <v>0</v>
      </c>
      <c r="J222" s="46">
        <f t="shared" si="62"/>
        <v>0</v>
      </c>
      <c r="K222" s="46">
        <f t="shared" si="63"/>
        <v>0</v>
      </c>
      <c r="L222" s="46">
        <f t="shared" si="64"/>
        <v>0</v>
      </c>
      <c r="M222" s="46">
        <f t="shared" si="65"/>
        <v>0</v>
      </c>
      <c r="N222" s="79">
        <v>0</v>
      </c>
      <c r="O222" s="46">
        <v>0</v>
      </c>
      <c r="P222" s="46">
        <v>0</v>
      </c>
      <c r="Q222" s="46">
        <v>0</v>
      </c>
      <c r="R222" s="46">
        <v>0</v>
      </c>
      <c r="S222" s="130">
        <v>0</v>
      </c>
      <c r="T222" s="46">
        <v>0</v>
      </c>
      <c r="U222" s="80">
        <f t="shared" si="67"/>
        <v>0</v>
      </c>
      <c r="V222" s="46">
        <v>0</v>
      </c>
      <c r="W222" s="46">
        <v>0</v>
      </c>
      <c r="X222" s="46">
        <v>0</v>
      </c>
      <c r="Y222" s="46">
        <v>0</v>
      </c>
      <c r="Z222" s="46">
        <v>0</v>
      </c>
      <c r="AA222" s="46">
        <v>0</v>
      </c>
      <c r="AB222" s="46">
        <v>0</v>
      </c>
      <c r="AC222" s="70">
        <f t="shared" si="68"/>
        <v>0</v>
      </c>
      <c r="AD222" s="113">
        <f t="shared" si="69"/>
        <v>0</v>
      </c>
    </row>
    <row r="223" spans="1:30" s="48" customFormat="1" ht="12.75" hidden="1" x14ac:dyDescent="0.2">
      <c r="A223" s="94">
        <v>218</v>
      </c>
      <c r="B223" s="35"/>
      <c r="C223" s="142"/>
      <c r="D223" s="56"/>
      <c r="E223" s="78">
        <f t="shared" si="66"/>
        <v>0</v>
      </c>
      <c r="F223" s="79">
        <f t="shared" si="58"/>
        <v>0</v>
      </c>
      <c r="G223" s="46">
        <f t="shared" si="59"/>
        <v>0</v>
      </c>
      <c r="H223" s="46">
        <f t="shared" si="60"/>
        <v>0</v>
      </c>
      <c r="I223" s="46">
        <f t="shared" si="61"/>
        <v>0</v>
      </c>
      <c r="J223" s="46">
        <f t="shared" si="62"/>
        <v>0</v>
      </c>
      <c r="K223" s="46">
        <f t="shared" si="63"/>
        <v>0</v>
      </c>
      <c r="L223" s="46">
        <f t="shared" si="64"/>
        <v>0</v>
      </c>
      <c r="M223" s="46">
        <f t="shared" si="65"/>
        <v>0</v>
      </c>
      <c r="N223" s="79">
        <v>0</v>
      </c>
      <c r="O223" s="46">
        <v>0</v>
      </c>
      <c r="P223" s="46">
        <v>0</v>
      </c>
      <c r="Q223" s="46">
        <v>0</v>
      </c>
      <c r="R223" s="46">
        <v>0</v>
      </c>
      <c r="S223" s="130">
        <v>0</v>
      </c>
      <c r="T223" s="46">
        <v>0</v>
      </c>
      <c r="U223" s="80">
        <f t="shared" si="67"/>
        <v>0</v>
      </c>
      <c r="V223" s="46">
        <v>0</v>
      </c>
      <c r="W223" s="46">
        <v>0</v>
      </c>
      <c r="X223" s="46">
        <v>0</v>
      </c>
      <c r="Y223" s="46">
        <v>0</v>
      </c>
      <c r="Z223" s="46">
        <v>0</v>
      </c>
      <c r="AA223" s="46">
        <v>0</v>
      </c>
      <c r="AB223" s="46">
        <v>0</v>
      </c>
      <c r="AC223" s="70">
        <f t="shared" si="68"/>
        <v>0</v>
      </c>
      <c r="AD223" s="113">
        <f t="shared" si="69"/>
        <v>0</v>
      </c>
    </row>
    <row r="224" spans="1:30" s="48" customFormat="1" ht="12.75" hidden="1" x14ac:dyDescent="0.2">
      <c r="A224" s="94">
        <v>219</v>
      </c>
      <c r="B224" s="35"/>
      <c r="C224" s="142"/>
      <c r="D224" s="56"/>
      <c r="E224" s="78">
        <f t="shared" si="66"/>
        <v>0</v>
      </c>
      <c r="F224" s="79">
        <f t="shared" si="58"/>
        <v>0</v>
      </c>
      <c r="G224" s="46">
        <f t="shared" si="59"/>
        <v>0</v>
      </c>
      <c r="H224" s="46">
        <f t="shared" si="60"/>
        <v>0</v>
      </c>
      <c r="I224" s="46">
        <f t="shared" si="61"/>
        <v>0</v>
      </c>
      <c r="J224" s="46">
        <f t="shared" si="62"/>
        <v>0</v>
      </c>
      <c r="K224" s="46">
        <f t="shared" si="63"/>
        <v>0</v>
      </c>
      <c r="L224" s="46">
        <f t="shared" si="64"/>
        <v>0</v>
      </c>
      <c r="M224" s="46">
        <f t="shared" si="65"/>
        <v>0</v>
      </c>
      <c r="N224" s="79">
        <v>0</v>
      </c>
      <c r="O224" s="46">
        <v>0</v>
      </c>
      <c r="P224" s="46">
        <v>0</v>
      </c>
      <c r="Q224" s="46">
        <v>0</v>
      </c>
      <c r="R224" s="46">
        <v>0</v>
      </c>
      <c r="S224" s="130">
        <v>0</v>
      </c>
      <c r="T224" s="46">
        <v>0</v>
      </c>
      <c r="U224" s="80">
        <f t="shared" si="67"/>
        <v>0</v>
      </c>
      <c r="V224" s="46">
        <v>0</v>
      </c>
      <c r="W224" s="46">
        <v>0</v>
      </c>
      <c r="X224" s="46">
        <v>0</v>
      </c>
      <c r="Y224" s="46">
        <v>0</v>
      </c>
      <c r="Z224" s="46">
        <v>0</v>
      </c>
      <c r="AA224" s="46">
        <v>0</v>
      </c>
      <c r="AB224" s="46">
        <v>0</v>
      </c>
      <c r="AC224" s="70">
        <f t="shared" si="68"/>
        <v>0</v>
      </c>
      <c r="AD224" s="113">
        <f t="shared" si="69"/>
        <v>0</v>
      </c>
    </row>
    <row r="225" spans="1:30" s="48" customFormat="1" ht="12.75" hidden="1" x14ac:dyDescent="0.2">
      <c r="A225" s="94">
        <v>220</v>
      </c>
      <c r="B225" s="35"/>
      <c r="C225" s="142"/>
      <c r="D225" s="56"/>
      <c r="E225" s="78">
        <f t="shared" si="66"/>
        <v>0</v>
      </c>
      <c r="F225" s="79">
        <f t="shared" si="58"/>
        <v>0</v>
      </c>
      <c r="G225" s="46">
        <f t="shared" si="59"/>
        <v>0</v>
      </c>
      <c r="H225" s="46">
        <f t="shared" si="60"/>
        <v>0</v>
      </c>
      <c r="I225" s="46">
        <f t="shared" si="61"/>
        <v>0</v>
      </c>
      <c r="J225" s="46">
        <f t="shared" si="62"/>
        <v>0</v>
      </c>
      <c r="K225" s="46">
        <f t="shared" si="63"/>
        <v>0</v>
      </c>
      <c r="L225" s="46">
        <f t="shared" si="64"/>
        <v>0</v>
      </c>
      <c r="M225" s="46">
        <f t="shared" si="65"/>
        <v>0</v>
      </c>
      <c r="N225" s="79">
        <v>0</v>
      </c>
      <c r="O225" s="46">
        <v>0</v>
      </c>
      <c r="P225" s="46">
        <v>0</v>
      </c>
      <c r="Q225" s="46">
        <v>0</v>
      </c>
      <c r="R225" s="46">
        <v>0</v>
      </c>
      <c r="S225" s="130">
        <v>0</v>
      </c>
      <c r="T225" s="46">
        <v>0</v>
      </c>
      <c r="U225" s="80">
        <f t="shared" si="67"/>
        <v>0</v>
      </c>
      <c r="V225" s="46">
        <v>0</v>
      </c>
      <c r="W225" s="46">
        <v>0</v>
      </c>
      <c r="X225" s="46">
        <v>0</v>
      </c>
      <c r="Y225" s="46">
        <v>0</v>
      </c>
      <c r="Z225" s="46">
        <v>0</v>
      </c>
      <c r="AA225" s="46">
        <v>0</v>
      </c>
      <c r="AB225" s="46">
        <v>0</v>
      </c>
      <c r="AC225" s="70">
        <f t="shared" si="68"/>
        <v>0</v>
      </c>
      <c r="AD225" s="113">
        <f t="shared" si="69"/>
        <v>0</v>
      </c>
    </row>
    <row r="226" spans="1:30" s="48" customFormat="1" ht="12.75" hidden="1" x14ac:dyDescent="0.2">
      <c r="A226" s="94">
        <v>221</v>
      </c>
      <c r="B226" s="35"/>
      <c r="C226" s="142"/>
      <c r="D226" s="56"/>
      <c r="E226" s="78">
        <f t="shared" si="66"/>
        <v>0</v>
      </c>
      <c r="F226" s="79">
        <f t="shared" si="58"/>
        <v>0</v>
      </c>
      <c r="G226" s="46">
        <f t="shared" si="59"/>
        <v>0</v>
      </c>
      <c r="H226" s="46">
        <f t="shared" si="60"/>
        <v>0</v>
      </c>
      <c r="I226" s="46">
        <f t="shared" si="61"/>
        <v>0</v>
      </c>
      <c r="J226" s="46">
        <f t="shared" si="62"/>
        <v>0</v>
      </c>
      <c r="K226" s="46">
        <f t="shared" si="63"/>
        <v>0</v>
      </c>
      <c r="L226" s="46">
        <f t="shared" si="64"/>
        <v>0</v>
      </c>
      <c r="M226" s="46">
        <f t="shared" si="65"/>
        <v>0</v>
      </c>
      <c r="N226" s="79">
        <v>0</v>
      </c>
      <c r="O226" s="46">
        <v>0</v>
      </c>
      <c r="P226" s="46">
        <v>0</v>
      </c>
      <c r="Q226" s="46">
        <v>0</v>
      </c>
      <c r="R226" s="46">
        <v>0</v>
      </c>
      <c r="S226" s="130">
        <v>0</v>
      </c>
      <c r="T226" s="46">
        <v>0</v>
      </c>
      <c r="U226" s="80">
        <f t="shared" si="67"/>
        <v>0</v>
      </c>
      <c r="V226" s="46">
        <v>0</v>
      </c>
      <c r="W226" s="46">
        <v>0</v>
      </c>
      <c r="X226" s="46">
        <v>0</v>
      </c>
      <c r="Y226" s="46">
        <v>0</v>
      </c>
      <c r="Z226" s="46">
        <v>0</v>
      </c>
      <c r="AA226" s="46">
        <v>0</v>
      </c>
      <c r="AB226" s="46">
        <v>0</v>
      </c>
      <c r="AC226" s="70">
        <f t="shared" si="68"/>
        <v>0</v>
      </c>
      <c r="AD226" s="113">
        <f t="shared" si="69"/>
        <v>0</v>
      </c>
    </row>
    <row r="227" spans="1:30" s="48" customFormat="1" ht="12.75" hidden="1" x14ac:dyDescent="0.2">
      <c r="A227" s="94">
        <v>222</v>
      </c>
      <c r="B227" s="35"/>
      <c r="C227" s="142"/>
      <c r="D227" s="56"/>
      <c r="E227" s="78">
        <f t="shared" si="66"/>
        <v>0</v>
      </c>
      <c r="F227" s="79">
        <f t="shared" si="58"/>
        <v>0</v>
      </c>
      <c r="G227" s="46">
        <f t="shared" si="59"/>
        <v>0</v>
      </c>
      <c r="H227" s="46">
        <f t="shared" si="60"/>
        <v>0</v>
      </c>
      <c r="I227" s="46">
        <f t="shared" si="61"/>
        <v>0</v>
      </c>
      <c r="J227" s="46">
        <f t="shared" si="62"/>
        <v>0</v>
      </c>
      <c r="K227" s="46">
        <f t="shared" si="63"/>
        <v>0</v>
      </c>
      <c r="L227" s="46">
        <f t="shared" si="64"/>
        <v>0</v>
      </c>
      <c r="M227" s="46">
        <f t="shared" si="65"/>
        <v>0</v>
      </c>
      <c r="N227" s="79">
        <v>0</v>
      </c>
      <c r="O227" s="46">
        <v>0</v>
      </c>
      <c r="P227" s="46">
        <v>0</v>
      </c>
      <c r="Q227" s="46">
        <v>0</v>
      </c>
      <c r="R227" s="46">
        <v>0</v>
      </c>
      <c r="S227" s="130">
        <v>0</v>
      </c>
      <c r="T227" s="46">
        <v>0</v>
      </c>
      <c r="U227" s="80">
        <f t="shared" si="67"/>
        <v>0</v>
      </c>
      <c r="V227" s="46">
        <v>0</v>
      </c>
      <c r="W227" s="46">
        <v>0</v>
      </c>
      <c r="X227" s="46">
        <v>0</v>
      </c>
      <c r="Y227" s="46">
        <v>0</v>
      </c>
      <c r="Z227" s="46">
        <v>0</v>
      </c>
      <c r="AA227" s="46">
        <v>0</v>
      </c>
      <c r="AB227" s="46">
        <v>0</v>
      </c>
      <c r="AC227" s="70">
        <f t="shared" si="68"/>
        <v>0</v>
      </c>
      <c r="AD227" s="113">
        <f t="shared" si="69"/>
        <v>0</v>
      </c>
    </row>
    <row r="228" spans="1:30" s="48" customFormat="1" ht="12.75" hidden="1" x14ac:dyDescent="0.2">
      <c r="A228" s="94">
        <v>223</v>
      </c>
      <c r="B228" s="35"/>
      <c r="C228" s="142"/>
      <c r="D228" s="56"/>
      <c r="E228" s="78">
        <f t="shared" si="66"/>
        <v>0</v>
      </c>
      <c r="F228" s="79">
        <f t="shared" si="58"/>
        <v>0</v>
      </c>
      <c r="G228" s="46">
        <f t="shared" si="59"/>
        <v>0</v>
      </c>
      <c r="H228" s="46">
        <f t="shared" si="60"/>
        <v>0</v>
      </c>
      <c r="I228" s="46">
        <f t="shared" si="61"/>
        <v>0</v>
      </c>
      <c r="J228" s="46">
        <f t="shared" si="62"/>
        <v>0</v>
      </c>
      <c r="K228" s="46">
        <f t="shared" si="63"/>
        <v>0</v>
      </c>
      <c r="L228" s="46">
        <f t="shared" si="64"/>
        <v>0</v>
      </c>
      <c r="M228" s="46">
        <f t="shared" si="65"/>
        <v>0</v>
      </c>
      <c r="N228" s="79">
        <v>0</v>
      </c>
      <c r="O228" s="46">
        <v>0</v>
      </c>
      <c r="P228" s="46">
        <v>0</v>
      </c>
      <c r="Q228" s="46">
        <v>0</v>
      </c>
      <c r="R228" s="46">
        <v>0</v>
      </c>
      <c r="S228" s="130">
        <v>0</v>
      </c>
      <c r="T228" s="46">
        <v>0</v>
      </c>
      <c r="U228" s="80">
        <f t="shared" si="67"/>
        <v>0</v>
      </c>
      <c r="V228" s="46">
        <v>0</v>
      </c>
      <c r="W228" s="46">
        <v>0</v>
      </c>
      <c r="X228" s="46">
        <v>0</v>
      </c>
      <c r="Y228" s="46">
        <v>0</v>
      </c>
      <c r="Z228" s="46">
        <v>0</v>
      </c>
      <c r="AA228" s="46">
        <v>0</v>
      </c>
      <c r="AB228" s="46">
        <v>0</v>
      </c>
      <c r="AC228" s="70">
        <f t="shared" si="68"/>
        <v>0</v>
      </c>
      <c r="AD228" s="113">
        <f t="shared" si="69"/>
        <v>0</v>
      </c>
    </row>
    <row r="229" spans="1:30" s="48" customFormat="1" ht="12.75" hidden="1" x14ac:dyDescent="0.2">
      <c r="A229" s="94">
        <v>224</v>
      </c>
      <c r="B229" s="35"/>
      <c r="C229" s="142"/>
      <c r="D229" s="56"/>
      <c r="E229" s="78">
        <f t="shared" si="66"/>
        <v>0</v>
      </c>
      <c r="F229" s="79">
        <f t="shared" si="58"/>
        <v>0</v>
      </c>
      <c r="G229" s="46">
        <f t="shared" si="59"/>
        <v>0</v>
      </c>
      <c r="H229" s="46">
        <f t="shared" si="60"/>
        <v>0</v>
      </c>
      <c r="I229" s="46">
        <f t="shared" si="61"/>
        <v>0</v>
      </c>
      <c r="J229" s="46">
        <f t="shared" si="62"/>
        <v>0</v>
      </c>
      <c r="K229" s="46">
        <f t="shared" si="63"/>
        <v>0</v>
      </c>
      <c r="L229" s="46">
        <f t="shared" si="64"/>
        <v>0</v>
      </c>
      <c r="M229" s="46">
        <f t="shared" si="65"/>
        <v>0</v>
      </c>
      <c r="N229" s="79">
        <v>0</v>
      </c>
      <c r="O229" s="46">
        <v>0</v>
      </c>
      <c r="P229" s="46">
        <v>0</v>
      </c>
      <c r="Q229" s="46">
        <v>0</v>
      </c>
      <c r="R229" s="46">
        <v>0</v>
      </c>
      <c r="S229" s="130">
        <v>0</v>
      </c>
      <c r="T229" s="46">
        <v>0</v>
      </c>
      <c r="U229" s="80">
        <f t="shared" si="67"/>
        <v>0</v>
      </c>
      <c r="V229" s="46">
        <v>0</v>
      </c>
      <c r="W229" s="46">
        <v>0</v>
      </c>
      <c r="X229" s="46">
        <v>0</v>
      </c>
      <c r="Y229" s="46">
        <v>0</v>
      </c>
      <c r="Z229" s="46">
        <v>0</v>
      </c>
      <c r="AA229" s="46">
        <v>0</v>
      </c>
      <c r="AB229" s="46">
        <v>0</v>
      </c>
      <c r="AC229" s="70">
        <f t="shared" si="68"/>
        <v>0</v>
      </c>
      <c r="AD229" s="113">
        <f t="shared" si="69"/>
        <v>0</v>
      </c>
    </row>
    <row r="230" spans="1:30" s="48" customFormat="1" ht="12.75" hidden="1" x14ac:dyDescent="0.2">
      <c r="A230" s="94">
        <v>225</v>
      </c>
      <c r="B230" s="35"/>
      <c r="C230" s="142"/>
      <c r="D230" s="56"/>
      <c r="E230" s="78">
        <f t="shared" si="66"/>
        <v>0</v>
      </c>
      <c r="F230" s="79">
        <f t="shared" si="58"/>
        <v>0</v>
      </c>
      <c r="G230" s="46">
        <f t="shared" si="59"/>
        <v>0</v>
      </c>
      <c r="H230" s="46">
        <f t="shared" si="60"/>
        <v>0</v>
      </c>
      <c r="I230" s="46">
        <f t="shared" si="61"/>
        <v>0</v>
      </c>
      <c r="J230" s="46">
        <f t="shared" si="62"/>
        <v>0</v>
      </c>
      <c r="K230" s="46">
        <f t="shared" si="63"/>
        <v>0</v>
      </c>
      <c r="L230" s="46">
        <f t="shared" si="64"/>
        <v>0</v>
      </c>
      <c r="M230" s="46">
        <f t="shared" si="65"/>
        <v>0</v>
      </c>
      <c r="N230" s="79">
        <v>0</v>
      </c>
      <c r="O230" s="46">
        <v>0</v>
      </c>
      <c r="P230" s="46">
        <v>0</v>
      </c>
      <c r="Q230" s="46">
        <v>0</v>
      </c>
      <c r="R230" s="46">
        <v>0</v>
      </c>
      <c r="S230" s="130">
        <v>0</v>
      </c>
      <c r="T230" s="46">
        <v>0</v>
      </c>
      <c r="U230" s="80">
        <f t="shared" si="67"/>
        <v>0</v>
      </c>
      <c r="V230" s="46">
        <v>0</v>
      </c>
      <c r="W230" s="46">
        <v>0</v>
      </c>
      <c r="X230" s="46">
        <v>0</v>
      </c>
      <c r="Y230" s="46">
        <v>0</v>
      </c>
      <c r="Z230" s="46">
        <v>0</v>
      </c>
      <c r="AA230" s="46">
        <v>0</v>
      </c>
      <c r="AB230" s="46">
        <v>0</v>
      </c>
      <c r="AC230" s="70">
        <f t="shared" si="68"/>
        <v>0</v>
      </c>
      <c r="AD230" s="113">
        <f t="shared" si="69"/>
        <v>0</v>
      </c>
    </row>
    <row r="231" spans="1:30" s="48" customFormat="1" ht="12.75" hidden="1" x14ac:dyDescent="0.2">
      <c r="A231" s="94">
        <v>226</v>
      </c>
      <c r="B231" s="35"/>
      <c r="C231" s="142"/>
      <c r="D231" s="56"/>
      <c r="E231" s="78">
        <f t="shared" si="66"/>
        <v>0</v>
      </c>
      <c r="F231" s="79">
        <f t="shared" si="58"/>
        <v>0</v>
      </c>
      <c r="G231" s="46">
        <f t="shared" si="59"/>
        <v>0</v>
      </c>
      <c r="H231" s="46">
        <f t="shared" si="60"/>
        <v>0</v>
      </c>
      <c r="I231" s="46">
        <f t="shared" si="61"/>
        <v>0</v>
      </c>
      <c r="J231" s="46">
        <f t="shared" si="62"/>
        <v>0</v>
      </c>
      <c r="K231" s="46">
        <f t="shared" si="63"/>
        <v>0</v>
      </c>
      <c r="L231" s="46">
        <f t="shared" si="64"/>
        <v>0</v>
      </c>
      <c r="M231" s="46">
        <f t="shared" si="65"/>
        <v>0</v>
      </c>
      <c r="N231" s="79">
        <v>0</v>
      </c>
      <c r="O231" s="46">
        <v>0</v>
      </c>
      <c r="P231" s="46">
        <v>0</v>
      </c>
      <c r="Q231" s="46">
        <v>0</v>
      </c>
      <c r="R231" s="46">
        <v>0</v>
      </c>
      <c r="S231" s="130">
        <v>0</v>
      </c>
      <c r="T231" s="46">
        <v>0</v>
      </c>
      <c r="U231" s="80">
        <f t="shared" si="67"/>
        <v>0</v>
      </c>
      <c r="V231" s="46">
        <v>0</v>
      </c>
      <c r="W231" s="46">
        <v>0</v>
      </c>
      <c r="X231" s="46">
        <v>0</v>
      </c>
      <c r="Y231" s="46">
        <v>0</v>
      </c>
      <c r="Z231" s="46">
        <v>0</v>
      </c>
      <c r="AA231" s="46">
        <v>0</v>
      </c>
      <c r="AB231" s="46">
        <v>0</v>
      </c>
      <c r="AC231" s="70">
        <f t="shared" si="68"/>
        <v>0</v>
      </c>
      <c r="AD231" s="113">
        <f t="shared" si="69"/>
        <v>0</v>
      </c>
    </row>
    <row r="232" spans="1:30" s="48" customFormat="1" ht="12.75" hidden="1" x14ac:dyDescent="0.2">
      <c r="A232" s="94">
        <v>227</v>
      </c>
      <c r="B232" s="35"/>
      <c r="C232" s="142"/>
      <c r="D232" s="56"/>
      <c r="E232" s="78">
        <f t="shared" si="66"/>
        <v>0</v>
      </c>
      <c r="F232" s="79">
        <f t="shared" si="58"/>
        <v>0</v>
      </c>
      <c r="G232" s="46">
        <f t="shared" si="59"/>
        <v>0</v>
      </c>
      <c r="H232" s="46">
        <f t="shared" si="60"/>
        <v>0</v>
      </c>
      <c r="I232" s="46">
        <f t="shared" si="61"/>
        <v>0</v>
      </c>
      <c r="J232" s="46">
        <f t="shared" si="62"/>
        <v>0</v>
      </c>
      <c r="K232" s="46">
        <f t="shared" si="63"/>
        <v>0</v>
      </c>
      <c r="L232" s="46">
        <f t="shared" si="64"/>
        <v>0</v>
      </c>
      <c r="M232" s="46">
        <f t="shared" si="65"/>
        <v>0</v>
      </c>
      <c r="N232" s="79">
        <v>0</v>
      </c>
      <c r="O232" s="46">
        <v>0</v>
      </c>
      <c r="P232" s="46">
        <v>0</v>
      </c>
      <c r="Q232" s="46">
        <v>0</v>
      </c>
      <c r="R232" s="46">
        <v>0</v>
      </c>
      <c r="S232" s="130">
        <v>0</v>
      </c>
      <c r="T232" s="46">
        <v>0</v>
      </c>
      <c r="U232" s="80">
        <f t="shared" si="67"/>
        <v>0</v>
      </c>
      <c r="V232" s="46">
        <v>0</v>
      </c>
      <c r="W232" s="46">
        <v>0</v>
      </c>
      <c r="X232" s="46">
        <v>0</v>
      </c>
      <c r="Y232" s="46">
        <v>0</v>
      </c>
      <c r="Z232" s="46">
        <v>0</v>
      </c>
      <c r="AA232" s="46">
        <v>0</v>
      </c>
      <c r="AB232" s="46">
        <v>0</v>
      </c>
      <c r="AC232" s="70">
        <f t="shared" si="68"/>
        <v>0</v>
      </c>
      <c r="AD232" s="113">
        <f t="shared" si="69"/>
        <v>0</v>
      </c>
    </row>
    <row r="233" spans="1:30" s="48" customFormat="1" ht="12.75" hidden="1" x14ac:dyDescent="0.2">
      <c r="A233" s="94">
        <v>228</v>
      </c>
      <c r="B233" s="35"/>
      <c r="C233" s="142"/>
      <c r="D233" s="56"/>
      <c r="E233" s="78">
        <f t="shared" si="66"/>
        <v>0</v>
      </c>
      <c r="F233" s="79">
        <f t="shared" si="58"/>
        <v>0</v>
      </c>
      <c r="G233" s="46">
        <f t="shared" si="59"/>
        <v>0</v>
      </c>
      <c r="H233" s="46">
        <f t="shared" si="60"/>
        <v>0</v>
      </c>
      <c r="I233" s="46">
        <f t="shared" si="61"/>
        <v>0</v>
      </c>
      <c r="J233" s="46">
        <f t="shared" si="62"/>
        <v>0</v>
      </c>
      <c r="K233" s="46">
        <f t="shared" si="63"/>
        <v>0</v>
      </c>
      <c r="L233" s="46">
        <f t="shared" si="64"/>
        <v>0</v>
      </c>
      <c r="M233" s="46">
        <f t="shared" si="65"/>
        <v>0</v>
      </c>
      <c r="N233" s="79">
        <v>0</v>
      </c>
      <c r="O233" s="46">
        <v>0</v>
      </c>
      <c r="P233" s="46">
        <v>0</v>
      </c>
      <c r="Q233" s="46">
        <v>0</v>
      </c>
      <c r="R233" s="46">
        <v>0</v>
      </c>
      <c r="S233" s="130">
        <v>0</v>
      </c>
      <c r="T233" s="46">
        <v>0</v>
      </c>
      <c r="U233" s="80">
        <f t="shared" si="67"/>
        <v>0</v>
      </c>
      <c r="V233" s="46">
        <v>0</v>
      </c>
      <c r="W233" s="46">
        <v>0</v>
      </c>
      <c r="X233" s="46">
        <v>0</v>
      </c>
      <c r="Y233" s="46">
        <v>0</v>
      </c>
      <c r="Z233" s="46">
        <v>0</v>
      </c>
      <c r="AA233" s="46">
        <v>0</v>
      </c>
      <c r="AB233" s="46">
        <v>0</v>
      </c>
      <c r="AC233" s="70">
        <f t="shared" si="68"/>
        <v>0</v>
      </c>
      <c r="AD233" s="113">
        <f t="shared" si="69"/>
        <v>0</v>
      </c>
    </row>
    <row r="234" spans="1:30" s="48" customFormat="1" ht="12.75" hidden="1" x14ac:dyDescent="0.2">
      <c r="A234" s="94">
        <v>229</v>
      </c>
      <c r="B234" s="35"/>
      <c r="C234" s="142"/>
      <c r="D234" s="56"/>
      <c r="E234" s="78">
        <f t="shared" si="66"/>
        <v>0</v>
      </c>
      <c r="F234" s="79">
        <f t="shared" si="58"/>
        <v>0</v>
      </c>
      <c r="G234" s="46">
        <f t="shared" si="59"/>
        <v>0</v>
      </c>
      <c r="H234" s="46">
        <f t="shared" si="60"/>
        <v>0</v>
      </c>
      <c r="I234" s="46">
        <f t="shared" si="61"/>
        <v>0</v>
      </c>
      <c r="J234" s="46">
        <f t="shared" si="62"/>
        <v>0</v>
      </c>
      <c r="K234" s="46">
        <f t="shared" si="63"/>
        <v>0</v>
      </c>
      <c r="L234" s="46">
        <f t="shared" si="64"/>
        <v>0</v>
      </c>
      <c r="M234" s="46">
        <f t="shared" si="65"/>
        <v>0</v>
      </c>
      <c r="N234" s="79">
        <v>0</v>
      </c>
      <c r="O234" s="46">
        <v>0</v>
      </c>
      <c r="P234" s="46">
        <v>0</v>
      </c>
      <c r="Q234" s="46">
        <v>0</v>
      </c>
      <c r="R234" s="46">
        <v>0</v>
      </c>
      <c r="S234" s="130">
        <v>0</v>
      </c>
      <c r="T234" s="46">
        <v>0</v>
      </c>
      <c r="U234" s="80">
        <f t="shared" si="67"/>
        <v>0</v>
      </c>
      <c r="V234" s="46">
        <v>0</v>
      </c>
      <c r="W234" s="46">
        <v>0</v>
      </c>
      <c r="X234" s="46">
        <v>0</v>
      </c>
      <c r="Y234" s="46">
        <v>0</v>
      </c>
      <c r="Z234" s="46">
        <v>0</v>
      </c>
      <c r="AA234" s="46">
        <v>0</v>
      </c>
      <c r="AB234" s="46">
        <v>0</v>
      </c>
      <c r="AC234" s="70">
        <f t="shared" si="68"/>
        <v>0</v>
      </c>
      <c r="AD234" s="113">
        <f t="shared" si="69"/>
        <v>0</v>
      </c>
    </row>
    <row r="235" spans="1:30" s="48" customFormat="1" ht="12.75" hidden="1" x14ac:dyDescent="0.2">
      <c r="A235" s="94">
        <v>230</v>
      </c>
      <c r="B235" s="35"/>
      <c r="C235" s="142"/>
      <c r="D235" s="56"/>
      <c r="E235" s="78">
        <f t="shared" si="66"/>
        <v>0</v>
      </c>
      <c r="F235" s="79">
        <f t="shared" si="58"/>
        <v>0</v>
      </c>
      <c r="G235" s="46">
        <f t="shared" si="59"/>
        <v>0</v>
      </c>
      <c r="H235" s="46">
        <f t="shared" si="60"/>
        <v>0</v>
      </c>
      <c r="I235" s="46">
        <f t="shared" si="61"/>
        <v>0</v>
      </c>
      <c r="J235" s="46">
        <f t="shared" si="62"/>
        <v>0</v>
      </c>
      <c r="K235" s="46">
        <f t="shared" si="63"/>
        <v>0</v>
      </c>
      <c r="L235" s="46">
        <f t="shared" si="64"/>
        <v>0</v>
      </c>
      <c r="M235" s="46">
        <f t="shared" si="65"/>
        <v>0</v>
      </c>
      <c r="N235" s="79">
        <v>0</v>
      </c>
      <c r="O235" s="46">
        <v>0</v>
      </c>
      <c r="P235" s="46">
        <v>0</v>
      </c>
      <c r="Q235" s="46">
        <v>0</v>
      </c>
      <c r="R235" s="46">
        <v>0</v>
      </c>
      <c r="S235" s="130">
        <v>0</v>
      </c>
      <c r="T235" s="46">
        <v>0</v>
      </c>
      <c r="U235" s="80">
        <f t="shared" si="67"/>
        <v>0</v>
      </c>
      <c r="V235" s="46">
        <v>0</v>
      </c>
      <c r="W235" s="46">
        <v>0</v>
      </c>
      <c r="X235" s="46">
        <v>0</v>
      </c>
      <c r="Y235" s="46">
        <v>0</v>
      </c>
      <c r="Z235" s="46">
        <v>0</v>
      </c>
      <c r="AA235" s="46">
        <v>0</v>
      </c>
      <c r="AB235" s="46">
        <v>0</v>
      </c>
      <c r="AC235" s="70">
        <f t="shared" si="68"/>
        <v>0</v>
      </c>
      <c r="AD235" s="113">
        <f t="shared" si="69"/>
        <v>0</v>
      </c>
    </row>
    <row r="236" spans="1:30" s="48" customFormat="1" ht="12.75" hidden="1" x14ac:dyDescent="0.2">
      <c r="A236" s="94">
        <v>231</v>
      </c>
      <c r="B236" s="35"/>
      <c r="C236" s="142"/>
      <c r="D236" s="56"/>
      <c r="E236" s="78">
        <f t="shared" si="66"/>
        <v>0</v>
      </c>
      <c r="F236" s="79">
        <f t="shared" si="58"/>
        <v>0</v>
      </c>
      <c r="G236" s="46">
        <f t="shared" si="59"/>
        <v>0</v>
      </c>
      <c r="H236" s="46">
        <f t="shared" si="60"/>
        <v>0</v>
      </c>
      <c r="I236" s="46">
        <f t="shared" si="61"/>
        <v>0</v>
      </c>
      <c r="J236" s="46">
        <f t="shared" si="62"/>
        <v>0</v>
      </c>
      <c r="K236" s="46">
        <f t="shared" si="63"/>
        <v>0</v>
      </c>
      <c r="L236" s="46">
        <f t="shared" si="64"/>
        <v>0</v>
      </c>
      <c r="M236" s="46">
        <f t="shared" si="65"/>
        <v>0</v>
      </c>
      <c r="N236" s="79">
        <v>0</v>
      </c>
      <c r="O236" s="46">
        <v>0</v>
      </c>
      <c r="P236" s="46">
        <v>0</v>
      </c>
      <c r="Q236" s="46">
        <v>0</v>
      </c>
      <c r="R236" s="46">
        <v>0</v>
      </c>
      <c r="S236" s="130">
        <v>0</v>
      </c>
      <c r="T236" s="46">
        <v>0</v>
      </c>
      <c r="U236" s="80">
        <f t="shared" si="67"/>
        <v>0</v>
      </c>
      <c r="V236" s="46">
        <v>0</v>
      </c>
      <c r="W236" s="46">
        <v>0</v>
      </c>
      <c r="X236" s="46">
        <v>0</v>
      </c>
      <c r="Y236" s="46">
        <v>0</v>
      </c>
      <c r="Z236" s="46">
        <v>0</v>
      </c>
      <c r="AA236" s="46">
        <v>0</v>
      </c>
      <c r="AB236" s="46">
        <v>0</v>
      </c>
      <c r="AC236" s="70">
        <f t="shared" si="68"/>
        <v>0</v>
      </c>
      <c r="AD236" s="113">
        <f t="shared" si="69"/>
        <v>0</v>
      </c>
    </row>
    <row r="237" spans="1:30" s="48" customFormat="1" ht="12.75" hidden="1" x14ac:dyDescent="0.2">
      <c r="A237" s="94">
        <v>232</v>
      </c>
      <c r="B237" s="35"/>
      <c r="C237" s="142"/>
      <c r="D237" s="56"/>
      <c r="E237" s="78">
        <f t="shared" si="66"/>
        <v>0</v>
      </c>
      <c r="F237" s="79">
        <f t="shared" si="58"/>
        <v>0</v>
      </c>
      <c r="G237" s="46">
        <f t="shared" si="59"/>
        <v>0</v>
      </c>
      <c r="H237" s="46">
        <f t="shared" si="60"/>
        <v>0</v>
      </c>
      <c r="I237" s="46">
        <f t="shared" si="61"/>
        <v>0</v>
      </c>
      <c r="J237" s="46">
        <f t="shared" si="62"/>
        <v>0</v>
      </c>
      <c r="K237" s="46">
        <f t="shared" si="63"/>
        <v>0</v>
      </c>
      <c r="L237" s="46">
        <f t="shared" si="64"/>
        <v>0</v>
      </c>
      <c r="M237" s="46">
        <f t="shared" si="65"/>
        <v>0</v>
      </c>
      <c r="N237" s="79">
        <v>0</v>
      </c>
      <c r="O237" s="46">
        <v>0</v>
      </c>
      <c r="P237" s="46">
        <v>0</v>
      </c>
      <c r="Q237" s="46">
        <v>0</v>
      </c>
      <c r="R237" s="46">
        <v>0</v>
      </c>
      <c r="S237" s="130">
        <v>0</v>
      </c>
      <c r="T237" s="46">
        <v>0</v>
      </c>
      <c r="U237" s="80">
        <f t="shared" si="67"/>
        <v>0</v>
      </c>
      <c r="V237" s="46">
        <v>0</v>
      </c>
      <c r="W237" s="46">
        <v>0</v>
      </c>
      <c r="X237" s="46">
        <v>0</v>
      </c>
      <c r="Y237" s="46">
        <v>0</v>
      </c>
      <c r="Z237" s="46">
        <v>0</v>
      </c>
      <c r="AA237" s="46">
        <v>0</v>
      </c>
      <c r="AB237" s="46">
        <v>0</v>
      </c>
      <c r="AC237" s="70">
        <f t="shared" si="68"/>
        <v>0</v>
      </c>
      <c r="AD237" s="113">
        <f t="shared" si="69"/>
        <v>0</v>
      </c>
    </row>
    <row r="238" spans="1:30" s="48" customFormat="1" ht="12.75" hidden="1" x14ac:dyDescent="0.2">
      <c r="A238" s="94">
        <v>233</v>
      </c>
      <c r="B238" s="35"/>
      <c r="C238" s="142"/>
      <c r="D238" s="56"/>
      <c r="E238" s="78">
        <f t="shared" si="66"/>
        <v>0</v>
      </c>
      <c r="F238" s="79">
        <f t="shared" si="58"/>
        <v>0</v>
      </c>
      <c r="G238" s="46">
        <f t="shared" si="59"/>
        <v>0</v>
      </c>
      <c r="H238" s="46">
        <f t="shared" si="60"/>
        <v>0</v>
      </c>
      <c r="I238" s="46">
        <f t="shared" si="61"/>
        <v>0</v>
      </c>
      <c r="J238" s="46">
        <f t="shared" si="62"/>
        <v>0</v>
      </c>
      <c r="K238" s="46">
        <f t="shared" si="63"/>
        <v>0</v>
      </c>
      <c r="L238" s="46">
        <f t="shared" si="64"/>
        <v>0</v>
      </c>
      <c r="M238" s="46">
        <f t="shared" si="65"/>
        <v>0</v>
      </c>
      <c r="N238" s="79">
        <v>0</v>
      </c>
      <c r="O238" s="46">
        <v>0</v>
      </c>
      <c r="P238" s="46">
        <v>0</v>
      </c>
      <c r="Q238" s="46">
        <v>0</v>
      </c>
      <c r="R238" s="46">
        <v>0</v>
      </c>
      <c r="S238" s="130">
        <v>0</v>
      </c>
      <c r="T238" s="46">
        <v>0</v>
      </c>
      <c r="U238" s="80">
        <f t="shared" si="67"/>
        <v>0</v>
      </c>
      <c r="V238" s="46">
        <v>0</v>
      </c>
      <c r="W238" s="46">
        <v>0</v>
      </c>
      <c r="X238" s="46">
        <v>0</v>
      </c>
      <c r="Y238" s="46">
        <v>0</v>
      </c>
      <c r="Z238" s="46">
        <v>0</v>
      </c>
      <c r="AA238" s="46">
        <v>0</v>
      </c>
      <c r="AB238" s="46">
        <v>0</v>
      </c>
      <c r="AC238" s="70">
        <f t="shared" si="68"/>
        <v>0</v>
      </c>
      <c r="AD238" s="113">
        <f t="shared" si="69"/>
        <v>0</v>
      </c>
    </row>
    <row r="239" spans="1:30" s="48" customFormat="1" ht="12.75" hidden="1" x14ac:dyDescent="0.2">
      <c r="A239" s="94">
        <v>234</v>
      </c>
      <c r="B239" s="35"/>
      <c r="C239" s="142"/>
      <c r="D239" s="56"/>
      <c r="E239" s="78">
        <f t="shared" si="66"/>
        <v>0</v>
      </c>
      <c r="F239" s="79">
        <f t="shared" si="58"/>
        <v>0</v>
      </c>
      <c r="G239" s="46">
        <f t="shared" si="59"/>
        <v>0</v>
      </c>
      <c r="H239" s="46">
        <f t="shared" si="60"/>
        <v>0</v>
      </c>
      <c r="I239" s="46">
        <f t="shared" si="61"/>
        <v>0</v>
      </c>
      <c r="J239" s="46">
        <f t="shared" si="62"/>
        <v>0</v>
      </c>
      <c r="K239" s="46">
        <f t="shared" si="63"/>
        <v>0</v>
      </c>
      <c r="L239" s="46">
        <f t="shared" si="64"/>
        <v>0</v>
      </c>
      <c r="M239" s="46">
        <f t="shared" si="65"/>
        <v>0</v>
      </c>
      <c r="N239" s="79">
        <v>0</v>
      </c>
      <c r="O239" s="46">
        <v>0</v>
      </c>
      <c r="P239" s="46">
        <v>0</v>
      </c>
      <c r="Q239" s="46">
        <v>0</v>
      </c>
      <c r="R239" s="46">
        <v>0</v>
      </c>
      <c r="S239" s="130">
        <v>0</v>
      </c>
      <c r="T239" s="46">
        <v>0</v>
      </c>
      <c r="U239" s="80">
        <f t="shared" si="67"/>
        <v>0</v>
      </c>
      <c r="V239" s="46">
        <v>0</v>
      </c>
      <c r="W239" s="46">
        <v>0</v>
      </c>
      <c r="X239" s="46">
        <v>0</v>
      </c>
      <c r="Y239" s="46">
        <v>0</v>
      </c>
      <c r="Z239" s="46">
        <v>0</v>
      </c>
      <c r="AA239" s="46">
        <v>0</v>
      </c>
      <c r="AB239" s="46">
        <v>0</v>
      </c>
      <c r="AC239" s="70">
        <f t="shared" si="68"/>
        <v>0</v>
      </c>
      <c r="AD239" s="113">
        <f t="shared" si="69"/>
        <v>0</v>
      </c>
    </row>
    <row r="240" spans="1:30" s="48" customFormat="1" ht="12.75" hidden="1" x14ac:dyDescent="0.2">
      <c r="A240" s="94">
        <v>235</v>
      </c>
      <c r="B240" s="35"/>
      <c r="C240" s="142"/>
      <c r="D240" s="56"/>
      <c r="E240" s="78">
        <f t="shared" si="66"/>
        <v>0</v>
      </c>
      <c r="F240" s="79">
        <f t="shared" si="58"/>
        <v>0</v>
      </c>
      <c r="G240" s="46">
        <f t="shared" si="59"/>
        <v>0</v>
      </c>
      <c r="H240" s="46">
        <f t="shared" si="60"/>
        <v>0</v>
      </c>
      <c r="I240" s="46">
        <f t="shared" si="61"/>
        <v>0</v>
      </c>
      <c r="J240" s="46">
        <f t="shared" si="62"/>
        <v>0</v>
      </c>
      <c r="K240" s="46">
        <f t="shared" si="63"/>
        <v>0</v>
      </c>
      <c r="L240" s="46">
        <f t="shared" si="64"/>
        <v>0</v>
      </c>
      <c r="M240" s="46">
        <f t="shared" si="65"/>
        <v>0</v>
      </c>
      <c r="N240" s="79">
        <v>0</v>
      </c>
      <c r="O240" s="46">
        <v>0</v>
      </c>
      <c r="P240" s="46">
        <v>0</v>
      </c>
      <c r="Q240" s="46">
        <v>0</v>
      </c>
      <c r="R240" s="46">
        <v>0</v>
      </c>
      <c r="S240" s="130">
        <v>0</v>
      </c>
      <c r="T240" s="46">
        <v>0</v>
      </c>
      <c r="U240" s="80">
        <f t="shared" si="67"/>
        <v>0</v>
      </c>
      <c r="V240" s="46">
        <v>0</v>
      </c>
      <c r="W240" s="46">
        <v>0</v>
      </c>
      <c r="X240" s="46">
        <v>0</v>
      </c>
      <c r="Y240" s="46">
        <v>0</v>
      </c>
      <c r="Z240" s="46">
        <v>0</v>
      </c>
      <c r="AA240" s="46">
        <v>0</v>
      </c>
      <c r="AB240" s="46">
        <v>0</v>
      </c>
      <c r="AC240" s="70">
        <f t="shared" si="68"/>
        <v>0</v>
      </c>
      <c r="AD240" s="113">
        <f t="shared" si="69"/>
        <v>0</v>
      </c>
    </row>
    <row r="241" spans="1:30" s="48" customFormat="1" ht="12.75" hidden="1" x14ac:dyDescent="0.2">
      <c r="A241" s="94">
        <v>236</v>
      </c>
      <c r="B241" s="35"/>
      <c r="C241" s="142"/>
      <c r="D241" s="56"/>
      <c r="E241" s="78">
        <f t="shared" si="66"/>
        <v>0</v>
      </c>
      <c r="F241" s="79">
        <f t="shared" si="58"/>
        <v>0</v>
      </c>
      <c r="G241" s="46">
        <f t="shared" si="59"/>
        <v>0</v>
      </c>
      <c r="H241" s="46">
        <f t="shared" si="60"/>
        <v>0</v>
      </c>
      <c r="I241" s="46">
        <f t="shared" si="61"/>
        <v>0</v>
      </c>
      <c r="J241" s="46">
        <f t="shared" si="62"/>
        <v>0</v>
      </c>
      <c r="K241" s="46">
        <f t="shared" si="63"/>
        <v>0</v>
      </c>
      <c r="L241" s="46">
        <f t="shared" si="64"/>
        <v>0</v>
      </c>
      <c r="M241" s="46">
        <f t="shared" si="65"/>
        <v>0</v>
      </c>
      <c r="N241" s="79">
        <v>0</v>
      </c>
      <c r="O241" s="46">
        <v>0</v>
      </c>
      <c r="P241" s="46">
        <v>0</v>
      </c>
      <c r="Q241" s="46">
        <v>0</v>
      </c>
      <c r="R241" s="46">
        <v>0</v>
      </c>
      <c r="S241" s="130">
        <v>0</v>
      </c>
      <c r="T241" s="46">
        <v>0</v>
      </c>
      <c r="U241" s="80">
        <f t="shared" si="67"/>
        <v>0</v>
      </c>
      <c r="V241" s="46">
        <v>0</v>
      </c>
      <c r="W241" s="46">
        <v>0</v>
      </c>
      <c r="X241" s="46">
        <v>0</v>
      </c>
      <c r="Y241" s="46">
        <v>0</v>
      </c>
      <c r="Z241" s="46">
        <v>0</v>
      </c>
      <c r="AA241" s="46">
        <v>0</v>
      </c>
      <c r="AB241" s="46">
        <v>0</v>
      </c>
      <c r="AC241" s="70">
        <f t="shared" si="68"/>
        <v>0</v>
      </c>
      <c r="AD241" s="113">
        <f t="shared" si="69"/>
        <v>0</v>
      </c>
    </row>
    <row r="242" spans="1:30" s="48" customFormat="1" ht="12.75" hidden="1" x14ac:dyDescent="0.2">
      <c r="A242" s="94">
        <v>237</v>
      </c>
      <c r="B242" s="35"/>
      <c r="C242" s="142"/>
      <c r="D242" s="56"/>
      <c r="E242" s="78">
        <f t="shared" si="66"/>
        <v>0</v>
      </c>
      <c r="F242" s="79">
        <f t="shared" si="58"/>
        <v>0</v>
      </c>
      <c r="G242" s="46">
        <f t="shared" si="59"/>
        <v>0</v>
      </c>
      <c r="H242" s="46">
        <f t="shared" si="60"/>
        <v>0</v>
      </c>
      <c r="I242" s="46">
        <f t="shared" si="61"/>
        <v>0</v>
      </c>
      <c r="J242" s="46">
        <f t="shared" si="62"/>
        <v>0</v>
      </c>
      <c r="K242" s="46">
        <f t="shared" si="63"/>
        <v>0</v>
      </c>
      <c r="L242" s="46">
        <f t="shared" si="64"/>
        <v>0</v>
      </c>
      <c r="M242" s="46">
        <f t="shared" si="65"/>
        <v>0</v>
      </c>
      <c r="N242" s="79">
        <v>0</v>
      </c>
      <c r="O242" s="46">
        <v>0</v>
      </c>
      <c r="P242" s="46">
        <v>0</v>
      </c>
      <c r="Q242" s="46">
        <v>0</v>
      </c>
      <c r="R242" s="46">
        <v>0</v>
      </c>
      <c r="S242" s="130">
        <v>0</v>
      </c>
      <c r="T242" s="46">
        <v>0</v>
      </c>
      <c r="U242" s="80">
        <f t="shared" si="67"/>
        <v>0</v>
      </c>
      <c r="V242" s="46">
        <v>0</v>
      </c>
      <c r="W242" s="46">
        <v>0</v>
      </c>
      <c r="X242" s="46">
        <v>0</v>
      </c>
      <c r="Y242" s="46">
        <v>0</v>
      </c>
      <c r="Z242" s="46">
        <v>0</v>
      </c>
      <c r="AA242" s="46">
        <v>0</v>
      </c>
      <c r="AB242" s="46">
        <v>0</v>
      </c>
      <c r="AC242" s="70">
        <f t="shared" si="68"/>
        <v>0</v>
      </c>
      <c r="AD242" s="113">
        <f t="shared" si="69"/>
        <v>0</v>
      </c>
    </row>
    <row r="243" spans="1:30" s="48" customFormat="1" ht="12.75" hidden="1" x14ac:dyDescent="0.2">
      <c r="A243" s="94">
        <v>238</v>
      </c>
      <c r="B243" s="35"/>
      <c r="C243" s="142"/>
      <c r="D243" s="56"/>
      <c r="E243" s="78">
        <f t="shared" si="66"/>
        <v>0</v>
      </c>
      <c r="F243" s="79">
        <f t="shared" si="58"/>
        <v>0</v>
      </c>
      <c r="G243" s="46">
        <f t="shared" si="59"/>
        <v>0</v>
      </c>
      <c r="H243" s="46">
        <f t="shared" si="60"/>
        <v>0</v>
      </c>
      <c r="I243" s="46">
        <f t="shared" si="61"/>
        <v>0</v>
      </c>
      <c r="J243" s="46">
        <f t="shared" si="62"/>
        <v>0</v>
      </c>
      <c r="K243" s="46">
        <f t="shared" si="63"/>
        <v>0</v>
      </c>
      <c r="L243" s="46">
        <f t="shared" si="64"/>
        <v>0</v>
      </c>
      <c r="M243" s="46">
        <f t="shared" si="65"/>
        <v>0</v>
      </c>
      <c r="N243" s="79">
        <v>0</v>
      </c>
      <c r="O243" s="46">
        <v>0</v>
      </c>
      <c r="P243" s="46">
        <v>0</v>
      </c>
      <c r="Q243" s="46">
        <v>0</v>
      </c>
      <c r="R243" s="46">
        <v>0</v>
      </c>
      <c r="S243" s="130">
        <v>0</v>
      </c>
      <c r="T243" s="46">
        <v>0</v>
      </c>
      <c r="U243" s="80">
        <f t="shared" si="67"/>
        <v>0</v>
      </c>
      <c r="V243" s="46">
        <v>0</v>
      </c>
      <c r="W243" s="46">
        <v>0</v>
      </c>
      <c r="X243" s="46">
        <v>0</v>
      </c>
      <c r="Y243" s="46">
        <v>0</v>
      </c>
      <c r="Z243" s="46">
        <v>0</v>
      </c>
      <c r="AA243" s="46">
        <v>0</v>
      </c>
      <c r="AB243" s="46">
        <v>0</v>
      </c>
      <c r="AC243" s="70">
        <f t="shared" si="68"/>
        <v>0</v>
      </c>
      <c r="AD243" s="113">
        <f t="shared" si="69"/>
        <v>0</v>
      </c>
    </row>
    <row r="244" spans="1:30" s="48" customFormat="1" ht="12.75" hidden="1" x14ac:dyDescent="0.2">
      <c r="A244" s="94">
        <v>239</v>
      </c>
      <c r="B244" s="35"/>
      <c r="C244" s="142"/>
      <c r="D244" s="56"/>
      <c r="E244" s="78">
        <f t="shared" si="66"/>
        <v>0</v>
      </c>
      <c r="F244" s="79">
        <f t="shared" si="58"/>
        <v>0</v>
      </c>
      <c r="G244" s="46">
        <f t="shared" si="59"/>
        <v>0</v>
      </c>
      <c r="H244" s="46">
        <f t="shared" si="60"/>
        <v>0</v>
      </c>
      <c r="I244" s="46">
        <f t="shared" si="61"/>
        <v>0</v>
      </c>
      <c r="J244" s="46">
        <f t="shared" si="62"/>
        <v>0</v>
      </c>
      <c r="K244" s="46">
        <f t="shared" si="63"/>
        <v>0</v>
      </c>
      <c r="L244" s="46">
        <f t="shared" si="64"/>
        <v>0</v>
      </c>
      <c r="M244" s="46">
        <f t="shared" si="65"/>
        <v>0</v>
      </c>
      <c r="N244" s="79">
        <v>0</v>
      </c>
      <c r="O244" s="46">
        <v>0</v>
      </c>
      <c r="P244" s="46">
        <v>0</v>
      </c>
      <c r="Q244" s="46">
        <v>0</v>
      </c>
      <c r="R244" s="46">
        <v>0</v>
      </c>
      <c r="S244" s="130">
        <v>0</v>
      </c>
      <c r="T244" s="46">
        <v>0</v>
      </c>
      <c r="U244" s="80">
        <f t="shared" si="67"/>
        <v>0</v>
      </c>
      <c r="V244" s="46">
        <v>0</v>
      </c>
      <c r="W244" s="46">
        <v>0</v>
      </c>
      <c r="X244" s="46">
        <v>0</v>
      </c>
      <c r="Y244" s="46">
        <v>0</v>
      </c>
      <c r="Z244" s="46">
        <v>0</v>
      </c>
      <c r="AA244" s="46">
        <v>0</v>
      </c>
      <c r="AB244" s="46">
        <v>0</v>
      </c>
      <c r="AC244" s="70">
        <f t="shared" si="68"/>
        <v>0</v>
      </c>
      <c r="AD244" s="113">
        <f t="shared" si="69"/>
        <v>0</v>
      </c>
    </row>
    <row r="245" spans="1:30" s="48" customFormat="1" ht="12.75" hidden="1" x14ac:dyDescent="0.2">
      <c r="A245" s="94">
        <v>240</v>
      </c>
      <c r="B245" s="35"/>
      <c r="C245" s="142"/>
      <c r="D245" s="56"/>
      <c r="E245" s="78">
        <f t="shared" si="66"/>
        <v>0</v>
      </c>
      <c r="F245" s="79">
        <f t="shared" si="58"/>
        <v>0</v>
      </c>
      <c r="G245" s="46">
        <f t="shared" si="59"/>
        <v>0</v>
      </c>
      <c r="H245" s="46">
        <f t="shared" si="60"/>
        <v>0</v>
      </c>
      <c r="I245" s="46">
        <f t="shared" si="61"/>
        <v>0</v>
      </c>
      <c r="J245" s="46">
        <f t="shared" si="62"/>
        <v>0</v>
      </c>
      <c r="K245" s="46">
        <f t="shared" si="63"/>
        <v>0</v>
      </c>
      <c r="L245" s="46">
        <f t="shared" si="64"/>
        <v>0</v>
      </c>
      <c r="M245" s="46">
        <f t="shared" si="65"/>
        <v>0</v>
      </c>
      <c r="N245" s="79">
        <v>0</v>
      </c>
      <c r="O245" s="46">
        <v>0</v>
      </c>
      <c r="P245" s="46">
        <v>0</v>
      </c>
      <c r="Q245" s="46">
        <v>0</v>
      </c>
      <c r="R245" s="46">
        <v>0</v>
      </c>
      <c r="S245" s="130">
        <v>0</v>
      </c>
      <c r="T245" s="46">
        <v>0</v>
      </c>
      <c r="U245" s="80">
        <f t="shared" si="67"/>
        <v>0</v>
      </c>
      <c r="V245" s="46">
        <v>0</v>
      </c>
      <c r="W245" s="46">
        <v>0</v>
      </c>
      <c r="X245" s="46">
        <v>0</v>
      </c>
      <c r="Y245" s="46">
        <v>0</v>
      </c>
      <c r="Z245" s="46">
        <v>0</v>
      </c>
      <c r="AA245" s="46">
        <v>0</v>
      </c>
      <c r="AB245" s="46">
        <v>0</v>
      </c>
      <c r="AC245" s="70">
        <f t="shared" si="68"/>
        <v>0</v>
      </c>
      <c r="AD245" s="113">
        <f t="shared" si="69"/>
        <v>0</v>
      </c>
    </row>
    <row r="246" spans="1:30" s="48" customFormat="1" ht="12.75" hidden="1" x14ac:dyDescent="0.2">
      <c r="A246" s="94">
        <v>241</v>
      </c>
      <c r="B246" s="35"/>
      <c r="C246" s="142"/>
      <c r="D246" s="56"/>
      <c r="E246" s="78">
        <f t="shared" si="66"/>
        <v>0</v>
      </c>
      <c r="F246" s="79">
        <f t="shared" si="58"/>
        <v>0</v>
      </c>
      <c r="G246" s="46">
        <f t="shared" si="59"/>
        <v>0</v>
      </c>
      <c r="H246" s="46">
        <f t="shared" si="60"/>
        <v>0</v>
      </c>
      <c r="I246" s="46">
        <f t="shared" si="61"/>
        <v>0</v>
      </c>
      <c r="J246" s="46">
        <f t="shared" si="62"/>
        <v>0</v>
      </c>
      <c r="K246" s="46">
        <f t="shared" si="63"/>
        <v>0</v>
      </c>
      <c r="L246" s="46">
        <f t="shared" si="64"/>
        <v>0</v>
      </c>
      <c r="M246" s="46">
        <f t="shared" si="65"/>
        <v>0</v>
      </c>
      <c r="N246" s="79">
        <v>0</v>
      </c>
      <c r="O246" s="46">
        <v>0</v>
      </c>
      <c r="P246" s="46">
        <v>0</v>
      </c>
      <c r="Q246" s="46">
        <v>0</v>
      </c>
      <c r="R246" s="46">
        <v>0</v>
      </c>
      <c r="S246" s="130">
        <v>0</v>
      </c>
      <c r="T246" s="46">
        <v>0</v>
      </c>
      <c r="U246" s="80">
        <f t="shared" si="67"/>
        <v>0</v>
      </c>
      <c r="V246" s="46">
        <v>0</v>
      </c>
      <c r="W246" s="46">
        <v>0</v>
      </c>
      <c r="X246" s="46">
        <v>0</v>
      </c>
      <c r="Y246" s="46">
        <v>0</v>
      </c>
      <c r="Z246" s="46">
        <v>0</v>
      </c>
      <c r="AA246" s="46">
        <v>0</v>
      </c>
      <c r="AB246" s="46">
        <v>0</v>
      </c>
      <c r="AC246" s="70">
        <f t="shared" si="68"/>
        <v>0</v>
      </c>
      <c r="AD246" s="113">
        <f t="shared" si="69"/>
        <v>0</v>
      </c>
    </row>
    <row r="247" spans="1:30" s="48" customFormat="1" ht="12.75" hidden="1" x14ac:dyDescent="0.2">
      <c r="A247" s="94">
        <v>242</v>
      </c>
      <c r="B247" s="35"/>
      <c r="C247" s="142"/>
      <c r="D247" s="56"/>
      <c r="E247" s="78">
        <f t="shared" si="66"/>
        <v>0</v>
      </c>
      <c r="F247" s="79">
        <f t="shared" si="58"/>
        <v>0</v>
      </c>
      <c r="G247" s="46">
        <f t="shared" si="59"/>
        <v>0</v>
      </c>
      <c r="H247" s="46">
        <f t="shared" si="60"/>
        <v>0</v>
      </c>
      <c r="I247" s="46">
        <f t="shared" si="61"/>
        <v>0</v>
      </c>
      <c r="J247" s="46">
        <f t="shared" si="62"/>
        <v>0</v>
      </c>
      <c r="K247" s="46">
        <f t="shared" si="63"/>
        <v>0</v>
      </c>
      <c r="L247" s="46">
        <f t="shared" si="64"/>
        <v>0</v>
      </c>
      <c r="M247" s="46">
        <f t="shared" si="65"/>
        <v>0</v>
      </c>
      <c r="N247" s="79">
        <v>0</v>
      </c>
      <c r="O247" s="46">
        <v>0</v>
      </c>
      <c r="P247" s="46">
        <v>0</v>
      </c>
      <c r="Q247" s="46">
        <v>0</v>
      </c>
      <c r="R247" s="46">
        <v>0</v>
      </c>
      <c r="S247" s="130">
        <v>0</v>
      </c>
      <c r="T247" s="46">
        <v>0</v>
      </c>
      <c r="U247" s="80">
        <f t="shared" si="67"/>
        <v>0</v>
      </c>
      <c r="V247" s="46">
        <v>0</v>
      </c>
      <c r="W247" s="46">
        <v>0</v>
      </c>
      <c r="X247" s="46">
        <v>0</v>
      </c>
      <c r="Y247" s="46">
        <v>0</v>
      </c>
      <c r="Z247" s="46">
        <v>0</v>
      </c>
      <c r="AA247" s="46">
        <v>0</v>
      </c>
      <c r="AB247" s="46">
        <v>0</v>
      </c>
      <c r="AC247" s="70">
        <f t="shared" si="68"/>
        <v>0</v>
      </c>
      <c r="AD247" s="113">
        <f t="shared" si="69"/>
        <v>0</v>
      </c>
    </row>
    <row r="248" spans="1:30" s="48" customFormat="1" ht="12.75" hidden="1" x14ac:dyDescent="0.2">
      <c r="A248" s="94">
        <v>243</v>
      </c>
      <c r="B248" s="35"/>
      <c r="C248" s="142"/>
      <c r="D248" s="56"/>
      <c r="E248" s="78">
        <f t="shared" si="66"/>
        <v>0</v>
      </c>
      <c r="F248" s="79">
        <f t="shared" si="58"/>
        <v>0</v>
      </c>
      <c r="G248" s="46">
        <f t="shared" si="59"/>
        <v>0</v>
      </c>
      <c r="H248" s="46">
        <f t="shared" si="60"/>
        <v>0</v>
      </c>
      <c r="I248" s="46">
        <f t="shared" si="61"/>
        <v>0</v>
      </c>
      <c r="J248" s="46">
        <f t="shared" si="62"/>
        <v>0</v>
      </c>
      <c r="K248" s="46">
        <f t="shared" si="63"/>
        <v>0</v>
      </c>
      <c r="L248" s="46">
        <f t="shared" si="64"/>
        <v>0</v>
      </c>
      <c r="M248" s="46">
        <f t="shared" si="65"/>
        <v>0</v>
      </c>
      <c r="N248" s="79">
        <v>0</v>
      </c>
      <c r="O248" s="46">
        <v>0</v>
      </c>
      <c r="P248" s="46">
        <v>0</v>
      </c>
      <c r="Q248" s="46">
        <v>0</v>
      </c>
      <c r="R248" s="46">
        <v>0</v>
      </c>
      <c r="S248" s="130">
        <v>0</v>
      </c>
      <c r="T248" s="46">
        <v>0</v>
      </c>
      <c r="U248" s="80">
        <f t="shared" si="67"/>
        <v>0</v>
      </c>
      <c r="V248" s="46">
        <v>0</v>
      </c>
      <c r="W248" s="46">
        <v>0</v>
      </c>
      <c r="X248" s="46">
        <v>0</v>
      </c>
      <c r="Y248" s="46">
        <v>0</v>
      </c>
      <c r="Z248" s="46">
        <v>0</v>
      </c>
      <c r="AA248" s="46">
        <v>0</v>
      </c>
      <c r="AB248" s="46">
        <v>0</v>
      </c>
      <c r="AC248" s="70">
        <f t="shared" si="68"/>
        <v>0</v>
      </c>
      <c r="AD248" s="113">
        <f t="shared" si="69"/>
        <v>0</v>
      </c>
    </row>
    <row r="249" spans="1:30" s="48" customFormat="1" ht="12.75" hidden="1" x14ac:dyDescent="0.2">
      <c r="A249" s="94">
        <v>244</v>
      </c>
      <c r="B249" s="35"/>
      <c r="C249" s="142"/>
      <c r="D249" s="56"/>
      <c r="E249" s="78">
        <f t="shared" si="66"/>
        <v>0</v>
      </c>
      <c r="F249" s="79">
        <f t="shared" si="58"/>
        <v>0</v>
      </c>
      <c r="G249" s="46">
        <f t="shared" si="59"/>
        <v>0</v>
      </c>
      <c r="H249" s="46">
        <f t="shared" si="60"/>
        <v>0</v>
      </c>
      <c r="I249" s="46">
        <f t="shared" si="61"/>
        <v>0</v>
      </c>
      <c r="J249" s="46">
        <f t="shared" si="62"/>
        <v>0</v>
      </c>
      <c r="K249" s="46">
        <f t="shared" si="63"/>
        <v>0</v>
      </c>
      <c r="L249" s="46">
        <f t="shared" si="64"/>
        <v>0</v>
      </c>
      <c r="M249" s="46">
        <f t="shared" si="65"/>
        <v>0</v>
      </c>
      <c r="N249" s="79">
        <v>0</v>
      </c>
      <c r="O249" s="46">
        <v>0</v>
      </c>
      <c r="P249" s="46">
        <v>0</v>
      </c>
      <c r="Q249" s="46">
        <v>0</v>
      </c>
      <c r="R249" s="46">
        <v>0</v>
      </c>
      <c r="S249" s="130">
        <v>0</v>
      </c>
      <c r="T249" s="46">
        <v>0</v>
      </c>
      <c r="U249" s="80">
        <f t="shared" si="67"/>
        <v>0</v>
      </c>
      <c r="V249" s="46">
        <v>0</v>
      </c>
      <c r="W249" s="46">
        <v>0</v>
      </c>
      <c r="X249" s="46">
        <v>0</v>
      </c>
      <c r="Y249" s="46">
        <v>0</v>
      </c>
      <c r="Z249" s="46">
        <v>0</v>
      </c>
      <c r="AA249" s="46">
        <v>0</v>
      </c>
      <c r="AB249" s="46">
        <v>0</v>
      </c>
      <c r="AC249" s="70">
        <f t="shared" si="68"/>
        <v>0</v>
      </c>
      <c r="AD249" s="113">
        <f t="shared" si="69"/>
        <v>0</v>
      </c>
    </row>
    <row r="250" spans="1:30" s="48" customFormat="1" ht="12.75" hidden="1" x14ac:dyDescent="0.2">
      <c r="A250" s="94">
        <v>245</v>
      </c>
      <c r="B250" s="35"/>
      <c r="C250" s="142"/>
      <c r="D250" s="56"/>
      <c r="E250" s="78">
        <f t="shared" si="66"/>
        <v>0</v>
      </c>
      <c r="F250" s="79">
        <f t="shared" si="58"/>
        <v>0</v>
      </c>
      <c r="G250" s="46">
        <f t="shared" si="59"/>
        <v>0</v>
      </c>
      <c r="H250" s="46">
        <f t="shared" si="60"/>
        <v>0</v>
      </c>
      <c r="I250" s="46">
        <f t="shared" si="61"/>
        <v>0</v>
      </c>
      <c r="J250" s="46">
        <f t="shared" si="62"/>
        <v>0</v>
      </c>
      <c r="K250" s="46">
        <f t="shared" si="63"/>
        <v>0</v>
      </c>
      <c r="L250" s="46">
        <f t="shared" si="64"/>
        <v>0</v>
      </c>
      <c r="M250" s="46">
        <f t="shared" si="65"/>
        <v>0</v>
      </c>
      <c r="N250" s="79">
        <v>0</v>
      </c>
      <c r="O250" s="46">
        <v>0</v>
      </c>
      <c r="P250" s="46">
        <v>0</v>
      </c>
      <c r="Q250" s="46">
        <v>0</v>
      </c>
      <c r="R250" s="46">
        <v>0</v>
      </c>
      <c r="S250" s="130">
        <v>0</v>
      </c>
      <c r="T250" s="46">
        <v>0</v>
      </c>
      <c r="U250" s="80">
        <f t="shared" si="67"/>
        <v>0</v>
      </c>
      <c r="V250" s="46">
        <v>0</v>
      </c>
      <c r="W250" s="46">
        <v>0</v>
      </c>
      <c r="X250" s="46">
        <v>0</v>
      </c>
      <c r="Y250" s="46">
        <v>0</v>
      </c>
      <c r="Z250" s="46">
        <v>0</v>
      </c>
      <c r="AA250" s="46">
        <v>0</v>
      </c>
      <c r="AB250" s="46">
        <v>0</v>
      </c>
      <c r="AC250" s="70">
        <f t="shared" si="68"/>
        <v>0</v>
      </c>
      <c r="AD250" s="113">
        <f t="shared" si="69"/>
        <v>0</v>
      </c>
    </row>
    <row r="251" spans="1:30" s="48" customFormat="1" ht="12.75" hidden="1" x14ac:dyDescent="0.2">
      <c r="A251" s="94">
        <v>246</v>
      </c>
      <c r="B251" s="35"/>
      <c r="C251" s="142"/>
      <c r="D251" s="56"/>
      <c r="E251" s="78">
        <f t="shared" si="66"/>
        <v>0</v>
      </c>
      <c r="F251" s="79">
        <f t="shared" si="58"/>
        <v>0</v>
      </c>
      <c r="G251" s="46">
        <f t="shared" si="59"/>
        <v>0</v>
      </c>
      <c r="H251" s="46">
        <f t="shared" si="60"/>
        <v>0</v>
      </c>
      <c r="I251" s="46">
        <f t="shared" si="61"/>
        <v>0</v>
      </c>
      <c r="J251" s="46">
        <f t="shared" si="62"/>
        <v>0</v>
      </c>
      <c r="K251" s="46">
        <f t="shared" si="63"/>
        <v>0</v>
      </c>
      <c r="L251" s="46">
        <f t="shared" si="64"/>
        <v>0</v>
      </c>
      <c r="M251" s="46">
        <f t="shared" si="65"/>
        <v>0</v>
      </c>
      <c r="N251" s="79">
        <v>0</v>
      </c>
      <c r="O251" s="46">
        <v>0</v>
      </c>
      <c r="P251" s="46">
        <v>0</v>
      </c>
      <c r="Q251" s="46">
        <v>0</v>
      </c>
      <c r="R251" s="46">
        <v>0</v>
      </c>
      <c r="S251" s="130">
        <v>0</v>
      </c>
      <c r="T251" s="46">
        <v>0</v>
      </c>
      <c r="U251" s="80">
        <f t="shared" si="67"/>
        <v>0</v>
      </c>
      <c r="V251" s="46">
        <v>0</v>
      </c>
      <c r="W251" s="46">
        <v>0</v>
      </c>
      <c r="X251" s="46">
        <v>0</v>
      </c>
      <c r="Y251" s="46">
        <v>0</v>
      </c>
      <c r="Z251" s="46">
        <v>0</v>
      </c>
      <c r="AA251" s="46">
        <v>0</v>
      </c>
      <c r="AB251" s="46">
        <v>0</v>
      </c>
      <c r="AC251" s="70">
        <f t="shared" si="68"/>
        <v>0</v>
      </c>
      <c r="AD251" s="113">
        <f t="shared" si="69"/>
        <v>0</v>
      </c>
    </row>
    <row r="252" spans="1:30" s="48" customFormat="1" ht="12.75" hidden="1" x14ac:dyDescent="0.2">
      <c r="A252" s="94">
        <v>247</v>
      </c>
      <c r="B252" s="35"/>
      <c r="C252" s="142"/>
      <c r="D252" s="56"/>
      <c r="E252" s="78">
        <f t="shared" si="66"/>
        <v>0</v>
      </c>
      <c r="F252" s="79">
        <f t="shared" si="58"/>
        <v>0</v>
      </c>
      <c r="G252" s="46">
        <f t="shared" si="59"/>
        <v>0</v>
      </c>
      <c r="H252" s="46">
        <f t="shared" si="60"/>
        <v>0</v>
      </c>
      <c r="I252" s="46">
        <f t="shared" si="61"/>
        <v>0</v>
      </c>
      <c r="J252" s="46">
        <f t="shared" si="62"/>
        <v>0</v>
      </c>
      <c r="K252" s="46">
        <f t="shared" si="63"/>
        <v>0</v>
      </c>
      <c r="L252" s="46">
        <f t="shared" si="64"/>
        <v>0</v>
      </c>
      <c r="M252" s="46">
        <f t="shared" si="65"/>
        <v>0</v>
      </c>
      <c r="N252" s="79">
        <v>0</v>
      </c>
      <c r="O252" s="46">
        <v>0</v>
      </c>
      <c r="P252" s="46">
        <v>0</v>
      </c>
      <c r="Q252" s="46">
        <v>0</v>
      </c>
      <c r="R252" s="46">
        <v>0</v>
      </c>
      <c r="S252" s="130">
        <v>0</v>
      </c>
      <c r="T252" s="46">
        <v>0</v>
      </c>
      <c r="U252" s="80">
        <f t="shared" si="67"/>
        <v>0</v>
      </c>
      <c r="V252" s="46">
        <v>0</v>
      </c>
      <c r="W252" s="46">
        <v>0</v>
      </c>
      <c r="X252" s="46">
        <v>0</v>
      </c>
      <c r="Y252" s="46">
        <v>0</v>
      </c>
      <c r="Z252" s="46">
        <v>0</v>
      </c>
      <c r="AA252" s="46">
        <v>0</v>
      </c>
      <c r="AB252" s="46">
        <v>0</v>
      </c>
      <c r="AC252" s="70">
        <f t="shared" si="68"/>
        <v>0</v>
      </c>
      <c r="AD252" s="113">
        <f t="shared" si="69"/>
        <v>0</v>
      </c>
    </row>
    <row r="253" spans="1:30" s="48" customFormat="1" ht="12.75" hidden="1" x14ac:dyDescent="0.2">
      <c r="A253" s="94">
        <v>248</v>
      </c>
      <c r="B253" s="35"/>
      <c r="C253" s="142"/>
      <c r="D253" s="56"/>
      <c r="E253" s="78">
        <f t="shared" si="66"/>
        <v>0</v>
      </c>
      <c r="F253" s="79">
        <f t="shared" si="58"/>
        <v>0</v>
      </c>
      <c r="G253" s="46">
        <f t="shared" si="59"/>
        <v>0</v>
      </c>
      <c r="H253" s="46">
        <f t="shared" si="60"/>
        <v>0</v>
      </c>
      <c r="I253" s="46">
        <f t="shared" si="61"/>
        <v>0</v>
      </c>
      <c r="J253" s="46">
        <f t="shared" si="62"/>
        <v>0</v>
      </c>
      <c r="K253" s="46">
        <f t="shared" si="63"/>
        <v>0</v>
      </c>
      <c r="L253" s="46">
        <f t="shared" si="64"/>
        <v>0</v>
      </c>
      <c r="M253" s="46">
        <f t="shared" si="65"/>
        <v>0</v>
      </c>
      <c r="N253" s="79">
        <v>0</v>
      </c>
      <c r="O253" s="46">
        <v>0</v>
      </c>
      <c r="P253" s="46">
        <v>0</v>
      </c>
      <c r="Q253" s="46">
        <v>0</v>
      </c>
      <c r="R253" s="46">
        <v>0</v>
      </c>
      <c r="S253" s="130">
        <v>0</v>
      </c>
      <c r="T253" s="46">
        <v>0</v>
      </c>
      <c r="U253" s="80">
        <f t="shared" si="67"/>
        <v>0</v>
      </c>
      <c r="V253" s="46">
        <v>0</v>
      </c>
      <c r="W253" s="46">
        <v>0</v>
      </c>
      <c r="X253" s="46">
        <v>0</v>
      </c>
      <c r="Y253" s="46">
        <v>0</v>
      </c>
      <c r="Z253" s="46">
        <v>0</v>
      </c>
      <c r="AA253" s="46">
        <v>0</v>
      </c>
      <c r="AB253" s="46">
        <v>0</v>
      </c>
      <c r="AC253" s="70">
        <f t="shared" si="68"/>
        <v>0</v>
      </c>
      <c r="AD253" s="113">
        <f t="shared" si="69"/>
        <v>0</v>
      </c>
    </row>
    <row r="254" spans="1:30" s="48" customFormat="1" ht="12.75" hidden="1" x14ac:dyDescent="0.2">
      <c r="A254" s="94">
        <v>249</v>
      </c>
      <c r="B254" s="35"/>
      <c r="C254" s="142"/>
      <c r="D254" s="56"/>
      <c r="E254" s="78">
        <f t="shared" si="66"/>
        <v>0</v>
      </c>
      <c r="F254" s="79">
        <f t="shared" si="58"/>
        <v>0</v>
      </c>
      <c r="G254" s="46">
        <f t="shared" si="59"/>
        <v>0</v>
      </c>
      <c r="H254" s="46">
        <f t="shared" si="60"/>
        <v>0</v>
      </c>
      <c r="I254" s="46">
        <f t="shared" si="61"/>
        <v>0</v>
      </c>
      <c r="J254" s="46">
        <f t="shared" si="62"/>
        <v>0</v>
      </c>
      <c r="K254" s="46">
        <f t="shared" si="63"/>
        <v>0</v>
      </c>
      <c r="L254" s="46">
        <f t="shared" si="64"/>
        <v>0</v>
      </c>
      <c r="M254" s="46">
        <f t="shared" si="65"/>
        <v>0</v>
      </c>
      <c r="N254" s="79">
        <v>0</v>
      </c>
      <c r="O254" s="46">
        <v>0</v>
      </c>
      <c r="P254" s="46">
        <v>0</v>
      </c>
      <c r="Q254" s="46">
        <v>0</v>
      </c>
      <c r="R254" s="46">
        <v>0</v>
      </c>
      <c r="S254" s="130">
        <v>0</v>
      </c>
      <c r="T254" s="46">
        <v>0</v>
      </c>
      <c r="U254" s="80">
        <f t="shared" si="67"/>
        <v>0</v>
      </c>
      <c r="V254" s="46">
        <v>0</v>
      </c>
      <c r="W254" s="46">
        <v>0</v>
      </c>
      <c r="X254" s="46">
        <v>0</v>
      </c>
      <c r="Y254" s="46">
        <v>0</v>
      </c>
      <c r="Z254" s="46">
        <v>0</v>
      </c>
      <c r="AA254" s="46">
        <v>0</v>
      </c>
      <c r="AB254" s="46">
        <v>0</v>
      </c>
      <c r="AC254" s="70">
        <f t="shared" si="68"/>
        <v>0</v>
      </c>
      <c r="AD254" s="113">
        <f t="shared" si="69"/>
        <v>0</v>
      </c>
    </row>
    <row r="255" spans="1:30" s="48" customFormat="1" ht="12.75" hidden="1" x14ac:dyDescent="0.2">
      <c r="A255" s="94">
        <v>250</v>
      </c>
      <c r="B255" s="35"/>
      <c r="C255" s="142"/>
      <c r="D255" s="56"/>
      <c r="E255" s="78">
        <f t="shared" si="66"/>
        <v>0</v>
      </c>
      <c r="F255" s="79">
        <f t="shared" si="58"/>
        <v>0</v>
      </c>
      <c r="G255" s="46">
        <f t="shared" si="59"/>
        <v>0</v>
      </c>
      <c r="H255" s="46">
        <f t="shared" si="60"/>
        <v>0</v>
      </c>
      <c r="I255" s="46">
        <f t="shared" si="61"/>
        <v>0</v>
      </c>
      <c r="J255" s="46">
        <f t="shared" si="62"/>
        <v>0</v>
      </c>
      <c r="K255" s="46">
        <f t="shared" si="63"/>
        <v>0</v>
      </c>
      <c r="L255" s="46">
        <f t="shared" si="64"/>
        <v>0</v>
      </c>
      <c r="M255" s="46">
        <f t="shared" si="65"/>
        <v>0</v>
      </c>
      <c r="N255" s="79">
        <v>0</v>
      </c>
      <c r="O255" s="46">
        <v>0</v>
      </c>
      <c r="P255" s="46">
        <v>0</v>
      </c>
      <c r="Q255" s="46">
        <v>0</v>
      </c>
      <c r="R255" s="46">
        <v>0</v>
      </c>
      <c r="S255" s="130">
        <v>0</v>
      </c>
      <c r="T255" s="46">
        <v>0</v>
      </c>
      <c r="U255" s="80">
        <f t="shared" si="67"/>
        <v>0</v>
      </c>
      <c r="V255" s="46">
        <v>0</v>
      </c>
      <c r="W255" s="46">
        <v>0</v>
      </c>
      <c r="X255" s="46">
        <v>0</v>
      </c>
      <c r="Y255" s="46">
        <v>0</v>
      </c>
      <c r="Z255" s="46">
        <v>0</v>
      </c>
      <c r="AA255" s="46">
        <v>0</v>
      </c>
      <c r="AB255" s="46">
        <v>0</v>
      </c>
      <c r="AC255" s="70">
        <f t="shared" si="68"/>
        <v>0</v>
      </c>
      <c r="AD255" s="113">
        <f t="shared" si="69"/>
        <v>0</v>
      </c>
    </row>
    <row r="256" spans="1:30" s="48" customFormat="1" ht="12.75" hidden="1" x14ac:dyDescent="0.2">
      <c r="A256" s="94">
        <v>251</v>
      </c>
      <c r="B256" s="35"/>
      <c r="C256" s="142"/>
      <c r="D256" s="56"/>
      <c r="E256" s="78">
        <f t="shared" si="66"/>
        <v>0</v>
      </c>
      <c r="F256" s="79">
        <f t="shared" si="58"/>
        <v>0</v>
      </c>
      <c r="G256" s="46">
        <f t="shared" si="59"/>
        <v>0</v>
      </c>
      <c r="H256" s="46">
        <f t="shared" si="60"/>
        <v>0</v>
      </c>
      <c r="I256" s="46">
        <f t="shared" si="61"/>
        <v>0</v>
      </c>
      <c r="J256" s="46">
        <f t="shared" si="62"/>
        <v>0</v>
      </c>
      <c r="K256" s="46">
        <f t="shared" si="63"/>
        <v>0</v>
      </c>
      <c r="L256" s="46">
        <f t="shared" si="64"/>
        <v>0</v>
      </c>
      <c r="M256" s="46">
        <f t="shared" si="65"/>
        <v>0</v>
      </c>
      <c r="N256" s="79">
        <v>0</v>
      </c>
      <c r="O256" s="46">
        <v>0</v>
      </c>
      <c r="P256" s="46">
        <v>0</v>
      </c>
      <c r="Q256" s="46">
        <v>0</v>
      </c>
      <c r="R256" s="46">
        <v>0</v>
      </c>
      <c r="S256" s="130">
        <v>0</v>
      </c>
      <c r="T256" s="46">
        <v>0</v>
      </c>
      <c r="U256" s="80">
        <f t="shared" si="67"/>
        <v>0</v>
      </c>
      <c r="V256" s="46">
        <v>0</v>
      </c>
      <c r="W256" s="46">
        <v>0</v>
      </c>
      <c r="X256" s="46">
        <v>0</v>
      </c>
      <c r="Y256" s="46">
        <v>0</v>
      </c>
      <c r="Z256" s="46">
        <v>0</v>
      </c>
      <c r="AA256" s="46">
        <v>0</v>
      </c>
      <c r="AB256" s="46">
        <v>0</v>
      </c>
      <c r="AC256" s="70">
        <f t="shared" si="68"/>
        <v>0</v>
      </c>
      <c r="AD256" s="113">
        <f t="shared" si="69"/>
        <v>0</v>
      </c>
    </row>
    <row r="257" spans="1:30" s="48" customFormat="1" ht="12.75" hidden="1" x14ac:dyDescent="0.2">
      <c r="A257" s="94">
        <v>252</v>
      </c>
      <c r="B257" s="35"/>
      <c r="C257" s="142"/>
      <c r="D257" s="56"/>
      <c r="E257" s="78">
        <f t="shared" si="66"/>
        <v>0</v>
      </c>
      <c r="F257" s="79">
        <f t="shared" si="58"/>
        <v>0</v>
      </c>
      <c r="G257" s="46">
        <f t="shared" si="59"/>
        <v>0</v>
      </c>
      <c r="H257" s="46">
        <f t="shared" si="60"/>
        <v>0</v>
      </c>
      <c r="I257" s="46">
        <f t="shared" si="61"/>
        <v>0</v>
      </c>
      <c r="J257" s="46">
        <f t="shared" si="62"/>
        <v>0</v>
      </c>
      <c r="K257" s="46">
        <f t="shared" si="63"/>
        <v>0</v>
      </c>
      <c r="L257" s="46">
        <f t="shared" si="64"/>
        <v>0</v>
      </c>
      <c r="M257" s="46">
        <f t="shared" si="65"/>
        <v>0</v>
      </c>
      <c r="N257" s="79">
        <v>0</v>
      </c>
      <c r="O257" s="46">
        <v>0</v>
      </c>
      <c r="P257" s="46">
        <v>0</v>
      </c>
      <c r="Q257" s="46">
        <v>0</v>
      </c>
      <c r="R257" s="46">
        <v>0</v>
      </c>
      <c r="S257" s="130">
        <v>0</v>
      </c>
      <c r="T257" s="46">
        <v>0</v>
      </c>
      <c r="U257" s="80">
        <f t="shared" si="67"/>
        <v>0</v>
      </c>
      <c r="V257" s="46">
        <v>0</v>
      </c>
      <c r="W257" s="46">
        <v>0</v>
      </c>
      <c r="X257" s="46">
        <v>0</v>
      </c>
      <c r="Y257" s="46">
        <v>0</v>
      </c>
      <c r="Z257" s="46">
        <v>0</v>
      </c>
      <c r="AA257" s="46">
        <v>0</v>
      </c>
      <c r="AB257" s="46">
        <v>0</v>
      </c>
      <c r="AC257" s="70">
        <f t="shared" si="68"/>
        <v>0</v>
      </c>
      <c r="AD257" s="113">
        <f t="shared" si="69"/>
        <v>0</v>
      </c>
    </row>
    <row r="258" spans="1:30" s="48" customFormat="1" ht="12.75" hidden="1" x14ac:dyDescent="0.2">
      <c r="A258" s="94">
        <v>253</v>
      </c>
      <c r="B258" s="35"/>
      <c r="C258" s="142"/>
      <c r="D258" s="56"/>
      <c r="E258" s="78">
        <f t="shared" si="66"/>
        <v>0</v>
      </c>
      <c r="F258" s="79">
        <f t="shared" si="58"/>
        <v>0</v>
      </c>
      <c r="G258" s="46">
        <f t="shared" si="59"/>
        <v>0</v>
      </c>
      <c r="H258" s="46">
        <f t="shared" si="60"/>
        <v>0</v>
      </c>
      <c r="I258" s="46">
        <f t="shared" si="61"/>
        <v>0</v>
      </c>
      <c r="J258" s="46">
        <f t="shared" si="62"/>
        <v>0</v>
      </c>
      <c r="K258" s="46">
        <f t="shared" si="63"/>
        <v>0</v>
      </c>
      <c r="L258" s="46">
        <f t="shared" si="64"/>
        <v>0</v>
      </c>
      <c r="M258" s="46">
        <f t="shared" si="65"/>
        <v>0</v>
      </c>
      <c r="N258" s="79">
        <v>0</v>
      </c>
      <c r="O258" s="46">
        <v>0</v>
      </c>
      <c r="P258" s="46">
        <v>0</v>
      </c>
      <c r="Q258" s="46">
        <v>0</v>
      </c>
      <c r="R258" s="46">
        <v>0</v>
      </c>
      <c r="S258" s="130">
        <v>0</v>
      </c>
      <c r="T258" s="46">
        <v>0</v>
      </c>
      <c r="U258" s="80">
        <f t="shared" si="67"/>
        <v>0</v>
      </c>
      <c r="V258" s="46">
        <v>0</v>
      </c>
      <c r="W258" s="46">
        <v>0</v>
      </c>
      <c r="X258" s="46">
        <v>0</v>
      </c>
      <c r="Y258" s="46">
        <v>0</v>
      </c>
      <c r="Z258" s="46">
        <v>0</v>
      </c>
      <c r="AA258" s="46">
        <v>0</v>
      </c>
      <c r="AB258" s="46">
        <v>0</v>
      </c>
      <c r="AC258" s="70">
        <f t="shared" si="68"/>
        <v>0</v>
      </c>
      <c r="AD258" s="113">
        <f t="shared" si="69"/>
        <v>0</v>
      </c>
    </row>
    <row r="259" spans="1:30" s="48" customFormat="1" ht="12.75" hidden="1" x14ac:dyDescent="0.2">
      <c r="A259" s="94">
        <v>254</v>
      </c>
      <c r="B259" s="35"/>
      <c r="C259" s="142"/>
      <c r="D259" s="56"/>
      <c r="E259" s="78">
        <f t="shared" si="66"/>
        <v>0</v>
      </c>
      <c r="F259" s="79">
        <f t="shared" si="58"/>
        <v>0</v>
      </c>
      <c r="G259" s="46">
        <f t="shared" si="59"/>
        <v>0</v>
      </c>
      <c r="H259" s="46">
        <f t="shared" si="60"/>
        <v>0</v>
      </c>
      <c r="I259" s="46">
        <f t="shared" si="61"/>
        <v>0</v>
      </c>
      <c r="J259" s="46">
        <f t="shared" si="62"/>
        <v>0</v>
      </c>
      <c r="K259" s="46">
        <f t="shared" si="63"/>
        <v>0</v>
      </c>
      <c r="L259" s="46">
        <f t="shared" si="64"/>
        <v>0</v>
      </c>
      <c r="M259" s="46">
        <f t="shared" si="65"/>
        <v>0</v>
      </c>
      <c r="N259" s="79">
        <v>0</v>
      </c>
      <c r="O259" s="46">
        <v>0</v>
      </c>
      <c r="P259" s="46">
        <v>0</v>
      </c>
      <c r="Q259" s="46">
        <v>0</v>
      </c>
      <c r="R259" s="46">
        <v>0</v>
      </c>
      <c r="S259" s="130">
        <v>0</v>
      </c>
      <c r="T259" s="46">
        <v>0</v>
      </c>
      <c r="U259" s="80">
        <f t="shared" si="67"/>
        <v>0</v>
      </c>
      <c r="V259" s="46">
        <v>0</v>
      </c>
      <c r="W259" s="46">
        <v>0</v>
      </c>
      <c r="X259" s="46">
        <v>0</v>
      </c>
      <c r="Y259" s="46">
        <v>0</v>
      </c>
      <c r="Z259" s="46">
        <v>0</v>
      </c>
      <c r="AA259" s="46">
        <v>0</v>
      </c>
      <c r="AB259" s="46">
        <v>0</v>
      </c>
      <c r="AC259" s="70">
        <f t="shared" si="68"/>
        <v>0</v>
      </c>
      <c r="AD259" s="113">
        <f t="shared" si="69"/>
        <v>0</v>
      </c>
    </row>
    <row r="260" spans="1:30" s="48" customFormat="1" ht="12.75" hidden="1" x14ac:dyDescent="0.2">
      <c r="A260" s="94">
        <v>255</v>
      </c>
      <c r="B260" s="35"/>
      <c r="C260" s="142"/>
      <c r="D260" s="56"/>
      <c r="E260" s="78">
        <f t="shared" si="66"/>
        <v>0</v>
      </c>
      <c r="F260" s="79">
        <f t="shared" si="58"/>
        <v>0</v>
      </c>
      <c r="G260" s="46">
        <f t="shared" si="59"/>
        <v>0</v>
      </c>
      <c r="H260" s="46">
        <f t="shared" si="60"/>
        <v>0</v>
      </c>
      <c r="I260" s="46">
        <f t="shared" si="61"/>
        <v>0</v>
      </c>
      <c r="J260" s="46">
        <f t="shared" si="62"/>
        <v>0</v>
      </c>
      <c r="K260" s="46">
        <f t="shared" si="63"/>
        <v>0</v>
      </c>
      <c r="L260" s="46">
        <f t="shared" si="64"/>
        <v>0</v>
      </c>
      <c r="M260" s="46">
        <f t="shared" si="65"/>
        <v>0</v>
      </c>
      <c r="N260" s="79">
        <v>0</v>
      </c>
      <c r="O260" s="46">
        <v>0</v>
      </c>
      <c r="P260" s="46">
        <v>0</v>
      </c>
      <c r="Q260" s="46">
        <v>0</v>
      </c>
      <c r="R260" s="46">
        <v>0</v>
      </c>
      <c r="S260" s="130">
        <v>0</v>
      </c>
      <c r="T260" s="46">
        <v>0</v>
      </c>
      <c r="U260" s="80">
        <f t="shared" si="67"/>
        <v>0</v>
      </c>
      <c r="V260" s="46">
        <v>0</v>
      </c>
      <c r="W260" s="46">
        <v>0</v>
      </c>
      <c r="X260" s="46">
        <v>0</v>
      </c>
      <c r="Y260" s="46">
        <v>0</v>
      </c>
      <c r="Z260" s="46">
        <v>0</v>
      </c>
      <c r="AA260" s="46">
        <v>0</v>
      </c>
      <c r="AB260" s="46">
        <v>0</v>
      </c>
      <c r="AC260" s="70">
        <f t="shared" si="68"/>
        <v>0</v>
      </c>
      <c r="AD260" s="113">
        <f t="shared" si="69"/>
        <v>0</v>
      </c>
    </row>
    <row r="261" spans="1:30" s="48" customFormat="1" ht="12.75" hidden="1" x14ac:dyDescent="0.2">
      <c r="A261" s="94">
        <v>256</v>
      </c>
      <c r="B261" s="35"/>
      <c r="C261" s="142"/>
      <c r="D261" s="56"/>
      <c r="E261" s="78">
        <f t="shared" si="66"/>
        <v>0</v>
      </c>
      <c r="F261" s="79">
        <f t="shared" si="58"/>
        <v>0</v>
      </c>
      <c r="G261" s="46">
        <f t="shared" si="59"/>
        <v>0</v>
      </c>
      <c r="H261" s="46">
        <f t="shared" si="60"/>
        <v>0</v>
      </c>
      <c r="I261" s="46">
        <f t="shared" si="61"/>
        <v>0</v>
      </c>
      <c r="J261" s="46">
        <f t="shared" si="62"/>
        <v>0</v>
      </c>
      <c r="K261" s="46">
        <f t="shared" si="63"/>
        <v>0</v>
      </c>
      <c r="L261" s="46">
        <f t="shared" si="64"/>
        <v>0</v>
      </c>
      <c r="M261" s="46">
        <f t="shared" si="65"/>
        <v>0</v>
      </c>
      <c r="N261" s="79">
        <v>0</v>
      </c>
      <c r="O261" s="46">
        <v>0</v>
      </c>
      <c r="P261" s="46">
        <v>0</v>
      </c>
      <c r="Q261" s="46">
        <v>0</v>
      </c>
      <c r="R261" s="46">
        <v>0</v>
      </c>
      <c r="S261" s="130">
        <v>0</v>
      </c>
      <c r="T261" s="46">
        <v>0</v>
      </c>
      <c r="U261" s="80">
        <f t="shared" si="67"/>
        <v>0</v>
      </c>
      <c r="V261" s="46">
        <v>0</v>
      </c>
      <c r="W261" s="46">
        <v>0</v>
      </c>
      <c r="X261" s="46">
        <v>0</v>
      </c>
      <c r="Y261" s="46">
        <v>0</v>
      </c>
      <c r="Z261" s="46">
        <v>0</v>
      </c>
      <c r="AA261" s="46">
        <v>0</v>
      </c>
      <c r="AB261" s="46">
        <v>0</v>
      </c>
      <c r="AC261" s="70">
        <f t="shared" si="68"/>
        <v>0</v>
      </c>
      <c r="AD261" s="113">
        <f t="shared" si="69"/>
        <v>0</v>
      </c>
    </row>
    <row r="262" spans="1:30" s="48" customFormat="1" ht="12.75" hidden="1" x14ac:dyDescent="0.2">
      <c r="A262" s="94">
        <v>257</v>
      </c>
      <c r="B262" s="35"/>
      <c r="C262" s="142"/>
      <c r="D262" s="56"/>
      <c r="E262" s="78">
        <f t="shared" si="66"/>
        <v>0</v>
      </c>
      <c r="F262" s="79">
        <f t="shared" si="58"/>
        <v>0</v>
      </c>
      <c r="G262" s="46">
        <f t="shared" si="59"/>
        <v>0</v>
      </c>
      <c r="H262" s="46">
        <f t="shared" si="60"/>
        <v>0</v>
      </c>
      <c r="I262" s="46">
        <f t="shared" si="61"/>
        <v>0</v>
      </c>
      <c r="J262" s="46">
        <f t="shared" si="62"/>
        <v>0</v>
      </c>
      <c r="K262" s="46">
        <f t="shared" si="63"/>
        <v>0</v>
      </c>
      <c r="L262" s="46">
        <f t="shared" si="64"/>
        <v>0</v>
      </c>
      <c r="M262" s="46">
        <f t="shared" si="65"/>
        <v>0</v>
      </c>
      <c r="N262" s="79">
        <v>0</v>
      </c>
      <c r="O262" s="46">
        <v>0</v>
      </c>
      <c r="P262" s="46">
        <v>0</v>
      </c>
      <c r="Q262" s="46">
        <v>0</v>
      </c>
      <c r="R262" s="46">
        <v>0</v>
      </c>
      <c r="S262" s="130">
        <v>0</v>
      </c>
      <c r="T262" s="46">
        <v>0</v>
      </c>
      <c r="U262" s="80">
        <f t="shared" si="67"/>
        <v>0</v>
      </c>
      <c r="V262" s="46">
        <v>0</v>
      </c>
      <c r="W262" s="46">
        <v>0</v>
      </c>
      <c r="X262" s="46">
        <v>0</v>
      </c>
      <c r="Y262" s="46">
        <v>0</v>
      </c>
      <c r="Z262" s="46">
        <v>0</v>
      </c>
      <c r="AA262" s="46">
        <v>0</v>
      </c>
      <c r="AB262" s="46">
        <v>0</v>
      </c>
      <c r="AC262" s="70">
        <f t="shared" si="68"/>
        <v>0</v>
      </c>
      <c r="AD262" s="113">
        <f t="shared" si="69"/>
        <v>0</v>
      </c>
    </row>
    <row r="263" spans="1:30" s="48" customFormat="1" ht="12.75" hidden="1" x14ac:dyDescent="0.2">
      <c r="A263" s="94">
        <v>258</v>
      </c>
      <c r="B263" s="35"/>
      <c r="C263" s="142"/>
      <c r="D263" s="56"/>
      <c r="E263" s="78">
        <f t="shared" si="66"/>
        <v>0</v>
      </c>
      <c r="F263" s="79">
        <f t="shared" si="58"/>
        <v>0</v>
      </c>
      <c r="G263" s="46">
        <f t="shared" si="59"/>
        <v>0</v>
      </c>
      <c r="H263" s="46">
        <f t="shared" si="60"/>
        <v>0</v>
      </c>
      <c r="I263" s="46">
        <f t="shared" si="61"/>
        <v>0</v>
      </c>
      <c r="J263" s="46">
        <f t="shared" si="62"/>
        <v>0</v>
      </c>
      <c r="K263" s="46">
        <f t="shared" si="63"/>
        <v>0</v>
      </c>
      <c r="L263" s="46">
        <f t="shared" si="64"/>
        <v>0</v>
      </c>
      <c r="M263" s="46">
        <f t="shared" si="65"/>
        <v>0</v>
      </c>
      <c r="N263" s="79">
        <v>0</v>
      </c>
      <c r="O263" s="46">
        <v>0</v>
      </c>
      <c r="P263" s="46">
        <v>0</v>
      </c>
      <c r="Q263" s="46">
        <v>0</v>
      </c>
      <c r="R263" s="46">
        <v>0</v>
      </c>
      <c r="S263" s="130">
        <v>0</v>
      </c>
      <c r="T263" s="46">
        <v>0</v>
      </c>
      <c r="U263" s="80">
        <f t="shared" si="67"/>
        <v>0</v>
      </c>
      <c r="V263" s="46">
        <v>0</v>
      </c>
      <c r="W263" s="46">
        <v>0</v>
      </c>
      <c r="X263" s="46">
        <v>0</v>
      </c>
      <c r="Y263" s="46">
        <v>0</v>
      </c>
      <c r="Z263" s="46">
        <v>0</v>
      </c>
      <c r="AA263" s="46">
        <v>0</v>
      </c>
      <c r="AB263" s="46">
        <v>0</v>
      </c>
      <c r="AC263" s="70">
        <f t="shared" si="68"/>
        <v>0</v>
      </c>
      <c r="AD263" s="113">
        <f t="shared" si="69"/>
        <v>0</v>
      </c>
    </row>
    <row r="264" spans="1:30" s="48" customFormat="1" ht="12.75" hidden="1" x14ac:dyDescent="0.2">
      <c r="A264" s="94">
        <v>259</v>
      </c>
      <c r="B264" s="35"/>
      <c r="C264" s="142"/>
      <c r="D264" s="56"/>
      <c r="E264" s="78">
        <f t="shared" si="66"/>
        <v>0</v>
      </c>
      <c r="F264" s="79">
        <f t="shared" si="58"/>
        <v>0</v>
      </c>
      <c r="G264" s="46">
        <f t="shared" si="59"/>
        <v>0</v>
      </c>
      <c r="H264" s="46">
        <f t="shared" si="60"/>
        <v>0</v>
      </c>
      <c r="I264" s="46">
        <f t="shared" si="61"/>
        <v>0</v>
      </c>
      <c r="J264" s="46">
        <f t="shared" si="62"/>
        <v>0</v>
      </c>
      <c r="K264" s="46">
        <f t="shared" si="63"/>
        <v>0</v>
      </c>
      <c r="L264" s="46">
        <f t="shared" si="64"/>
        <v>0</v>
      </c>
      <c r="M264" s="46">
        <f t="shared" si="65"/>
        <v>0</v>
      </c>
      <c r="N264" s="79">
        <v>0</v>
      </c>
      <c r="O264" s="46">
        <v>0</v>
      </c>
      <c r="P264" s="46">
        <v>0</v>
      </c>
      <c r="Q264" s="46">
        <v>0</v>
      </c>
      <c r="R264" s="46">
        <v>0</v>
      </c>
      <c r="S264" s="130">
        <v>0</v>
      </c>
      <c r="T264" s="46">
        <v>0</v>
      </c>
      <c r="U264" s="80">
        <f t="shared" si="67"/>
        <v>0</v>
      </c>
      <c r="V264" s="46">
        <v>0</v>
      </c>
      <c r="W264" s="46">
        <v>0</v>
      </c>
      <c r="X264" s="46">
        <v>0</v>
      </c>
      <c r="Y264" s="46">
        <v>0</v>
      </c>
      <c r="Z264" s="46">
        <v>0</v>
      </c>
      <c r="AA264" s="46">
        <v>0</v>
      </c>
      <c r="AB264" s="46">
        <v>0</v>
      </c>
      <c r="AC264" s="70">
        <f t="shared" si="68"/>
        <v>0</v>
      </c>
      <c r="AD264" s="113">
        <f t="shared" si="69"/>
        <v>0</v>
      </c>
    </row>
    <row r="265" spans="1:30" s="48" customFormat="1" ht="12.75" hidden="1" x14ac:dyDescent="0.2">
      <c r="A265" s="94">
        <v>260</v>
      </c>
      <c r="B265" s="35"/>
      <c r="C265" s="142"/>
      <c r="D265" s="56"/>
      <c r="E265" s="78">
        <f t="shared" si="66"/>
        <v>0</v>
      </c>
      <c r="F265" s="79">
        <f t="shared" si="58"/>
        <v>0</v>
      </c>
      <c r="G265" s="46">
        <f t="shared" si="59"/>
        <v>0</v>
      </c>
      <c r="H265" s="46">
        <f t="shared" si="60"/>
        <v>0</v>
      </c>
      <c r="I265" s="46">
        <f t="shared" si="61"/>
        <v>0</v>
      </c>
      <c r="J265" s="46">
        <f t="shared" si="62"/>
        <v>0</v>
      </c>
      <c r="K265" s="46">
        <f t="shared" si="63"/>
        <v>0</v>
      </c>
      <c r="L265" s="46">
        <f t="shared" si="64"/>
        <v>0</v>
      </c>
      <c r="M265" s="46">
        <f t="shared" si="65"/>
        <v>0</v>
      </c>
      <c r="N265" s="79">
        <v>0</v>
      </c>
      <c r="O265" s="46">
        <v>0</v>
      </c>
      <c r="P265" s="46">
        <v>0</v>
      </c>
      <c r="Q265" s="46">
        <v>0</v>
      </c>
      <c r="R265" s="46">
        <v>0</v>
      </c>
      <c r="S265" s="130">
        <v>0</v>
      </c>
      <c r="T265" s="46">
        <v>0</v>
      </c>
      <c r="U265" s="80">
        <f t="shared" si="67"/>
        <v>0</v>
      </c>
      <c r="V265" s="46">
        <v>0</v>
      </c>
      <c r="W265" s="46">
        <v>0</v>
      </c>
      <c r="X265" s="46">
        <v>0</v>
      </c>
      <c r="Y265" s="46">
        <v>0</v>
      </c>
      <c r="Z265" s="46">
        <v>0</v>
      </c>
      <c r="AA265" s="46">
        <v>0</v>
      </c>
      <c r="AB265" s="46">
        <v>0</v>
      </c>
      <c r="AC265" s="70">
        <f t="shared" si="68"/>
        <v>0</v>
      </c>
      <c r="AD265" s="113">
        <f t="shared" si="69"/>
        <v>0</v>
      </c>
    </row>
    <row r="266" spans="1:30" s="48" customFormat="1" ht="12.75" hidden="1" x14ac:dyDescent="0.2">
      <c r="A266" s="94">
        <v>261</v>
      </c>
      <c r="B266" s="35"/>
      <c r="C266" s="142"/>
      <c r="D266" s="56"/>
      <c r="E266" s="78">
        <f t="shared" si="66"/>
        <v>0</v>
      </c>
      <c r="F266" s="79">
        <f t="shared" ref="F266:F329" si="70">(E266+J266+L266+K266+M266)*26.5%</f>
        <v>0</v>
      </c>
      <c r="G266" s="46">
        <f t="shared" ref="G266:G329" si="71">(E266+J266+L266+K266+M266)*1%</f>
        <v>0</v>
      </c>
      <c r="H266" s="46">
        <f t="shared" ref="H266:H329" si="72">(E266+J266+L266+K266+M266)*8%</f>
        <v>0</v>
      </c>
      <c r="I266" s="46">
        <f t="shared" ref="I266:I329" si="73">H266/2</f>
        <v>0</v>
      </c>
      <c r="J266" s="46">
        <f t="shared" ref="J266:J329" si="74">E266/12</f>
        <v>0</v>
      </c>
      <c r="K266" s="46">
        <f t="shared" ref="K266:K329" si="75">E266/12</f>
        <v>0</v>
      </c>
      <c r="L266" s="46">
        <f t="shared" ref="L266:L329" si="76">K266/3</f>
        <v>0</v>
      </c>
      <c r="M266" s="46">
        <f t="shared" ref="M266:M329" si="77">E266/12</f>
        <v>0</v>
      </c>
      <c r="N266" s="79">
        <v>0</v>
      </c>
      <c r="O266" s="46">
        <v>0</v>
      </c>
      <c r="P266" s="46">
        <v>0</v>
      </c>
      <c r="Q266" s="46">
        <v>0</v>
      </c>
      <c r="R266" s="46">
        <v>0</v>
      </c>
      <c r="S266" s="130">
        <v>0</v>
      </c>
      <c r="T266" s="46">
        <v>0</v>
      </c>
      <c r="U266" s="80">
        <f t="shared" si="67"/>
        <v>0</v>
      </c>
      <c r="V266" s="46">
        <v>0</v>
      </c>
      <c r="W266" s="46">
        <v>0</v>
      </c>
      <c r="X266" s="46">
        <v>0</v>
      </c>
      <c r="Y266" s="46">
        <v>0</v>
      </c>
      <c r="Z266" s="46">
        <v>0</v>
      </c>
      <c r="AA266" s="46">
        <v>0</v>
      </c>
      <c r="AB266" s="46">
        <v>0</v>
      </c>
      <c r="AC266" s="70">
        <f t="shared" si="68"/>
        <v>0</v>
      </c>
      <c r="AD266" s="113">
        <f t="shared" si="69"/>
        <v>0</v>
      </c>
    </row>
    <row r="267" spans="1:30" s="48" customFormat="1" ht="12.75" hidden="1" x14ac:dyDescent="0.2">
      <c r="A267" s="94">
        <v>262</v>
      </c>
      <c r="B267" s="35"/>
      <c r="C267" s="142"/>
      <c r="D267" s="56"/>
      <c r="E267" s="78">
        <f t="shared" ref="E267:E330" si="78">C267*D267</f>
        <v>0</v>
      </c>
      <c r="F267" s="79">
        <f t="shared" si="70"/>
        <v>0</v>
      </c>
      <c r="G267" s="46">
        <f t="shared" si="71"/>
        <v>0</v>
      </c>
      <c r="H267" s="46">
        <f t="shared" si="72"/>
        <v>0</v>
      </c>
      <c r="I267" s="46">
        <f t="shared" si="73"/>
        <v>0</v>
      </c>
      <c r="J267" s="46">
        <f t="shared" si="74"/>
        <v>0</v>
      </c>
      <c r="K267" s="46">
        <f t="shared" si="75"/>
        <v>0</v>
      </c>
      <c r="L267" s="46">
        <f t="shared" si="76"/>
        <v>0</v>
      </c>
      <c r="M267" s="46">
        <f t="shared" si="77"/>
        <v>0</v>
      </c>
      <c r="N267" s="79">
        <v>0</v>
      </c>
      <c r="O267" s="46">
        <v>0</v>
      </c>
      <c r="P267" s="46">
        <v>0</v>
      </c>
      <c r="Q267" s="46">
        <v>0</v>
      </c>
      <c r="R267" s="46">
        <v>0</v>
      </c>
      <c r="S267" s="130">
        <v>0</v>
      </c>
      <c r="T267" s="46">
        <v>0</v>
      </c>
      <c r="U267" s="80">
        <f t="shared" ref="U267:U330" si="79">SUM(F267:T267)</f>
        <v>0</v>
      </c>
      <c r="V267" s="46">
        <v>0</v>
      </c>
      <c r="W267" s="46">
        <v>0</v>
      </c>
      <c r="X267" s="46">
        <v>0</v>
      </c>
      <c r="Y267" s="46">
        <v>0</v>
      </c>
      <c r="Z267" s="46">
        <v>0</v>
      </c>
      <c r="AA267" s="46">
        <v>0</v>
      </c>
      <c r="AB267" s="46">
        <v>0</v>
      </c>
      <c r="AC267" s="70">
        <f t="shared" ref="AC267:AC330" si="80">SUM(V267:AB267)</f>
        <v>0</v>
      </c>
      <c r="AD267" s="113">
        <f t="shared" ref="AD267:AD330" si="81">E267+U267+AC267</f>
        <v>0</v>
      </c>
    </row>
    <row r="268" spans="1:30" s="48" customFormat="1" ht="12.75" hidden="1" x14ac:dyDescent="0.2">
      <c r="A268" s="94">
        <v>263</v>
      </c>
      <c r="B268" s="35"/>
      <c r="C268" s="142"/>
      <c r="D268" s="56"/>
      <c r="E268" s="78">
        <f t="shared" si="78"/>
        <v>0</v>
      </c>
      <c r="F268" s="79">
        <f t="shared" si="70"/>
        <v>0</v>
      </c>
      <c r="G268" s="46">
        <f t="shared" si="71"/>
        <v>0</v>
      </c>
      <c r="H268" s="46">
        <f t="shared" si="72"/>
        <v>0</v>
      </c>
      <c r="I268" s="46">
        <f t="shared" si="73"/>
        <v>0</v>
      </c>
      <c r="J268" s="46">
        <f t="shared" si="74"/>
        <v>0</v>
      </c>
      <c r="K268" s="46">
        <f t="shared" si="75"/>
        <v>0</v>
      </c>
      <c r="L268" s="46">
        <f t="shared" si="76"/>
        <v>0</v>
      </c>
      <c r="M268" s="46">
        <f t="shared" si="77"/>
        <v>0</v>
      </c>
      <c r="N268" s="79">
        <v>0</v>
      </c>
      <c r="O268" s="46">
        <v>0</v>
      </c>
      <c r="P268" s="46">
        <v>0</v>
      </c>
      <c r="Q268" s="46">
        <v>0</v>
      </c>
      <c r="R268" s="46">
        <v>0</v>
      </c>
      <c r="S268" s="130">
        <v>0</v>
      </c>
      <c r="T268" s="46">
        <v>0</v>
      </c>
      <c r="U268" s="80">
        <f t="shared" si="79"/>
        <v>0</v>
      </c>
      <c r="V268" s="46">
        <v>0</v>
      </c>
      <c r="W268" s="46">
        <v>0</v>
      </c>
      <c r="X268" s="46">
        <v>0</v>
      </c>
      <c r="Y268" s="46">
        <v>0</v>
      </c>
      <c r="Z268" s="46">
        <v>0</v>
      </c>
      <c r="AA268" s="46">
        <v>0</v>
      </c>
      <c r="AB268" s="46">
        <v>0</v>
      </c>
      <c r="AC268" s="70">
        <f t="shared" si="80"/>
        <v>0</v>
      </c>
      <c r="AD268" s="113">
        <f t="shared" si="81"/>
        <v>0</v>
      </c>
    </row>
    <row r="269" spans="1:30" s="48" customFormat="1" ht="12.75" hidden="1" x14ac:dyDescent="0.2">
      <c r="A269" s="94">
        <v>264</v>
      </c>
      <c r="B269" s="35"/>
      <c r="C269" s="142"/>
      <c r="D269" s="56"/>
      <c r="E269" s="78">
        <f t="shared" si="78"/>
        <v>0</v>
      </c>
      <c r="F269" s="79">
        <f t="shared" si="70"/>
        <v>0</v>
      </c>
      <c r="G269" s="46">
        <f t="shared" si="71"/>
        <v>0</v>
      </c>
      <c r="H269" s="46">
        <f t="shared" si="72"/>
        <v>0</v>
      </c>
      <c r="I269" s="46">
        <f t="shared" si="73"/>
        <v>0</v>
      </c>
      <c r="J269" s="46">
        <f t="shared" si="74"/>
        <v>0</v>
      </c>
      <c r="K269" s="46">
        <f t="shared" si="75"/>
        <v>0</v>
      </c>
      <c r="L269" s="46">
        <f t="shared" si="76"/>
        <v>0</v>
      </c>
      <c r="M269" s="46">
        <f t="shared" si="77"/>
        <v>0</v>
      </c>
      <c r="N269" s="79">
        <v>0</v>
      </c>
      <c r="O269" s="46">
        <v>0</v>
      </c>
      <c r="P269" s="46">
        <v>0</v>
      </c>
      <c r="Q269" s="46">
        <v>0</v>
      </c>
      <c r="R269" s="46">
        <v>0</v>
      </c>
      <c r="S269" s="130">
        <v>0</v>
      </c>
      <c r="T269" s="46">
        <v>0</v>
      </c>
      <c r="U269" s="80">
        <f t="shared" si="79"/>
        <v>0</v>
      </c>
      <c r="V269" s="46">
        <v>0</v>
      </c>
      <c r="W269" s="46">
        <v>0</v>
      </c>
      <c r="X269" s="46">
        <v>0</v>
      </c>
      <c r="Y269" s="46">
        <v>0</v>
      </c>
      <c r="Z269" s="46">
        <v>0</v>
      </c>
      <c r="AA269" s="46">
        <v>0</v>
      </c>
      <c r="AB269" s="46">
        <v>0</v>
      </c>
      <c r="AC269" s="70">
        <f t="shared" si="80"/>
        <v>0</v>
      </c>
      <c r="AD269" s="113">
        <f t="shared" si="81"/>
        <v>0</v>
      </c>
    </row>
    <row r="270" spans="1:30" s="48" customFormat="1" ht="12.75" hidden="1" x14ac:dyDescent="0.2">
      <c r="A270" s="94">
        <v>265</v>
      </c>
      <c r="B270" s="35"/>
      <c r="C270" s="142"/>
      <c r="D270" s="56"/>
      <c r="E270" s="78">
        <f t="shared" si="78"/>
        <v>0</v>
      </c>
      <c r="F270" s="79">
        <f t="shared" si="70"/>
        <v>0</v>
      </c>
      <c r="G270" s="46">
        <f t="shared" si="71"/>
        <v>0</v>
      </c>
      <c r="H270" s="46">
        <f t="shared" si="72"/>
        <v>0</v>
      </c>
      <c r="I270" s="46">
        <f t="shared" si="73"/>
        <v>0</v>
      </c>
      <c r="J270" s="46">
        <f t="shared" si="74"/>
        <v>0</v>
      </c>
      <c r="K270" s="46">
        <f t="shared" si="75"/>
        <v>0</v>
      </c>
      <c r="L270" s="46">
        <f t="shared" si="76"/>
        <v>0</v>
      </c>
      <c r="M270" s="46">
        <f t="shared" si="77"/>
        <v>0</v>
      </c>
      <c r="N270" s="79">
        <v>0</v>
      </c>
      <c r="O270" s="46">
        <v>0</v>
      </c>
      <c r="P270" s="46">
        <v>0</v>
      </c>
      <c r="Q270" s="46">
        <v>0</v>
      </c>
      <c r="R270" s="46">
        <v>0</v>
      </c>
      <c r="S270" s="130">
        <v>0</v>
      </c>
      <c r="T270" s="46">
        <v>0</v>
      </c>
      <c r="U270" s="80">
        <f t="shared" si="79"/>
        <v>0</v>
      </c>
      <c r="V270" s="46">
        <v>0</v>
      </c>
      <c r="W270" s="46">
        <v>0</v>
      </c>
      <c r="X270" s="46">
        <v>0</v>
      </c>
      <c r="Y270" s="46">
        <v>0</v>
      </c>
      <c r="Z270" s="46">
        <v>0</v>
      </c>
      <c r="AA270" s="46">
        <v>0</v>
      </c>
      <c r="AB270" s="46">
        <v>0</v>
      </c>
      <c r="AC270" s="70">
        <f t="shared" si="80"/>
        <v>0</v>
      </c>
      <c r="AD270" s="113">
        <f t="shared" si="81"/>
        <v>0</v>
      </c>
    </row>
    <row r="271" spans="1:30" s="48" customFormat="1" ht="12.75" hidden="1" x14ac:dyDescent="0.2">
      <c r="A271" s="94">
        <v>266</v>
      </c>
      <c r="B271" s="35"/>
      <c r="C271" s="142"/>
      <c r="D271" s="56"/>
      <c r="E271" s="78">
        <f t="shared" si="78"/>
        <v>0</v>
      </c>
      <c r="F271" s="79">
        <f t="shared" si="70"/>
        <v>0</v>
      </c>
      <c r="G271" s="46">
        <f t="shared" si="71"/>
        <v>0</v>
      </c>
      <c r="H271" s="46">
        <f t="shared" si="72"/>
        <v>0</v>
      </c>
      <c r="I271" s="46">
        <f t="shared" si="73"/>
        <v>0</v>
      </c>
      <c r="J271" s="46">
        <f t="shared" si="74"/>
        <v>0</v>
      </c>
      <c r="K271" s="46">
        <f t="shared" si="75"/>
        <v>0</v>
      </c>
      <c r="L271" s="46">
        <f t="shared" si="76"/>
        <v>0</v>
      </c>
      <c r="M271" s="46">
        <f t="shared" si="77"/>
        <v>0</v>
      </c>
      <c r="N271" s="79">
        <v>0</v>
      </c>
      <c r="O271" s="46">
        <v>0</v>
      </c>
      <c r="P271" s="46">
        <v>0</v>
      </c>
      <c r="Q271" s="46">
        <v>0</v>
      </c>
      <c r="R271" s="46">
        <v>0</v>
      </c>
      <c r="S271" s="130">
        <v>0</v>
      </c>
      <c r="T271" s="46">
        <v>0</v>
      </c>
      <c r="U271" s="80">
        <f t="shared" si="79"/>
        <v>0</v>
      </c>
      <c r="V271" s="46">
        <v>0</v>
      </c>
      <c r="W271" s="46">
        <v>0</v>
      </c>
      <c r="X271" s="46">
        <v>0</v>
      </c>
      <c r="Y271" s="46">
        <v>0</v>
      </c>
      <c r="Z271" s="46">
        <v>0</v>
      </c>
      <c r="AA271" s="46">
        <v>0</v>
      </c>
      <c r="AB271" s="46">
        <v>0</v>
      </c>
      <c r="AC271" s="70">
        <f t="shared" si="80"/>
        <v>0</v>
      </c>
      <c r="AD271" s="113">
        <f t="shared" si="81"/>
        <v>0</v>
      </c>
    </row>
    <row r="272" spans="1:30" s="48" customFormat="1" ht="12.75" hidden="1" x14ac:dyDescent="0.2">
      <c r="A272" s="94">
        <v>267</v>
      </c>
      <c r="B272" s="35"/>
      <c r="C272" s="142"/>
      <c r="D272" s="56"/>
      <c r="E272" s="78">
        <f t="shared" si="78"/>
        <v>0</v>
      </c>
      <c r="F272" s="79">
        <f t="shared" si="70"/>
        <v>0</v>
      </c>
      <c r="G272" s="46">
        <f t="shared" si="71"/>
        <v>0</v>
      </c>
      <c r="H272" s="46">
        <f t="shared" si="72"/>
        <v>0</v>
      </c>
      <c r="I272" s="46">
        <f t="shared" si="73"/>
        <v>0</v>
      </c>
      <c r="J272" s="46">
        <f t="shared" si="74"/>
        <v>0</v>
      </c>
      <c r="K272" s="46">
        <f t="shared" si="75"/>
        <v>0</v>
      </c>
      <c r="L272" s="46">
        <f t="shared" si="76"/>
        <v>0</v>
      </c>
      <c r="M272" s="46">
        <f t="shared" si="77"/>
        <v>0</v>
      </c>
      <c r="N272" s="79">
        <v>0</v>
      </c>
      <c r="O272" s="46">
        <v>0</v>
      </c>
      <c r="P272" s="46">
        <v>0</v>
      </c>
      <c r="Q272" s="46">
        <v>0</v>
      </c>
      <c r="R272" s="46">
        <v>0</v>
      </c>
      <c r="S272" s="130">
        <v>0</v>
      </c>
      <c r="T272" s="46">
        <v>0</v>
      </c>
      <c r="U272" s="80">
        <f t="shared" si="79"/>
        <v>0</v>
      </c>
      <c r="V272" s="46">
        <v>0</v>
      </c>
      <c r="W272" s="46">
        <v>0</v>
      </c>
      <c r="X272" s="46">
        <v>0</v>
      </c>
      <c r="Y272" s="46">
        <v>0</v>
      </c>
      <c r="Z272" s="46">
        <v>0</v>
      </c>
      <c r="AA272" s="46">
        <v>0</v>
      </c>
      <c r="AB272" s="46">
        <v>0</v>
      </c>
      <c r="AC272" s="70">
        <f t="shared" si="80"/>
        <v>0</v>
      </c>
      <c r="AD272" s="113">
        <f t="shared" si="81"/>
        <v>0</v>
      </c>
    </row>
    <row r="273" spans="1:30" s="48" customFormat="1" ht="12.75" hidden="1" x14ac:dyDescent="0.2">
      <c r="A273" s="94">
        <v>268</v>
      </c>
      <c r="B273" s="35"/>
      <c r="C273" s="142"/>
      <c r="D273" s="56"/>
      <c r="E273" s="78">
        <f t="shared" si="78"/>
        <v>0</v>
      </c>
      <c r="F273" s="79">
        <f t="shared" si="70"/>
        <v>0</v>
      </c>
      <c r="G273" s="46">
        <f t="shared" si="71"/>
        <v>0</v>
      </c>
      <c r="H273" s="46">
        <f t="shared" si="72"/>
        <v>0</v>
      </c>
      <c r="I273" s="46">
        <f t="shared" si="73"/>
        <v>0</v>
      </c>
      <c r="J273" s="46">
        <f t="shared" si="74"/>
        <v>0</v>
      </c>
      <c r="K273" s="46">
        <f t="shared" si="75"/>
        <v>0</v>
      </c>
      <c r="L273" s="46">
        <f t="shared" si="76"/>
        <v>0</v>
      </c>
      <c r="M273" s="46">
        <f t="shared" si="77"/>
        <v>0</v>
      </c>
      <c r="N273" s="79">
        <v>0</v>
      </c>
      <c r="O273" s="46">
        <v>0</v>
      </c>
      <c r="P273" s="46">
        <v>0</v>
      </c>
      <c r="Q273" s="46">
        <v>0</v>
      </c>
      <c r="R273" s="46">
        <v>0</v>
      </c>
      <c r="S273" s="130">
        <v>0</v>
      </c>
      <c r="T273" s="46">
        <v>0</v>
      </c>
      <c r="U273" s="80">
        <f t="shared" si="79"/>
        <v>0</v>
      </c>
      <c r="V273" s="46">
        <v>0</v>
      </c>
      <c r="W273" s="46">
        <v>0</v>
      </c>
      <c r="X273" s="46">
        <v>0</v>
      </c>
      <c r="Y273" s="46">
        <v>0</v>
      </c>
      <c r="Z273" s="46">
        <v>0</v>
      </c>
      <c r="AA273" s="46">
        <v>0</v>
      </c>
      <c r="AB273" s="46">
        <v>0</v>
      </c>
      <c r="AC273" s="70">
        <f t="shared" si="80"/>
        <v>0</v>
      </c>
      <c r="AD273" s="113">
        <f t="shared" si="81"/>
        <v>0</v>
      </c>
    </row>
    <row r="274" spans="1:30" s="48" customFormat="1" ht="12.75" hidden="1" x14ac:dyDescent="0.2">
      <c r="A274" s="94">
        <v>269</v>
      </c>
      <c r="B274" s="35"/>
      <c r="C274" s="142"/>
      <c r="D274" s="56"/>
      <c r="E274" s="78">
        <f t="shared" si="78"/>
        <v>0</v>
      </c>
      <c r="F274" s="79">
        <f t="shared" si="70"/>
        <v>0</v>
      </c>
      <c r="G274" s="46">
        <f t="shared" si="71"/>
        <v>0</v>
      </c>
      <c r="H274" s="46">
        <f t="shared" si="72"/>
        <v>0</v>
      </c>
      <c r="I274" s="46">
        <f t="shared" si="73"/>
        <v>0</v>
      </c>
      <c r="J274" s="46">
        <f t="shared" si="74"/>
        <v>0</v>
      </c>
      <c r="K274" s="46">
        <f t="shared" si="75"/>
        <v>0</v>
      </c>
      <c r="L274" s="46">
        <f t="shared" si="76"/>
        <v>0</v>
      </c>
      <c r="M274" s="46">
        <f t="shared" si="77"/>
        <v>0</v>
      </c>
      <c r="N274" s="79">
        <v>0</v>
      </c>
      <c r="O274" s="46">
        <v>0</v>
      </c>
      <c r="P274" s="46">
        <v>0</v>
      </c>
      <c r="Q274" s="46">
        <v>0</v>
      </c>
      <c r="R274" s="46">
        <v>0</v>
      </c>
      <c r="S274" s="130">
        <v>0</v>
      </c>
      <c r="T274" s="46">
        <v>0</v>
      </c>
      <c r="U274" s="80">
        <f t="shared" si="79"/>
        <v>0</v>
      </c>
      <c r="V274" s="46">
        <v>0</v>
      </c>
      <c r="W274" s="46">
        <v>0</v>
      </c>
      <c r="X274" s="46">
        <v>0</v>
      </c>
      <c r="Y274" s="46">
        <v>0</v>
      </c>
      <c r="Z274" s="46">
        <v>0</v>
      </c>
      <c r="AA274" s="46">
        <v>0</v>
      </c>
      <c r="AB274" s="46">
        <v>0</v>
      </c>
      <c r="AC274" s="70">
        <f t="shared" si="80"/>
        <v>0</v>
      </c>
      <c r="AD274" s="113">
        <f t="shared" si="81"/>
        <v>0</v>
      </c>
    </row>
    <row r="275" spans="1:30" s="48" customFormat="1" ht="12.75" hidden="1" x14ac:dyDescent="0.2">
      <c r="A275" s="94">
        <v>270</v>
      </c>
      <c r="B275" s="35"/>
      <c r="C275" s="142"/>
      <c r="D275" s="56"/>
      <c r="E275" s="78">
        <f t="shared" si="78"/>
        <v>0</v>
      </c>
      <c r="F275" s="79">
        <f t="shared" si="70"/>
        <v>0</v>
      </c>
      <c r="G275" s="46">
        <f t="shared" si="71"/>
        <v>0</v>
      </c>
      <c r="H275" s="46">
        <f t="shared" si="72"/>
        <v>0</v>
      </c>
      <c r="I275" s="46">
        <f t="shared" si="73"/>
        <v>0</v>
      </c>
      <c r="J275" s="46">
        <f t="shared" si="74"/>
        <v>0</v>
      </c>
      <c r="K275" s="46">
        <f t="shared" si="75"/>
        <v>0</v>
      </c>
      <c r="L275" s="46">
        <f t="shared" si="76"/>
        <v>0</v>
      </c>
      <c r="M275" s="46">
        <f t="shared" si="77"/>
        <v>0</v>
      </c>
      <c r="N275" s="79">
        <v>0</v>
      </c>
      <c r="O275" s="46">
        <v>0</v>
      </c>
      <c r="P275" s="46">
        <v>0</v>
      </c>
      <c r="Q275" s="46">
        <v>0</v>
      </c>
      <c r="R275" s="46">
        <v>0</v>
      </c>
      <c r="S275" s="130">
        <v>0</v>
      </c>
      <c r="T275" s="46">
        <v>0</v>
      </c>
      <c r="U275" s="80">
        <f t="shared" si="79"/>
        <v>0</v>
      </c>
      <c r="V275" s="46">
        <v>0</v>
      </c>
      <c r="W275" s="46">
        <v>0</v>
      </c>
      <c r="X275" s="46">
        <v>0</v>
      </c>
      <c r="Y275" s="46">
        <v>0</v>
      </c>
      <c r="Z275" s="46">
        <v>0</v>
      </c>
      <c r="AA275" s="46">
        <v>0</v>
      </c>
      <c r="AB275" s="46">
        <v>0</v>
      </c>
      <c r="AC275" s="70">
        <f t="shared" si="80"/>
        <v>0</v>
      </c>
      <c r="AD275" s="113">
        <f t="shared" si="81"/>
        <v>0</v>
      </c>
    </row>
    <row r="276" spans="1:30" s="48" customFormat="1" ht="12.75" hidden="1" x14ac:dyDescent="0.2">
      <c r="A276" s="94">
        <v>271</v>
      </c>
      <c r="B276" s="35"/>
      <c r="C276" s="142"/>
      <c r="D276" s="56"/>
      <c r="E276" s="78">
        <f t="shared" si="78"/>
        <v>0</v>
      </c>
      <c r="F276" s="79">
        <f t="shared" si="70"/>
        <v>0</v>
      </c>
      <c r="G276" s="46">
        <f t="shared" si="71"/>
        <v>0</v>
      </c>
      <c r="H276" s="46">
        <f t="shared" si="72"/>
        <v>0</v>
      </c>
      <c r="I276" s="46">
        <f t="shared" si="73"/>
        <v>0</v>
      </c>
      <c r="J276" s="46">
        <f t="shared" si="74"/>
        <v>0</v>
      </c>
      <c r="K276" s="46">
        <f t="shared" si="75"/>
        <v>0</v>
      </c>
      <c r="L276" s="46">
        <f t="shared" si="76"/>
        <v>0</v>
      </c>
      <c r="M276" s="46">
        <f t="shared" si="77"/>
        <v>0</v>
      </c>
      <c r="N276" s="79">
        <v>0</v>
      </c>
      <c r="O276" s="46">
        <v>0</v>
      </c>
      <c r="P276" s="46">
        <v>0</v>
      </c>
      <c r="Q276" s="46">
        <v>0</v>
      </c>
      <c r="R276" s="46">
        <v>0</v>
      </c>
      <c r="S276" s="130">
        <v>0</v>
      </c>
      <c r="T276" s="46">
        <v>0</v>
      </c>
      <c r="U276" s="80">
        <f t="shared" si="79"/>
        <v>0</v>
      </c>
      <c r="V276" s="46">
        <v>0</v>
      </c>
      <c r="W276" s="46">
        <v>0</v>
      </c>
      <c r="X276" s="46">
        <v>0</v>
      </c>
      <c r="Y276" s="46">
        <v>0</v>
      </c>
      <c r="Z276" s="46">
        <v>0</v>
      </c>
      <c r="AA276" s="46">
        <v>0</v>
      </c>
      <c r="AB276" s="46">
        <v>0</v>
      </c>
      <c r="AC276" s="70">
        <f t="shared" si="80"/>
        <v>0</v>
      </c>
      <c r="AD276" s="113">
        <f t="shared" si="81"/>
        <v>0</v>
      </c>
    </row>
    <row r="277" spans="1:30" s="48" customFormat="1" ht="12.75" hidden="1" x14ac:dyDescent="0.2">
      <c r="A277" s="94">
        <v>272</v>
      </c>
      <c r="B277" s="35"/>
      <c r="C277" s="142"/>
      <c r="D277" s="56"/>
      <c r="E277" s="78">
        <f t="shared" si="78"/>
        <v>0</v>
      </c>
      <c r="F277" s="79">
        <f t="shared" si="70"/>
        <v>0</v>
      </c>
      <c r="G277" s="46">
        <f t="shared" si="71"/>
        <v>0</v>
      </c>
      <c r="H277" s="46">
        <f t="shared" si="72"/>
        <v>0</v>
      </c>
      <c r="I277" s="46">
        <f t="shared" si="73"/>
        <v>0</v>
      </c>
      <c r="J277" s="46">
        <f t="shared" si="74"/>
        <v>0</v>
      </c>
      <c r="K277" s="46">
        <f t="shared" si="75"/>
        <v>0</v>
      </c>
      <c r="L277" s="46">
        <f t="shared" si="76"/>
        <v>0</v>
      </c>
      <c r="M277" s="46">
        <f t="shared" si="77"/>
        <v>0</v>
      </c>
      <c r="N277" s="79">
        <v>0</v>
      </c>
      <c r="O277" s="46">
        <v>0</v>
      </c>
      <c r="P277" s="46">
        <v>0</v>
      </c>
      <c r="Q277" s="46">
        <v>0</v>
      </c>
      <c r="R277" s="46">
        <v>0</v>
      </c>
      <c r="S277" s="130">
        <v>0</v>
      </c>
      <c r="T277" s="46">
        <v>0</v>
      </c>
      <c r="U277" s="80">
        <f t="shared" si="79"/>
        <v>0</v>
      </c>
      <c r="V277" s="46">
        <v>0</v>
      </c>
      <c r="W277" s="46">
        <v>0</v>
      </c>
      <c r="X277" s="46">
        <v>0</v>
      </c>
      <c r="Y277" s="46">
        <v>0</v>
      </c>
      <c r="Z277" s="46">
        <v>0</v>
      </c>
      <c r="AA277" s="46">
        <v>0</v>
      </c>
      <c r="AB277" s="46">
        <v>0</v>
      </c>
      <c r="AC277" s="70">
        <f t="shared" si="80"/>
        <v>0</v>
      </c>
      <c r="AD277" s="113">
        <f t="shared" si="81"/>
        <v>0</v>
      </c>
    </row>
    <row r="278" spans="1:30" s="48" customFormat="1" ht="12.75" hidden="1" x14ac:dyDescent="0.2">
      <c r="A278" s="94">
        <v>273</v>
      </c>
      <c r="B278" s="35"/>
      <c r="C278" s="142"/>
      <c r="D278" s="56"/>
      <c r="E278" s="78">
        <f t="shared" si="78"/>
        <v>0</v>
      </c>
      <c r="F278" s="79">
        <f t="shared" si="70"/>
        <v>0</v>
      </c>
      <c r="G278" s="46">
        <f t="shared" si="71"/>
        <v>0</v>
      </c>
      <c r="H278" s="46">
        <f t="shared" si="72"/>
        <v>0</v>
      </c>
      <c r="I278" s="46">
        <f t="shared" si="73"/>
        <v>0</v>
      </c>
      <c r="J278" s="46">
        <f t="shared" si="74"/>
        <v>0</v>
      </c>
      <c r="K278" s="46">
        <f t="shared" si="75"/>
        <v>0</v>
      </c>
      <c r="L278" s="46">
        <f t="shared" si="76"/>
        <v>0</v>
      </c>
      <c r="M278" s="46">
        <f t="shared" si="77"/>
        <v>0</v>
      </c>
      <c r="N278" s="79">
        <v>0</v>
      </c>
      <c r="O278" s="46">
        <v>0</v>
      </c>
      <c r="P278" s="46">
        <v>0</v>
      </c>
      <c r="Q278" s="46">
        <v>0</v>
      </c>
      <c r="R278" s="46">
        <v>0</v>
      </c>
      <c r="S278" s="130">
        <v>0</v>
      </c>
      <c r="T278" s="46">
        <v>0</v>
      </c>
      <c r="U278" s="80">
        <f t="shared" si="79"/>
        <v>0</v>
      </c>
      <c r="V278" s="46">
        <v>0</v>
      </c>
      <c r="W278" s="46">
        <v>0</v>
      </c>
      <c r="X278" s="46">
        <v>0</v>
      </c>
      <c r="Y278" s="46">
        <v>0</v>
      </c>
      <c r="Z278" s="46">
        <v>0</v>
      </c>
      <c r="AA278" s="46">
        <v>0</v>
      </c>
      <c r="AB278" s="46">
        <v>0</v>
      </c>
      <c r="AC278" s="70">
        <f t="shared" si="80"/>
        <v>0</v>
      </c>
      <c r="AD278" s="113">
        <f t="shared" si="81"/>
        <v>0</v>
      </c>
    </row>
    <row r="279" spans="1:30" s="48" customFormat="1" ht="12.75" hidden="1" x14ac:dyDescent="0.2">
      <c r="A279" s="94">
        <v>274</v>
      </c>
      <c r="B279" s="35"/>
      <c r="C279" s="142"/>
      <c r="D279" s="56"/>
      <c r="E279" s="78">
        <f t="shared" si="78"/>
        <v>0</v>
      </c>
      <c r="F279" s="79">
        <f t="shared" si="70"/>
        <v>0</v>
      </c>
      <c r="G279" s="46">
        <f t="shared" si="71"/>
        <v>0</v>
      </c>
      <c r="H279" s="46">
        <f t="shared" si="72"/>
        <v>0</v>
      </c>
      <c r="I279" s="46">
        <f t="shared" si="73"/>
        <v>0</v>
      </c>
      <c r="J279" s="46">
        <f t="shared" si="74"/>
        <v>0</v>
      </c>
      <c r="K279" s="46">
        <f t="shared" si="75"/>
        <v>0</v>
      </c>
      <c r="L279" s="46">
        <f t="shared" si="76"/>
        <v>0</v>
      </c>
      <c r="M279" s="46">
        <f t="shared" si="77"/>
        <v>0</v>
      </c>
      <c r="N279" s="79">
        <v>0</v>
      </c>
      <c r="O279" s="46">
        <v>0</v>
      </c>
      <c r="P279" s="46">
        <v>0</v>
      </c>
      <c r="Q279" s="46">
        <v>0</v>
      </c>
      <c r="R279" s="46">
        <v>0</v>
      </c>
      <c r="S279" s="130">
        <v>0</v>
      </c>
      <c r="T279" s="46">
        <v>0</v>
      </c>
      <c r="U279" s="80">
        <f t="shared" si="79"/>
        <v>0</v>
      </c>
      <c r="V279" s="46">
        <v>0</v>
      </c>
      <c r="W279" s="46">
        <v>0</v>
      </c>
      <c r="X279" s="46">
        <v>0</v>
      </c>
      <c r="Y279" s="46">
        <v>0</v>
      </c>
      <c r="Z279" s="46">
        <v>0</v>
      </c>
      <c r="AA279" s="46">
        <v>0</v>
      </c>
      <c r="AB279" s="46">
        <v>0</v>
      </c>
      <c r="AC279" s="70">
        <f t="shared" si="80"/>
        <v>0</v>
      </c>
      <c r="AD279" s="113">
        <f t="shared" si="81"/>
        <v>0</v>
      </c>
    </row>
    <row r="280" spans="1:30" s="48" customFormat="1" ht="12.75" hidden="1" x14ac:dyDescent="0.2">
      <c r="A280" s="94">
        <v>275</v>
      </c>
      <c r="B280" s="35"/>
      <c r="C280" s="142"/>
      <c r="D280" s="56"/>
      <c r="E280" s="78">
        <f t="shared" si="78"/>
        <v>0</v>
      </c>
      <c r="F280" s="79">
        <f t="shared" si="70"/>
        <v>0</v>
      </c>
      <c r="G280" s="46">
        <f t="shared" si="71"/>
        <v>0</v>
      </c>
      <c r="H280" s="46">
        <f t="shared" si="72"/>
        <v>0</v>
      </c>
      <c r="I280" s="46">
        <f t="shared" si="73"/>
        <v>0</v>
      </c>
      <c r="J280" s="46">
        <f t="shared" si="74"/>
        <v>0</v>
      </c>
      <c r="K280" s="46">
        <f t="shared" si="75"/>
        <v>0</v>
      </c>
      <c r="L280" s="46">
        <f t="shared" si="76"/>
        <v>0</v>
      </c>
      <c r="M280" s="46">
        <f t="shared" si="77"/>
        <v>0</v>
      </c>
      <c r="N280" s="79">
        <v>0</v>
      </c>
      <c r="O280" s="46">
        <v>0</v>
      </c>
      <c r="P280" s="46">
        <v>0</v>
      </c>
      <c r="Q280" s="46">
        <v>0</v>
      </c>
      <c r="R280" s="46">
        <v>0</v>
      </c>
      <c r="S280" s="130">
        <v>0</v>
      </c>
      <c r="T280" s="46">
        <v>0</v>
      </c>
      <c r="U280" s="80">
        <f t="shared" si="79"/>
        <v>0</v>
      </c>
      <c r="V280" s="46">
        <v>0</v>
      </c>
      <c r="W280" s="46">
        <v>0</v>
      </c>
      <c r="X280" s="46">
        <v>0</v>
      </c>
      <c r="Y280" s="46">
        <v>0</v>
      </c>
      <c r="Z280" s="46">
        <v>0</v>
      </c>
      <c r="AA280" s="46">
        <v>0</v>
      </c>
      <c r="AB280" s="46">
        <v>0</v>
      </c>
      <c r="AC280" s="70">
        <f t="shared" si="80"/>
        <v>0</v>
      </c>
      <c r="AD280" s="113">
        <f t="shared" si="81"/>
        <v>0</v>
      </c>
    </row>
    <row r="281" spans="1:30" s="48" customFormat="1" ht="12.75" hidden="1" x14ac:dyDescent="0.2">
      <c r="A281" s="94">
        <v>276</v>
      </c>
      <c r="B281" s="35"/>
      <c r="C281" s="142"/>
      <c r="D281" s="56"/>
      <c r="E281" s="78">
        <f t="shared" si="78"/>
        <v>0</v>
      </c>
      <c r="F281" s="79">
        <f t="shared" si="70"/>
        <v>0</v>
      </c>
      <c r="G281" s="46">
        <f t="shared" si="71"/>
        <v>0</v>
      </c>
      <c r="H281" s="46">
        <f t="shared" si="72"/>
        <v>0</v>
      </c>
      <c r="I281" s="46">
        <f t="shared" si="73"/>
        <v>0</v>
      </c>
      <c r="J281" s="46">
        <f t="shared" si="74"/>
        <v>0</v>
      </c>
      <c r="K281" s="46">
        <f t="shared" si="75"/>
        <v>0</v>
      </c>
      <c r="L281" s="46">
        <f t="shared" si="76"/>
        <v>0</v>
      </c>
      <c r="M281" s="46">
        <f t="shared" si="77"/>
        <v>0</v>
      </c>
      <c r="N281" s="79">
        <v>0</v>
      </c>
      <c r="O281" s="46">
        <v>0</v>
      </c>
      <c r="P281" s="46">
        <v>0</v>
      </c>
      <c r="Q281" s="46">
        <v>0</v>
      </c>
      <c r="R281" s="46">
        <v>0</v>
      </c>
      <c r="S281" s="130">
        <v>0</v>
      </c>
      <c r="T281" s="46">
        <v>0</v>
      </c>
      <c r="U281" s="80">
        <f t="shared" si="79"/>
        <v>0</v>
      </c>
      <c r="V281" s="46">
        <v>0</v>
      </c>
      <c r="W281" s="46">
        <v>0</v>
      </c>
      <c r="X281" s="46">
        <v>0</v>
      </c>
      <c r="Y281" s="46">
        <v>0</v>
      </c>
      <c r="Z281" s="46">
        <v>0</v>
      </c>
      <c r="AA281" s="46">
        <v>0</v>
      </c>
      <c r="AB281" s="46">
        <v>0</v>
      </c>
      <c r="AC281" s="70">
        <f t="shared" si="80"/>
        <v>0</v>
      </c>
      <c r="AD281" s="113">
        <f t="shared" si="81"/>
        <v>0</v>
      </c>
    </row>
    <row r="282" spans="1:30" s="48" customFormat="1" ht="12.75" hidden="1" x14ac:dyDescent="0.2">
      <c r="A282" s="94">
        <v>277</v>
      </c>
      <c r="B282" s="35"/>
      <c r="C282" s="142"/>
      <c r="D282" s="56"/>
      <c r="E282" s="78">
        <f t="shared" si="78"/>
        <v>0</v>
      </c>
      <c r="F282" s="79">
        <f t="shared" si="70"/>
        <v>0</v>
      </c>
      <c r="G282" s="46">
        <f t="shared" si="71"/>
        <v>0</v>
      </c>
      <c r="H282" s="46">
        <f t="shared" si="72"/>
        <v>0</v>
      </c>
      <c r="I282" s="46">
        <f t="shared" si="73"/>
        <v>0</v>
      </c>
      <c r="J282" s="46">
        <f t="shared" si="74"/>
        <v>0</v>
      </c>
      <c r="K282" s="46">
        <f t="shared" si="75"/>
        <v>0</v>
      </c>
      <c r="L282" s="46">
        <f t="shared" si="76"/>
        <v>0</v>
      </c>
      <c r="M282" s="46">
        <f t="shared" si="77"/>
        <v>0</v>
      </c>
      <c r="N282" s="79">
        <v>0</v>
      </c>
      <c r="O282" s="46">
        <v>0</v>
      </c>
      <c r="P282" s="46">
        <v>0</v>
      </c>
      <c r="Q282" s="46">
        <v>0</v>
      </c>
      <c r="R282" s="46">
        <v>0</v>
      </c>
      <c r="S282" s="130">
        <v>0</v>
      </c>
      <c r="T282" s="46">
        <v>0</v>
      </c>
      <c r="U282" s="80">
        <f t="shared" si="79"/>
        <v>0</v>
      </c>
      <c r="V282" s="46">
        <v>0</v>
      </c>
      <c r="W282" s="46">
        <v>0</v>
      </c>
      <c r="X282" s="46">
        <v>0</v>
      </c>
      <c r="Y282" s="46">
        <v>0</v>
      </c>
      <c r="Z282" s="46">
        <v>0</v>
      </c>
      <c r="AA282" s="46">
        <v>0</v>
      </c>
      <c r="AB282" s="46">
        <v>0</v>
      </c>
      <c r="AC282" s="70">
        <f t="shared" si="80"/>
        <v>0</v>
      </c>
      <c r="AD282" s="113">
        <f t="shared" si="81"/>
        <v>0</v>
      </c>
    </row>
    <row r="283" spans="1:30" s="48" customFormat="1" ht="12.75" hidden="1" x14ac:dyDescent="0.2">
      <c r="A283" s="94">
        <v>278</v>
      </c>
      <c r="B283" s="35"/>
      <c r="C283" s="142"/>
      <c r="D283" s="56"/>
      <c r="E283" s="78">
        <f t="shared" si="78"/>
        <v>0</v>
      </c>
      <c r="F283" s="79">
        <f t="shared" si="70"/>
        <v>0</v>
      </c>
      <c r="G283" s="46">
        <f t="shared" si="71"/>
        <v>0</v>
      </c>
      <c r="H283" s="46">
        <f t="shared" si="72"/>
        <v>0</v>
      </c>
      <c r="I283" s="46">
        <f t="shared" si="73"/>
        <v>0</v>
      </c>
      <c r="J283" s="46">
        <f t="shared" si="74"/>
        <v>0</v>
      </c>
      <c r="K283" s="46">
        <f t="shared" si="75"/>
        <v>0</v>
      </c>
      <c r="L283" s="46">
        <f t="shared" si="76"/>
        <v>0</v>
      </c>
      <c r="M283" s="46">
        <f t="shared" si="77"/>
        <v>0</v>
      </c>
      <c r="N283" s="79">
        <v>0</v>
      </c>
      <c r="O283" s="46">
        <v>0</v>
      </c>
      <c r="P283" s="46">
        <v>0</v>
      </c>
      <c r="Q283" s="46">
        <v>0</v>
      </c>
      <c r="R283" s="46">
        <v>0</v>
      </c>
      <c r="S283" s="130">
        <v>0</v>
      </c>
      <c r="T283" s="46">
        <v>0</v>
      </c>
      <c r="U283" s="80">
        <f t="shared" si="79"/>
        <v>0</v>
      </c>
      <c r="V283" s="46">
        <v>0</v>
      </c>
      <c r="W283" s="46">
        <v>0</v>
      </c>
      <c r="X283" s="46">
        <v>0</v>
      </c>
      <c r="Y283" s="46">
        <v>0</v>
      </c>
      <c r="Z283" s="46">
        <v>0</v>
      </c>
      <c r="AA283" s="46">
        <v>0</v>
      </c>
      <c r="AB283" s="46">
        <v>0</v>
      </c>
      <c r="AC283" s="70">
        <f t="shared" si="80"/>
        <v>0</v>
      </c>
      <c r="AD283" s="113">
        <f t="shared" si="81"/>
        <v>0</v>
      </c>
    </row>
    <row r="284" spans="1:30" s="48" customFormat="1" ht="12.75" hidden="1" x14ac:dyDescent="0.2">
      <c r="A284" s="94">
        <v>279</v>
      </c>
      <c r="B284" s="35"/>
      <c r="C284" s="142"/>
      <c r="D284" s="56"/>
      <c r="E284" s="78">
        <f t="shared" si="78"/>
        <v>0</v>
      </c>
      <c r="F284" s="79">
        <f t="shared" si="70"/>
        <v>0</v>
      </c>
      <c r="G284" s="46">
        <f t="shared" si="71"/>
        <v>0</v>
      </c>
      <c r="H284" s="46">
        <f t="shared" si="72"/>
        <v>0</v>
      </c>
      <c r="I284" s="46">
        <f t="shared" si="73"/>
        <v>0</v>
      </c>
      <c r="J284" s="46">
        <f t="shared" si="74"/>
        <v>0</v>
      </c>
      <c r="K284" s="46">
        <f t="shared" si="75"/>
        <v>0</v>
      </c>
      <c r="L284" s="46">
        <f t="shared" si="76"/>
        <v>0</v>
      </c>
      <c r="M284" s="46">
        <f t="shared" si="77"/>
        <v>0</v>
      </c>
      <c r="N284" s="79">
        <v>0</v>
      </c>
      <c r="O284" s="46">
        <v>0</v>
      </c>
      <c r="P284" s="46">
        <v>0</v>
      </c>
      <c r="Q284" s="46">
        <v>0</v>
      </c>
      <c r="R284" s="46">
        <v>0</v>
      </c>
      <c r="S284" s="130">
        <v>0</v>
      </c>
      <c r="T284" s="46">
        <v>0</v>
      </c>
      <c r="U284" s="80">
        <f t="shared" si="79"/>
        <v>0</v>
      </c>
      <c r="V284" s="46">
        <v>0</v>
      </c>
      <c r="W284" s="46">
        <v>0</v>
      </c>
      <c r="X284" s="46">
        <v>0</v>
      </c>
      <c r="Y284" s="46">
        <v>0</v>
      </c>
      <c r="Z284" s="46">
        <v>0</v>
      </c>
      <c r="AA284" s="46">
        <v>0</v>
      </c>
      <c r="AB284" s="46">
        <v>0</v>
      </c>
      <c r="AC284" s="70">
        <f t="shared" si="80"/>
        <v>0</v>
      </c>
      <c r="AD284" s="113">
        <f t="shared" si="81"/>
        <v>0</v>
      </c>
    </row>
    <row r="285" spans="1:30" s="48" customFormat="1" ht="12.75" hidden="1" x14ac:dyDescent="0.2">
      <c r="A285" s="94">
        <v>280</v>
      </c>
      <c r="B285" s="35"/>
      <c r="C285" s="142"/>
      <c r="D285" s="56"/>
      <c r="E285" s="78">
        <f t="shared" si="78"/>
        <v>0</v>
      </c>
      <c r="F285" s="79">
        <f t="shared" si="70"/>
        <v>0</v>
      </c>
      <c r="G285" s="46">
        <f t="shared" si="71"/>
        <v>0</v>
      </c>
      <c r="H285" s="46">
        <f t="shared" si="72"/>
        <v>0</v>
      </c>
      <c r="I285" s="46">
        <f t="shared" si="73"/>
        <v>0</v>
      </c>
      <c r="J285" s="46">
        <f t="shared" si="74"/>
        <v>0</v>
      </c>
      <c r="K285" s="46">
        <f t="shared" si="75"/>
        <v>0</v>
      </c>
      <c r="L285" s="46">
        <f t="shared" si="76"/>
        <v>0</v>
      </c>
      <c r="M285" s="46">
        <f t="shared" si="77"/>
        <v>0</v>
      </c>
      <c r="N285" s="79">
        <v>0</v>
      </c>
      <c r="O285" s="46">
        <v>0</v>
      </c>
      <c r="P285" s="46">
        <v>0</v>
      </c>
      <c r="Q285" s="46">
        <v>0</v>
      </c>
      <c r="R285" s="46">
        <v>0</v>
      </c>
      <c r="S285" s="130">
        <v>0</v>
      </c>
      <c r="T285" s="46">
        <v>0</v>
      </c>
      <c r="U285" s="80">
        <f t="shared" si="79"/>
        <v>0</v>
      </c>
      <c r="V285" s="46">
        <v>0</v>
      </c>
      <c r="W285" s="46">
        <v>0</v>
      </c>
      <c r="X285" s="46">
        <v>0</v>
      </c>
      <c r="Y285" s="46">
        <v>0</v>
      </c>
      <c r="Z285" s="46">
        <v>0</v>
      </c>
      <c r="AA285" s="46">
        <v>0</v>
      </c>
      <c r="AB285" s="46">
        <v>0</v>
      </c>
      <c r="AC285" s="70">
        <f t="shared" si="80"/>
        <v>0</v>
      </c>
      <c r="AD285" s="113">
        <f t="shared" si="81"/>
        <v>0</v>
      </c>
    </row>
    <row r="286" spans="1:30" s="48" customFormat="1" ht="12.75" hidden="1" x14ac:dyDescent="0.2">
      <c r="A286" s="94">
        <v>281</v>
      </c>
      <c r="B286" s="35"/>
      <c r="C286" s="142"/>
      <c r="D286" s="56"/>
      <c r="E286" s="78">
        <f t="shared" si="78"/>
        <v>0</v>
      </c>
      <c r="F286" s="79">
        <f t="shared" si="70"/>
        <v>0</v>
      </c>
      <c r="G286" s="46">
        <f t="shared" si="71"/>
        <v>0</v>
      </c>
      <c r="H286" s="46">
        <f t="shared" si="72"/>
        <v>0</v>
      </c>
      <c r="I286" s="46">
        <f t="shared" si="73"/>
        <v>0</v>
      </c>
      <c r="J286" s="46">
        <f t="shared" si="74"/>
        <v>0</v>
      </c>
      <c r="K286" s="46">
        <f t="shared" si="75"/>
        <v>0</v>
      </c>
      <c r="L286" s="46">
        <f t="shared" si="76"/>
        <v>0</v>
      </c>
      <c r="M286" s="46">
        <f t="shared" si="77"/>
        <v>0</v>
      </c>
      <c r="N286" s="79">
        <v>0</v>
      </c>
      <c r="O286" s="46">
        <v>0</v>
      </c>
      <c r="P286" s="46">
        <v>0</v>
      </c>
      <c r="Q286" s="46">
        <v>0</v>
      </c>
      <c r="R286" s="46">
        <v>0</v>
      </c>
      <c r="S286" s="130">
        <v>0</v>
      </c>
      <c r="T286" s="46">
        <v>0</v>
      </c>
      <c r="U286" s="80">
        <f t="shared" si="79"/>
        <v>0</v>
      </c>
      <c r="V286" s="46">
        <v>0</v>
      </c>
      <c r="W286" s="46">
        <v>0</v>
      </c>
      <c r="X286" s="46">
        <v>0</v>
      </c>
      <c r="Y286" s="46">
        <v>0</v>
      </c>
      <c r="Z286" s="46">
        <v>0</v>
      </c>
      <c r="AA286" s="46">
        <v>0</v>
      </c>
      <c r="AB286" s="46">
        <v>0</v>
      </c>
      <c r="AC286" s="70">
        <f t="shared" si="80"/>
        <v>0</v>
      </c>
      <c r="AD286" s="113">
        <f t="shared" si="81"/>
        <v>0</v>
      </c>
    </row>
    <row r="287" spans="1:30" s="48" customFormat="1" ht="12.75" hidden="1" x14ac:dyDescent="0.2">
      <c r="A287" s="94">
        <v>282</v>
      </c>
      <c r="B287" s="35"/>
      <c r="C287" s="142"/>
      <c r="D287" s="56"/>
      <c r="E287" s="78">
        <f t="shared" si="78"/>
        <v>0</v>
      </c>
      <c r="F287" s="79">
        <f t="shared" si="70"/>
        <v>0</v>
      </c>
      <c r="G287" s="46">
        <f t="shared" si="71"/>
        <v>0</v>
      </c>
      <c r="H287" s="46">
        <f t="shared" si="72"/>
        <v>0</v>
      </c>
      <c r="I287" s="46">
        <f t="shared" si="73"/>
        <v>0</v>
      </c>
      <c r="J287" s="46">
        <f t="shared" si="74"/>
        <v>0</v>
      </c>
      <c r="K287" s="46">
        <f t="shared" si="75"/>
        <v>0</v>
      </c>
      <c r="L287" s="46">
        <f t="shared" si="76"/>
        <v>0</v>
      </c>
      <c r="M287" s="46">
        <f t="shared" si="77"/>
        <v>0</v>
      </c>
      <c r="N287" s="79">
        <v>0</v>
      </c>
      <c r="O287" s="46">
        <v>0</v>
      </c>
      <c r="P287" s="46">
        <v>0</v>
      </c>
      <c r="Q287" s="46">
        <v>0</v>
      </c>
      <c r="R287" s="46">
        <v>0</v>
      </c>
      <c r="S287" s="130">
        <v>0</v>
      </c>
      <c r="T287" s="46">
        <v>0</v>
      </c>
      <c r="U287" s="80">
        <f t="shared" si="79"/>
        <v>0</v>
      </c>
      <c r="V287" s="46">
        <v>0</v>
      </c>
      <c r="W287" s="46">
        <v>0</v>
      </c>
      <c r="X287" s="46">
        <v>0</v>
      </c>
      <c r="Y287" s="46">
        <v>0</v>
      </c>
      <c r="Z287" s="46">
        <v>0</v>
      </c>
      <c r="AA287" s="46">
        <v>0</v>
      </c>
      <c r="AB287" s="46">
        <v>0</v>
      </c>
      <c r="AC287" s="70">
        <f t="shared" si="80"/>
        <v>0</v>
      </c>
      <c r="AD287" s="113">
        <f t="shared" si="81"/>
        <v>0</v>
      </c>
    </row>
    <row r="288" spans="1:30" s="48" customFormat="1" ht="12.75" hidden="1" x14ac:dyDescent="0.2">
      <c r="A288" s="94">
        <v>283</v>
      </c>
      <c r="B288" s="35"/>
      <c r="C288" s="142"/>
      <c r="D288" s="56"/>
      <c r="E288" s="78">
        <f t="shared" si="78"/>
        <v>0</v>
      </c>
      <c r="F288" s="79">
        <f t="shared" si="70"/>
        <v>0</v>
      </c>
      <c r="G288" s="46">
        <f t="shared" si="71"/>
        <v>0</v>
      </c>
      <c r="H288" s="46">
        <f t="shared" si="72"/>
        <v>0</v>
      </c>
      <c r="I288" s="46">
        <f t="shared" si="73"/>
        <v>0</v>
      </c>
      <c r="J288" s="46">
        <f t="shared" si="74"/>
        <v>0</v>
      </c>
      <c r="K288" s="46">
        <f t="shared" si="75"/>
        <v>0</v>
      </c>
      <c r="L288" s="46">
        <f t="shared" si="76"/>
        <v>0</v>
      </c>
      <c r="M288" s="46">
        <f t="shared" si="77"/>
        <v>0</v>
      </c>
      <c r="N288" s="79">
        <v>0</v>
      </c>
      <c r="O288" s="46">
        <v>0</v>
      </c>
      <c r="P288" s="46">
        <v>0</v>
      </c>
      <c r="Q288" s="46">
        <v>0</v>
      </c>
      <c r="R288" s="46">
        <v>0</v>
      </c>
      <c r="S288" s="130">
        <v>0</v>
      </c>
      <c r="T288" s="46">
        <v>0</v>
      </c>
      <c r="U288" s="80">
        <f t="shared" si="79"/>
        <v>0</v>
      </c>
      <c r="V288" s="46">
        <v>0</v>
      </c>
      <c r="W288" s="46">
        <v>0</v>
      </c>
      <c r="X288" s="46">
        <v>0</v>
      </c>
      <c r="Y288" s="46">
        <v>0</v>
      </c>
      <c r="Z288" s="46">
        <v>0</v>
      </c>
      <c r="AA288" s="46">
        <v>0</v>
      </c>
      <c r="AB288" s="46">
        <v>0</v>
      </c>
      <c r="AC288" s="70">
        <f t="shared" si="80"/>
        <v>0</v>
      </c>
      <c r="AD288" s="113">
        <f t="shared" si="81"/>
        <v>0</v>
      </c>
    </row>
    <row r="289" spans="1:30" s="48" customFormat="1" ht="12.75" hidden="1" x14ac:dyDescent="0.2">
      <c r="A289" s="94">
        <v>284</v>
      </c>
      <c r="B289" s="35"/>
      <c r="C289" s="142"/>
      <c r="D289" s="56"/>
      <c r="E289" s="78">
        <f t="shared" si="78"/>
        <v>0</v>
      </c>
      <c r="F289" s="79">
        <f t="shared" si="70"/>
        <v>0</v>
      </c>
      <c r="G289" s="46">
        <f t="shared" si="71"/>
        <v>0</v>
      </c>
      <c r="H289" s="46">
        <f t="shared" si="72"/>
        <v>0</v>
      </c>
      <c r="I289" s="46">
        <f t="shared" si="73"/>
        <v>0</v>
      </c>
      <c r="J289" s="46">
        <f t="shared" si="74"/>
        <v>0</v>
      </c>
      <c r="K289" s="46">
        <f t="shared" si="75"/>
        <v>0</v>
      </c>
      <c r="L289" s="46">
        <f t="shared" si="76"/>
        <v>0</v>
      </c>
      <c r="M289" s="46">
        <f t="shared" si="77"/>
        <v>0</v>
      </c>
      <c r="N289" s="79">
        <v>0</v>
      </c>
      <c r="O289" s="46">
        <v>0</v>
      </c>
      <c r="P289" s="46">
        <v>0</v>
      </c>
      <c r="Q289" s="46">
        <v>0</v>
      </c>
      <c r="R289" s="46">
        <v>0</v>
      </c>
      <c r="S289" s="130">
        <v>0</v>
      </c>
      <c r="T289" s="46">
        <v>0</v>
      </c>
      <c r="U289" s="80">
        <f t="shared" si="79"/>
        <v>0</v>
      </c>
      <c r="V289" s="46">
        <v>0</v>
      </c>
      <c r="W289" s="46">
        <v>0</v>
      </c>
      <c r="X289" s="46">
        <v>0</v>
      </c>
      <c r="Y289" s="46">
        <v>0</v>
      </c>
      <c r="Z289" s="46">
        <v>0</v>
      </c>
      <c r="AA289" s="46">
        <v>0</v>
      </c>
      <c r="AB289" s="46">
        <v>0</v>
      </c>
      <c r="AC289" s="70">
        <f t="shared" si="80"/>
        <v>0</v>
      </c>
      <c r="AD289" s="113">
        <f t="shared" si="81"/>
        <v>0</v>
      </c>
    </row>
    <row r="290" spans="1:30" s="48" customFormat="1" ht="12.75" hidden="1" x14ac:dyDescent="0.2">
      <c r="A290" s="94">
        <v>285</v>
      </c>
      <c r="B290" s="35"/>
      <c r="C290" s="142"/>
      <c r="D290" s="56"/>
      <c r="E290" s="78">
        <f t="shared" si="78"/>
        <v>0</v>
      </c>
      <c r="F290" s="79">
        <f t="shared" si="70"/>
        <v>0</v>
      </c>
      <c r="G290" s="46">
        <f t="shared" si="71"/>
        <v>0</v>
      </c>
      <c r="H290" s="46">
        <f t="shared" si="72"/>
        <v>0</v>
      </c>
      <c r="I290" s="46">
        <f t="shared" si="73"/>
        <v>0</v>
      </c>
      <c r="J290" s="46">
        <f t="shared" si="74"/>
        <v>0</v>
      </c>
      <c r="K290" s="46">
        <f t="shared" si="75"/>
        <v>0</v>
      </c>
      <c r="L290" s="46">
        <f t="shared" si="76"/>
        <v>0</v>
      </c>
      <c r="M290" s="46">
        <f t="shared" si="77"/>
        <v>0</v>
      </c>
      <c r="N290" s="79">
        <v>0</v>
      </c>
      <c r="O290" s="46">
        <v>0</v>
      </c>
      <c r="P290" s="46">
        <v>0</v>
      </c>
      <c r="Q290" s="46">
        <v>0</v>
      </c>
      <c r="R290" s="46">
        <v>0</v>
      </c>
      <c r="S290" s="130">
        <v>0</v>
      </c>
      <c r="T290" s="46">
        <v>0</v>
      </c>
      <c r="U290" s="80">
        <f t="shared" si="79"/>
        <v>0</v>
      </c>
      <c r="V290" s="46">
        <v>0</v>
      </c>
      <c r="W290" s="46">
        <v>0</v>
      </c>
      <c r="X290" s="46">
        <v>0</v>
      </c>
      <c r="Y290" s="46">
        <v>0</v>
      </c>
      <c r="Z290" s="46">
        <v>0</v>
      </c>
      <c r="AA290" s="46">
        <v>0</v>
      </c>
      <c r="AB290" s="46">
        <v>0</v>
      </c>
      <c r="AC290" s="70">
        <f t="shared" si="80"/>
        <v>0</v>
      </c>
      <c r="AD290" s="113">
        <f t="shared" si="81"/>
        <v>0</v>
      </c>
    </row>
    <row r="291" spans="1:30" s="48" customFormat="1" ht="12.75" hidden="1" x14ac:dyDescent="0.2">
      <c r="A291" s="94">
        <v>286</v>
      </c>
      <c r="B291" s="35"/>
      <c r="C291" s="142"/>
      <c r="D291" s="56"/>
      <c r="E291" s="78">
        <f t="shared" si="78"/>
        <v>0</v>
      </c>
      <c r="F291" s="79">
        <f t="shared" si="70"/>
        <v>0</v>
      </c>
      <c r="G291" s="46">
        <f t="shared" si="71"/>
        <v>0</v>
      </c>
      <c r="H291" s="46">
        <f t="shared" si="72"/>
        <v>0</v>
      </c>
      <c r="I291" s="46">
        <f t="shared" si="73"/>
        <v>0</v>
      </c>
      <c r="J291" s="46">
        <f t="shared" si="74"/>
        <v>0</v>
      </c>
      <c r="K291" s="46">
        <f t="shared" si="75"/>
        <v>0</v>
      </c>
      <c r="L291" s="46">
        <f t="shared" si="76"/>
        <v>0</v>
      </c>
      <c r="M291" s="46">
        <f t="shared" si="77"/>
        <v>0</v>
      </c>
      <c r="N291" s="79">
        <v>0</v>
      </c>
      <c r="O291" s="46">
        <v>0</v>
      </c>
      <c r="P291" s="46">
        <v>0</v>
      </c>
      <c r="Q291" s="46">
        <v>0</v>
      </c>
      <c r="R291" s="46">
        <v>0</v>
      </c>
      <c r="S291" s="130">
        <v>0</v>
      </c>
      <c r="T291" s="46">
        <v>0</v>
      </c>
      <c r="U291" s="80">
        <f t="shared" si="79"/>
        <v>0</v>
      </c>
      <c r="V291" s="46">
        <v>0</v>
      </c>
      <c r="W291" s="46">
        <v>0</v>
      </c>
      <c r="X291" s="46">
        <v>0</v>
      </c>
      <c r="Y291" s="46">
        <v>0</v>
      </c>
      <c r="Z291" s="46">
        <v>0</v>
      </c>
      <c r="AA291" s="46">
        <v>0</v>
      </c>
      <c r="AB291" s="46">
        <v>0</v>
      </c>
      <c r="AC291" s="70">
        <f t="shared" si="80"/>
        <v>0</v>
      </c>
      <c r="AD291" s="113">
        <f t="shared" si="81"/>
        <v>0</v>
      </c>
    </row>
    <row r="292" spans="1:30" s="48" customFormat="1" ht="12.75" hidden="1" x14ac:dyDescent="0.2">
      <c r="A292" s="94">
        <v>287</v>
      </c>
      <c r="B292" s="35"/>
      <c r="C292" s="142"/>
      <c r="D292" s="56"/>
      <c r="E292" s="78">
        <f t="shared" si="78"/>
        <v>0</v>
      </c>
      <c r="F292" s="79">
        <f t="shared" si="70"/>
        <v>0</v>
      </c>
      <c r="G292" s="46">
        <f t="shared" si="71"/>
        <v>0</v>
      </c>
      <c r="H292" s="46">
        <f t="shared" si="72"/>
        <v>0</v>
      </c>
      <c r="I292" s="46">
        <f t="shared" si="73"/>
        <v>0</v>
      </c>
      <c r="J292" s="46">
        <f t="shared" si="74"/>
        <v>0</v>
      </c>
      <c r="K292" s="46">
        <f t="shared" si="75"/>
        <v>0</v>
      </c>
      <c r="L292" s="46">
        <f t="shared" si="76"/>
        <v>0</v>
      </c>
      <c r="M292" s="46">
        <f t="shared" si="77"/>
        <v>0</v>
      </c>
      <c r="N292" s="79">
        <v>0</v>
      </c>
      <c r="O292" s="46">
        <v>0</v>
      </c>
      <c r="P292" s="46">
        <v>0</v>
      </c>
      <c r="Q292" s="46">
        <v>0</v>
      </c>
      <c r="R292" s="46">
        <v>0</v>
      </c>
      <c r="S292" s="130">
        <v>0</v>
      </c>
      <c r="T292" s="46">
        <v>0</v>
      </c>
      <c r="U292" s="80">
        <f t="shared" si="79"/>
        <v>0</v>
      </c>
      <c r="V292" s="46">
        <v>0</v>
      </c>
      <c r="W292" s="46">
        <v>0</v>
      </c>
      <c r="X292" s="46">
        <v>0</v>
      </c>
      <c r="Y292" s="46">
        <v>0</v>
      </c>
      <c r="Z292" s="46">
        <v>0</v>
      </c>
      <c r="AA292" s="46">
        <v>0</v>
      </c>
      <c r="AB292" s="46">
        <v>0</v>
      </c>
      <c r="AC292" s="70">
        <f t="shared" si="80"/>
        <v>0</v>
      </c>
      <c r="AD292" s="113">
        <f t="shared" si="81"/>
        <v>0</v>
      </c>
    </row>
    <row r="293" spans="1:30" s="48" customFormat="1" ht="12.75" hidden="1" x14ac:dyDescent="0.2">
      <c r="A293" s="94">
        <v>288</v>
      </c>
      <c r="B293" s="35"/>
      <c r="C293" s="142"/>
      <c r="D293" s="56"/>
      <c r="E293" s="78">
        <f t="shared" si="78"/>
        <v>0</v>
      </c>
      <c r="F293" s="79">
        <f t="shared" si="70"/>
        <v>0</v>
      </c>
      <c r="G293" s="46">
        <f t="shared" si="71"/>
        <v>0</v>
      </c>
      <c r="H293" s="46">
        <f t="shared" si="72"/>
        <v>0</v>
      </c>
      <c r="I293" s="46">
        <f t="shared" si="73"/>
        <v>0</v>
      </c>
      <c r="J293" s="46">
        <f t="shared" si="74"/>
        <v>0</v>
      </c>
      <c r="K293" s="46">
        <f t="shared" si="75"/>
        <v>0</v>
      </c>
      <c r="L293" s="46">
        <f t="shared" si="76"/>
        <v>0</v>
      </c>
      <c r="M293" s="46">
        <f t="shared" si="77"/>
        <v>0</v>
      </c>
      <c r="N293" s="79">
        <v>0</v>
      </c>
      <c r="O293" s="46">
        <v>0</v>
      </c>
      <c r="P293" s="46">
        <v>0</v>
      </c>
      <c r="Q293" s="46">
        <v>0</v>
      </c>
      <c r="R293" s="46">
        <v>0</v>
      </c>
      <c r="S293" s="130">
        <v>0</v>
      </c>
      <c r="T293" s="46">
        <v>0</v>
      </c>
      <c r="U293" s="80">
        <f t="shared" si="79"/>
        <v>0</v>
      </c>
      <c r="V293" s="46">
        <v>0</v>
      </c>
      <c r="W293" s="46">
        <v>0</v>
      </c>
      <c r="X293" s="46">
        <v>0</v>
      </c>
      <c r="Y293" s="46">
        <v>0</v>
      </c>
      <c r="Z293" s="46">
        <v>0</v>
      </c>
      <c r="AA293" s="46">
        <v>0</v>
      </c>
      <c r="AB293" s="46">
        <v>0</v>
      </c>
      <c r="AC293" s="70">
        <f t="shared" si="80"/>
        <v>0</v>
      </c>
      <c r="AD293" s="113">
        <f t="shared" si="81"/>
        <v>0</v>
      </c>
    </row>
    <row r="294" spans="1:30" s="48" customFormat="1" ht="12.75" hidden="1" x14ac:dyDescent="0.2">
      <c r="A294" s="94">
        <v>289</v>
      </c>
      <c r="B294" s="35"/>
      <c r="C294" s="142"/>
      <c r="D294" s="56"/>
      <c r="E294" s="78">
        <f t="shared" si="78"/>
        <v>0</v>
      </c>
      <c r="F294" s="79">
        <f t="shared" si="70"/>
        <v>0</v>
      </c>
      <c r="G294" s="46">
        <f t="shared" si="71"/>
        <v>0</v>
      </c>
      <c r="H294" s="46">
        <f t="shared" si="72"/>
        <v>0</v>
      </c>
      <c r="I294" s="46">
        <f t="shared" si="73"/>
        <v>0</v>
      </c>
      <c r="J294" s="46">
        <f t="shared" si="74"/>
        <v>0</v>
      </c>
      <c r="K294" s="46">
        <f t="shared" si="75"/>
        <v>0</v>
      </c>
      <c r="L294" s="46">
        <f t="shared" si="76"/>
        <v>0</v>
      </c>
      <c r="M294" s="46">
        <f t="shared" si="77"/>
        <v>0</v>
      </c>
      <c r="N294" s="79">
        <v>0</v>
      </c>
      <c r="O294" s="46">
        <v>0</v>
      </c>
      <c r="P294" s="46">
        <v>0</v>
      </c>
      <c r="Q294" s="46">
        <v>0</v>
      </c>
      <c r="R294" s="46">
        <v>0</v>
      </c>
      <c r="S294" s="130">
        <v>0</v>
      </c>
      <c r="T294" s="46">
        <v>0</v>
      </c>
      <c r="U294" s="80">
        <f t="shared" si="79"/>
        <v>0</v>
      </c>
      <c r="V294" s="46">
        <v>0</v>
      </c>
      <c r="W294" s="46">
        <v>0</v>
      </c>
      <c r="X294" s="46">
        <v>0</v>
      </c>
      <c r="Y294" s="46">
        <v>0</v>
      </c>
      <c r="Z294" s="46">
        <v>0</v>
      </c>
      <c r="AA294" s="46">
        <v>0</v>
      </c>
      <c r="AB294" s="46">
        <v>0</v>
      </c>
      <c r="AC294" s="70">
        <f t="shared" si="80"/>
        <v>0</v>
      </c>
      <c r="AD294" s="113">
        <f t="shared" si="81"/>
        <v>0</v>
      </c>
    </row>
    <row r="295" spans="1:30" s="48" customFormat="1" ht="12.75" hidden="1" x14ac:dyDescent="0.2">
      <c r="A295" s="94">
        <v>290</v>
      </c>
      <c r="B295" s="35"/>
      <c r="C295" s="142"/>
      <c r="D295" s="56"/>
      <c r="E295" s="78">
        <f t="shared" si="78"/>
        <v>0</v>
      </c>
      <c r="F295" s="79">
        <f t="shared" si="70"/>
        <v>0</v>
      </c>
      <c r="G295" s="46">
        <f t="shared" si="71"/>
        <v>0</v>
      </c>
      <c r="H295" s="46">
        <f t="shared" si="72"/>
        <v>0</v>
      </c>
      <c r="I295" s="46">
        <f t="shared" si="73"/>
        <v>0</v>
      </c>
      <c r="J295" s="46">
        <f t="shared" si="74"/>
        <v>0</v>
      </c>
      <c r="K295" s="46">
        <f t="shared" si="75"/>
        <v>0</v>
      </c>
      <c r="L295" s="46">
        <f t="shared" si="76"/>
        <v>0</v>
      </c>
      <c r="M295" s="46">
        <f t="shared" si="77"/>
        <v>0</v>
      </c>
      <c r="N295" s="79">
        <v>0</v>
      </c>
      <c r="O295" s="46">
        <v>0</v>
      </c>
      <c r="P295" s="46">
        <v>0</v>
      </c>
      <c r="Q295" s="46">
        <v>0</v>
      </c>
      <c r="R295" s="46">
        <v>0</v>
      </c>
      <c r="S295" s="130">
        <v>0</v>
      </c>
      <c r="T295" s="46">
        <v>0</v>
      </c>
      <c r="U295" s="80">
        <f t="shared" si="79"/>
        <v>0</v>
      </c>
      <c r="V295" s="46">
        <v>0</v>
      </c>
      <c r="W295" s="46">
        <v>0</v>
      </c>
      <c r="X295" s="46">
        <v>0</v>
      </c>
      <c r="Y295" s="46">
        <v>0</v>
      </c>
      <c r="Z295" s="46">
        <v>0</v>
      </c>
      <c r="AA295" s="46">
        <v>0</v>
      </c>
      <c r="AB295" s="46">
        <v>0</v>
      </c>
      <c r="AC295" s="70">
        <f t="shared" si="80"/>
        <v>0</v>
      </c>
      <c r="AD295" s="113">
        <f t="shared" si="81"/>
        <v>0</v>
      </c>
    </row>
    <row r="296" spans="1:30" s="48" customFormat="1" ht="12.75" hidden="1" x14ac:dyDescent="0.2">
      <c r="A296" s="94">
        <v>291</v>
      </c>
      <c r="B296" s="35"/>
      <c r="C296" s="142"/>
      <c r="D296" s="56"/>
      <c r="E296" s="78">
        <f t="shared" si="78"/>
        <v>0</v>
      </c>
      <c r="F296" s="79">
        <f t="shared" si="70"/>
        <v>0</v>
      </c>
      <c r="G296" s="46">
        <f t="shared" si="71"/>
        <v>0</v>
      </c>
      <c r="H296" s="46">
        <f t="shared" si="72"/>
        <v>0</v>
      </c>
      <c r="I296" s="46">
        <f t="shared" si="73"/>
        <v>0</v>
      </c>
      <c r="J296" s="46">
        <f t="shared" si="74"/>
        <v>0</v>
      </c>
      <c r="K296" s="46">
        <f t="shared" si="75"/>
        <v>0</v>
      </c>
      <c r="L296" s="46">
        <f t="shared" si="76"/>
        <v>0</v>
      </c>
      <c r="M296" s="46">
        <f t="shared" si="77"/>
        <v>0</v>
      </c>
      <c r="N296" s="79">
        <v>0</v>
      </c>
      <c r="O296" s="46">
        <v>0</v>
      </c>
      <c r="P296" s="46">
        <v>0</v>
      </c>
      <c r="Q296" s="46">
        <v>0</v>
      </c>
      <c r="R296" s="46">
        <v>0</v>
      </c>
      <c r="S296" s="130">
        <v>0</v>
      </c>
      <c r="T296" s="46">
        <v>0</v>
      </c>
      <c r="U296" s="80">
        <f t="shared" si="79"/>
        <v>0</v>
      </c>
      <c r="V296" s="46">
        <v>0</v>
      </c>
      <c r="W296" s="46">
        <v>0</v>
      </c>
      <c r="X296" s="46">
        <v>0</v>
      </c>
      <c r="Y296" s="46">
        <v>0</v>
      </c>
      <c r="Z296" s="46">
        <v>0</v>
      </c>
      <c r="AA296" s="46">
        <v>0</v>
      </c>
      <c r="AB296" s="46">
        <v>0</v>
      </c>
      <c r="AC296" s="70">
        <f t="shared" si="80"/>
        <v>0</v>
      </c>
      <c r="AD296" s="113">
        <f t="shared" si="81"/>
        <v>0</v>
      </c>
    </row>
    <row r="297" spans="1:30" s="48" customFormat="1" ht="12.75" hidden="1" x14ac:dyDescent="0.2">
      <c r="A297" s="94">
        <v>292</v>
      </c>
      <c r="B297" s="35"/>
      <c r="C297" s="142"/>
      <c r="D297" s="56"/>
      <c r="E297" s="78">
        <f t="shared" si="78"/>
        <v>0</v>
      </c>
      <c r="F297" s="79">
        <f t="shared" si="70"/>
        <v>0</v>
      </c>
      <c r="G297" s="46">
        <f t="shared" si="71"/>
        <v>0</v>
      </c>
      <c r="H297" s="46">
        <f t="shared" si="72"/>
        <v>0</v>
      </c>
      <c r="I297" s="46">
        <f t="shared" si="73"/>
        <v>0</v>
      </c>
      <c r="J297" s="46">
        <f t="shared" si="74"/>
        <v>0</v>
      </c>
      <c r="K297" s="46">
        <f t="shared" si="75"/>
        <v>0</v>
      </c>
      <c r="L297" s="46">
        <f t="shared" si="76"/>
        <v>0</v>
      </c>
      <c r="M297" s="46">
        <f t="shared" si="77"/>
        <v>0</v>
      </c>
      <c r="N297" s="79">
        <v>0</v>
      </c>
      <c r="O297" s="46">
        <v>0</v>
      </c>
      <c r="P297" s="46">
        <v>0</v>
      </c>
      <c r="Q297" s="46">
        <v>0</v>
      </c>
      <c r="R297" s="46">
        <v>0</v>
      </c>
      <c r="S297" s="130">
        <v>0</v>
      </c>
      <c r="T297" s="46">
        <v>0</v>
      </c>
      <c r="U297" s="80">
        <f t="shared" si="79"/>
        <v>0</v>
      </c>
      <c r="V297" s="46">
        <v>0</v>
      </c>
      <c r="W297" s="46">
        <v>0</v>
      </c>
      <c r="X297" s="46">
        <v>0</v>
      </c>
      <c r="Y297" s="46">
        <v>0</v>
      </c>
      <c r="Z297" s="46">
        <v>0</v>
      </c>
      <c r="AA297" s="46">
        <v>0</v>
      </c>
      <c r="AB297" s="46">
        <v>0</v>
      </c>
      <c r="AC297" s="70">
        <f t="shared" si="80"/>
        <v>0</v>
      </c>
      <c r="AD297" s="113">
        <f t="shared" si="81"/>
        <v>0</v>
      </c>
    </row>
    <row r="298" spans="1:30" s="48" customFormat="1" ht="12.75" hidden="1" x14ac:dyDescent="0.2">
      <c r="A298" s="94">
        <v>293</v>
      </c>
      <c r="B298" s="35"/>
      <c r="C298" s="142"/>
      <c r="D298" s="56"/>
      <c r="E298" s="78">
        <f t="shared" si="78"/>
        <v>0</v>
      </c>
      <c r="F298" s="79">
        <f t="shared" si="70"/>
        <v>0</v>
      </c>
      <c r="G298" s="46">
        <f t="shared" si="71"/>
        <v>0</v>
      </c>
      <c r="H298" s="46">
        <f t="shared" si="72"/>
        <v>0</v>
      </c>
      <c r="I298" s="46">
        <f t="shared" si="73"/>
        <v>0</v>
      </c>
      <c r="J298" s="46">
        <f t="shared" si="74"/>
        <v>0</v>
      </c>
      <c r="K298" s="46">
        <f t="shared" si="75"/>
        <v>0</v>
      </c>
      <c r="L298" s="46">
        <f t="shared" si="76"/>
        <v>0</v>
      </c>
      <c r="M298" s="46">
        <f t="shared" si="77"/>
        <v>0</v>
      </c>
      <c r="N298" s="79">
        <v>0</v>
      </c>
      <c r="O298" s="46">
        <v>0</v>
      </c>
      <c r="P298" s="46">
        <v>0</v>
      </c>
      <c r="Q298" s="46">
        <v>0</v>
      </c>
      <c r="R298" s="46">
        <v>0</v>
      </c>
      <c r="S298" s="130">
        <v>0</v>
      </c>
      <c r="T298" s="46">
        <v>0</v>
      </c>
      <c r="U298" s="80">
        <f t="shared" si="79"/>
        <v>0</v>
      </c>
      <c r="V298" s="46">
        <v>0</v>
      </c>
      <c r="W298" s="46">
        <v>0</v>
      </c>
      <c r="X298" s="46">
        <v>0</v>
      </c>
      <c r="Y298" s="46">
        <v>0</v>
      </c>
      <c r="Z298" s="46">
        <v>0</v>
      </c>
      <c r="AA298" s="46">
        <v>0</v>
      </c>
      <c r="AB298" s="46">
        <v>0</v>
      </c>
      <c r="AC298" s="70">
        <f t="shared" si="80"/>
        <v>0</v>
      </c>
      <c r="AD298" s="113">
        <f t="shared" si="81"/>
        <v>0</v>
      </c>
    </row>
    <row r="299" spans="1:30" s="48" customFormat="1" ht="12.75" hidden="1" x14ac:dyDescent="0.2">
      <c r="A299" s="94">
        <v>294</v>
      </c>
      <c r="B299" s="35"/>
      <c r="C299" s="142"/>
      <c r="D299" s="56"/>
      <c r="E299" s="78">
        <f t="shared" si="78"/>
        <v>0</v>
      </c>
      <c r="F299" s="79">
        <f t="shared" si="70"/>
        <v>0</v>
      </c>
      <c r="G299" s="46">
        <f t="shared" si="71"/>
        <v>0</v>
      </c>
      <c r="H299" s="46">
        <f t="shared" si="72"/>
        <v>0</v>
      </c>
      <c r="I299" s="46">
        <f t="shared" si="73"/>
        <v>0</v>
      </c>
      <c r="J299" s="46">
        <f t="shared" si="74"/>
        <v>0</v>
      </c>
      <c r="K299" s="46">
        <f t="shared" si="75"/>
        <v>0</v>
      </c>
      <c r="L299" s="46">
        <f t="shared" si="76"/>
        <v>0</v>
      </c>
      <c r="M299" s="46">
        <f t="shared" si="77"/>
        <v>0</v>
      </c>
      <c r="N299" s="79">
        <v>0</v>
      </c>
      <c r="O299" s="46">
        <v>0</v>
      </c>
      <c r="P299" s="46">
        <v>0</v>
      </c>
      <c r="Q299" s="46">
        <v>0</v>
      </c>
      <c r="R299" s="46">
        <v>0</v>
      </c>
      <c r="S299" s="130">
        <v>0</v>
      </c>
      <c r="T299" s="46">
        <v>0</v>
      </c>
      <c r="U299" s="80">
        <f t="shared" si="79"/>
        <v>0</v>
      </c>
      <c r="V299" s="46">
        <v>0</v>
      </c>
      <c r="W299" s="46">
        <v>0</v>
      </c>
      <c r="X299" s="46">
        <v>0</v>
      </c>
      <c r="Y299" s="46">
        <v>0</v>
      </c>
      <c r="Z299" s="46">
        <v>0</v>
      </c>
      <c r="AA299" s="46">
        <v>0</v>
      </c>
      <c r="AB299" s="46">
        <v>0</v>
      </c>
      <c r="AC299" s="70">
        <f t="shared" si="80"/>
        <v>0</v>
      </c>
      <c r="AD299" s="113">
        <f t="shared" si="81"/>
        <v>0</v>
      </c>
    </row>
    <row r="300" spans="1:30" s="48" customFormat="1" ht="12.75" hidden="1" x14ac:dyDescent="0.2">
      <c r="A300" s="94">
        <v>295</v>
      </c>
      <c r="B300" s="35"/>
      <c r="C300" s="142"/>
      <c r="D300" s="56"/>
      <c r="E300" s="78">
        <f t="shared" si="78"/>
        <v>0</v>
      </c>
      <c r="F300" s="79">
        <f t="shared" si="70"/>
        <v>0</v>
      </c>
      <c r="G300" s="46">
        <f t="shared" si="71"/>
        <v>0</v>
      </c>
      <c r="H300" s="46">
        <f t="shared" si="72"/>
        <v>0</v>
      </c>
      <c r="I300" s="46">
        <f t="shared" si="73"/>
        <v>0</v>
      </c>
      <c r="J300" s="46">
        <f t="shared" si="74"/>
        <v>0</v>
      </c>
      <c r="K300" s="46">
        <f t="shared" si="75"/>
        <v>0</v>
      </c>
      <c r="L300" s="46">
        <f t="shared" si="76"/>
        <v>0</v>
      </c>
      <c r="M300" s="46">
        <f t="shared" si="77"/>
        <v>0</v>
      </c>
      <c r="N300" s="79">
        <v>0</v>
      </c>
      <c r="O300" s="46">
        <v>0</v>
      </c>
      <c r="P300" s="46">
        <v>0</v>
      </c>
      <c r="Q300" s="46">
        <v>0</v>
      </c>
      <c r="R300" s="46">
        <v>0</v>
      </c>
      <c r="S300" s="130">
        <v>0</v>
      </c>
      <c r="T300" s="46">
        <v>0</v>
      </c>
      <c r="U300" s="80">
        <f t="shared" si="79"/>
        <v>0</v>
      </c>
      <c r="V300" s="46">
        <v>0</v>
      </c>
      <c r="W300" s="46">
        <v>0</v>
      </c>
      <c r="X300" s="46">
        <v>0</v>
      </c>
      <c r="Y300" s="46">
        <v>0</v>
      </c>
      <c r="Z300" s="46">
        <v>0</v>
      </c>
      <c r="AA300" s="46">
        <v>0</v>
      </c>
      <c r="AB300" s="46">
        <v>0</v>
      </c>
      <c r="AC300" s="70">
        <f t="shared" si="80"/>
        <v>0</v>
      </c>
      <c r="AD300" s="113">
        <f t="shared" si="81"/>
        <v>0</v>
      </c>
    </row>
    <row r="301" spans="1:30" s="48" customFormat="1" ht="12.75" hidden="1" x14ac:dyDescent="0.2">
      <c r="A301" s="94">
        <v>296</v>
      </c>
      <c r="B301" s="35"/>
      <c r="C301" s="142"/>
      <c r="D301" s="56"/>
      <c r="E301" s="78">
        <f t="shared" si="78"/>
        <v>0</v>
      </c>
      <c r="F301" s="79">
        <f t="shared" si="70"/>
        <v>0</v>
      </c>
      <c r="G301" s="46">
        <f t="shared" si="71"/>
        <v>0</v>
      </c>
      <c r="H301" s="46">
        <f t="shared" si="72"/>
        <v>0</v>
      </c>
      <c r="I301" s="46">
        <f t="shared" si="73"/>
        <v>0</v>
      </c>
      <c r="J301" s="46">
        <f t="shared" si="74"/>
        <v>0</v>
      </c>
      <c r="K301" s="46">
        <f t="shared" si="75"/>
        <v>0</v>
      </c>
      <c r="L301" s="46">
        <f t="shared" si="76"/>
        <v>0</v>
      </c>
      <c r="M301" s="46">
        <f t="shared" si="77"/>
        <v>0</v>
      </c>
      <c r="N301" s="79">
        <v>0</v>
      </c>
      <c r="O301" s="46">
        <v>0</v>
      </c>
      <c r="P301" s="46">
        <v>0</v>
      </c>
      <c r="Q301" s="46">
        <v>0</v>
      </c>
      <c r="R301" s="46">
        <v>0</v>
      </c>
      <c r="S301" s="130">
        <v>0</v>
      </c>
      <c r="T301" s="46">
        <v>0</v>
      </c>
      <c r="U301" s="80">
        <f t="shared" si="79"/>
        <v>0</v>
      </c>
      <c r="V301" s="46">
        <v>0</v>
      </c>
      <c r="W301" s="46">
        <v>0</v>
      </c>
      <c r="X301" s="46">
        <v>0</v>
      </c>
      <c r="Y301" s="46">
        <v>0</v>
      </c>
      <c r="Z301" s="46">
        <v>0</v>
      </c>
      <c r="AA301" s="46">
        <v>0</v>
      </c>
      <c r="AB301" s="46">
        <v>0</v>
      </c>
      <c r="AC301" s="70">
        <f t="shared" si="80"/>
        <v>0</v>
      </c>
      <c r="AD301" s="113">
        <f t="shared" si="81"/>
        <v>0</v>
      </c>
    </row>
    <row r="302" spans="1:30" s="48" customFormat="1" ht="12.75" hidden="1" x14ac:dyDescent="0.2">
      <c r="A302" s="94">
        <v>297</v>
      </c>
      <c r="B302" s="35"/>
      <c r="C302" s="142"/>
      <c r="D302" s="56"/>
      <c r="E302" s="78">
        <f t="shared" si="78"/>
        <v>0</v>
      </c>
      <c r="F302" s="79">
        <f t="shared" si="70"/>
        <v>0</v>
      </c>
      <c r="G302" s="46">
        <f t="shared" si="71"/>
        <v>0</v>
      </c>
      <c r="H302" s="46">
        <f t="shared" si="72"/>
        <v>0</v>
      </c>
      <c r="I302" s="46">
        <f t="shared" si="73"/>
        <v>0</v>
      </c>
      <c r="J302" s="46">
        <f t="shared" si="74"/>
        <v>0</v>
      </c>
      <c r="K302" s="46">
        <f t="shared" si="75"/>
        <v>0</v>
      </c>
      <c r="L302" s="46">
        <f t="shared" si="76"/>
        <v>0</v>
      </c>
      <c r="M302" s="46">
        <f t="shared" si="77"/>
        <v>0</v>
      </c>
      <c r="N302" s="79">
        <v>0</v>
      </c>
      <c r="O302" s="46">
        <v>0</v>
      </c>
      <c r="P302" s="46">
        <v>0</v>
      </c>
      <c r="Q302" s="46">
        <v>0</v>
      </c>
      <c r="R302" s="46">
        <v>0</v>
      </c>
      <c r="S302" s="130">
        <v>0</v>
      </c>
      <c r="T302" s="46">
        <v>0</v>
      </c>
      <c r="U302" s="80">
        <f t="shared" si="79"/>
        <v>0</v>
      </c>
      <c r="V302" s="46">
        <v>0</v>
      </c>
      <c r="W302" s="46">
        <v>0</v>
      </c>
      <c r="X302" s="46">
        <v>0</v>
      </c>
      <c r="Y302" s="46">
        <v>0</v>
      </c>
      <c r="Z302" s="46">
        <v>0</v>
      </c>
      <c r="AA302" s="46">
        <v>0</v>
      </c>
      <c r="AB302" s="46">
        <v>0</v>
      </c>
      <c r="AC302" s="70">
        <f t="shared" si="80"/>
        <v>0</v>
      </c>
      <c r="AD302" s="113">
        <f t="shared" si="81"/>
        <v>0</v>
      </c>
    </row>
    <row r="303" spans="1:30" s="48" customFormat="1" ht="12.75" hidden="1" x14ac:dyDescent="0.2">
      <c r="A303" s="94">
        <v>298</v>
      </c>
      <c r="B303" s="35"/>
      <c r="C303" s="142"/>
      <c r="D303" s="56"/>
      <c r="E303" s="78">
        <f t="shared" si="78"/>
        <v>0</v>
      </c>
      <c r="F303" s="79">
        <f t="shared" si="70"/>
        <v>0</v>
      </c>
      <c r="G303" s="46">
        <f t="shared" si="71"/>
        <v>0</v>
      </c>
      <c r="H303" s="46">
        <f t="shared" si="72"/>
        <v>0</v>
      </c>
      <c r="I303" s="46">
        <f t="shared" si="73"/>
        <v>0</v>
      </c>
      <c r="J303" s="46">
        <f t="shared" si="74"/>
        <v>0</v>
      </c>
      <c r="K303" s="46">
        <f t="shared" si="75"/>
        <v>0</v>
      </c>
      <c r="L303" s="46">
        <f t="shared" si="76"/>
        <v>0</v>
      </c>
      <c r="M303" s="46">
        <f t="shared" si="77"/>
        <v>0</v>
      </c>
      <c r="N303" s="79">
        <v>0</v>
      </c>
      <c r="O303" s="46">
        <v>0</v>
      </c>
      <c r="P303" s="46">
        <v>0</v>
      </c>
      <c r="Q303" s="46">
        <v>0</v>
      </c>
      <c r="R303" s="46">
        <v>0</v>
      </c>
      <c r="S303" s="130">
        <v>0</v>
      </c>
      <c r="T303" s="46">
        <v>0</v>
      </c>
      <c r="U303" s="80">
        <f t="shared" si="79"/>
        <v>0</v>
      </c>
      <c r="V303" s="46">
        <v>0</v>
      </c>
      <c r="W303" s="46">
        <v>0</v>
      </c>
      <c r="X303" s="46">
        <v>0</v>
      </c>
      <c r="Y303" s="46">
        <v>0</v>
      </c>
      <c r="Z303" s="46">
        <v>0</v>
      </c>
      <c r="AA303" s="46">
        <v>0</v>
      </c>
      <c r="AB303" s="46">
        <v>0</v>
      </c>
      <c r="AC303" s="70">
        <f t="shared" si="80"/>
        <v>0</v>
      </c>
      <c r="AD303" s="113">
        <f t="shared" si="81"/>
        <v>0</v>
      </c>
    </row>
    <row r="304" spans="1:30" s="48" customFormat="1" ht="12.75" hidden="1" x14ac:dyDescent="0.2">
      <c r="A304" s="94">
        <v>299</v>
      </c>
      <c r="B304" s="35"/>
      <c r="C304" s="142"/>
      <c r="D304" s="56"/>
      <c r="E304" s="78">
        <f t="shared" si="78"/>
        <v>0</v>
      </c>
      <c r="F304" s="79">
        <f t="shared" si="70"/>
        <v>0</v>
      </c>
      <c r="G304" s="46">
        <f t="shared" si="71"/>
        <v>0</v>
      </c>
      <c r="H304" s="46">
        <f t="shared" si="72"/>
        <v>0</v>
      </c>
      <c r="I304" s="46">
        <f t="shared" si="73"/>
        <v>0</v>
      </c>
      <c r="J304" s="46">
        <f t="shared" si="74"/>
        <v>0</v>
      </c>
      <c r="K304" s="46">
        <f t="shared" si="75"/>
        <v>0</v>
      </c>
      <c r="L304" s="46">
        <f t="shared" si="76"/>
        <v>0</v>
      </c>
      <c r="M304" s="46">
        <f t="shared" si="77"/>
        <v>0</v>
      </c>
      <c r="N304" s="79">
        <v>0</v>
      </c>
      <c r="O304" s="46">
        <v>0</v>
      </c>
      <c r="P304" s="46">
        <v>0</v>
      </c>
      <c r="Q304" s="46">
        <v>0</v>
      </c>
      <c r="R304" s="46">
        <v>0</v>
      </c>
      <c r="S304" s="130">
        <v>0</v>
      </c>
      <c r="T304" s="46">
        <v>0</v>
      </c>
      <c r="U304" s="80">
        <f t="shared" si="79"/>
        <v>0</v>
      </c>
      <c r="V304" s="46">
        <v>0</v>
      </c>
      <c r="W304" s="46">
        <v>0</v>
      </c>
      <c r="X304" s="46">
        <v>0</v>
      </c>
      <c r="Y304" s="46">
        <v>0</v>
      </c>
      <c r="Z304" s="46">
        <v>0</v>
      </c>
      <c r="AA304" s="46">
        <v>0</v>
      </c>
      <c r="AB304" s="46">
        <v>0</v>
      </c>
      <c r="AC304" s="70">
        <f t="shared" si="80"/>
        <v>0</v>
      </c>
      <c r="AD304" s="113">
        <f t="shared" si="81"/>
        <v>0</v>
      </c>
    </row>
    <row r="305" spans="1:30" s="48" customFormat="1" ht="12.75" hidden="1" x14ac:dyDescent="0.2">
      <c r="A305" s="94">
        <v>300</v>
      </c>
      <c r="B305" s="35"/>
      <c r="C305" s="142"/>
      <c r="D305" s="56"/>
      <c r="E305" s="78">
        <f t="shared" si="78"/>
        <v>0</v>
      </c>
      <c r="F305" s="79">
        <f t="shared" si="70"/>
        <v>0</v>
      </c>
      <c r="G305" s="46">
        <f t="shared" si="71"/>
        <v>0</v>
      </c>
      <c r="H305" s="46">
        <f t="shared" si="72"/>
        <v>0</v>
      </c>
      <c r="I305" s="46">
        <f t="shared" si="73"/>
        <v>0</v>
      </c>
      <c r="J305" s="46">
        <f t="shared" si="74"/>
        <v>0</v>
      </c>
      <c r="K305" s="46">
        <f t="shared" si="75"/>
        <v>0</v>
      </c>
      <c r="L305" s="46">
        <f t="shared" si="76"/>
        <v>0</v>
      </c>
      <c r="M305" s="46">
        <f t="shared" si="77"/>
        <v>0</v>
      </c>
      <c r="N305" s="79">
        <v>0</v>
      </c>
      <c r="O305" s="46">
        <v>0</v>
      </c>
      <c r="P305" s="46">
        <v>0</v>
      </c>
      <c r="Q305" s="46">
        <v>0</v>
      </c>
      <c r="R305" s="46">
        <v>0</v>
      </c>
      <c r="S305" s="130">
        <v>0</v>
      </c>
      <c r="T305" s="46">
        <v>0</v>
      </c>
      <c r="U305" s="80">
        <f t="shared" si="79"/>
        <v>0</v>
      </c>
      <c r="V305" s="46">
        <v>0</v>
      </c>
      <c r="W305" s="46">
        <v>0</v>
      </c>
      <c r="X305" s="46">
        <v>0</v>
      </c>
      <c r="Y305" s="46">
        <v>0</v>
      </c>
      <c r="Z305" s="46">
        <v>0</v>
      </c>
      <c r="AA305" s="46">
        <v>0</v>
      </c>
      <c r="AB305" s="46">
        <v>0</v>
      </c>
      <c r="AC305" s="70">
        <f t="shared" si="80"/>
        <v>0</v>
      </c>
      <c r="AD305" s="113">
        <f t="shared" si="81"/>
        <v>0</v>
      </c>
    </row>
    <row r="306" spans="1:30" s="48" customFormat="1" ht="12.75" hidden="1" x14ac:dyDescent="0.2">
      <c r="A306" s="94">
        <v>301</v>
      </c>
      <c r="B306" s="35"/>
      <c r="C306" s="142"/>
      <c r="D306" s="56"/>
      <c r="E306" s="78">
        <f t="shared" si="78"/>
        <v>0</v>
      </c>
      <c r="F306" s="79">
        <f t="shared" si="70"/>
        <v>0</v>
      </c>
      <c r="G306" s="46">
        <f t="shared" si="71"/>
        <v>0</v>
      </c>
      <c r="H306" s="46">
        <f t="shared" si="72"/>
        <v>0</v>
      </c>
      <c r="I306" s="46">
        <f t="shared" si="73"/>
        <v>0</v>
      </c>
      <c r="J306" s="46">
        <f t="shared" si="74"/>
        <v>0</v>
      </c>
      <c r="K306" s="46">
        <f t="shared" si="75"/>
        <v>0</v>
      </c>
      <c r="L306" s="46">
        <f t="shared" si="76"/>
        <v>0</v>
      </c>
      <c r="M306" s="46">
        <f t="shared" si="77"/>
        <v>0</v>
      </c>
      <c r="N306" s="79">
        <v>0</v>
      </c>
      <c r="O306" s="46">
        <v>0</v>
      </c>
      <c r="P306" s="46">
        <v>0</v>
      </c>
      <c r="Q306" s="46">
        <v>0</v>
      </c>
      <c r="R306" s="46">
        <v>0</v>
      </c>
      <c r="S306" s="130">
        <v>0</v>
      </c>
      <c r="T306" s="46">
        <v>0</v>
      </c>
      <c r="U306" s="80">
        <f t="shared" si="79"/>
        <v>0</v>
      </c>
      <c r="V306" s="46">
        <v>0</v>
      </c>
      <c r="W306" s="46">
        <v>0</v>
      </c>
      <c r="X306" s="46">
        <v>0</v>
      </c>
      <c r="Y306" s="46">
        <v>0</v>
      </c>
      <c r="Z306" s="46">
        <v>0</v>
      </c>
      <c r="AA306" s="46">
        <v>0</v>
      </c>
      <c r="AB306" s="46">
        <v>0</v>
      </c>
      <c r="AC306" s="70">
        <f t="shared" si="80"/>
        <v>0</v>
      </c>
      <c r="AD306" s="113">
        <f t="shared" si="81"/>
        <v>0</v>
      </c>
    </row>
    <row r="307" spans="1:30" s="48" customFormat="1" ht="12.75" hidden="1" x14ac:dyDescent="0.2">
      <c r="A307" s="94">
        <v>302</v>
      </c>
      <c r="B307" s="35"/>
      <c r="C307" s="142"/>
      <c r="D307" s="56"/>
      <c r="E307" s="78">
        <f t="shared" si="78"/>
        <v>0</v>
      </c>
      <c r="F307" s="79">
        <f t="shared" si="70"/>
        <v>0</v>
      </c>
      <c r="G307" s="46">
        <f t="shared" si="71"/>
        <v>0</v>
      </c>
      <c r="H307" s="46">
        <f t="shared" si="72"/>
        <v>0</v>
      </c>
      <c r="I307" s="46">
        <f t="shared" si="73"/>
        <v>0</v>
      </c>
      <c r="J307" s="46">
        <f t="shared" si="74"/>
        <v>0</v>
      </c>
      <c r="K307" s="46">
        <f t="shared" si="75"/>
        <v>0</v>
      </c>
      <c r="L307" s="46">
        <f t="shared" si="76"/>
        <v>0</v>
      </c>
      <c r="M307" s="46">
        <f t="shared" si="77"/>
        <v>0</v>
      </c>
      <c r="N307" s="79">
        <v>0</v>
      </c>
      <c r="O307" s="46">
        <v>0</v>
      </c>
      <c r="P307" s="46">
        <v>0</v>
      </c>
      <c r="Q307" s="46">
        <v>0</v>
      </c>
      <c r="R307" s="46">
        <v>0</v>
      </c>
      <c r="S307" s="130">
        <v>0</v>
      </c>
      <c r="T307" s="46">
        <v>0</v>
      </c>
      <c r="U307" s="80">
        <f t="shared" si="79"/>
        <v>0</v>
      </c>
      <c r="V307" s="46">
        <v>0</v>
      </c>
      <c r="W307" s="46">
        <v>0</v>
      </c>
      <c r="X307" s="46">
        <v>0</v>
      </c>
      <c r="Y307" s="46">
        <v>0</v>
      </c>
      <c r="Z307" s="46">
        <v>0</v>
      </c>
      <c r="AA307" s="46">
        <v>0</v>
      </c>
      <c r="AB307" s="46">
        <v>0</v>
      </c>
      <c r="AC307" s="70">
        <f t="shared" si="80"/>
        <v>0</v>
      </c>
      <c r="AD307" s="113">
        <f t="shared" si="81"/>
        <v>0</v>
      </c>
    </row>
    <row r="308" spans="1:30" s="48" customFormat="1" ht="12.75" hidden="1" x14ac:dyDescent="0.2">
      <c r="A308" s="94">
        <v>303</v>
      </c>
      <c r="B308" s="35"/>
      <c r="C308" s="142"/>
      <c r="D308" s="56"/>
      <c r="E308" s="78">
        <f t="shared" si="78"/>
        <v>0</v>
      </c>
      <c r="F308" s="79">
        <f t="shared" si="70"/>
        <v>0</v>
      </c>
      <c r="G308" s="46">
        <f t="shared" si="71"/>
        <v>0</v>
      </c>
      <c r="H308" s="46">
        <f t="shared" si="72"/>
        <v>0</v>
      </c>
      <c r="I308" s="46">
        <f t="shared" si="73"/>
        <v>0</v>
      </c>
      <c r="J308" s="46">
        <f t="shared" si="74"/>
        <v>0</v>
      </c>
      <c r="K308" s="46">
        <f t="shared" si="75"/>
        <v>0</v>
      </c>
      <c r="L308" s="46">
        <f t="shared" si="76"/>
        <v>0</v>
      </c>
      <c r="M308" s="46">
        <f t="shared" si="77"/>
        <v>0</v>
      </c>
      <c r="N308" s="79">
        <v>0</v>
      </c>
      <c r="O308" s="46">
        <v>0</v>
      </c>
      <c r="P308" s="46">
        <v>0</v>
      </c>
      <c r="Q308" s="46">
        <v>0</v>
      </c>
      <c r="R308" s="46">
        <v>0</v>
      </c>
      <c r="S308" s="130">
        <v>0</v>
      </c>
      <c r="T308" s="46">
        <v>0</v>
      </c>
      <c r="U308" s="80">
        <f t="shared" si="79"/>
        <v>0</v>
      </c>
      <c r="V308" s="46">
        <v>0</v>
      </c>
      <c r="W308" s="46">
        <v>0</v>
      </c>
      <c r="X308" s="46">
        <v>0</v>
      </c>
      <c r="Y308" s="46">
        <v>0</v>
      </c>
      <c r="Z308" s="46">
        <v>0</v>
      </c>
      <c r="AA308" s="46">
        <v>0</v>
      </c>
      <c r="AB308" s="46">
        <v>0</v>
      </c>
      <c r="AC308" s="70">
        <f t="shared" si="80"/>
        <v>0</v>
      </c>
      <c r="AD308" s="113">
        <f t="shared" si="81"/>
        <v>0</v>
      </c>
    </row>
    <row r="309" spans="1:30" s="48" customFormat="1" ht="12.75" hidden="1" x14ac:dyDescent="0.2">
      <c r="A309" s="94">
        <v>304</v>
      </c>
      <c r="B309" s="35"/>
      <c r="C309" s="142"/>
      <c r="D309" s="56"/>
      <c r="E309" s="78">
        <f t="shared" si="78"/>
        <v>0</v>
      </c>
      <c r="F309" s="79">
        <f t="shared" si="70"/>
        <v>0</v>
      </c>
      <c r="G309" s="46">
        <f t="shared" si="71"/>
        <v>0</v>
      </c>
      <c r="H309" s="46">
        <f t="shared" si="72"/>
        <v>0</v>
      </c>
      <c r="I309" s="46">
        <f t="shared" si="73"/>
        <v>0</v>
      </c>
      <c r="J309" s="46">
        <f t="shared" si="74"/>
        <v>0</v>
      </c>
      <c r="K309" s="46">
        <f t="shared" si="75"/>
        <v>0</v>
      </c>
      <c r="L309" s="46">
        <f t="shared" si="76"/>
        <v>0</v>
      </c>
      <c r="M309" s="46">
        <f t="shared" si="77"/>
        <v>0</v>
      </c>
      <c r="N309" s="79">
        <v>0</v>
      </c>
      <c r="O309" s="46">
        <v>0</v>
      </c>
      <c r="P309" s="46">
        <v>0</v>
      </c>
      <c r="Q309" s="46">
        <v>0</v>
      </c>
      <c r="R309" s="46">
        <v>0</v>
      </c>
      <c r="S309" s="130">
        <v>0</v>
      </c>
      <c r="T309" s="46">
        <v>0</v>
      </c>
      <c r="U309" s="80">
        <f t="shared" si="79"/>
        <v>0</v>
      </c>
      <c r="V309" s="46">
        <v>0</v>
      </c>
      <c r="W309" s="46">
        <v>0</v>
      </c>
      <c r="X309" s="46">
        <v>0</v>
      </c>
      <c r="Y309" s="46">
        <v>0</v>
      </c>
      <c r="Z309" s="46">
        <v>0</v>
      </c>
      <c r="AA309" s="46">
        <v>0</v>
      </c>
      <c r="AB309" s="46">
        <v>0</v>
      </c>
      <c r="AC309" s="70">
        <f t="shared" si="80"/>
        <v>0</v>
      </c>
      <c r="AD309" s="113">
        <f t="shared" si="81"/>
        <v>0</v>
      </c>
    </row>
    <row r="310" spans="1:30" s="48" customFormat="1" ht="12.75" hidden="1" x14ac:dyDescent="0.2">
      <c r="A310" s="94">
        <v>305</v>
      </c>
      <c r="B310" s="35"/>
      <c r="C310" s="142"/>
      <c r="D310" s="56"/>
      <c r="E310" s="78">
        <f t="shared" si="78"/>
        <v>0</v>
      </c>
      <c r="F310" s="79">
        <f t="shared" si="70"/>
        <v>0</v>
      </c>
      <c r="G310" s="46">
        <f t="shared" si="71"/>
        <v>0</v>
      </c>
      <c r="H310" s="46">
        <f t="shared" si="72"/>
        <v>0</v>
      </c>
      <c r="I310" s="46">
        <f t="shared" si="73"/>
        <v>0</v>
      </c>
      <c r="J310" s="46">
        <f t="shared" si="74"/>
        <v>0</v>
      </c>
      <c r="K310" s="46">
        <f t="shared" si="75"/>
        <v>0</v>
      </c>
      <c r="L310" s="46">
        <f t="shared" si="76"/>
        <v>0</v>
      </c>
      <c r="M310" s="46">
        <f t="shared" si="77"/>
        <v>0</v>
      </c>
      <c r="N310" s="79">
        <v>0</v>
      </c>
      <c r="O310" s="46">
        <v>0</v>
      </c>
      <c r="P310" s="46">
        <v>0</v>
      </c>
      <c r="Q310" s="46">
        <v>0</v>
      </c>
      <c r="R310" s="46">
        <v>0</v>
      </c>
      <c r="S310" s="130">
        <v>0</v>
      </c>
      <c r="T310" s="46">
        <v>0</v>
      </c>
      <c r="U310" s="80">
        <f t="shared" si="79"/>
        <v>0</v>
      </c>
      <c r="V310" s="46">
        <v>0</v>
      </c>
      <c r="W310" s="46">
        <v>0</v>
      </c>
      <c r="X310" s="46">
        <v>0</v>
      </c>
      <c r="Y310" s="46">
        <v>0</v>
      </c>
      <c r="Z310" s="46">
        <v>0</v>
      </c>
      <c r="AA310" s="46">
        <v>0</v>
      </c>
      <c r="AB310" s="46">
        <v>0</v>
      </c>
      <c r="AC310" s="70">
        <f t="shared" si="80"/>
        <v>0</v>
      </c>
      <c r="AD310" s="113">
        <f t="shared" si="81"/>
        <v>0</v>
      </c>
    </row>
    <row r="311" spans="1:30" s="48" customFormat="1" ht="12.75" hidden="1" x14ac:dyDescent="0.2">
      <c r="A311" s="94">
        <v>306</v>
      </c>
      <c r="B311" s="35"/>
      <c r="C311" s="142"/>
      <c r="D311" s="56"/>
      <c r="E311" s="78">
        <f t="shared" si="78"/>
        <v>0</v>
      </c>
      <c r="F311" s="79">
        <f t="shared" si="70"/>
        <v>0</v>
      </c>
      <c r="G311" s="46">
        <f t="shared" si="71"/>
        <v>0</v>
      </c>
      <c r="H311" s="46">
        <f t="shared" si="72"/>
        <v>0</v>
      </c>
      <c r="I311" s="46">
        <f t="shared" si="73"/>
        <v>0</v>
      </c>
      <c r="J311" s="46">
        <f t="shared" si="74"/>
        <v>0</v>
      </c>
      <c r="K311" s="46">
        <f t="shared" si="75"/>
        <v>0</v>
      </c>
      <c r="L311" s="46">
        <f t="shared" si="76"/>
        <v>0</v>
      </c>
      <c r="M311" s="46">
        <f t="shared" si="77"/>
        <v>0</v>
      </c>
      <c r="N311" s="79">
        <v>0</v>
      </c>
      <c r="O311" s="46">
        <v>0</v>
      </c>
      <c r="P311" s="46">
        <v>0</v>
      </c>
      <c r="Q311" s="46">
        <v>0</v>
      </c>
      <c r="R311" s="46">
        <v>0</v>
      </c>
      <c r="S311" s="130">
        <v>0</v>
      </c>
      <c r="T311" s="46">
        <v>0</v>
      </c>
      <c r="U311" s="80">
        <f t="shared" si="79"/>
        <v>0</v>
      </c>
      <c r="V311" s="46">
        <v>0</v>
      </c>
      <c r="W311" s="46">
        <v>0</v>
      </c>
      <c r="X311" s="46">
        <v>0</v>
      </c>
      <c r="Y311" s="46">
        <v>0</v>
      </c>
      <c r="Z311" s="46">
        <v>0</v>
      </c>
      <c r="AA311" s="46">
        <v>0</v>
      </c>
      <c r="AB311" s="46">
        <v>0</v>
      </c>
      <c r="AC311" s="70">
        <f t="shared" si="80"/>
        <v>0</v>
      </c>
      <c r="AD311" s="113">
        <f t="shared" si="81"/>
        <v>0</v>
      </c>
    </row>
    <row r="312" spans="1:30" s="48" customFormat="1" ht="12.75" hidden="1" x14ac:dyDescent="0.2">
      <c r="A312" s="94">
        <v>307</v>
      </c>
      <c r="B312" s="35"/>
      <c r="C312" s="142"/>
      <c r="D312" s="56"/>
      <c r="E312" s="78">
        <f t="shared" si="78"/>
        <v>0</v>
      </c>
      <c r="F312" s="79">
        <f t="shared" si="70"/>
        <v>0</v>
      </c>
      <c r="G312" s="46">
        <f t="shared" si="71"/>
        <v>0</v>
      </c>
      <c r="H312" s="46">
        <f t="shared" si="72"/>
        <v>0</v>
      </c>
      <c r="I312" s="46">
        <f t="shared" si="73"/>
        <v>0</v>
      </c>
      <c r="J312" s="46">
        <f t="shared" si="74"/>
        <v>0</v>
      </c>
      <c r="K312" s="46">
        <f t="shared" si="75"/>
        <v>0</v>
      </c>
      <c r="L312" s="46">
        <f t="shared" si="76"/>
        <v>0</v>
      </c>
      <c r="M312" s="46">
        <f t="shared" si="77"/>
        <v>0</v>
      </c>
      <c r="N312" s="79">
        <v>0</v>
      </c>
      <c r="O312" s="46">
        <v>0</v>
      </c>
      <c r="P312" s="46">
        <v>0</v>
      </c>
      <c r="Q312" s="46">
        <v>0</v>
      </c>
      <c r="R312" s="46">
        <v>0</v>
      </c>
      <c r="S312" s="130">
        <v>0</v>
      </c>
      <c r="T312" s="46">
        <v>0</v>
      </c>
      <c r="U312" s="80">
        <f t="shared" si="79"/>
        <v>0</v>
      </c>
      <c r="V312" s="46">
        <v>0</v>
      </c>
      <c r="W312" s="46">
        <v>0</v>
      </c>
      <c r="X312" s="46">
        <v>0</v>
      </c>
      <c r="Y312" s="46">
        <v>0</v>
      </c>
      <c r="Z312" s="46">
        <v>0</v>
      </c>
      <c r="AA312" s="46">
        <v>0</v>
      </c>
      <c r="AB312" s="46">
        <v>0</v>
      </c>
      <c r="AC312" s="70">
        <f t="shared" si="80"/>
        <v>0</v>
      </c>
      <c r="AD312" s="113">
        <f t="shared" si="81"/>
        <v>0</v>
      </c>
    </row>
    <row r="313" spans="1:30" s="48" customFormat="1" ht="12.75" hidden="1" x14ac:dyDescent="0.2">
      <c r="A313" s="94">
        <v>308</v>
      </c>
      <c r="B313" s="35"/>
      <c r="C313" s="142"/>
      <c r="D313" s="56"/>
      <c r="E313" s="78">
        <f t="shared" si="78"/>
        <v>0</v>
      </c>
      <c r="F313" s="79">
        <f t="shared" si="70"/>
        <v>0</v>
      </c>
      <c r="G313" s="46">
        <f t="shared" si="71"/>
        <v>0</v>
      </c>
      <c r="H313" s="46">
        <f t="shared" si="72"/>
        <v>0</v>
      </c>
      <c r="I313" s="46">
        <f t="shared" si="73"/>
        <v>0</v>
      </c>
      <c r="J313" s="46">
        <f t="shared" si="74"/>
        <v>0</v>
      </c>
      <c r="K313" s="46">
        <f t="shared" si="75"/>
        <v>0</v>
      </c>
      <c r="L313" s="46">
        <f t="shared" si="76"/>
        <v>0</v>
      </c>
      <c r="M313" s="46">
        <f t="shared" si="77"/>
        <v>0</v>
      </c>
      <c r="N313" s="79">
        <v>0</v>
      </c>
      <c r="O313" s="46">
        <v>0</v>
      </c>
      <c r="P313" s="46">
        <v>0</v>
      </c>
      <c r="Q313" s="46">
        <v>0</v>
      </c>
      <c r="R313" s="46">
        <v>0</v>
      </c>
      <c r="S313" s="130">
        <v>0</v>
      </c>
      <c r="T313" s="46">
        <v>0</v>
      </c>
      <c r="U313" s="80">
        <f t="shared" si="79"/>
        <v>0</v>
      </c>
      <c r="V313" s="46">
        <v>0</v>
      </c>
      <c r="W313" s="46">
        <v>0</v>
      </c>
      <c r="X313" s="46">
        <v>0</v>
      </c>
      <c r="Y313" s="46">
        <v>0</v>
      </c>
      <c r="Z313" s="46">
        <v>0</v>
      </c>
      <c r="AA313" s="46">
        <v>0</v>
      </c>
      <c r="AB313" s="46">
        <v>0</v>
      </c>
      <c r="AC313" s="70">
        <f t="shared" si="80"/>
        <v>0</v>
      </c>
      <c r="AD313" s="113">
        <f t="shared" si="81"/>
        <v>0</v>
      </c>
    </row>
    <row r="314" spans="1:30" s="48" customFormat="1" ht="12.75" hidden="1" x14ac:dyDescent="0.2">
      <c r="A314" s="94">
        <v>309</v>
      </c>
      <c r="B314" s="35"/>
      <c r="C314" s="142"/>
      <c r="D314" s="56"/>
      <c r="E314" s="78">
        <f t="shared" si="78"/>
        <v>0</v>
      </c>
      <c r="F314" s="79">
        <f t="shared" si="70"/>
        <v>0</v>
      </c>
      <c r="G314" s="46">
        <f t="shared" si="71"/>
        <v>0</v>
      </c>
      <c r="H314" s="46">
        <f t="shared" si="72"/>
        <v>0</v>
      </c>
      <c r="I314" s="46">
        <f t="shared" si="73"/>
        <v>0</v>
      </c>
      <c r="J314" s="46">
        <f t="shared" si="74"/>
        <v>0</v>
      </c>
      <c r="K314" s="46">
        <f t="shared" si="75"/>
        <v>0</v>
      </c>
      <c r="L314" s="46">
        <f t="shared" si="76"/>
        <v>0</v>
      </c>
      <c r="M314" s="46">
        <f t="shared" si="77"/>
        <v>0</v>
      </c>
      <c r="N314" s="79">
        <v>0</v>
      </c>
      <c r="O314" s="46">
        <v>0</v>
      </c>
      <c r="P314" s="46">
        <v>0</v>
      </c>
      <c r="Q314" s="46">
        <v>0</v>
      </c>
      <c r="R314" s="46">
        <v>0</v>
      </c>
      <c r="S314" s="130">
        <v>0</v>
      </c>
      <c r="T314" s="46">
        <v>0</v>
      </c>
      <c r="U314" s="80">
        <f t="shared" si="79"/>
        <v>0</v>
      </c>
      <c r="V314" s="46">
        <v>0</v>
      </c>
      <c r="W314" s="46">
        <v>0</v>
      </c>
      <c r="X314" s="46">
        <v>0</v>
      </c>
      <c r="Y314" s="46">
        <v>0</v>
      </c>
      <c r="Z314" s="46">
        <v>0</v>
      </c>
      <c r="AA314" s="46">
        <v>0</v>
      </c>
      <c r="AB314" s="46">
        <v>0</v>
      </c>
      <c r="AC314" s="70">
        <f t="shared" si="80"/>
        <v>0</v>
      </c>
      <c r="AD314" s="113">
        <f t="shared" si="81"/>
        <v>0</v>
      </c>
    </row>
    <row r="315" spans="1:30" s="48" customFormat="1" ht="12.75" hidden="1" x14ac:dyDescent="0.2">
      <c r="A315" s="94">
        <v>310</v>
      </c>
      <c r="B315" s="35"/>
      <c r="C315" s="142"/>
      <c r="D315" s="56"/>
      <c r="E315" s="78">
        <f t="shared" si="78"/>
        <v>0</v>
      </c>
      <c r="F315" s="79">
        <f t="shared" si="70"/>
        <v>0</v>
      </c>
      <c r="G315" s="46">
        <f t="shared" si="71"/>
        <v>0</v>
      </c>
      <c r="H315" s="46">
        <f t="shared" si="72"/>
        <v>0</v>
      </c>
      <c r="I315" s="46">
        <f t="shared" si="73"/>
        <v>0</v>
      </c>
      <c r="J315" s="46">
        <f t="shared" si="74"/>
        <v>0</v>
      </c>
      <c r="K315" s="46">
        <f t="shared" si="75"/>
        <v>0</v>
      </c>
      <c r="L315" s="46">
        <f t="shared" si="76"/>
        <v>0</v>
      </c>
      <c r="M315" s="46">
        <f t="shared" si="77"/>
        <v>0</v>
      </c>
      <c r="N315" s="79">
        <v>0</v>
      </c>
      <c r="O315" s="46">
        <v>0</v>
      </c>
      <c r="P315" s="46">
        <v>0</v>
      </c>
      <c r="Q315" s="46">
        <v>0</v>
      </c>
      <c r="R315" s="46">
        <v>0</v>
      </c>
      <c r="S315" s="130">
        <v>0</v>
      </c>
      <c r="T315" s="46">
        <v>0</v>
      </c>
      <c r="U315" s="80">
        <f t="shared" si="79"/>
        <v>0</v>
      </c>
      <c r="V315" s="46">
        <v>0</v>
      </c>
      <c r="W315" s="46">
        <v>0</v>
      </c>
      <c r="X315" s="46">
        <v>0</v>
      </c>
      <c r="Y315" s="46">
        <v>0</v>
      </c>
      <c r="Z315" s="46">
        <v>0</v>
      </c>
      <c r="AA315" s="46">
        <v>0</v>
      </c>
      <c r="AB315" s="46">
        <v>0</v>
      </c>
      <c r="AC315" s="70">
        <f t="shared" si="80"/>
        <v>0</v>
      </c>
      <c r="AD315" s="113">
        <f t="shared" si="81"/>
        <v>0</v>
      </c>
    </row>
    <row r="316" spans="1:30" s="48" customFormat="1" ht="12.75" hidden="1" x14ac:dyDescent="0.2">
      <c r="A316" s="94">
        <v>311</v>
      </c>
      <c r="B316" s="35"/>
      <c r="C316" s="142"/>
      <c r="D316" s="56"/>
      <c r="E316" s="78">
        <f t="shared" si="78"/>
        <v>0</v>
      </c>
      <c r="F316" s="79">
        <f t="shared" si="70"/>
        <v>0</v>
      </c>
      <c r="G316" s="46">
        <f t="shared" si="71"/>
        <v>0</v>
      </c>
      <c r="H316" s="46">
        <f t="shared" si="72"/>
        <v>0</v>
      </c>
      <c r="I316" s="46">
        <f t="shared" si="73"/>
        <v>0</v>
      </c>
      <c r="J316" s="46">
        <f t="shared" si="74"/>
        <v>0</v>
      </c>
      <c r="K316" s="46">
        <f t="shared" si="75"/>
        <v>0</v>
      </c>
      <c r="L316" s="46">
        <f t="shared" si="76"/>
        <v>0</v>
      </c>
      <c r="M316" s="46">
        <f t="shared" si="77"/>
        <v>0</v>
      </c>
      <c r="N316" s="79">
        <v>0</v>
      </c>
      <c r="O316" s="46">
        <v>0</v>
      </c>
      <c r="P316" s="46">
        <v>0</v>
      </c>
      <c r="Q316" s="46">
        <v>0</v>
      </c>
      <c r="R316" s="46">
        <v>0</v>
      </c>
      <c r="S316" s="130">
        <v>0</v>
      </c>
      <c r="T316" s="46">
        <v>0</v>
      </c>
      <c r="U316" s="80">
        <f t="shared" si="79"/>
        <v>0</v>
      </c>
      <c r="V316" s="46">
        <v>0</v>
      </c>
      <c r="W316" s="46">
        <v>0</v>
      </c>
      <c r="X316" s="46">
        <v>0</v>
      </c>
      <c r="Y316" s="46">
        <v>0</v>
      </c>
      <c r="Z316" s="46">
        <v>0</v>
      </c>
      <c r="AA316" s="46">
        <v>0</v>
      </c>
      <c r="AB316" s="46">
        <v>0</v>
      </c>
      <c r="AC316" s="70">
        <f t="shared" si="80"/>
        <v>0</v>
      </c>
      <c r="AD316" s="113">
        <f t="shared" si="81"/>
        <v>0</v>
      </c>
    </row>
    <row r="317" spans="1:30" s="48" customFormat="1" ht="12.75" hidden="1" x14ac:dyDescent="0.2">
      <c r="A317" s="94">
        <v>312</v>
      </c>
      <c r="B317" s="35"/>
      <c r="C317" s="142"/>
      <c r="D317" s="56"/>
      <c r="E317" s="78">
        <f t="shared" si="78"/>
        <v>0</v>
      </c>
      <c r="F317" s="79">
        <f t="shared" si="70"/>
        <v>0</v>
      </c>
      <c r="G317" s="46">
        <f t="shared" si="71"/>
        <v>0</v>
      </c>
      <c r="H317" s="46">
        <f t="shared" si="72"/>
        <v>0</v>
      </c>
      <c r="I317" s="46">
        <f t="shared" si="73"/>
        <v>0</v>
      </c>
      <c r="J317" s="46">
        <f t="shared" si="74"/>
        <v>0</v>
      </c>
      <c r="K317" s="46">
        <f t="shared" si="75"/>
        <v>0</v>
      </c>
      <c r="L317" s="46">
        <f t="shared" si="76"/>
        <v>0</v>
      </c>
      <c r="M317" s="46">
        <f t="shared" si="77"/>
        <v>0</v>
      </c>
      <c r="N317" s="79">
        <v>0</v>
      </c>
      <c r="O317" s="46">
        <v>0</v>
      </c>
      <c r="P317" s="46">
        <v>0</v>
      </c>
      <c r="Q317" s="46">
        <v>0</v>
      </c>
      <c r="R317" s="46">
        <v>0</v>
      </c>
      <c r="S317" s="130">
        <v>0</v>
      </c>
      <c r="T317" s="46">
        <v>0</v>
      </c>
      <c r="U317" s="80">
        <f t="shared" si="79"/>
        <v>0</v>
      </c>
      <c r="V317" s="46">
        <v>0</v>
      </c>
      <c r="W317" s="46">
        <v>0</v>
      </c>
      <c r="X317" s="46">
        <v>0</v>
      </c>
      <c r="Y317" s="46">
        <v>0</v>
      </c>
      <c r="Z317" s="46">
        <v>0</v>
      </c>
      <c r="AA317" s="46">
        <v>0</v>
      </c>
      <c r="AB317" s="46">
        <v>0</v>
      </c>
      <c r="AC317" s="70">
        <f t="shared" si="80"/>
        <v>0</v>
      </c>
      <c r="AD317" s="113">
        <f t="shared" si="81"/>
        <v>0</v>
      </c>
    </row>
    <row r="318" spans="1:30" s="48" customFormat="1" ht="12.75" hidden="1" x14ac:dyDescent="0.2">
      <c r="A318" s="94">
        <v>313</v>
      </c>
      <c r="B318" s="35"/>
      <c r="C318" s="142"/>
      <c r="D318" s="56"/>
      <c r="E318" s="78">
        <f t="shared" si="78"/>
        <v>0</v>
      </c>
      <c r="F318" s="79">
        <f t="shared" si="70"/>
        <v>0</v>
      </c>
      <c r="G318" s="46">
        <f t="shared" si="71"/>
        <v>0</v>
      </c>
      <c r="H318" s="46">
        <f t="shared" si="72"/>
        <v>0</v>
      </c>
      <c r="I318" s="46">
        <f t="shared" si="73"/>
        <v>0</v>
      </c>
      <c r="J318" s="46">
        <f t="shared" si="74"/>
        <v>0</v>
      </c>
      <c r="K318" s="46">
        <f t="shared" si="75"/>
        <v>0</v>
      </c>
      <c r="L318" s="46">
        <f t="shared" si="76"/>
        <v>0</v>
      </c>
      <c r="M318" s="46">
        <f t="shared" si="77"/>
        <v>0</v>
      </c>
      <c r="N318" s="79">
        <v>0</v>
      </c>
      <c r="O318" s="46">
        <v>0</v>
      </c>
      <c r="P318" s="46">
        <v>0</v>
      </c>
      <c r="Q318" s="46">
        <v>0</v>
      </c>
      <c r="R318" s="46">
        <v>0</v>
      </c>
      <c r="S318" s="130">
        <v>0</v>
      </c>
      <c r="T318" s="46">
        <v>0</v>
      </c>
      <c r="U318" s="80">
        <f t="shared" si="79"/>
        <v>0</v>
      </c>
      <c r="V318" s="46">
        <v>0</v>
      </c>
      <c r="W318" s="46">
        <v>0</v>
      </c>
      <c r="X318" s="46">
        <v>0</v>
      </c>
      <c r="Y318" s="46">
        <v>0</v>
      </c>
      <c r="Z318" s="46">
        <v>0</v>
      </c>
      <c r="AA318" s="46">
        <v>0</v>
      </c>
      <c r="AB318" s="46">
        <v>0</v>
      </c>
      <c r="AC318" s="70">
        <f t="shared" si="80"/>
        <v>0</v>
      </c>
      <c r="AD318" s="113">
        <f t="shared" si="81"/>
        <v>0</v>
      </c>
    </row>
    <row r="319" spans="1:30" s="48" customFormat="1" ht="12.75" hidden="1" x14ac:dyDescent="0.2">
      <c r="A319" s="94">
        <v>314</v>
      </c>
      <c r="B319" s="35"/>
      <c r="C319" s="142"/>
      <c r="D319" s="56"/>
      <c r="E319" s="78">
        <f t="shared" si="78"/>
        <v>0</v>
      </c>
      <c r="F319" s="79">
        <f t="shared" si="70"/>
        <v>0</v>
      </c>
      <c r="G319" s="46">
        <f t="shared" si="71"/>
        <v>0</v>
      </c>
      <c r="H319" s="46">
        <f t="shared" si="72"/>
        <v>0</v>
      </c>
      <c r="I319" s="46">
        <f t="shared" si="73"/>
        <v>0</v>
      </c>
      <c r="J319" s="46">
        <f t="shared" si="74"/>
        <v>0</v>
      </c>
      <c r="K319" s="46">
        <f t="shared" si="75"/>
        <v>0</v>
      </c>
      <c r="L319" s="46">
        <f t="shared" si="76"/>
        <v>0</v>
      </c>
      <c r="M319" s="46">
        <f t="shared" si="77"/>
        <v>0</v>
      </c>
      <c r="N319" s="79">
        <v>0</v>
      </c>
      <c r="O319" s="46">
        <v>0</v>
      </c>
      <c r="P319" s="46">
        <v>0</v>
      </c>
      <c r="Q319" s="46">
        <v>0</v>
      </c>
      <c r="R319" s="46">
        <v>0</v>
      </c>
      <c r="S319" s="130">
        <v>0</v>
      </c>
      <c r="T319" s="46">
        <v>0</v>
      </c>
      <c r="U319" s="80">
        <f t="shared" si="79"/>
        <v>0</v>
      </c>
      <c r="V319" s="46">
        <v>0</v>
      </c>
      <c r="W319" s="46">
        <v>0</v>
      </c>
      <c r="X319" s="46">
        <v>0</v>
      </c>
      <c r="Y319" s="46">
        <v>0</v>
      </c>
      <c r="Z319" s="46">
        <v>0</v>
      </c>
      <c r="AA319" s="46">
        <v>0</v>
      </c>
      <c r="AB319" s="46">
        <v>0</v>
      </c>
      <c r="AC319" s="70">
        <f t="shared" si="80"/>
        <v>0</v>
      </c>
      <c r="AD319" s="113">
        <f t="shared" si="81"/>
        <v>0</v>
      </c>
    </row>
    <row r="320" spans="1:30" s="48" customFormat="1" ht="12.75" hidden="1" x14ac:dyDescent="0.2">
      <c r="A320" s="94">
        <v>315</v>
      </c>
      <c r="B320" s="35"/>
      <c r="C320" s="142"/>
      <c r="D320" s="56"/>
      <c r="E320" s="78">
        <f t="shared" si="78"/>
        <v>0</v>
      </c>
      <c r="F320" s="79">
        <f t="shared" si="70"/>
        <v>0</v>
      </c>
      <c r="G320" s="46">
        <f t="shared" si="71"/>
        <v>0</v>
      </c>
      <c r="H320" s="46">
        <f t="shared" si="72"/>
        <v>0</v>
      </c>
      <c r="I320" s="46">
        <f t="shared" si="73"/>
        <v>0</v>
      </c>
      <c r="J320" s="46">
        <f t="shared" si="74"/>
        <v>0</v>
      </c>
      <c r="K320" s="46">
        <f t="shared" si="75"/>
        <v>0</v>
      </c>
      <c r="L320" s="46">
        <f t="shared" si="76"/>
        <v>0</v>
      </c>
      <c r="M320" s="46">
        <f t="shared" si="77"/>
        <v>0</v>
      </c>
      <c r="N320" s="79">
        <v>0</v>
      </c>
      <c r="O320" s="46">
        <v>0</v>
      </c>
      <c r="P320" s="46">
        <v>0</v>
      </c>
      <c r="Q320" s="46">
        <v>0</v>
      </c>
      <c r="R320" s="46">
        <v>0</v>
      </c>
      <c r="S320" s="130">
        <v>0</v>
      </c>
      <c r="T320" s="46">
        <v>0</v>
      </c>
      <c r="U320" s="80">
        <f t="shared" si="79"/>
        <v>0</v>
      </c>
      <c r="V320" s="46">
        <v>0</v>
      </c>
      <c r="W320" s="46">
        <v>0</v>
      </c>
      <c r="X320" s="46">
        <v>0</v>
      </c>
      <c r="Y320" s="46">
        <v>0</v>
      </c>
      <c r="Z320" s="46">
        <v>0</v>
      </c>
      <c r="AA320" s="46">
        <v>0</v>
      </c>
      <c r="AB320" s="46">
        <v>0</v>
      </c>
      <c r="AC320" s="70">
        <f t="shared" si="80"/>
        <v>0</v>
      </c>
      <c r="AD320" s="113">
        <f t="shared" si="81"/>
        <v>0</v>
      </c>
    </row>
    <row r="321" spans="1:30" s="48" customFormat="1" ht="12.75" hidden="1" x14ac:dyDescent="0.2">
      <c r="A321" s="94">
        <v>316</v>
      </c>
      <c r="B321" s="35"/>
      <c r="C321" s="142"/>
      <c r="D321" s="56"/>
      <c r="E321" s="78">
        <f t="shared" si="78"/>
        <v>0</v>
      </c>
      <c r="F321" s="79">
        <f t="shared" si="70"/>
        <v>0</v>
      </c>
      <c r="G321" s="46">
        <f t="shared" si="71"/>
        <v>0</v>
      </c>
      <c r="H321" s="46">
        <f t="shared" si="72"/>
        <v>0</v>
      </c>
      <c r="I321" s="46">
        <f t="shared" si="73"/>
        <v>0</v>
      </c>
      <c r="J321" s="46">
        <f t="shared" si="74"/>
        <v>0</v>
      </c>
      <c r="K321" s="46">
        <f t="shared" si="75"/>
        <v>0</v>
      </c>
      <c r="L321" s="46">
        <f t="shared" si="76"/>
        <v>0</v>
      </c>
      <c r="M321" s="46">
        <f t="shared" si="77"/>
        <v>0</v>
      </c>
      <c r="N321" s="79">
        <v>0</v>
      </c>
      <c r="O321" s="46">
        <v>0</v>
      </c>
      <c r="P321" s="46">
        <v>0</v>
      </c>
      <c r="Q321" s="46">
        <v>0</v>
      </c>
      <c r="R321" s="46">
        <v>0</v>
      </c>
      <c r="S321" s="130">
        <v>0</v>
      </c>
      <c r="T321" s="46">
        <v>0</v>
      </c>
      <c r="U321" s="80">
        <f t="shared" si="79"/>
        <v>0</v>
      </c>
      <c r="V321" s="46">
        <v>0</v>
      </c>
      <c r="W321" s="46">
        <v>0</v>
      </c>
      <c r="X321" s="46">
        <v>0</v>
      </c>
      <c r="Y321" s="46">
        <v>0</v>
      </c>
      <c r="Z321" s="46">
        <v>0</v>
      </c>
      <c r="AA321" s="46">
        <v>0</v>
      </c>
      <c r="AB321" s="46">
        <v>0</v>
      </c>
      <c r="AC321" s="70">
        <f t="shared" si="80"/>
        <v>0</v>
      </c>
      <c r="AD321" s="113">
        <f t="shared" si="81"/>
        <v>0</v>
      </c>
    </row>
    <row r="322" spans="1:30" s="48" customFormat="1" ht="12.75" hidden="1" x14ac:dyDescent="0.2">
      <c r="A322" s="94">
        <v>317</v>
      </c>
      <c r="B322" s="35"/>
      <c r="C322" s="142"/>
      <c r="D322" s="56"/>
      <c r="E322" s="78">
        <f t="shared" si="78"/>
        <v>0</v>
      </c>
      <c r="F322" s="79">
        <f t="shared" si="70"/>
        <v>0</v>
      </c>
      <c r="G322" s="46">
        <f t="shared" si="71"/>
        <v>0</v>
      </c>
      <c r="H322" s="46">
        <f t="shared" si="72"/>
        <v>0</v>
      </c>
      <c r="I322" s="46">
        <f t="shared" si="73"/>
        <v>0</v>
      </c>
      <c r="J322" s="46">
        <f t="shared" si="74"/>
        <v>0</v>
      </c>
      <c r="K322" s="46">
        <f t="shared" si="75"/>
        <v>0</v>
      </c>
      <c r="L322" s="46">
        <f t="shared" si="76"/>
        <v>0</v>
      </c>
      <c r="M322" s="46">
        <f t="shared" si="77"/>
        <v>0</v>
      </c>
      <c r="N322" s="79">
        <v>0</v>
      </c>
      <c r="O322" s="46">
        <v>0</v>
      </c>
      <c r="P322" s="46">
        <v>0</v>
      </c>
      <c r="Q322" s="46">
        <v>0</v>
      </c>
      <c r="R322" s="46">
        <v>0</v>
      </c>
      <c r="S322" s="130">
        <v>0</v>
      </c>
      <c r="T322" s="46">
        <v>0</v>
      </c>
      <c r="U322" s="80">
        <f t="shared" si="79"/>
        <v>0</v>
      </c>
      <c r="V322" s="46">
        <v>0</v>
      </c>
      <c r="W322" s="46">
        <v>0</v>
      </c>
      <c r="X322" s="46">
        <v>0</v>
      </c>
      <c r="Y322" s="46">
        <v>0</v>
      </c>
      <c r="Z322" s="46">
        <v>0</v>
      </c>
      <c r="AA322" s="46">
        <v>0</v>
      </c>
      <c r="AB322" s="46">
        <v>0</v>
      </c>
      <c r="AC322" s="70">
        <f t="shared" si="80"/>
        <v>0</v>
      </c>
      <c r="AD322" s="113">
        <f t="shared" si="81"/>
        <v>0</v>
      </c>
    </row>
    <row r="323" spans="1:30" s="48" customFormat="1" ht="12.75" hidden="1" x14ac:dyDescent="0.2">
      <c r="A323" s="94">
        <v>318</v>
      </c>
      <c r="B323" s="35"/>
      <c r="C323" s="142"/>
      <c r="D323" s="56"/>
      <c r="E323" s="78">
        <f t="shared" si="78"/>
        <v>0</v>
      </c>
      <c r="F323" s="79">
        <f t="shared" si="70"/>
        <v>0</v>
      </c>
      <c r="G323" s="46">
        <f t="shared" si="71"/>
        <v>0</v>
      </c>
      <c r="H323" s="46">
        <f t="shared" si="72"/>
        <v>0</v>
      </c>
      <c r="I323" s="46">
        <f t="shared" si="73"/>
        <v>0</v>
      </c>
      <c r="J323" s="46">
        <f t="shared" si="74"/>
        <v>0</v>
      </c>
      <c r="K323" s="46">
        <f t="shared" si="75"/>
        <v>0</v>
      </c>
      <c r="L323" s="46">
        <f t="shared" si="76"/>
        <v>0</v>
      </c>
      <c r="M323" s="46">
        <f t="shared" si="77"/>
        <v>0</v>
      </c>
      <c r="N323" s="79">
        <v>0</v>
      </c>
      <c r="O323" s="46">
        <v>0</v>
      </c>
      <c r="P323" s="46">
        <v>0</v>
      </c>
      <c r="Q323" s="46">
        <v>0</v>
      </c>
      <c r="R323" s="46">
        <v>0</v>
      </c>
      <c r="S323" s="130">
        <v>0</v>
      </c>
      <c r="T323" s="46">
        <v>0</v>
      </c>
      <c r="U323" s="80">
        <f t="shared" si="79"/>
        <v>0</v>
      </c>
      <c r="V323" s="46">
        <v>0</v>
      </c>
      <c r="W323" s="46">
        <v>0</v>
      </c>
      <c r="X323" s="46">
        <v>0</v>
      </c>
      <c r="Y323" s="46">
        <v>0</v>
      </c>
      <c r="Z323" s="46">
        <v>0</v>
      </c>
      <c r="AA323" s="46">
        <v>0</v>
      </c>
      <c r="AB323" s="46">
        <v>0</v>
      </c>
      <c r="AC323" s="70">
        <f t="shared" si="80"/>
        <v>0</v>
      </c>
      <c r="AD323" s="113">
        <f t="shared" si="81"/>
        <v>0</v>
      </c>
    </row>
    <row r="324" spans="1:30" s="48" customFormat="1" ht="12.75" hidden="1" x14ac:dyDescent="0.2">
      <c r="A324" s="94">
        <v>319</v>
      </c>
      <c r="B324" s="35"/>
      <c r="C324" s="142"/>
      <c r="D324" s="56"/>
      <c r="E324" s="78">
        <f t="shared" si="78"/>
        <v>0</v>
      </c>
      <c r="F324" s="79">
        <f t="shared" si="70"/>
        <v>0</v>
      </c>
      <c r="G324" s="46">
        <f t="shared" si="71"/>
        <v>0</v>
      </c>
      <c r="H324" s="46">
        <f t="shared" si="72"/>
        <v>0</v>
      </c>
      <c r="I324" s="46">
        <f t="shared" si="73"/>
        <v>0</v>
      </c>
      <c r="J324" s="46">
        <f t="shared" si="74"/>
        <v>0</v>
      </c>
      <c r="K324" s="46">
        <f t="shared" si="75"/>
        <v>0</v>
      </c>
      <c r="L324" s="46">
        <f t="shared" si="76"/>
        <v>0</v>
      </c>
      <c r="M324" s="46">
        <f t="shared" si="77"/>
        <v>0</v>
      </c>
      <c r="N324" s="79">
        <v>0</v>
      </c>
      <c r="O324" s="46">
        <v>0</v>
      </c>
      <c r="P324" s="46">
        <v>0</v>
      </c>
      <c r="Q324" s="46">
        <v>0</v>
      </c>
      <c r="R324" s="46">
        <v>0</v>
      </c>
      <c r="S324" s="130">
        <v>0</v>
      </c>
      <c r="T324" s="46">
        <v>0</v>
      </c>
      <c r="U324" s="80">
        <f t="shared" si="79"/>
        <v>0</v>
      </c>
      <c r="V324" s="46">
        <v>0</v>
      </c>
      <c r="W324" s="46">
        <v>0</v>
      </c>
      <c r="X324" s="46">
        <v>0</v>
      </c>
      <c r="Y324" s="46">
        <v>0</v>
      </c>
      <c r="Z324" s="46">
        <v>0</v>
      </c>
      <c r="AA324" s="46">
        <v>0</v>
      </c>
      <c r="AB324" s="46">
        <v>0</v>
      </c>
      <c r="AC324" s="70">
        <f t="shared" si="80"/>
        <v>0</v>
      </c>
      <c r="AD324" s="113">
        <f t="shared" si="81"/>
        <v>0</v>
      </c>
    </row>
    <row r="325" spans="1:30" s="48" customFormat="1" ht="12.75" hidden="1" x14ac:dyDescent="0.2">
      <c r="A325" s="94">
        <v>320</v>
      </c>
      <c r="B325" s="35"/>
      <c r="C325" s="142"/>
      <c r="D325" s="56"/>
      <c r="E325" s="78">
        <f t="shared" si="78"/>
        <v>0</v>
      </c>
      <c r="F325" s="79">
        <f t="shared" si="70"/>
        <v>0</v>
      </c>
      <c r="G325" s="46">
        <f t="shared" si="71"/>
        <v>0</v>
      </c>
      <c r="H325" s="46">
        <f t="shared" si="72"/>
        <v>0</v>
      </c>
      <c r="I325" s="46">
        <f t="shared" si="73"/>
        <v>0</v>
      </c>
      <c r="J325" s="46">
        <f t="shared" si="74"/>
        <v>0</v>
      </c>
      <c r="K325" s="46">
        <f t="shared" si="75"/>
        <v>0</v>
      </c>
      <c r="L325" s="46">
        <f t="shared" si="76"/>
        <v>0</v>
      </c>
      <c r="M325" s="46">
        <f t="shared" si="77"/>
        <v>0</v>
      </c>
      <c r="N325" s="79">
        <v>0</v>
      </c>
      <c r="O325" s="46">
        <v>0</v>
      </c>
      <c r="P325" s="46">
        <v>0</v>
      </c>
      <c r="Q325" s="46">
        <v>0</v>
      </c>
      <c r="R325" s="46">
        <v>0</v>
      </c>
      <c r="S325" s="130">
        <v>0</v>
      </c>
      <c r="T325" s="46">
        <v>0</v>
      </c>
      <c r="U325" s="80">
        <f t="shared" si="79"/>
        <v>0</v>
      </c>
      <c r="V325" s="46">
        <v>0</v>
      </c>
      <c r="W325" s="46">
        <v>0</v>
      </c>
      <c r="X325" s="46">
        <v>0</v>
      </c>
      <c r="Y325" s="46">
        <v>0</v>
      </c>
      <c r="Z325" s="46">
        <v>0</v>
      </c>
      <c r="AA325" s="46">
        <v>0</v>
      </c>
      <c r="AB325" s="46">
        <v>0</v>
      </c>
      <c r="AC325" s="70">
        <f t="shared" si="80"/>
        <v>0</v>
      </c>
      <c r="AD325" s="113">
        <f t="shared" si="81"/>
        <v>0</v>
      </c>
    </row>
    <row r="326" spans="1:30" s="48" customFormat="1" ht="12.75" hidden="1" x14ac:dyDescent="0.2">
      <c r="A326" s="94">
        <v>321</v>
      </c>
      <c r="B326" s="35"/>
      <c r="C326" s="142"/>
      <c r="D326" s="56"/>
      <c r="E326" s="78">
        <f t="shared" si="78"/>
        <v>0</v>
      </c>
      <c r="F326" s="79">
        <f t="shared" si="70"/>
        <v>0</v>
      </c>
      <c r="G326" s="46">
        <f t="shared" si="71"/>
        <v>0</v>
      </c>
      <c r="H326" s="46">
        <f t="shared" si="72"/>
        <v>0</v>
      </c>
      <c r="I326" s="46">
        <f t="shared" si="73"/>
        <v>0</v>
      </c>
      <c r="J326" s="46">
        <f t="shared" si="74"/>
        <v>0</v>
      </c>
      <c r="K326" s="46">
        <f t="shared" si="75"/>
        <v>0</v>
      </c>
      <c r="L326" s="46">
        <f t="shared" si="76"/>
        <v>0</v>
      </c>
      <c r="M326" s="46">
        <f t="shared" si="77"/>
        <v>0</v>
      </c>
      <c r="N326" s="79">
        <v>0</v>
      </c>
      <c r="O326" s="46">
        <v>0</v>
      </c>
      <c r="P326" s="46">
        <v>0</v>
      </c>
      <c r="Q326" s="46">
        <v>0</v>
      </c>
      <c r="R326" s="46">
        <v>0</v>
      </c>
      <c r="S326" s="130">
        <v>0</v>
      </c>
      <c r="T326" s="46">
        <v>0</v>
      </c>
      <c r="U326" s="80">
        <f t="shared" si="79"/>
        <v>0</v>
      </c>
      <c r="V326" s="46">
        <v>0</v>
      </c>
      <c r="W326" s="46">
        <v>0</v>
      </c>
      <c r="X326" s="46">
        <v>0</v>
      </c>
      <c r="Y326" s="46">
        <v>0</v>
      </c>
      <c r="Z326" s="46">
        <v>0</v>
      </c>
      <c r="AA326" s="46">
        <v>0</v>
      </c>
      <c r="AB326" s="46">
        <v>0</v>
      </c>
      <c r="AC326" s="70">
        <f t="shared" si="80"/>
        <v>0</v>
      </c>
      <c r="AD326" s="113">
        <f t="shared" si="81"/>
        <v>0</v>
      </c>
    </row>
    <row r="327" spans="1:30" s="48" customFormat="1" ht="12.75" hidden="1" x14ac:dyDescent="0.2">
      <c r="A327" s="94">
        <v>322</v>
      </c>
      <c r="B327" s="35"/>
      <c r="C327" s="142"/>
      <c r="D327" s="56"/>
      <c r="E327" s="78">
        <f t="shared" si="78"/>
        <v>0</v>
      </c>
      <c r="F327" s="79">
        <f t="shared" si="70"/>
        <v>0</v>
      </c>
      <c r="G327" s="46">
        <f t="shared" si="71"/>
        <v>0</v>
      </c>
      <c r="H327" s="46">
        <f t="shared" si="72"/>
        <v>0</v>
      </c>
      <c r="I327" s="46">
        <f t="shared" si="73"/>
        <v>0</v>
      </c>
      <c r="J327" s="46">
        <f t="shared" si="74"/>
        <v>0</v>
      </c>
      <c r="K327" s="46">
        <f t="shared" si="75"/>
        <v>0</v>
      </c>
      <c r="L327" s="46">
        <f t="shared" si="76"/>
        <v>0</v>
      </c>
      <c r="M327" s="46">
        <f t="shared" si="77"/>
        <v>0</v>
      </c>
      <c r="N327" s="79">
        <v>0</v>
      </c>
      <c r="O327" s="46">
        <v>0</v>
      </c>
      <c r="P327" s="46">
        <v>0</v>
      </c>
      <c r="Q327" s="46">
        <v>0</v>
      </c>
      <c r="R327" s="46">
        <v>0</v>
      </c>
      <c r="S327" s="130">
        <v>0</v>
      </c>
      <c r="T327" s="46">
        <v>0</v>
      </c>
      <c r="U327" s="80">
        <f t="shared" si="79"/>
        <v>0</v>
      </c>
      <c r="V327" s="46">
        <v>0</v>
      </c>
      <c r="W327" s="46">
        <v>0</v>
      </c>
      <c r="X327" s="46">
        <v>0</v>
      </c>
      <c r="Y327" s="46">
        <v>0</v>
      </c>
      <c r="Z327" s="46">
        <v>0</v>
      </c>
      <c r="AA327" s="46">
        <v>0</v>
      </c>
      <c r="AB327" s="46">
        <v>0</v>
      </c>
      <c r="AC327" s="70">
        <f t="shared" si="80"/>
        <v>0</v>
      </c>
      <c r="AD327" s="113">
        <f t="shared" si="81"/>
        <v>0</v>
      </c>
    </row>
    <row r="328" spans="1:30" s="48" customFormat="1" ht="12.75" hidden="1" x14ac:dyDescent="0.2">
      <c r="A328" s="94">
        <v>323</v>
      </c>
      <c r="B328" s="35"/>
      <c r="C328" s="142"/>
      <c r="D328" s="56"/>
      <c r="E328" s="78">
        <f t="shared" si="78"/>
        <v>0</v>
      </c>
      <c r="F328" s="79">
        <f t="shared" si="70"/>
        <v>0</v>
      </c>
      <c r="G328" s="46">
        <f t="shared" si="71"/>
        <v>0</v>
      </c>
      <c r="H328" s="46">
        <f t="shared" si="72"/>
        <v>0</v>
      </c>
      <c r="I328" s="46">
        <f t="shared" si="73"/>
        <v>0</v>
      </c>
      <c r="J328" s="46">
        <f t="shared" si="74"/>
        <v>0</v>
      </c>
      <c r="K328" s="46">
        <f t="shared" si="75"/>
        <v>0</v>
      </c>
      <c r="L328" s="46">
        <f t="shared" si="76"/>
        <v>0</v>
      </c>
      <c r="M328" s="46">
        <f t="shared" si="77"/>
        <v>0</v>
      </c>
      <c r="N328" s="79">
        <v>0</v>
      </c>
      <c r="O328" s="46">
        <v>0</v>
      </c>
      <c r="P328" s="46">
        <v>0</v>
      </c>
      <c r="Q328" s="46">
        <v>0</v>
      </c>
      <c r="R328" s="46">
        <v>0</v>
      </c>
      <c r="S328" s="130">
        <v>0</v>
      </c>
      <c r="T328" s="46">
        <v>0</v>
      </c>
      <c r="U328" s="80">
        <f t="shared" si="79"/>
        <v>0</v>
      </c>
      <c r="V328" s="46">
        <v>0</v>
      </c>
      <c r="W328" s="46">
        <v>0</v>
      </c>
      <c r="X328" s="46">
        <v>0</v>
      </c>
      <c r="Y328" s="46">
        <v>0</v>
      </c>
      <c r="Z328" s="46">
        <v>0</v>
      </c>
      <c r="AA328" s="46">
        <v>0</v>
      </c>
      <c r="AB328" s="46">
        <v>0</v>
      </c>
      <c r="AC328" s="70">
        <f t="shared" si="80"/>
        <v>0</v>
      </c>
      <c r="AD328" s="113">
        <f t="shared" si="81"/>
        <v>0</v>
      </c>
    </row>
    <row r="329" spans="1:30" s="48" customFormat="1" ht="12.75" hidden="1" x14ac:dyDescent="0.2">
      <c r="A329" s="94">
        <v>324</v>
      </c>
      <c r="B329" s="35"/>
      <c r="C329" s="142"/>
      <c r="D329" s="56"/>
      <c r="E329" s="78">
        <f t="shared" si="78"/>
        <v>0</v>
      </c>
      <c r="F329" s="79">
        <f t="shared" si="70"/>
        <v>0</v>
      </c>
      <c r="G329" s="46">
        <f t="shared" si="71"/>
        <v>0</v>
      </c>
      <c r="H329" s="46">
        <f t="shared" si="72"/>
        <v>0</v>
      </c>
      <c r="I329" s="46">
        <f t="shared" si="73"/>
        <v>0</v>
      </c>
      <c r="J329" s="46">
        <f t="shared" si="74"/>
        <v>0</v>
      </c>
      <c r="K329" s="46">
        <f t="shared" si="75"/>
        <v>0</v>
      </c>
      <c r="L329" s="46">
        <f t="shared" si="76"/>
        <v>0</v>
      </c>
      <c r="M329" s="46">
        <f t="shared" si="77"/>
        <v>0</v>
      </c>
      <c r="N329" s="79">
        <v>0</v>
      </c>
      <c r="O329" s="46">
        <v>0</v>
      </c>
      <c r="P329" s="46">
        <v>0</v>
      </c>
      <c r="Q329" s="46">
        <v>0</v>
      </c>
      <c r="R329" s="46">
        <v>0</v>
      </c>
      <c r="S329" s="130">
        <v>0</v>
      </c>
      <c r="T329" s="46">
        <v>0</v>
      </c>
      <c r="U329" s="80">
        <f t="shared" si="79"/>
        <v>0</v>
      </c>
      <c r="V329" s="46">
        <v>0</v>
      </c>
      <c r="W329" s="46">
        <v>0</v>
      </c>
      <c r="X329" s="46">
        <v>0</v>
      </c>
      <c r="Y329" s="46">
        <v>0</v>
      </c>
      <c r="Z329" s="46">
        <v>0</v>
      </c>
      <c r="AA329" s="46">
        <v>0</v>
      </c>
      <c r="AB329" s="46">
        <v>0</v>
      </c>
      <c r="AC329" s="70">
        <f t="shared" si="80"/>
        <v>0</v>
      </c>
      <c r="AD329" s="113">
        <f t="shared" si="81"/>
        <v>0</v>
      </c>
    </row>
    <row r="330" spans="1:30" s="48" customFormat="1" ht="12.75" hidden="1" x14ac:dyDescent="0.2">
      <c r="A330" s="94">
        <v>325</v>
      </c>
      <c r="B330" s="35"/>
      <c r="C330" s="142"/>
      <c r="D330" s="56"/>
      <c r="E330" s="78">
        <f t="shared" si="78"/>
        <v>0</v>
      </c>
      <c r="F330" s="79">
        <f t="shared" ref="F330:F393" si="82">(E330+J330+L330+K330+M330)*26.5%</f>
        <v>0</v>
      </c>
      <c r="G330" s="46">
        <f t="shared" ref="G330:G393" si="83">(E330+J330+L330+K330+M330)*1%</f>
        <v>0</v>
      </c>
      <c r="H330" s="46">
        <f t="shared" ref="H330:H393" si="84">(E330+J330+L330+K330+M330)*8%</f>
        <v>0</v>
      </c>
      <c r="I330" s="46">
        <f t="shared" ref="I330:I393" si="85">H330/2</f>
        <v>0</v>
      </c>
      <c r="J330" s="46">
        <f t="shared" ref="J330:J393" si="86">E330/12</f>
        <v>0</v>
      </c>
      <c r="K330" s="46">
        <f t="shared" ref="K330:K393" si="87">E330/12</f>
        <v>0</v>
      </c>
      <c r="L330" s="46">
        <f t="shared" ref="L330:L393" si="88">K330/3</f>
        <v>0</v>
      </c>
      <c r="M330" s="46">
        <f t="shared" ref="M330:M393" si="89">E330/12</f>
        <v>0</v>
      </c>
      <c r="N330" s="79">
        <v>0</v>
      </c>
      <c r="O330" s="46">
        <v>0</v>
      </c>
      <c r="P330" s="46">
        <v>0</v>
      </c>
      <c r="Q330" s="46">
        <v>0</v>
      </c>
      <c r="R330" s="46">
        <v>0</v>
      </c>
      <c r="S330" s="130">
        <v>0</v>
      </c>
      <c r="T330" s="46">
        <v>0</v>
      </c>
      <c r="U330" s="80">
        <f t="shared" si="79"/>
        <v>0</v>
      </c>
      <c r="V330" s="46">
        <v>0</v>
      </c>
      <c r="W330" s="46">
        <v>0</v>
      </c>
      <c r="X330" s="46">
        <v>0</v>
      </c>
      <c r="Y330" s="46">
        <v>0</v>
      </c>
      <c r="Z330" s="46">
        <v>0</v>
      </c>
      <c r="AA330" s="46">
        <v>0</v>
      </c>
      <c r="AB330" s="46">
        <v>0</v>
      </c>
      <c r="AC330" s="70">
        <f t="shared" si="80"/>
        <v>0</v>
      </c>
      <c r="AD330" s="113">
        <f t="shared" si="81"/>
        <v>0</v>
      </c>
    </row>
    <row r="331" spans="1:30" s="48" customFormat="1" ht="12.75" hidden="1" x14ac:dyDescent="0.2">
      <c r="A331" s="94">
        <v>326</v>
      </c>
      <c r="B331" s="35"/>
      <c r="C331" s="142"/>
      <c r="D331" s="56"/>
      <c r="E331" s="78">
        <f t="shared" ref="E331:E394" si="90">C331*D331</f>
        <v>0</v>
      </c>
      <c r="F331" s="79">
        <f t="shared" si="82"/>
        <v>0</v>
      </c>
      <c r="G331" s="46">
        <f t="shared" si="83"/>
        <v>0</v>
      </c>
      <c r="H331" s="46">
        <f t="shared" si="84"/>
        <v>0</v>
      </c>
      <c r="I331" s="46">
        <f t="shared" si="85"/>
        <v>0</v>
      </c>
      <c r="J331" s="46">
        <f t="shared" si="86"/>
        <v>0</v>
      </c>
      <c r="K331" s="46">
        <f t="shared" si="87"/>
        <v>0</v>
      </c>
      <c r="L331" s="46">
        <f t="shared" si="88"/>
        <v>0</v>
      </c>
      <c r="M331" s="46">
        <f t="shared" si="89"/>
        <v>0</v>
      </c>
      <c r="N331" s="79">
        <v>0</v>
      </c>
      <c r="O331" s="46">
        <v>0</v>
      </c>
      <c r="P331" s="46">
        <v>0</v>
      </c>
      <c r="Q331" s="46">
        <v>0</v>
      </c>
      <c r="R331" s="46">
        <v>0</v>
      </c>
      <c r="S331" s="130">
        <v>0</v>
      </c>
      <c r="T331" s="46">
        <v>0</v>
      </c>
      <c r="U331" s="80">
        <f t="shared" ref="U331:U394" si="91">SUM(F331:T331)</f>
        <v>0</v>
      </c>
      <c r="V331" s="46">
        <v>0</v>
      </c>
      <c r="W331" s="46">
        <v>0</v>
      </c>
      <c r="X331" s="46">
        <v>0</v>
      </c>
      <c r="Y331" s="46">
        <v>0</v>
      </c>
      <c r="Z331" s="46">
        <v>0</v>
      </c>
      <c r="AA331" s="46">
        <v>0</v>
      </c>
      <c r="AB331" s="46">
        <v>0</v>
      </c>
      <c r="AC331" s="70">
        <f t="shared" ref="AC331:AC394" si="92">SUM(V331:AB331)</f>
        <v>0</v>
      </c>
      <c r="AD331" s="113">
        <f t="shared" ref="AD331:AD394" si="93">E331+U331+AC331</f>
        <v>0</v>
      </c>
    </row>
    <row r="332" spans="1:30" s="48" customFormat="1" ht="12.75" hidden="1" x14ac:dyDescent="0.2">
      <c r="A332" s="94">
        <v>327</v>
      </c>
      <c r="B332" s="35"/>
      <c r="C332" s="142"/>
      <c r="D332" s="56"/>
      <c r="E332" s="78">
        <f t="shared" si="90"/>
        <v>0</v>
      </c>
      <c r="F332" s="79">
        <f t="shared" si="82"/>
        <v>0</v>
      </c>
      <c r="G332" s="46">
        <f t="shared" si="83"/>
        <v>0</v>
      </c>
      <c r="H332" s="46">
        <f t="shared" si="84"/>
        <v>0</v>
      </c>
      <c r="I332" s="46">
        <f t="shared" si="85"/>
        <v>0</v>
      </c>
      <c r="J332" s="46">
        <f t="shared" si="86"/>
        <v>0</v>
      </c>
      <c r="K332" s="46">
        <f t="shared" si="87"/>
        <v>0</v>
      </c>
      <c r="L332" s="46">
        <f t="shared" si="88"/>
        <v>0</v>
      </c>
      <c r="M332" s="46">
        <f t="shared" si="89"/>
        <v>0</v>
      </c>
      <c r="N332" s="79">
        <v>0</v>
      </c>
      <c r="O332" s="46">
        <v>0</v>
      </c>
      <c r="P332" s="46">
        <v>0</v>
      </c>
      <c r="Q332" s="46">
        <v>0</v>
      </c>
      <c r="R332" s="46">
        <v>0</v>
      </c>
      <c r="S332" s="130">
        <v>0</v>
      </c>
      <c r="T332" s="46">
        <v>0</v>
      </c>
      <c r="U332" s="80">
        <f t="shared" si="91"/>
        <v>0</v>
      </c>
      <c r="V332" s="46">
        <v>0</v>
      </c>
      <c r="W332" s="46">
        <v>0</v>
      </c>
      <c r="X332" s="46">
        <v>0</v>
      </c>
      <c r="Y332" s="46">
        <v>0</v>
      </c>
      <c r="Z332" s="46">
        <v>0</v>
      </c>
      <c r="AA332" s="46">
        <v>0</v>
      </c>
      <c r="AB332" s="46">
        <v>0</v>
      </c>
      <c r="AC332" s="70">
        <f t="shared" si="92"/>
        <v>0</v>
      </c>
      <c r="AD332" s="113">
        <f t="shared" si="93"/>
        <v>0</v>
      </c>
    </row>
    <row r="333" spans="1:30" s="48" customFormat="1" ht="12.75" hidden="1" x14ac:dyDescent="0.2">
      <c r="A333" s="94">
        <v>328</v>
      </c>
      <c r="B333" s="35"/>
      <c r="C333" s="142"/>
      <c r="D333" s="56"/>
      <c r="E333" s="78">
        <f t="shared" si="90"/>
        <v>0</v>
      </c>
      <c r="F333" s="79">
        <f t="shared" si="82"/>
        <v>0</v>
      </c>
      <c r="G333" s="46">
        <f t="shared" si="83"/>
        <v>0</v>
      </c>
      <c r="H333" s="46">
        <f t="shared" si="84"/>
        <v>0</v>
      </c>
      <c r="I333" s="46">
        <f t="shared" si="85"/>
        <v>0</v>
      </c>
      <c r="J333" s="46">
        <f t="shared" si="86"/>
        <v>0</v>
      </c>
      <c r="K333" s="46">
        <f t="shared" si="87"/>
        <v>0</v>
      </c>
      <c r="L333" s="46">
        <f t="shared" si="88"/>
        <v>0</v>
      </c>
      <c r="M333" s="46">
        <f t="shared" si="89"/>
        <v>0</v>
      </c>
      <c r="N333" s="79">
        <v>0</v>
      </c>
      <c r="O333" s="46">
        <v>0</v>
      </c>
      <c r="P333" s="46">
        <v>0</v>
      </c>
      <c r="Q333" s="46">
        <v>0</v>
      </c>
      <c r="R333" s="46">
        <v>0</v>
      </c>
      <c r="S333" s="130">
        <v>0</v>
      </c>
      <c r="T333" s="46">
        <v>0</v>
      </c>
      <c r="U333" s="80">
        <f t="shared" si="91"/>
        <v>0</v>
      </c>
      <c r="V333" s="46">
        <v>0</v>
      </c>
      <c r="W333" s="46">
        <v>0</v>
      </c>
      <c r="X333" s="46">
        <v>0</v>
      </c>
      <c r="Y333" s="46">
        <v>0</v>
      </c>
      <c r="Z333" s="46">
        <v>0</v>
      </c>
      <c r="AA333" s="46">
        <v>0</v>
      </c>
      <c r="AB333" s="46">
        <v>0</v>
      </c>
      <c r="AC333" s="70">
        <f t="shared" si="92"/>
        <v>0</v>
      </c>
      <c r="AD333" s="113">
        <f t="shared" si="93"/>
        <v>0</v>
      </c>
    </row>
    <row r="334" spans="1:30" s="48" customFormat="1" ht="12.75" hidden="1" x14ac:dyDescent="0.2">
      <c r="A334" s="94">
        <v>329</v>
      </c>
      <c r="B334" s="35"/>
      <c r="C334" s="142"/>
      <c r="D334" s="56"/>
      <c r="E334" s="78">
        <f t="shared" si="90"/>
        <v>0</v>
      </c>
      <c r="F334" s="79">
        <f t="shared" si="82"/>
        <v>0</v>
      </c>
      <c r="G334" s="46">
        <f t="shared" si="83"/>
        <v>0</v>
      </c>
      <c r="H334" s="46">
        <f t="shared" si="84"/>
        <v>0</v>
      </c>
      <c r="I334" s="46">
        <f t="shared" si="85"/>
        <v>0</v>
      </c>
      <c r="J334" s="46">
        <f t="shared" si="86"/>
        <v>0</v>
      </c>
      <c r="K334" s="46">
        <f t="shared" si="87"/>
        <v>0</v>
      </c>
      <c r="L334" s="46">
        <f t="shared" si="88"/>
        <v>0</v>
      </c>
      <c r="M334" s="46">
        <f t="shared" si="89"/>
        <v>0</v>
      </c>
      <c r="N334" s="79">
        <v>0</v>
      </c>
      <c r="O334" s="46">
        <v>0</v>
      </c>
      <c r="P334" s="46">
        <v>0</v>
      </c>
      <c r="Q334" s="46">
        <v>0</v>
      </c>
      <c r="R334" s="46">
        <v>0</v>
      </c>
      <c r="S334" s="130">
        <v>0</v>
      </c>
      <c r="T334" s="46">
        <v>0</v>
      </c>
      <c r="U334" s="80">
        <f t="shared" si="91"/>
        <v>0</v>
      </c>
      <c r="V334" s="46">
        <v>0</v>
      </c>
      <c r="W334" s="46">
        <v>0</v>
      </c>
      <c r="X334" s="46">
        <v>0</v>
      </c>
      <c r="Y334" s="46">
        <v>0</v>
      </c>
      <c r="Z334" s="46">
        <v>0</v>
      </c>
      <c r="AA334" s="46">
        <v>0</v>
      </c>
      <c r="AB334" s="46">
        <v>0</v>
      </c>
      <c r="AC334" s="70">
        <f t="shared" si="92"/>
        <v>0</v>
      </c>
      <c r="AD334" s="113">
        <f t="shared" si="93"/>
        <v>0</v>
      </c>
    </row>
    <row r="335" spans="1:30" s="48" customFormat="1" ht="12.75" hidden="1" x14ac:dyDescent="0.2">
      <c r="A335" s="94">
        <v>330</v>
      </c>
      <c r="B335" s="35"/>
      <c r="C335" s="142"/>
      <c r="D335" s="56"/>
      <c r="E335" s="78">
        <f t="shared" si="90"/>
        <v>0</v>
      </c>
      <c r="F335" s="79">
        <f t="shared" si="82"/>
        <v>0</v>
      </c>
      <c r="G335" s="46">
        <f t="shared" si="83"/>
        <v>0</v>
      </c>
      <c r="H335" s="46">
        <f t="shared" si="84"/>
        <v>0</v>
      </c>
      <c r="I335" s="46">
        <f t="shared" si="85"/>
        <v>0</v>
      </c>
      <c r="J335" s="46">
        <f t="shared" si="86"/>
        <v>0</v>
      </c>
      <c r="K335" s="46">
        <f t="shared" si="87"/>
        <v>0</v>
      </c>
      <c r="L335" s="46">
        <f t="shared" si="88"/>
        <v>0</v>
      </c>
      <c r="M335" s="46">
        <f t="shared" si="89"/>
        <v>0</v>
      </c>
      <c r="N335" s="79">
        <v>0</v>
      </c>
      <c r="O335" s="46">
        <v>0</v>
      </c>
      <c r="P335" s="46">
        <v>0</v>
      </c>
      <c r="Q335" s="46">
        <v>0</v>
      </c>
      <c r="R335" s="46">
        <v>0</v>
      </c>
      <c r="S335" s="130">
        <v>0</v>
      </c>
      <c r="T335" s="46">
        <v>0</v>
      </c>
      <c r="U335" s="80">
        <f t="shared" si="91"/>
        <v>0</v>
      </c>
      <c r="V335" s="46">
        <v>0</v>
      </c>
      <c r="W335" s="46">
        <v>0</v>
      </c>
      <c r="X335" s="46">
        <v>0</v>
      </c>
      <c r="Y335" s="46">
        <v>0</v>
      </c>
      <c r="Z335" s="46">
        <v>0</v>
      </c>
      <c r="AA335" s="46">
        <v>0</v>
      </c>
      <c r="AB335" s="46">
        <v>0</v>
      </c>
      <c r="AC335" s="70">
        <f t="shared" si="92"/>
        <v>0</v>
      </c>
      <c r="AD335" s="113">
        <f t="shared" si="93"/>
        <v>0</v>
      </c>
    </row>
    <row r="336" spans="1:30" s="48" customFormat="1" ht="12.75" hidden="1" x14ac:dyDescent="0.2">
      <c r="A336" s="94">
        <v>331</v>
      </c>
      <c r="B336" s="35"/>
      <c r="C336" s="142"/>
      <c r="D336" s="56"/>
      <c r="E336" s="78">
        <f t="shared" si="90"/>
        <v>0</v>
      </c>
      <c r="F336" s="79">
        <f t="shared" si="82"/>
        <v>0</v>
      </c>
      <c r="G336" s="46">
        <f t="shared" si="83"/>
        <v>0</v>
      </c>
      <c r="H336" s="46">
        <f t="shared" si="84"/>
        <v>0</v>
      </c>
      <c r="I336" s="46">
        <f t="shared" si="85"/>
        <v>0</v>
      </c>
      <c r="J336" s="46">
        <f t="shared" si="86"/>
        <v>0</v>
      </c>
      <c r="K336" s="46">
        <f t="shared" si="87"/>
        <v>0</v>
      </c>
      <c r="L336" s="46">
        <f t="shared" si="88"/>
        <v>0</v>
      </c>
      <c r="M336" s="46">
        <f t="shared" si="89"/>
        <v>0</v>
      </c>
      <c r="N336" s="79">
        <v>0</v>
      </c>
      <c r="O336" s="46">
        <v>0</v>
      </c>
      <c r="P336" s="46">
        <v>0</v>
      </c>
      <c r="Q336" s="46">
        <v>0</v>
      </c>
      <c r="R336" s="46">
        <v>0</v>
      </c>
      <c r="S336" s="130">
        <v>0</v>
      </c>
      <c r="T336" s="46">
        <v>0</v>
      </c>
      <c r="U336" s="80">
        <f t="shared" si="91"/>
        <v>0</v>
      </c>
      <c r="V336" s="46">
        <v>0</v>
      </c>
      <c r="W336" s="46">
        <v>0</v>
      </c>
      <c r="X336" s="46">
        <v>0</v>
      </c>
      <c r="Y336" s="46">
        <v>0</v>
      </c>
      <c r="Z336" s="46">
        <v>0</v>
      </c>
      <c r="AA336" s="46">
        <v>0</v>
      </c>
      <c r="AB336" s="46">
        <v>0</v>
      </c>
      <c r="AC336" s="70">
        <f t="shared" si="92"/>
        <v>0</v>
      </c>
      <c r="AD336" s="113">
        <f t="shared" si="93"/>
        <v>0</v>
      </c>
    </row>
    <row r="337" spans="1:30" s="48" customFormat="1" ht="12.75" hidden="1" x14ac:dyDescent="0.2">
      <c r="A337" s="94">
        <v>332</v>
      </c>
      <c r="B337" s="35"/>
      <c r="C337" s="142"/>
      <c r="D337" s="56"/>
      <c r="E337" s="78">
        <f t="shared" si="90"/>
        <v>0</v>
      </c>
      <c r="F337" s="79">
        <f t="shared" si="82"/>
        <v>0</v>
      </c>
      <c r="G337" s="46">
        <f t="shared" si="83"/>
        <v>0</v>
      </c>
      <c r="H337" s="46">
        <f t="shared" si="84"/>
        <v>0</v>
      </c>
      <c r="I337" s="46">
        <f t="shared" si="85"/>
        <v>0</v>
      </c>
      <c r="J337" s="46">
        <f t="shared" si="86"/>
        <v>0</v>
      </c>
      <c r="K337" s="46">
        <f t="shared" si="87"/>
        <v>0</v>
      </c>
      <c r="L337" s="46">
        <f t="shared" si="88"/>
        <v>0</v>
      </c>
      <c r="M337" s="46">
        <f t="shared" si="89"/>
        <v>0</v>
      </c>
      <c r="N337" s="79">
        <v>0</v>
      </c>
      <c r="O337" s="46">
        <v>0</v>
      </c>
      <c r="P337" s="46">
        <v>0</v>
      </c>
      <c r="Q337" s="46">
        <v>0</v>
      </c>
      <c r="R337" s="46">
        <v>0</v>
      </c>
      <c r="S337" s="130">
        <v>0</v>
      </c>
      <c r="T337" s="46">
        <v>0</v>
      </c>
      <c r="U337" s="80">
        <f t="shared" si="91"/>
        <v>0</v>
      </c>
      <c r="V337" s="46">
        <v>0</v>
      </c>
      <c r="W337" s="46">
        <v>0</v>
      </c>
      <c r="X337" s="46">
        <v>0</v>
      </c>
      <c r="Y337" s="46">
        <v>0</v>
      </c>
      <c r="Z337" s="46">
        <v>0</v>
      </c>
      <c r="AA337" s="46">
        <v>0</v>
      </c>
      <c r="AB337" s="46">
        <v>0</v>
      </c>
      <c r="AC337" s="70">
        <f t="shared" si="92"/>
        <v>0</v>
      </c>
      <c r="AD337" s="113">
        <f t="shared" si="93"/>
        <v>0</v>
      </c>
    </row>
    <row r="338" spans="1:30" s="48" customFormat="1" ht="12.75" hidden="1" x14ac:dyDescent="0.2">
      <c r="A338" s="94">
        <v>333</v>
      </c>
      <c r="B338" s="35"/>
      <c r="C338" s="142"/>
      <c r="D338" s="56"/>
      <c r="E338" s="78">
        <f t="shared" si="90"/>
        <v>0</v>
      </c>
      <c r="F338" s="79">
        <f t="shared" si="82"/>
        <v>0</v>
      </c>
      <c r="G338" s="46">
        <f t="shared" si="83"/>
        <v>0</v>
      </c>
      <c r="H338" s="46">
        <f t="shared" si="84"/>
        <v>0</v>
      </c>
      <c r="I338" s="46">
        <f t="shared" si="85"/>
        <v>0</v>
      </c>
      <c r="J338" s="46">
        <f t="shared" si="86"/>
        <v>0</v>
      </c>
      <c r="K338" s="46">
        <f t="shared" si="87"/>
        <v>0</v>
      </c>
      <c r="L338" s="46">
        <f t="shared" si="88"/>
        <v>0</v>
      </c>
      <c r="M338" s="46">
        <f t="shared" si="89"/>
        <v>0</v>
      </c>
      <c r="N338" s="79">
        <v>0</v>
      </c>
      <c r="O338" s="46">
        <v>0</v>
      </c>
      <c r="P338" s="46">
        <v>0</v>
      </c>
      <c r="Q338" s="46">
        <v>0</v>
      </c>
      <c r="R338" s="46">
        <v>0</v>
      </c>
      <c r="S338" s="130">
        <v>0</v>
      </c>
      <c r="T338" s="46">
        <v>0</v>
      </c>
      <c r="U338" s="80">
        <f t="shared" si="91"/>
        <v>0</v>
      </c>
      <c r="V338" s="46">
        <v>0</v>
      </c>
      <c r="W338" s="46">
        <v>0</v>
      </c>
      <c r="X338" s="46">
        <v>0</v>
      </c>
      <c r="Y338" s="46">
        <v>0</v>
      </c>
      <c r="Z338" s="46">
        <v>0</v>
      </c>
      <c r="AA338" s="46">
        <v>0</v>
      </c>
      <c r="AB338" s="46">
        <v>0</v>
      </c>
      <c r="AC338" s="70">
        <f t="shared" si="92"/>
        <v>0</v>
      </c>
      <c r="AD338" s="113">
        <f t="shared" si="93"/>
        <v>0</v>
      </c>
    </row>
    <row r="339" spans="1:30" s="48" customFormat="1" ht="12.75" hidden="1" x14ac:dyDescent="0.2">
      <c r="A339" s="94">
        <v>334</v>
      </c>
      <c r="B339" s="35"/>
      <c r="C339" s="142"/>
      <c r="D339" s="56"/>
      <c r="E339" s="78">
        <f t="shared" si="90"/>
        <v>0</v>
      </c>
      <c r="F339" s="79">
        <f t="shared" si="82"/>
        <v>0</v>
      </c>
      <c r="G339" s="46">
        <f t="shared" si="83"/>
        <v>0</v>
      </c>
      <c r="H339" s="46">
        <f t="shared" si="84"/>
        <v>0</v>
      </c>
      <c r="I339" s="46">
        <f t="shared" si="85"/>
        <v>0</v>
      </c>
      <c r="J339" s="46">
        <f t="shared" si="86"/>
        <v>0</v>
      </c>
      <c r="K339" s="46">
        <f t="shared" si="87"/>
        <v>0</v>
      </c>
      <c r="L339" s="46">
        <f t="shared" si="88"/>
        <v>0</v>
      </c>
      <c r="M339" s="46">
        <f t="shared" si="89"/>
        <v>0</v>
      </c>
      <c r="N339" s="79">
        <v>0</v>
      </c>
      <c r="O339" s="46">
        <v>0</v>
      </c>
      <c r="P339" s="46">
        <v>0</v>
      </c>
      <c r="Q339" s="46">
        <v>0</v>
      </c>
      <c r="R339" s="46">
        <v>0</v>
      </c>
      <c r="S339" s="130">
        <v>0</v>
      </c>
      <c r="T339" s="46">
        <v>0</v>
      </c>
      <c r="U339" s="80">
        <f t="shared" si="91"/>
        <v>0</v>
      </c>
      <c r="V339" s="46">
        <v>0</v>
      </c>
      <c r="W339" s="46">
        <v>0</v>
      </c>
      <c r="X339" s="46">
        <v>0</v>
      </c>
      <c r="Y339" s="46">
        <v>0</v>
      </c>
      <c r="Z339" s="46">
        <v>0</v>
      </c>
      <c r="AA339" s="46">
        <v>0</v>
      </c>
      <c r="AB339" s="46">
        <v>0</v>
      </c>
      <c r="AC339" s="70">
        <f t="shared" si="92"/>
        <v>0</v>
      </c>
      <c r="AD339" s="113">
        <f t="shared" si="93"/>
        <v>0</v>
      </c>
    </row>
    <row r="340" spans="1:30" s="48" customFormat="1" ht="12.75" hidden="1" x14ac:dyDescent="0.2">
      <c r="A340" s="94">
        <v>335</v>
      </c>
      <c r="B340" s="35"/>
      <c r="C340" s="142"/>
      <c r="D340" s="56"/>
      <c r="E340" s="78">
        <f t="shared" si="90"/>
        <v>0</v>
      </c>
      <c r="F340" s="79">
        <f t="shared" si="82"/>
        <v>0</v>
      </c>
      <c r="G340" s="46">
        <f t="shared" si="83"/>
        <v>0</v>
      </c>
      <c r="H340" s="46">
        <f t="shared" si="84"/>
        <v>0</v>
      </c>
      <c r="I340" s="46">
        <f t="shared" si="85"/>
        <v>0</v>
      </c>
      <c r="J340" s="46">
        <f t="shared" si="86"/>
        <v>0</v>
      </c>
      <c r="K340" s="46">
        <f t="shared" si="87"/>
        <v>0</v>
      </c>
      <c r="L340" s="46">
        <f t="shared" si="88"/>
        <v>0</v>
      </c>
      <c r="M340" s="46">
        <f t="shared" si="89"/>
        <v>0</v>
      </c>
      <c r="N340" s="79">
        <v>0</v>
      </c>
      <c r="O340" s="46">
        <v>0</v>
      </c>
      <c r="P340" s="46">
        <v>0</v>
      </c>
      <c r="Q340" s="46">
        <v>0</v>
      </c>
      <c r="R340" s="46">
        <v>0</v>
      </c>
      <c r="S340" s="130">
        <v>0</v>
      </c>
      <c r="T340" s="46">
        <v>0</v>
      </c>
      <c r="U340" s="80">
        <f t="shared" si="91"/>
        <v>0</v>
      </c>
      <c r="V340" s="46">
        <v>0</v>
      </c>
      <c r="W340" s="46">
        <v>0</v>
      </c>
      <c r="X340" s="46">
        <v>0</v>
      </c>
      <c r="Y340" s="46">
        <v>0</v>
      </c>
      <c r="Z340" s="46">
        <v>0</v>
      </c>
      <c r="AA340" s="46">
        <v>0</v>
      </c>
      <c r="AB340" s="46">
        <v>0</v>
      </c>
      <c r="AC340" s="70">
        <f t="shared" si="92"/>
        <v>0</v>
      </c>
      <c r="AD340" s="113">
        <f t="shared" si="93"/>
        <v>0</v>
      </c>
    </row>
    <row r="341" spans="1:30" s="48" customFormat="1" ht="12.75" hidden="1" x14ac:dyDescent="0.2">
      <c r="A341" s="94">
        <v>336</v>
      </c>
      <c r="B341" s="35"/>
      <c r="C341" s="142"/>
      <c r="D341" s="56"/>
      <c r="E341" s="78">
        <f t="shared" si="90"/>
        <v>0</v>
      </c>
      <c r="F341" s="79">
        <f t="shared" si="82"/>
        <v>0</v>
      </c>
      <c r="G341" s="46">
        <f t="shared" si="83"/>
        <v>0</v>
      </c>
      <c r="H341" s="46">
        <f t="shared" si="84"/>
        <v>0</v>
      </c>
      <c r="I341" s="46">
        <f t="shared" si="85"/>
        <v>0</v>
      </c>
      <c r="J341" s="46">
        <f t="shared" si="86"/>
        <v>0</v>
      </c>
      <c r="K341" s="46">
        <f t="shared" si="87"/>
        <v>0</v>
      </c>
      <c r="L341" s="46">
        <f t="shared" si="88"/>
        <v>0</v>
      </c>
      <c r="M341" s="46">
        <f t="shared" si="89"/>
        <v>0</v>
      </c>
      <c r="N341" s="79">
        <v>0</v>
      </c>
      <c r="O341" s="46">
        <v>0</v>
      </c>
      <c r="P341" s="46">
        <v>0</v>
      </c>
      <c r="Q341" s="46">
        <v>0</v>
      </c>
      <c r="R341" s="46">
        <v>0</v>
      </c>
      <c r="S341" s="130">
        <v>0</v>
      </c>
      <c r="T341" s="46">
        <v>0</v>
      </c>
      <c r="U341" s="80">
        <f t="shared" si="91"/>
        <v>0</v>
      </c>
      <c r="V341" s="46">
        <v>0</v>
      </c>
      <c r="W341" s="46">
        <v>0</v>
      </c>
      <c r="X341" s="46">
        <v>0</v>
      </c>
      <c r="Y341" s="46">
        <v>0</v>
      </c>
      <c r="Z341" s="46">
        <v>0</v>
      </c>
      <c r="AA341" s="46">
        <v>0</v>
      </c>
      <c r="AB341" s="46">
        <v>0</v>
      </c>
      <c r="AC341" s="70">
        <f t="shared" si="92"/>
        <v>0</v>
      </c>
      <c r="AD341" s="113">
        <f t="shared" si="93"/>
        <v>0</v>
      </c>
    </row>
    <row r="342" spans="1:30" s="48" customFormat="1" ht="12.75" hidden="1" x14ac:dyDescent="0.2">
      <c r="A342" s="94">
        <v>337</v>
      </c>
      <c r="B342" s="35"/>
      <c r="C342" s="142"/>
      <c r="D342" s="56"/>
      <c r="E342" s="78">
        <f t="shared" si="90"/>
        <v>0</v>
      </c>
      <c r="F342" s="79">
        <f t="shared" si="82"/>
        <v>0</v>
      </c>
      <c r="G342" s="46">
        <f t="shared" si="83"/>
        <v>0</v>
      </c>
      <c r="H342" s="46">
        <f t="shared" si="84"/>
        <v>0</v>
      </c>
      <c r="I342" s="46">
        <f t="shared" si="85"/>
        <v>0</v>
      </c>
      <c r="J342" s="46">
        <f t="shared" si="86"/>
        <v>0</v>
      </c>
      <c r="K342" s="46">
        <f t="shared" si="87"/>
        <v>0</v>
      </c>
      <c r="L342" s="46">
        <f t="shared" si="88"/>
        <v>0</v>
      </c>
      <c r="M342" s="46">
        <f t="shared" si="89"/>
        <v>0</v>
      </c>
      <c r="N342" s="79">
        <v>0</v>
      </c>
      <c r="O342" s="46">
        <v>0</v>
      </c>
      <c r="P342" s="46">
        <v>0</v>
      </c>
      <c r="Q342" s="46">
        <v>0</v>
      </c>
      <c r="R342" s="46">
        <v>0</v>
      </c>
      <c r="S342" s="130">
        <v>0</v>
      </c>
      <c r="T342" s="46">
        <v>0</v>
      </c>
      <c r="U342" s="80">
        <f t="shared" si="91"/>
        <v>0</v>
      </c>
      <c r="V342" s="46">
        <v>0</v>
      </c>
      <c r="W342" s="46">
        <v>0</v>
      </c>
      <c r="X342" s="46">
        <v>0</v>
      </c>
      <c r="Y342" s="46">
        <v>0</v>
      </c>
      <c r="Z342" s="46">
        <v>0</v>
      </c>
      <c r="AA342" s="46">
        <v>0</v>
      </c>
      <c r="AB342" s="46">
        <v>0</v>
      </c>
      <c r="AC342" s="70">
        <f t="shared" si="92"/>
        <v>0</v>
      </c>
      <c r="AD342" s="113">
        <f t="shared" si="93"/>
        <v>0</v>
      </c>
    </row>
    <row r="343" spans="1:30" s="48" customFormat="1" ht="12.75" hidden="1" x14ac:dyDescent="0.2">
      <c r="A343" s="94">
        <v>338</v>
      </c>
      <c r="B343" s="35"/>
      <c r="C343" s="142"/>
      <c r="D343" s="56"/>
      <c r="E343" s="78">
        <f t="shared" si="90"/>
        <v>0</v>
      </c>
      <c r="F343" s="79">
        <f t="shared" si="82"/>
        <v>0</v>
      </c>
      <c r="G343" s="46">
        <f t="shared" si="83"/>
        <v>0</v>
      </c>
      <c r="H343" s="46">
        <f t="shared" si="84"/>
        <v>0</v>
      </c>
      <c r="I343" s="46">
        <f t="shared" si="85"/>
        <v>0</v>
      </c>
      <c r="J343" s="46">
        <f t="shared" si="86"/>
        <v>0</v>
      </c>
      <c r="K343" s="46">
        <f t="shared" si="87"/>
        <v>0</v>
      </c>
      <c r="L343" s="46">
        <f t="shared" si="88"/>
        <v>0</v>
      </c>
      <c r="M343" s="46">
        <f t="shared" si="89"/>
        <v>0</v>
      </c>
      <c r="N343" s="79">
        <v>0</v>
      </c>
      <c r="O343" s="46">
        <v>0</v>
      </c>
      <c r="P343" s="46">
        <v>0</v>
      </c>
      <c r="Q343" s="46">
        <v>0</v>
      </c>
      <c r="R343" s="46">
        <v>0</v>
      </c>
      <c r="S343" s="130">
        <v>0</v>
      </c>
      <c r="T343" s="46">
        <v>0</v>
      </c>
      <c r="U343" s="80">
        <f t="shared" si="91"/>
        <v>0</v>
      </c>
      <c r="V343" s="46">
        <v>0</v>
      </c>
      <c r="W343" s="46">
        <v>0</v>
      </c>
      <c r="X343" s="46">
        <v>0</v>
      </c>
      <c r="Y343" s="46">
        <v>0</v>
      </c>
      <c r="Z343" s="46">
        <v>0</v>
      </c>
      <c r="AA343" s="46">
        <v>0</v>
      </c>
      <c r="AB343" s="46">
        <v>0</v>
      </c>
      <c r="AC343" s="70">
        <f t="shared" si="92"/>
        <v>0</v>
      </c>
      <c r="AD343" s="113">
        <f t="shared" si="93"/>
        <v>0</v>
      </c>
    </row>
    <row r="344" spans="1:30" s="48" customFormat="1" ht="12.75" hidden="1" x14ac:dyDescent="0.2">
      <c r="A344" s="94">
        <v>339</v>
      </c>
      <c r="B344" s="35"/>
      <c r="C344" s="142"/>
      <c r="D344" s="56"/>
      <c r="E344" s="78">
        <f t="shared" si="90"/>
        <v>0</v>
      </c>
      <c r="F344" s="79">
        <f t="shared" si="82"/>
        <v>0</v>
      </c>
      <c r="G344" s="46">
        <f t="shared" si="83"/>
        <v>0</v>
      </c>
      <c r="H344" s="46">
        <f t="shared" si="84"/>
        <v>0</v>
      </c>
      <c r="I344" s="46">
        <f t="shared" si="85"/>
        <v>0</v>
      </c>
      <c r="J344" s="46">
        <f t="shared" si="86"/>
        <v>0</v>
      </c>
      <c r="K344" s="46">
        <f t="shared" si="87"/>
        <v>0</v>
      </c>
      <c r="L344" s="46">
        <f t="shared" si="88"/>
        <v>0</v>
      </c>
      <c r="M344" s="46">
        <f t="shared" si="89"/>
        <v>0</v>
      </c>
      <c r="N344" s="79">
        <v>0</v>
      </c>
      <c r="O344" s="46">
        <v>0</v>
      </c>
      <c r="P344" s="46">
        <v>0</v>
      </c>
      <c r="Q344" s="46">
        <v>0</v>
      </c>
      <c r="R344" s="46">
        <v>0</v>
      </c>
      <c r="S344" s="130">
        <v>0</v>
      </c>
      <c r="T344" s="46">
        <v>0</v>
      </c>
      <c r="U344" s="80">
        <f t="shared" si="91"/>
        <v>0</v>
      </c>
      <c r="V344" s="46">
        <v>0</v>
      </c>
      <c r="W344" s="46">
        <v>0</v>
      </c>
      <c r="X344" s="46">
        <v>0</v>
      </c>
      <c r="Y344" s="46">
        <v>0</v>
      </c>
      <c r="Z344" s="46">
        <v>0</v>
      </c>
      <c r="AA344" s="46">
        <v>0</v>
      </c>
      <c r="AB344" s="46">
        <v>0</v>
      </c>
      <c r="AC344" s="70">
        <f t="shared" si="92"/>
        <v>0</v>
      </c>
      <c r="AD344" s="113">
        <f t="shared" si="93"/>
        <v>0</v>
      </c>
    </row>
    <row r="345" spans="1:30" s="48" customFormat="1" ht="12.75" hidden="1" x14ac:dyDescent="0.2">
      <c r="A345" s="94">
        <v>340</v>
      </c>
      <c r="B345" s="35"/>
      <c r="C345" s="142"/>
      <c r="D345" s="56"/>
      <c r="E345" s="78">
        <f t="shared" si="90"/>
        <v>0</v>
      </c>
      <c r="F345" s="79">
        <f t="shared" si="82"/>
        <v>0</v>
      </c>
      <c r="G345" s="46">
        <f t="shared" si="83"/>
        <v>0</v>
      </c>
      <c r="H345" s="46">
        <f t="shared" si="84"/>
        <v>0</v>
      </c>
      <c r="I345" s="46">
        <f t="shared" si="85"/>
        <v>0</v>
      </c>
      <c r="J345" s="46">
        <f t="shared" si="86"/>
        <v>0</v>
      </c>
      <c r="K345" s="46">
        <f t="shared" si="87"/>
        <v>0</v>
      </c>
      <c r="L345" s="46">
        <f t="shared" si="88"/>
        <v>0</v>
      </c>
      <c r="M345" s="46">
        <f t="shared" si="89"/>
        <v>0</v>
      </c>
      <c r="N345" s="79">
        <v>0</v>
      </c>
      <c r="O345" s="46">
        <v>0</v>
      </c>
      <c r="P345" s="46">
        <v>0</v>
      </c>
      <c r="Q345" s="46">
        <v>0</v>
      </c>
      <c r="R345" s="46">
        <v>0</v>
      </c>
      <c r="S345" s="130">
        <v>0</v>
      </c>
      <c r="T345" s="46">
        <v>0</v>
      </c>
      <c r="U345" s="80">
        <f t="shared" si="91"/>
        <v>0</v>
      </c>
      <c r="V345" s="46">
        <v>0</v>
      </c>
      <c r="W345" s="46">
        <v>0</v>
      </c>
      <c r="X345" s="46">
        <v>0</v>
      </c>
      <c r="Y345" s="46">
        <v>0</v>
      </c>
      <c r="Z345" s="46">
        <v>0</v>
      </c>
      <c r="AA345" s="46">
        <v>0</v>
      </c>
      <c r="AB345" s="46">
        <v>0</v>
      </c>
      <c r="AC345" s="70">
        <f t="shared" si="92"/>
        <v>0</v>
      </c>
      <c r="AD345" s="113">
        <f t="shared" si="93"/>
        <v>0</v>
      </c>
    </row>
    <row r="346" spans="1:30" s="48" customFormat="1" ht="12.75" hidden="1" x14ac:dyDescent="0.2">
      <c r="A346" s="94">
        <v>341</v>
      </c>
      <c r="B346" s="35"/>
      <c r="C346" s="142"/>
      <c r="D346" s="56"/>
      <c r="E346" s="78">
        <f t="shared" si="90"/>
        <v>0</v>
      </c>
      <c r="F346" s="79">
        <f t="shared" si="82"/>
        <v>0</v>
      </c>
      <c r="G346" s="46">
        <f t="shared" si="83"/>
        <v>0</v>
      </c>
      <c r="H346" s="46">
        <f t="shared" si="84"/>
        <v>0</v>
      </c>
      <c r="I346" s="46">
        <f t="shared" si="85"/>
        <v>0</v>
      </c>
      <c r="J346" s="46">
        <f t="shared" si="86"/>
        <v>0</v>
      </c>
      <c r="K346" s="46">
        <f t="shared" si="87"/>
        <v>0</v>
      </c>
      <c r="L346" s="46">
        <f t="shared" si="88"/>
        <v>0</v>
      </c>
      <c r="M346" s="46">
        <f t="shared" si="89"/>
        <v>0</v>
      </c>
      <c r="N346" s="79">
        <v>0</v>
      </c>
      <c r="O346" s="46">
        <v>0</v>
      </c>
      <c r="P346" s="46">
        <v>0</v>
      </c>
      <c r="Q346" s="46">
        <v>0</v>
      </c>
      <c r="R346" s="46">
        <v>0</v>
      </c>
      <c r="S346" s="130">
        <v>0</v>
      </c>
      <c r="T346" s="46">
        <v>0</v>
      </c>
      <c r="U346" s="80">
        <f t="shared" si="91"/>
        <v>0</v>
      </c>
      <c r="V346" s="46">
        <v>0</v>
      </c>
      <c r="W346" s="46">
        <v>0</v>
      </c>
      <c r="X346" s="46">
        <v>0</v>
      </c>
      <c r="Y346" s="46">
        <v>0</v>
      </c>
      <c r="Z346" s="46">
        <v>0</v>
      </c>
      <c r="AA346" s="46">
        <v>0</v>
      </c>
      <c r="AB346" s="46">
        <v>0</v>
      </c>
      <c r="AC346" s="70">
        <f t="shared" si="92"/>
        <v>0</v>
      </c>
      <c r="AD346" s="113">
        <f t="shared" si="93"/>
        <v>0</v>
      </c>
    </row>
    <row r="347" spans="1:30" s="48" customFormat="1" ht="12.75" hidden="1" x14ac:dyDescent="0.2">
      <c r="A347" s="94">
        <v>342</v>
      </c>
      <c r="B347" s="35"/>
      <c r="C347" s="142"/>
      <c r="D347" s="56"/>
      <c r="E347" s="78">
        <f t="shared" si="90"/>
        <v>0</v>
      </c>
      <c r="F347" s="79">
        <f t="shared" si="82"/>
        <v>0</v>
      </c>
      <c r="G347" s="46">
        <f t="shared" si="83"/>
        <v>0</v>
      </c>
      <c r="H347" s="46">
        <f t="shared" si="84"/>
        <v>0</v>
      </c>
      <c r="I347" s="46">
        <f t="shared" si="85"/>
        <v>0</v>
      </c>
      <c r="J347" s="46">
        <f t="shared" si="86"/>
        <v>0</v>
      </c>
      <c r="K347" s="46">
        <f t="shared" si="87"/>
        <v>0</v>
      </c>
      <c r="L347" s="46">
        <f t="shared" si="88"/>
        <v>0</v>
      </c>
      <c r="M347" s="46">
        <f t="shared" si="89"/>
        <v>0</v>
      </c>
      <c r="N347" s="79">
        <v>0</v>
      </c>
      <c r="O347" s="46">
        <v>0</v>
      </c>
      <c r="P347" s="46">
        <v>0</v>
      </c>
      <c r="Q347" s="46">
        <v>0</v>
      </c>
      <c r="R347" s="46">
        <v>0</v>
      </c>
      <c r="S347" s="130">
        <v>0</v>
      </c>
      <c r="T347" s="46">
        <v>0</v>
      </c>
      <c r="U347" s="80">
        <f t="shared" si="91"/>
        <v>0</v>
      </c>
      <c r="V347" s="46">
        <v>0</v>
      </c>
      <c r="W347" s="46">
        <v>0</v>
      </c>
      <c r="X347" s="46">
        <v>0</v>
      </c>
      <c r="Y347" s="46">
        <v>0</v>
      </c>
      <c r="Z347" s="46">
        <v>0</v>
      </c>
      <c r="AA347" s="46">
        <v>0</v>
      </c>
      <c r="AB347" s="46">
        <v>0</v>
      </c>
      <c r="AC347" s="70">
        <f t="shared" si="92"/>
        <v>0</v>
      </c>
      <c r="AD347" s="113">
        <f t="shared" si="93"/>
        <v>0</v>
      </c>
    </row>
    <row r="348" spans="1:30" s="48" customFormat="1" ht="12.75" hidden="1" x14ac:dyDescent="0.2">
      <c r="A348" s="94">
        <v>343</v>
      </c>
      <c r="B348" s="35"/>
      <c r="C348" s="142"/>
      <c r="D348" s="56"/>
      <c r="E348" s="78">
        <f t="shared" si="90"/>
        <v>0</v>
      </c>
      <c r="F348" s="79">
        <f t="shared" si="82"/>
        <v>0</v>
      </c>
      <c r="G348" s="46">
        <f t="shared" si="83"/>
        <v>0</v>
      </c>
      <c r="H348" s="46">
        <f t="shared" si="84"/>
        <v>0</v>
      </c>
      <c r="I348" s="46">
        <f t="shared" si="85"/>
        <v>0</v>
      </c>
      <c r="J348" s="46">
        <f t="shared" si="86"/>
        <v>0</v>
      </c>
      <c r="K348" s="46">
        <f t="shared" si="87"/>
        <v>0</v>
      </c>
      <c r="L348" s="46">
        <f t="shared" si="88"/>
        <v>0</v>
      </c>
      <c r="M348" s="46">
        <f t="shared" si="89"/>
        <v>0</v>
      </c>
      <c r="N348" s="79">
        <v>0</v>
      </c>
      <c r="O348" s="46">
        <v>0</v>
      </c>
      <c r="P348" s="46">
        <v>0</v>
      </c>
      <c r="Q348" s="46">
        <v>0</v>
      </c>
      <c r="R348" s="46">
        <v>0</v>
      </c>
      <c r="S348" s="130">
        <v>0</v>
      </c>
      <c r="T348" s="46">
        <v>0</v>
      </c>
      <c r="U348" s="80">
        <f t="shared" si="91"/>
        <v>0</v>
      </c>
      <c r="V348" s="46">
        <v>0</v>
      </c>
      <c r="W348" s="46">
        <v>0</v>
      </c>
      <c r="X348" s="46">
        <v>0</v>
      </c>
      <c r="Y348" s="46">
        <v>0</v>
      </c>
      <c r="Z348" s="46">
        <v>0</v>
      </c>
      <c r="AA348" s="46">
        <v>0</v>
      </c>
      <c r="AB348" s="46">
        <v>0</v>
      </c>
      <c r="AC348" s="70">
        <f t="shared" si="92"/>
        <v>0</v>
      </c>
      <c r="AD348" s="113">
        <f t="shared" si="93"/>
        <v>0</v>
      </c>
    </row>
    <row r="349" spans="1:30" s="48" customFormat="1" ht="12.75" hidden="1" x14ac:dyDescent="0.2">
      <c r="A349" s="94">
        <v>344</v>
      </c>
      <c r="B349" s="35"/>
      <c r="C349" s="142"/>
      <c r="D349" s="56"/>
      <c r="E349" s="78">
        <f t="shared" si="90"/>
        <v>0</v>
      </c>
      <c r="F349" s="79">
        <f t="shared" si="82"/>
        <v>0</v>
      </c>
      <c r="G349" s="46">
        <f t="shared" si="83"/>
        <v>0</v>
      </c>
      <c r="H349" s="46">
        <f t="shared" si="84"/>
        <v>0</v>
      </c>
      <c r="I349" s="46">
        <f t="shared" si="85"/>
        <v>0</v>
      </c>
      <c r="J349" s="46">
        <f t="shared" si="86"/>
        <v>0</v>
      </c>
      <c r="K349" s="46">
        <f t="shared" si="87"/>
        <v>0</v>
      </c>
      <c r="L349" s="46">
        <f t="shared" si="88"/>
        <v>0</v>
      </c>
      <c r="M349" s="46">
        <f t="shared" si="89"/>
        <v>0</v>
      </c>
      <c r="N349" s="79">
        <v>0</v>
      </c>
      <c r="O349" s="46">
        <v>0</v>
      </c>
      <c r="P349" s="46">
        <v>0</v>
      </c>
      <c r="Q349" s="46">
        <v>0</v>
      </c>
      <c r="R349" s="46">
        <v>0</v>
      </c>
      <c r="S349" s="130">
        <v>0</v>
      </c>
      <c r="T349" s="46">
        <v>0</v>
      </c>
      <c r="U349" s="80">
        <f t="shared" si="91"/>
        <v>0</v>
      </c>
      <c r="V349" s="46">
        <v>0</v>
      </c>
      <c r="W349" s="46">
        <v>0</v>
      </c>
      <c r="X349" s="46">
        <v>0</v>
      </c>
      <c r="Y349" s="46">
        <v>0</v>
      </c>
      <c r="Z349" s="46">
        <v>0</v>
      </c>
      <c r="AA349" s="46">
        <v>0</v>
      </c>
      <c r="AB349" s="46">
        <v>0</v>
      </c>
      <c r="AC349" s="70">
        <f t="shared" si="92"/>
        <v>0</v>
      </c>
      <c r="AD349" s="113">
        <f t="shared" si="93"/>
        <v>0</v>
      </c>
    </row>
    <row r="350" spans="1:30" s="48" customFormat="1" ht="12.75" hidden="1" x14ac:dyDescent="0.2">
      <c r="A350" s="94">
        <v>345</v>
      </c>
      <c r="B350" s="35"/>
      <c r="C350" s="142"/>
      <c r="D350" s="56"/>
      <c r="E350" s="78">
        <f t="shared" si="90"/>
        <v>0</v>
      </c>
      <c r="F350" s="79">
        <f t="shared" si="82"/>
        <v>0</v>
      </c>
      <c r="G350" s="46">
        <f t="shared" si="83"/>
        <v>0</v>
      </c>
      <c r="H350" s="46">
        <f t="shared" si="84"/>
        <v>0</v>
      </c>
      <c r="I350" s="46">
        <f t="shared" si="85"/>
        <v>0</v>
      </c>
      <c r="J350" s="46">
        <f t="shared" si="86"/>
        <v>0</v>
      </c>
      <c r="K350" s="46">
        <f t="shared" si="87"/>
        <v>0</v>
      </c>
      <c r="L350" s="46">
        <f t="shared" si="88"/>
        <v>0</v>
      </c>
      <c r="M350" s="46">
        <f t="shared" si="89"/>
        <v>0</v>
      </c>
      <c r="N350" s="79">
        <v>0</v>
      </c>
      <c r="O350" s="46">
        <v>0</v>
      </c>
      <c r="P350" s="46">
        <v>0</v>
      </c>
      <c r="Q350" s="46">
        <v>0</v>
      </c>
      <c r="R350" s="46">
        <v>0</v>
      </c>
      <c r="S350" s="130">
        <v>0</v>
      </c>
      <c r="T350" s="46">
        <v>0</v>
      </c>
      <c r="U350" s="80">
        <f t="shared" si="91"/>
        <v>0</v>
      </c>
      <c r="V350" s="46">
        <v>0</v>
      </c>
      <c r="W350" s="46">
        <v>0</v>
      </c>
      <c r="X350" s="46">
        <v>0</v>
      </c>
      <c r="Y350" s="46">
        <v>0</v>
      </c>
      <c r="Z350" s="46">
        <v>0</v>
      </c>
      <c r="AA350" s="46">
        <v>0</v>
      </c>
      <c r="AB350" s="46">
        <v>0</v>
      </c>
      <c r="AC350" s="70">
        <f t="shared" si="92"/>
        <v>0</v>
      </c>
      <c r="AD350" s="113">
        <f t="shared" si="93"/>
        <v>0</v>
      </c>
    </row>
    <row r="351" spans="1:30" s="48" customFormat="1" ht="12.75" hidden="1" x14ac:dyDescent="0.2">
      <c r="A351" s="94">
        <v>346</v>
      </c>
      <c r="B351" s="35"/>
      <c r="C351" s="142"/>
      <c r="D351" s="56"/>
      <c r="E351" s="78">
        <f t="shared" si="90"/>
        <v>0</v>
      </c>
      <c r="F351" s="79">
        <f t="shared" si="82"/>
        <v>0</v>
      </c>
      <c r="G351" s="46">
        <f t="shared" si="83"/>
        <v>0</v>
      </c>
      <c r="H351" s="46">
        <f t="shared" si="84"/>
        <v>0</v>
      </c>
      <c r="I351" s="46">
        <f t="shared" si="85"/>
        <v>0</v>
      </c>
      <c r="J351" s="46">
        <f t="shared" si="86"/>
        <v>0</v>
      </c>
      <c r="K351" s="46">
        <f t="shared" si="87"/>
        <v>0</v>
      </c>
      <c r="L351" s="46">
        <f t="shared" si="88"/>
        <v>0</v>
      </c>
      <c r="M351" s="46">
        <f t="shared" si="89"/>
        <v>0</v>
      </c>
      <c r="N351" s="79">
        <v>0</v>
      </c>
      <c r="O351" s="46">
        <v>0</v>
      </c>
      <c r="P351" s="46">
        <v>0</v>
      </c>
      <c r="Q351" s="46">
        <v>0</v>
      </c>
      <c r="R351" s="46">
        <v>0</v>
      </c>
      <c r="S351" s="130">
        <v>0</v>
      </c>
      <c r="T351" s="46">
        <v>0</v>
      </c>
      <c r="U351" s="80">
        <f t="shared" si="91"/>
        <v>0</v>
      </c>
      <c r="V351" s="46">
        <v>0</v>
      </c>
      <c r="W351" s="46">
        <v>0</v>
      </c>
      <c r="X351" s="46">
        <v>0</v>
      </c>
      <c r="Y351" s="46">
        <v>0</v>
      </c>
      <c r="Z351" s="46">
        <v>0</v>
      </c>
      <c r="AA351" s="46">
        <v>0</v>
      </c>
      <c r="AB351" s="46">
        <v>0</v>
      </c>
      <c r="AC351" s="70">
        <f t="shared" si="92"/>
        <v>0</v>
      </c>
      <c r="AD351" s="113">
        <f t="shared" si="93"/>
        <v>0</v>
      </c>
    </row>
    <row r="352" spans="1:30" s="48" customFormat="1" ht="12.75" hidden="1" x14ac:dyDescent="0.2">
      <c r="A352" s="94">
        <v>347</v>
      </c>
      <c r="B352" s="35"/>
      <c r="C352" s="142"/>
      <c r="D352" s="56"/>
      <c r="E352" s="78">
        <f t="shared" si="90"/>
        <v>0</v>
      </c>
      <c r="F352" s="79">
        <f t="shared" si="82"/>
        <v>0</v>
      </c>
      <c r="G352" s="46">
        <f t="shared" si="83"/>
        <v>0</v>
      </c>
      <c r="H352" s="46">
        <f t="shared" si="84"/>
        <v>0</v>
      </c>
      <c r="I352" s="46">
        <f t="shared" si="85"/>
        <v>0</v>
      </c>
      <c r="J352" s="46">
        <f t="shared" si="86"/>
        <v>0</v>
      </c>
      <c r="K352" s="46">
        <f t="shared" si="87"/>
        <v>0</v>
      </c>
      <c r="L352" s="46">
        <f t="shared" si="88"/>
        <v>0</v>
      </c>
      <c r="M352" s="46">
        <f t="shared" si="89"/>
        <v>0</v>
      </c>
      <c r="N352" s="79">
        <v>0</v>
      </c>
      <c r="O352" s="46">
        <v>0</v>
      </c>
      <c r="P352" s="46">
        <v>0</v>
      </c>
      <c r="Q352" s="46">
        <v>0</v>
      </c>
      <c r="R352" s="46">
        <v>0</v>
      </c>
      <c r="S352" s="130">
        <v>0</v>
      </c>
      <c r="T352" s="46">
        <v>0</v>
      </c>
      <c r="U352" s="80">
        <f t="shared" si="91"/>
        <v>0</v>
      </c>
      <c r="V352" s="46">
        <v>0</v>
      </c>
      <c r="W352" s="46">
        <v>0</v>
      </c>
      <c r="X352" s="46">
        <v>0</v>
      </c>
      <c r="Y352" s="46">
        <v>0</v>
      </c>
      <c r="Z352" s="46">
        <v>0</v>
      </c>
      <c r="AA352" s="46">
        <v>0</v>
      </c>
      <c r="AB352" s="46">
        <v>0</v>
      </c>
      <c r="AC352" s="70">
        <f t="shared" si="92"/>
        <v>0</v>
      </c>
      <c r="AD352" s="113">
        <f t="shared" si="93"/>
        <v>0</v>
      </c>
    </row>
    <row r="353" spans="1:30" s="48" customFormat="1" ht="12.75" hidden="1" x14ac:dyDescent="0.2">
      <c r="A353" s="94">
        <v>348</v>
      </c>
      <c r="B353" s="35"/>
      <c r="C353" s="142"/>
      <c r="D353" s="56"/>
      <c r="E353" s="78">
        <f t="shared" si="90"/>
        <v>0</v>
      </c>
      <c r="F353" s="79">
        <f t="shared" si="82"/>
        <v>0</v>
      </c>
      <c r="G353" s="46">
        <f t="shared" si="83"/>
        <v>0</v>
      </c>
      <c r="H353" s="46">
        <f t="shared" si="84"/>
        <v>0</v>
      </c>
      <c r="I353" s="46">
        <f t="shared" si="85"/>
        <v>0</v>
      </c>
      <c r="J353" s="46">
        <f t="shared" si="86"/>
        <v>0</v>
      </c>
      <c r="K353" s="46">
        <f t="shared" si="87"/>
        <v>0</v>
      </c>
      <c r="L353" s="46">
        <f t="shared" si="88"/>
        <v>0</v>
      </c>
      <c r="M353" s="46">
        <f t="shared" si="89"/>
        <v>0</v>
      </c>
      <c r="N353" s="79">
        <v>0</v>
      </c>
      <c r="O353" s="46">
        <v>0</v>
      </c>
      <c r="P353" s="46">
        <v>0</v>
      </c>
      <c r="Q353" s="46">
        <v>0</v>
      </c>
      <c r="R353" s="46">
        <v>0</v>
      </c>
      <c r="S353" s="130">
        <v>0</v>
      </c>
      <c r="T353" s="46">
        <v>0</v>
      </c>
      <c r="U353" s="80">
        <f t="shared" si="91"/>
        <v>0</v>
      </c>
      <c r="V353" s="46">
        <v>0</v>
      </c>
      <c r="W353" s="46">
        <v>0</v>
      </c>
      <c r="X353" s="46">
        <v>0</v>
      </c>
      <c r="Y353" s="46">
        <v>0</v>
      </c>
      <c r="Z353" s="46">
        <v>0</v>
      </c>
      <c r="AA353" s="46">
        <v>0</v>
      </c>
      <c r="AB353" s="46">
        <v>0</v>
      </c>
      <c r="AC353" s="70">
        <f t="shared" si="92"/>
        <v>0</v>
      </c>
      <c r="AD353" s="113">
        <f t="shared" si="93"/>
        <v>0</v>
      </c>
    </row>
    <row r="354" spans="1:30" s="48" customFormat="1" ht="12.75" hidden="1" x14ac:dyDescent="0.2">
      <c r="A354" s="94">
        <v>349</v>
      </c>
      <c r="B354" s="35"/>
      <c r="C354" s="142"/>
      <c r="D354" s="56"/>
      <c r="E354" s="78">
        <f t="shared" si="90"/>
        <v>0</v>
      </c>
      <c r="F354" s="79">
        <f t="shared" si="82"/>
        <v>0</v>
      </c>
      <c r="G354" s="46">
        <f t="shared" si="83"/>
        <v>0</v>
      </c>
      <c r="H354" s="46">
        <f t="shared" si="84"/>
        <v>0</v>
      </c>
      <c r="I354" s="46">
        <f t="shared" si="85"/>
        <v>0</v>
      </c>
      <c r="J354" s="46">
        <f t="shared" si="86"/>
        <v>0</v>
      </c>
      <c r="K354" s="46">
        <f t="shared" si="87"/>
        <v>0</v>
      </c>
      <c r="L354" s="46">
        <f t="shared" si="88"/>
        <v>0</v>
      </c>
      <c r="M354" s="46">
        <f t="shared" si="89"/>
        <v>0</v>
      </c>
      <c r="N354" s="79">
        <v>0</v>
      </c>
      <c r="O354" s="46">
        <v>0</v>
      </c>
      <c r="P354" s="46">
        <v>0</v>
      </c>
      <c r="Q354" s="46">
        <v>0</v>
      </c>
      <c r="R354" s="46">
        <v>0</v>
      </c>
      <c r="S354" s="130">
        <v>0</v>
      </c>
      <c r="T354" s="46">
        <v>0</v>
      </c>
      <c r="U354" s="80">
        <f t="shared" si="91"/>
        <v>0</v>
      </c>
      <c r="V354" s="46">
        <v>0</v>
      </c>
      <c r="W354" s="46">
        <v>0</v>
      </c>
      <c r="X354" s="46">
        <v>0</v>
      </c>
      <c r="Y354" s="46">
        <v>0</v>
      </c>
      <c r="Z354" s="46">
        <v>0</v>
      </c>
      <c r="AA354" s="46">
        <v>0</v>
      </c>
      <c r="AB354" s="46">
        <v>0</v>
      </c>
      <c r="AC354" s="70">
        <f t="shared" si="92"/>
        <v>0</v>
      </c>
      <c r="AD354" s="113">
        <f t="shared" si="93"/>
        <v>0</v>
      </c>
    </row>
    <row r="355" spans="1:30" s="48" customFormat="1" ht="12.75" hidden="1" x14ac:dyDescent="0.2">
      <c r="A355" s="94">
        <v>350</v>
      </c>
      <c r="B355" s="35"/>
      <c r="C355" s="142"/>
      <c r="D355" s="56"/>
      <c r="E355" s="78">
        <f t="shared" si="90"/>
        <v>0</v>
      </c>
      <c r="F355" s="79">
        <f t="shared" si="82"/>
        <v>0</v>
      </c>
      <c r="G355" s="46">
        <f t="shared" si="83"/>
        <v>0</v>
      </c>
      <c r="H355" s="46">
        <f t="shared" si="84"/>
        <v>0</v>
      </c>
      <c r="I355" s="46">
        <f t="shared" si="85"/>
        <v>0</v>
      </c>
      <c r="J355" s="46">
        <f t="shared" si="86"/>
        <v>0</v>
      </c>
      <c r="K355" s="46">
        <f t="shared" si="87"/>
        <v>0</v>
      </c>
      <c r="L355" s="46">
        <f t="shared" si="88"/>
        <v>0</v>
      </c>
      <c r="M355" s="46">
        <f t="shared" si="89"/>
        <v>0</v>
      </c>
      <c r="N355" s="79">
        <v>0</v>
      </c>
      <c r="O355" s="46">
        <v>0</v>
      </c>
      <c r="P355" s="46">
        <v>0</v>
      </c>
      <c r="Q355" s="46">
        <v>0</v>
      </c>
      <c r="R355" s="46">
        <v>0</v>
      </c>
      <c r="S355" s="130">
        <v>0</v>
      </c>
      <c r="T355" s="46">
        <v>0</v>
      </c>
      <c r="U355" s="80">
        <f t="shared" si="91"/>
        <v>0</v>
      </c>
      <c r="V355" s="46">
        <v>0</v>
      </c>
      <c r="W355" s="46">
        <v>0</v>
      </c>
      <c r="X355" s="46">
        <v>0</v>
      </c>
      <c r="Y355" s="46">
        <v>0</v>
      </c>
      <c r="Z355" s="46">
        <v>0</v>
      </c>
      <c r="AA355" s="46">
        <v>0</v>
      </c>
      <c r="AB355" s="46">
        <v>0</v>
      </c>
      <c r="AC355" s="70">
        <f t="shared" si="92"/>
        <v>0</v>
      </c>
      <c r="AD355" s="113">
        <f t="shared" si="93"/>
        <v>0</v>
      </c>
    </row>
    <row r="356" spans="1:30" s="48" customFormat="1" ht="12.75" hidden="1" x14ac:dyDescent="0.2">
      <c r="A356" s="94">
        <v>351</v>
      </c>
      <c r="B356" s="35"/>
      <c r="C356" s="142"/>
      <c r="D356" s="56"/>
      <c r="E356" s="78">
        <f t="shared" si="90"/>
        <v>0</v>
      </c>
      <c r="F356" s="79">
        <f t="shared" si="82"/>
        <v>0</v>
      </c>
      <c r="G356" s="46">
        <f t="shared" si="83"/>
        <v>0</v>
      </c>
      <c r="H356" s="46">
        <f t="shared" si="84"/>
        <v>0</v>
      </c>
      <c r="I356" s="46">
        <f t="shared" si="85"/>
        <v>0</v>
      </c>
      <c r="J356" s="46">
        <f t="shared" si="86"/>
        <v>0</v>
      </c>
      <c r="K356" s="46">
        <f t="shared" si="87"/>
        <v>0</v>
      </c>
      <c r="L356" s="46">
        <f t="shared" si="88"/>
        <v>0</v>
      </c>
      <c r="M356" s="46">
        <f t="shared" si="89"/>
        <v>0</v>
      </c>
      <c r="N356" s="79">
        <v>0</v>
      </c>
      <c r="O356" s="46">
        <v>0</v>
      </c>
      <c r="P356" s="46">
        <v>0</v>
      </c>
      <c r="Q356" s="46">
        <v>0</v>
      </c>
      <c r="R356" s="46">
        <v>0</v>
      </c>
      <c r="S356" s="130">
        <v>0</v>
      </c>
      <c r="T356" s="46">
        <v>0</v>
      </c>
      <c r="U356" s="80">
        <f t="shared" si="91"/>
        <v>0</v>
      </c>
      <c r="V356" s="46">
        <v>0</v>
      </c>
      <c r="W356" s="46">
        <v>0</v>
      </c>
      <c r="X356" s="46">
        <v>0</v>
      </c>
      <c r="Y356" s="46">
        <v>0</v>
      </c>
      <c r="Z356" s="46">
        <v>0</v>
      </c>
      <c r="AA356" s="46">
        <v>0</v>
      </c>
      <c r="AB356" s="46">
        <v>0</v>
      </c>
      <c r="AC356" s="70">
        <f t="shared" si="92"/>
        <v>0</v>
      </c>
      <c r="AD356" s="113">
        <f t="shared" si="93"/>
        <v>0</v>
      </c>
    </row>
    <row r="357" spans="1:30" s="48" customFormat="1" ht="12.75" hidden="1" x14ac:dyDescent="0.2">
      <c r="A357" s="94">
        <v>352</v>
      </c>
      <c r="B357" s="35"/>
      <c r="C357" s="142"/>
      <c r="D357" s="56"/>
      <c r="E357" s="78">
        <f t="shared" si="90"/>
        <v>0</v>
      </c>
      <c r="F357" s="79">
        <f t="shared" si="82"/>
        <v>0</v>
      </c>
      <c r="G357" s="46">
        <f t="shared" si="83"/>
        <v>0</v>
      </c>
      <c r="H357" s="46">
        <f t="shared" si="84"/>
        <v>0</v>
      </c>
      <c r="I357" s="46">
        <f t="shared" si="85"/>
        <v>0</v>
      </c>
      <c r="J357" s="46">
        <f t="shared" si="86"/>
        <v>0</v>
      </c>
      <c r="K357" s="46">
        <f t="shared" si="87"/>
        <v>0</v>
      </c>
      <c r="L357" s="46">
        <f t="shared" si="88"/>
        <v>0</v>
      </c>
      <c r="M357" s="46">
        <f t="shared" si="89"/>
        <v>0</v>
      </c>
      <c r="N357" s="79">
        <v>0</v>
      </c>
      <c r="O357" s="46">
        <v>0</v>
      </c>
      <c r="P357" s="46">
        <v>0</v>
      </c>
      <c r="Q357" s="46">
        <v>0</v>
      </c>
      <c r="R357" s="46">
        <v>0</v>
      </c>
      <c r="S357" s="130">
        <v>0</v>
      </c>
      <c r="T357" s="46">
        <v>0</v>
      </c>
      <c r="U357" s="80">
        <f t="shared" si="91"/>
        <v>0</v>
      </c>
      <c r="V357" s="46">
        <v>0</v>
      </c>
      <c r="W357" s="46">
        <v>0</v>
      </c>
      <c r="X357" s="46">
        <v>0</v>
      </c>
      <c r="Y357" s="46">
        <v>0</v>
      </c>
      <c r="Z357" s="46">
        <v>0</v>
      </c>
      <c r="AA357" s="46">
        <v>0</v>
      </c>
      <c r="AB357" s="46">
        <v>0</v>
      </c>
      <c r="AC357" s="70">
        <f t="shared" si="92"/>
        <v>0</v>
      </c>
      <c r="AD357" s="113">
        <f t="shared" si="93"/>
        <v>0</v>
      </c>
    </row>
    <row r="358" spans="1:30" s="48" customFormat="1" ht="12.75" hidden="1" x14ac:dyDescent="0.2">
      <c r="A358" s="94">
        <v>353</v>
      </c>
      <c r="B358" s="35"/>
      <c r="C358" s="142"/>
      <c r="D358" s="56"/>
      <c r="E358" s="78">
        <f t="shared" si="90"/>
        <v>0</v>
      </c>
      <c r="F358" s="79">
        <f t="shared" si="82"/>
        <v>0</v>
      </c>
      <c r="G358" s="46">
        <f t="shared" si="83"/>
        <v>0</v>
      </c>
      <c r="H358" s="46">
        <f t="shared" si="84"/>
        <v>0</v>
      </c>
      <c r="I358" s="46">
        <f t="shared" si="85"/>
        <v>0</v>
      </c>
      <c r="J358" s="46">
        <f t="shared" si="86"/>
        <v>0</v>
      </c>
      <c r="K358" s="46">
        <f t="shared" si="87"/>
        <v>0</v>
      </c>
      <c r="L358" s="46">
        <f t="shared" si="88"/>
        <v>0</v>
      </c>
      <c r="M358" s="46">
        <f t="shared" si="89"/>
        <v>0</v>
      </c>
      <c r="N358" s="79">
        <v>0</v>
      </c>
      <c r="O358" s="46">
        <v>0</v>
      </c>
      <c r="P358" s="46">
        <v>0</v>
      </c>
      <c r="Q358" s="46">
        <v>0</v>
      </c>
      <c r="R358" s="46">
        <v>0</v>
      </c>
      <c r="S358" s="130">
        <v>0</v>
      </c>
      <c r="T358" s="46">
        <v>0</v>
      </c>
      <c r="U358" s="80">
        <f t="shared" si="91"/>
        <v>0</v>
      </c>
      <c r="V358" s="46">
        <v>0</v>
      </c>
      <c r="W358" s="46">
        <v>0</v>
      </c>
      <c r="X358" s="46">
        <v>0</v>
      </c>
      <c r="Y358" s="46">
        <v>0</v>
      </c>
      <c r="Z358" s="46">
        <v>0</v>
      </c>
      <c r="AA358" s="46">
        <v>0</v>
      </c>
      <c r="AB358" s="46">
        <v>0</v>
      </c>
      <c r="AC358" s="70">
        <f t="shared" si="92"/>
        <v>0</v>
      </c>
      <c r="AD358" s="113">
        <f t="shared" si="93"/>
        <v>0</v>
      </c>
    </row>
    <row r="359" spans="1:30" s="48" customFormat="1" ht="12.75" hidden="1" x14ac:dyDescent="0.2">
      <c r="A359" s="94">
        <v>354</v>
      </c>
      <c r="B359" s="35"/>
      <c r="C359" s="142"/>
      <c r="D359" s="56"/>
      <c r="E359" s="78">
        <f t="shared" si="90"/>
        <v>0</v>
      </c>
      <c r="F359" s="79">
        <f t="shared" si="82"/>
        <v>0</v>
      </c>
      <c r="G359" s="46">
        <f t="shared" si="83"/>
        <v>0</v>
      </c>
      <c r="H359" s="46">
        <f t="shared" si="84"/>
        <v>0</v>
      </c>
      <c r="I359" s="46">
        <f t="shared" si="85"/>
        <v>0</v>
      </c>
      <c r="J359" s="46">
        <f t="shared" si="86"/>
        <v>0</v>
      </c>
      <c r="K359" s="46">
        <f t="shared" si="87"/>
        <v>0</v>
      </c>
      <c r="L359" s="46">
        <f t="shared" si="88"/>
        <v>0</v>
      </c>
      <c r="M359" s="46">
        <f t="shared" si="89"/>
        <v>0</v>
      </c>
      <c r="N359" s="79">
        <v>0</v>
      </c>
      <c r="O359" s="46">
        <v>0</v>
      </c>
      <c r="P359" s="46">
        <v>0</v>
      </c>
      <c r="Q359" s="46">
        <v>0</v>
      </c>
      <c r="R359" s="46">
        <v>0</v>
      </c>
      <c r="S359" s="130">
        <v>0</v>
      </c>
      <c r="T359" s="46">
        <v>0</v>
      </c>
      <c r="U359" s="80">
        <f t="shared" si="91"/>
        <v>0</v>
      </c>
      <c r="V359" s="46">
        <v>0</v>
      </c>
      <c r="W359" s="46">
        <v>0</v>
      </c>
      <c r="X359" s="46">
        <v>0</v>
      </c>
      <c r="Y359" s="46">
        <v>0</v>
      </c>
      <c r="Z359" s="46">
        <v>0</v>
      </c>
      <c r="AA359" s="46">
        <v>0</v>
      </c>
      <c r="AB359" s="46">
        <v>0</v>
      </c>
      <c r="AC359" s="70">
        <f t="shared" si="92"/>
        <v>0</v>
      </c>
      <c r="AD359" s="113">
        <f t="shared" si="93"/>
        <v>0</v>
      </c>
    </row>
    <row r="360" spans="1:30" s="48" customFormat="1" ht="12.75" hidden="1" x14ac:dyDescent="0.2">
      <c r="A360" s="94">
        <v>355</v>
      </c>
      <c r="B360" s="35"/>
      <c r="C360" s="142"/>
      <c r="D360" s="56"/>
      <c r="E360" s="78">
        <f t="shared" si="90"/>
        <v>0</v>
      </c>
      <c r="F360" s="79">
        <f t="shared" si="82"/>
        <v>0</v>
      </c>
      <c r="G360" s="46">
        <f t="shared" si="83"/>
        <v>0</v>
      </c>
      <c r="H360" s="46">
        <f t="shared" si="84"/>
        <v>0</v>
      </c>
      <c r="I360" s="46">
        <f t="shared" si="85"/>
        <v>0</v>
      </c>
      <c r="J360" s="46">
        <f t="shared" si="86"/>
        <v>0</v>
      </c>
      <c r="K360" s="46">
        <f t="shared" si="87"/>
        <v>0</v>
      </c>
      <c r="L360" s="46">
        <f t="shared" si="88"/>
        <v>0</v>
      </c>
      <c r="M360" s="46">
        <f t="shared" si="89"/>
        <v>0</v>
      </c>
      <c r="N360" s="79">
        <v>0</v>
      </c>
      <c r="O360" s="46">
        <v>0</v>
      </c>
      <c r="P360" s="46">
        <v>0</v>
      </c>
      <c r="Q360" s="46">
        <v>0</v>
      </c>
      <c r="R360" s="46">
        <v>0</v>
      </c>
      <c r="S360" s="130">
        <v>0</v>
      </c>
      <c r="T360" s="46">
        <v>0</v>
      </c>
      <c r="U360" s="80">
        <f t="shared" si="91"/>
        <v>0</v>
      </c>
      <c r="V360" s="46">
        <v>0</v>
      </c>
      <c r="W360" s="46">
        <v>0</v>
      </c>
      <c r="X360" s="46">
        <v>0</v>
      </c>
      <c r="Y360" s="46">
        <v>0</v>
      </c>
      <c r="Z360" s="46">
        <v>0</v>
      </c>
      <c r="AA360" s="46">
        <v>0</v>
      </c>
      <c r="AB360" s="46">
        <v>0</v>
      </c>
      <c r="AC360" s="70">
        <f t="shared" si="92"/>
        <v>0</v>
      </c>
      <c r="AD360" s="113">
        <f t="shared" si="93"/>
        <v>0</v>
      </c>
    </row>
    <row r="361" spans="1:30" s="48" customFormat="1" ht="12.75" hidden="1" x14ac:dyDescent="0.2">
      <c r="A361" s="94">
        <v>356</v>
      </c>
      <c r="B361" s="35"/>
      <c r="C361" s="142"/>
      <c r="D361" s="56"/>
      <c r="E361" s="78">
        <f t="shared" si="90"/>
        <v>0</v>
      </c>
      <c r="F361" s="79">
        <f t="shared" si="82"/>
        <v>0</v>
      </c>
      <c r="G361" s="46">
        <f t="shared" si="83"/>
        <v>0</v>
      </c>
      <c r="H361" s="46">
        <f t="shared" si="84"/>
        <v>0</v>
      </c>
      <c r="I361" s="46">
        <f t="shared" si="85"/>
        <v>0</v>
      </c>
      <c r="J361" s="46">
        <f t="shared" si="86"/>
        <v>0</v>
      </c>
      <c r="K361" s="46">
        <f t="shared" si="87"/>
        <v>0</v>
      </c>
      <c r="L361" s="46">
        <f t="shared" si="88"/>
        <v>0</v>
      </c>
      <c r="M361" s="46">
        <f t="shared" si="89"/>
        <v>0</v>
      </c>
      <c r="N361" s="79">
        <v>0</v>
      </c>
      <c r="O361" s="46">
        <v>0</v>
      </c>
      <c r="P361" s="46">
        <v>0</v>
      </c>
      <c r="Q361" s="46">
        <v>0</v>
      </c>
      <c r="R361" s="46">
        <v>0</v>
      </c>
      <c r="S361" s="130">
        <v>0</v>
      </c>
      <c r="T361" s="46">
        <v>0</v>
      </c>
      <c r="U361" s="80">
        <f t="shared" si="91"/>
        <v>0</v>
      </c>
      <c r="V361" s="46">
        <v>0</v>
      </c>
      <c r="W361" s="46">
        <v>0</v>
      </c>
      <c r="X361" s="46">
        <v>0</v>
      </c>
      <c r="Y361" s="46">
        <v>0</v>
      </c>
      <c r="Z361" s="46">
        <v>0</v>
      </c>
      <c r="AA361" s="46">
        <v>0</v>
      </c>
      <c r="AB361" s="46">
        <v>0</v>
      </c>
      <c r="AC361" s="70">
        <f t="shared" si="92"/>
        <v>0</v>
      </c>
      <c r="AD361" s="113">
        <f t="shared" si="93"/>
        <v>0</v>
      </c>
    </row>
    <row r="362" spans="1:30" s="48" customFormat="1" ht="12.75" hidden="1" x14ac:dyDescent="0.2">
      <c r="A362" s="94">
        <v>357</v>
      </c>
      <c r="B362" s="35"/>
      <c r="C362" s="142"/>
      <c r="D362" s="56"/>
      <c r="E362" s="78">
        <f t="shared" si="90"/>
        <v>0</v>
      </c>
      <c r="F362" s="79">
        <f t="shared" si="82"/>
        <v>0</v>
      </c>
      <c r="G362" s="46">
        <f t="shared" si="83"/>
        <v>0</v>
      </c>
      <c r="H362" s="46">
        <f t="shared" si="84"/>
        <v>0</v>
      </c>
      <c r="I362" s="46">
        <f t="shared" si="85"/>
        <v>0</v>
      </c>
      <c r="J362" s="46">
        <f t="shared" si="86"/>
        <v>0</v>
      </c>
      <c r="K362" s="46">
        <f t="shared" si="87"/>
        <v>0</v>
      </c>
      <c r="L362" s="46">
        <f t="shared" si="88"/>
        <v>0</v>
      </c>
      <c r="M362" s="46">
        <f t="shared" si="89"/>
        <v>0</v>
      </c>
      <c r="N362" s="79">
        <v>0</v>
      </c>
      <c r="O362" s="46">
        <v>0</v>
      </c>
      <c r="P362" s="46">
        <v>0</v>
      </c>
      <c r="Q362" s="46">
        <v>0</v>
      </c>
      <c r="R362" s="46">
        <v>0</v>
      </c>
      <c r="S362" s="130">
        <v>0</v>
      </c>
      <c r="T362" s="46">
        <v>0</v>
      </c>
      <c r="U362" s="80">
        <f t="shared" si="91"/>
        <v>0</v>
      </c>
      <c r="V362" s="46">
        <v>0</v>
      </c>
      <c r="W362" s="46">
        <v>0</v>
      </c>
      <c r="X362" s="46">
        <v>0</v>
      </c>
      <c r="Y362" s="46">
        <v>0</v>
      </c>
      <c r="Z362" s="46">
        <v>0</v>
      </c>
      <c r="AA362" s="46">
        <v>0</v>
      </c>
      <c r="AB362" s="46">
        <v>0</v>
      </c>
      <c r="AC362" s="70">
        <f t="shared" si="92"/>
        <v>0</v>
      </c>
      <c r="AD362" s="113">
        <f t="shared" si="93"/>
        <v>0</v>
      </c>
    </row>
    <row r="363" spans="1:30" s="48" customFormat="1" ht="12.75" hidden="1" x14ac:dyDescent="0.2">
      <c r="A363" s="94">
        <v>358</v>
      </c>
      <c r="B363" s="35"/>
      <c r="C363" s="142"/>
      <c r="D363" s="56"/>
      <c r="E363" s="78">
        <f t="shared" si="90"/>
        <v>0</v>
      </c>
      <c r="F363" s="79">
        <f t="shared" si="82"/>
        <v>0</v>
      </c>
      <c r="G363" s="46">
        <f t="shared" si="83"/>
        <v>0</v>
      </c>
      <c r="H363" s="46">
        <f t="shared" si="84"/>
        <v>0</v>
      </c>
      <c r="I363" s="46">
        <f t="shared" si="85"/>
        <v>0</v>
      </c>
      <c r="J363" s="46">
        <f t="shared" si="86"/>
        <v>0</v>
      </c>
      <c r="K363" s="46">
        <f t="shared" si="87"/>
        <v>0</v>
      </c>
      <c r="L363" s="46">
        <f t="shared" si="88"/>
        <v>0</v>
      </c>
      <c r="M363" s="46">
        <f t="shared" si="89"/>
        <v>0</v>
      </c>
      <c r="N363" s="79">
        <v>0</v>
      </c>
      <c r="O363" s="46">
        <v>0</v>
      </c>
      <c r="P363" s="46">
        <v>0</v>
      </c>
      <c r="Q363" s="46">
        <v>0</v>
      </c>
      <c r="R363" s="46">
        <v>0</v>
      </c>
      <c r="S363" s="130">
        <v>0</v>
      </c>
      <c r="T363" s="46">
        <v>0</v>
      </c>
      <c r="U363" s="80">
        <f t="shared" si="91"/>
        <v>0</v>
      </c>
      <c r="V363" s="46">
        <v>0</v>
      </c>
      <c r="W363" s="46">
        <v>0</v>
      </c>
      <c r="X363" s="46">
        <v>0</v>
      </c>
      <c r="Y363" s="46">
        <v>0</v>
      </c>
      <c r="Z363" s="46">
        <v>0</v>
      </c>
      <c r="AA363" s="46">
        <v>0</v>
      </c>
      <c r="AB363" s="46">
        <v>0</v>
      </c>
      <c r="AC363" s="70">
        <f t="shared" si="92"/>
        <v>0</v>
      </c>
      <c r="AD363" s="113">
        <f t="shared" si="93"/>
        <v>0</v>
      </c>
    </row>
    <row r="364" spans="1:30" s="48" customFormat="1" ht="12.75" hidden="1" x14ac:dyDescent="0.2">
      <c r="A364" s="94">
        <v>359</v>
      </c>
      <c r="B364" s="35"/>
      <c r="C364" s="142"/>
      <c r="D364" s="56"/>
      <c r="E364" s="78">
        <f t="shared" si="90"/>
        <v>0</v>
      </c>
      <c r="F364" s="79">
        <f t="shared" si="82"/>
        <v>0</v>
      </c>
      <c r="G364" s="46">
        <f t="shared" si="83"/>
        <v>0</v>
      </c>
      <c r="H364" s="46">
        <f t="shared" si="84"/>
        <v>0</v>
      </c>
      <c r="I364" s="46">
        <f t="shared" si="85"/>
        <v>0</v>
      </c>
      <c r="J364" s="46">
        <f t="shared" si="86"/>
        <v>0</v>
      </c>
      <c r="K364" s="46">
        <f t="shared" si="87"/>
        <v>0</v>
      </c>
      <c r="L364" s="46">
        <f t="shared" si="88"/>
        <v>0</v>
      </c>
      <c r="M364" s="46">
        <f t="shared" si="89"/>
        <v>0</v>
      </c>
      <c r="N364" s="79">
        <v>0</v>
      </c>
      <c r="O364" s="46">
        <v>0</v>
      </c>
      <c r="P364" s="46">
        <v>0</v>
      </c>
      <c r="Q364" s="46">
        <v>0</v>
      </c>
      <c r="R364" s="46">
        <v>0</v>
      </c>
      <c r="S364" s="130">
        <v>0</v>
      </c>
      <c r="T364" s="46">
        <v>0</v>
      </c>
      <c r="U364" s="80">
        <f t="shared" si="91"/>
        <v>0</v>
      </c>
      <c r="V364" s="46">
        <v>0</v>
      </c>
      <c r="W364" s="46">
        <v>0</v>
      </c>
      <c r="X364" s="46">
        <v>0</v>
      </c>
      <c r="Y364" s="46">
        <v>0</v>
      </c>
      <c r="Z364" s="46">
        <v>0</v>
      </c>
      <c r="AA364" s="46">
        <v>0</v>
      </c>
      <c r="AB364" s="46">
        <v>0</v>
      </c>
      <c r="AC364" s="70">
        <f t="shared" si="92"/>
        <v>0</v>
      </c>
      <c r="AD364" s="113">
        <f t="shared" si="93"/>
        <v>0</v>
      </c>
    </row>
    <row r="365" spans="1:30" s="48" customFormat="1" ht="12.75" hidden="1" x14ac:dyDescent="0.2">
      <c r="A365" s="94">
        <v>360</v>
      </c>
      <c r="B365" s="35"/>
      <c r="C365" s="142"/>
      <c r="D365" s="56"/>
      <c r="E365" s="78">
        <f t="shared" si="90"/>
        <v>0</v>
      </c>
      <c r="F365" s="79">
        <f t="shared" si="82"/>
        <v>0</v>
      </c>
      <c r="G365" s="46">
        <f t="shared" si="83"/>
        <v>0</v>
      </c>
      <c r="H365" s="46">
        <f t="shared" si="84"/>
        <v>0</v>
      </c>
      <c r="I365" s="46">
        <f t="shared" si="85"/>
        <v>0</v>
      </c>
      <c r="J365" s="46">
        <f t="shared" si="86"/>
        <v>0</v>
      </c>
      <c r="K365" s="46">
        <f t="shared" si="87"/>
        <v>0</v>
      </c>
      <c r="L365" s="46">
        <f t="shared" si="88"/>
        <v>0</v>
      </c>
      <c r="M365" s="46">
        <f t="shared" si="89"/>
        <v>0</v>
      </c>
      <c r="N365" s="79">
        <v>0</v>
      </c>
      <c r="O365" s="46">
        <v>0</v>
      </c>
      <c r="P365" s="46">
        <v>0</v>
      </c>
      <c r="Q365" s="46">
        <v>0</v>
      </c>
      <c r="R365" s="46">
        <v>0</v>
      </c>
      <c r="S365" s="130">
        <v>0</v>
      </c>
      <c r="T365" s="46">
        <v>0</v>
      </c>
      <c r="U365" s="80">
        <f t="shared" si="91"/>
        <v>0</v>
      </c>
      <c r="V365" s="46">
        <v>0</v>
      </c>
      <c r="W365" s="46">
        <v>0</v>
      </c>
      <c r="X365" s="46">
        <v>0</v>
      </c>
      <c r="Y365" s="46">
        <v>0</v>
      </c>
      <c r="Z365" s="46">
        <v>0</v>
      </c>
      <c r="AA365" s="46">
        <v>0</v>
      </c>
      <c r="AB365" s="46">
        <v>0</v>
      </c>
      <c r="AC365" s="70">
        <f t="shared" si="92"/>
        <v>0</v>
      </c>
      <c r="AD365" s="113">
        <f t="shared" si="93"/>
        <v>0</v>
      </c>
    </row>
    <row r="366" spans="1:30" s="48" customFormat="1" ht="12.75" hidden="1" x14ac:dyDescent="0.2">
      <c r="A366" s="94">
        <v>361</v>
      </c>
      <c r="B366" s="35"/>
      <c r="C366" s="142"/>
      <c r="D366" s="56"/>
      <c r="E366" s="78">
        <f t="shared" si="90"/>
        <v>0</v>
      </c>
      <c r="F366" s="79">
        <f t="shared" si="82"/>
        <v>0</v>
      </c>
      <c r="G366" s="46">
        <f t="shared" si="83"/>
        <v>0</v>
      </c>
      <c r="H366" s="46">
        <f t="shared" si="84"/>
        <v>0</v>
      </c>
      <c r="I366" s="46">
        <f t="shared" si="85"/>
        <v>0</v>
      </c>
      <c r="J366" s="46">
        <f t="shared" si="86"/>
        <v>0</v>
      </c>
      <c r="K366" s="46">
        <f t="shared" si="87"/>
        <v>0</v>
      </c>
      <c r="L366" s="46">
        <f t="shared" si="88"/>
        <v>0</v>
      </c>
      <c r="M366" s="46">
        <f t="shared" si="89"/>
        <v>0</v>
      </c>
      <c r="N366" s="79">
        <v>0</v>
      </c>
      <c r="O366" s="46">
        <v>0</v>
      </c>
      <c r="P366" s="46">
        <v>0</v>
      </c>
      <c r="Q366" s="46">
        <v>0</v>
      </c>
      <c r="R366" s="46">
        <v>0</v>
      </c>
      <c r="S366" s="130">
        <v>0</v>
      </c>
      <c r="T366" s="46">
        <v>0</v>
      </c>
      <c r="U366" s="80">
        <f t="shared" si="91"/>
        <v>0</v>
      </c>
      <c r="V366" s="46">
        <v>0</v>
      </c>
      <c r="W366" s="46">
        <v>0</v>
      </c>
      <c r="X366" s="46">
        <v>0</v>
      </c>
      <c r="Y366" s="46">
        <v>0</v>
      </c>
      <c r="Z366" s="46">
        <v>0</v>
      </c>
      <c r="AA366" s="46">
        <v>0</v>
      </c>
      <c r="AB366" s="46">
        <v>0</v>
      </c>
      <c r="AC366" s="70">
        <f t="shared" si="92"/>
        <v>0</v>
      </c>
      <c r="AD366" s="113">
        <f t="shared" si="93"/>
        <v>0</v>
      </c>
    </row>
    <row r="367" spans="1:30" s="48" customFormat="1" ht="12.75" hidden="1" x14ac:dyDescent="0.2">
      <c r="A367" s="94">
        <v>362</v>
      </c>
      <c r="B367" s="35"/>
      <c r="C367" s="142"/>
      <c r="D367" s="56"/>
      <c r="E367" s="78">
        <f t="shared" si="90"/>
        <v>0</v>
      </c>
      <c r="F367" s="79">
        <f t="shared" si="82"/>
        <v>0</v>
      </c>
      <c r="G367" s="46">
        <f t="shared" si="83"/>
        <v>0</v>
      </c>
      <c r="H367" s="46">
        <f t="shared" si="84"/>
        <v>0</v>
      </c>
      <c r="I367" s="46">
        <f t="shared" si="85"/>
        <v>0</v>
      </c>
      <c r="J367" s="46">
        <f t="shared" si="86"/>
        <v>0</v>
      </c>
      <c r="K367" s="46">
        <f t="shared" si="87"/>
        <v>0</v>
      </c>
      <c r="L367" s="46">
        <f t="shared" si="88"/>
        <v>0</v>
      </c>
      <c r="M367" s="46">
        <f t="shared" si="89"/>
        <v>0</v>
      </c>
      <c r="N367" s="79">
        <v>0</v>
      </c>
      <c r="O367" s="46">
        <v>0</v>
      </c>
      <c r="P367" s="46">
        <v>0</v>
      </c>
      <c r="Q367" s="46">
        <v>0</v>
      </c>
      <c r="R367" s="46">
        <v>0</v>
      </c>
      <c r="S367" s="130">
        <v>0</v>
      </c>
      <c r="T367" s="46">
        <v>0</v>
      </c>
      <c r="U367" s="80">
        <f t="shared" si="91"/>
        <v>0</v>
      </c>
      <c r="V367" s="46">
        <v>0</v>
      </c>
      <c r="W367" s="46">
        <v>0</v>
      </c>
      <c r="X367" s="46">
        <v>0</v>
      </c>
      <c r="Y367" s="46">
        <v>0</v>
      </c>
      <c r="Z367" s="46">
        <v>0</v>
      </c>
      <c r="AA367" s="46">
        <v>0</v>
      </c>
      <c r="AB367" s="46">
        <v>0</v>
      </c>
      <c r="AC367" s="70">
        <f t="shared" si="92"/>
        <v>0</v>
      </c>
      <c r="AD367" s="113">
        <f t="shared" si="93"/>
        <v>0</v>
      </c>
    </row>
    <row r="368" spans="1:30" s="48" customFormat="1" ht="12.75" hidden="1" x14ac:dyDescent="0.2">
      <c r="A368" s="94">
        <v>363</v>
      </c>
      <c r="B368" s="35"/>
      <c r="C368" s="142"/>
      <c r="D368" s="56"/>
      <c r="E368" s="78">
        <f t="shared" si="90"/>
        <v>0</v>
      </c>
      <c r="F368" s="79">
        <f t="shared" si="82"/>
        <v>0</v>
      </c>
      <c r="G368" s="46">
        <f t="shared" si="83"/>
        <v>0</v>
      </c>
      <c r="H368" s="46">
        <f t="shared" si="84"/>
        <v>0</v>
      </c>
      <c r="I368" s="46">
        <f t="shared" si="85"/>
        <v>0</v>
      </c>
      <c r="J368" s="46">
        <f t="shared" si="86"/>
        <v>0</v>
      </c>
      <c r="K368" s="46">
        <f t="shared" si="87"/>
        <v>0</v>
      </c>
      <c r="L368" s="46">
        <f t="shared" si="88"/>
        <v>0</v>
      </c>
      <c r="M368" s="46">
        <f t="shared" si="89"/>
        <v>0</v>
      </c>
      <c r="N368" s="79">
        <v>0</v>
      </c>
      <c r="O368" s="46">
        <v>0</v>
      </c>
      <c r="P368" s="46">
        <v>0</v>
      </c>
      <c r="Q368" s="46">
        <v>0</v>
      </c>
      <c r="R368" s="46">
        <v>0</v>
      </c>
      <c r="S368" s="130">
        <v>0</v>
      </c>
      <c r="T368" s="46">
        <v>0</v>
      </c>
      <c r="U368" s="80">
        <f t="shared" si="91"/>
        <v>0</v>
      </c>
      <c r="V368" s="46">
        <v>0</v>
      </c>
      <c r="W368" s="46">
        <v>0</v>
      </c>
      <c r="X368" s="46">
        <v>0</v>
      </c>
      <c r="Y368" s="46">
        <v>0</v>
      </c>
      <c r="Z368" s="46">
        <v>0</v>
      </c>
      <c r="AA368" s="46">
        <v>0</v>
      </c>
      <c r="AB368" s="46">
        <v>0</v>
      </c>
      <c r="AC368" s="70">
        <f t="shared" si="92"/>
        <v>0</v>
      </c>
      <c r="AD368" s="113">
        <f t="shared" si="93"/>
        <v>0</v>
      </c>
    </row>
    <row r="369" spans="1:30" s="48" customFormat="1" ht="12.75" hidden="1" x14ac:dyDescent="0.2">
      <c r="A369" s="94">
        <v>364</v>
      </c>
      <c r="B369" s="35"/>
      <c r="C369" s="142"/>
      <c r="D369" s="56"/>
      <c r="E369" s="78">
        <f t="shared" si="90"/>
        <v>0</v>
      </c>
      <c r="F369" s="79">
        <f t="shared" si="82"/>
        <v>0</v>
      </c>
      <c r="G369" s="46">
        <f t="shared" si="83"/>
        <v>0</v>
      </c>
      <c r="H369" s="46">
        <f t="shared" si="84"/>
        <v>0</v>
      </c>
      <c r="I369" s="46">
        <f t="shared" si="85"/>
        <v>0</v>
      </c>
      <c r="J369" s="46">
        <f t="shared" si="86"/>
        <v>0</v>
      </c>
      <c r="K369" s="46">
        <f t="shared" si="87"/>
        <v>0</v>
      </c>
      <c r="L369" s="46">
        <f t="shared" si="88"/>
        <v>0</v>
      </c>
      <c r="M369" s="46">
        <f t="shared" si="89"/>
        <v>0</v>
      </c>
      <c r="N369" s="79">
        <v>0</v>
      </c>
      <c r="O369" s="46">
        <v>0</v>
      </c>
      <c r="P369" s="46">
        <v>0</v>
      </c>
      <c r="Q369" s="46">
        <v>0</v>
      </c>
      <c r="R369" s="46">
        <v>0</v>
      </c>
      <c r="S369" s="130">
        <v>0</v>
      </c>
      <c r="T369" s="46">
        <v>0</v>
      </c>
      <c r="U369" s="80">
        <f t="shared" si="91"/>
        <v>0</v>
      </c>
      <c r="V369" s="46">
        <v>0</v>
      </c>
      <c r="W369" s="46">
        <v>0</v>
      </c>
      <c r="X369" s="46">
        <v>0</v>
      </c>
      <c r="Y369" s="46">
        <v>0</v>
      </c>
      <c r="Z369" s="46">
        <v>0</v>
      </c>
      <c r="AA369" s="46">
        <v>0</v>
      </c>
      <c r="AB369" s="46">
        <v>0</v>
      </c>
      <c r="AC369" s="70">
        <f t="shared" si="92"/>
        <v>0</v>
      </c>
      <c r="AD369" s="113">
        <f t="shared" si="93"/>
        <v>0</v>
      </c>
    </row>
    <row r="370" spans="1:30" s="48" customFormat="1" ht="12.75" hidden="1" x14ac:dyDescent="0.2">
      <c r="A370" s="94">
        <v>365</v>
      </c>
      <c r="B370" s="35"/>
      <c r="C370" s="142"/>
      <c r="D370" s="56"/>
      <c r="E370" s="78">
        <f t="shared" si="90"/>
        <v>0</v>
      </c>
      <c r="F370" s="79">
        <f t="shared" si="82"/>
        <v>0</v>
      </c>
      <c r="G370" s="46">
        <f t="shared" si="83"/>
        <v>0</v>
      </c>
      <c r="H370" s="46">
        <f t="shared" si="84"/>
        <v>0</v>
      </c>
      <c r="I370" s="46">
        <f t="shared" si="85"/>
        <v>0</v>
      </c>
      <c r="J370" s="46">
        <f t="shared" si="86"/>
        <v>0</v>
      </c>
      <c r="K370" s="46">
        <f t="shared" si="87"/>
        <v>0</v>
      </c>
      <c r="L370" s="46">
        <f t="shared" si="88"/>
        <v>0</v>
      </c>
      <c r="M370" s="46">
        <f t="shared" si="89"/>
        <v>0</v>
      </c>
      <c r="N370" s="79">
        <v>0</v>
      </c>
      <c r="O370" s="46">
        <v>0</v>
      </c>
      <c r="P370" s="46">
        <v>0</v>
      </c>
      <c r="Q370" s="46">
        <v>0</v>
      </c>
      <c r="R370" s="46">
        <v>0</v>
      </c>
      <c r="S370" s="130">
        <v>0</v>
      </c>
      <c r="T370" s="46">
        <v>0</v>
      </c>
      <c r="U370" s="80">
        <f t="shared" si="91"/>
        <v>0</v>
      </c>
      <c r="V370" s="46">
        <v>0</v>
      </c>
      <c r="W370" s="46">
        <v>0</v>
      </c>
      <c r="X370" s="46">
        <v>0</v>
      </c>
      <c r="Y370" s="46">
        <v>0</v>
      </c>
      <c r="Z370" s="46">
        <v>0</v>
      </c>
      <c r="AA370" s="46">
        <v>0</v>
      </c>
      <c r="AB370" s="46">
        <v>0</v>
      </c>
      <c r="AC370" s="70">
        <f t="shared" si="92"/>
        <v>0</v>
      </c>
      <c r="AD370" s="113">
        <f t="shared" si="93"/>
        <v>0</v>
      </c>
    </row>
    <row r="371" spans="1:30" s="48" customFormat="1" ht="12.75" hidden="1" x14ac:dyDescent="0.2">
      <c r="A371" s="94">
        <v>366</v>
      </c>
      <c r="B371" s="35"/>
      <c r="C371" s="142"/>
      <c r="D371" s="56"/>
      <c r="E371" s="78">
        <f t="shared" si="90"/>
        <v>0</v>
      </c>
      <c r="F371" s="79">
        <f t="shared" si="82"/>
        <v>0</v>
      </c>
      <c r="G371" s="46">
        <f t="shared" si="83"/>
        <v>0</v>
      </c>
      <c r="H371" s="46">
        <f t="shared" si="84"/>
        <v>0</v>
      </c>
      <c r="I371" s="46">
        <f t="shared" si="85"/>
        <v>0</v>
      </c>
      <c r="J371" s="46">
        <f t="shared" si="86"/>
        <v>0</v>
      </c>
      <c r="K371" s="46">
        <f t="shared" si="87"/>
        <v>0</v>
      </c>
      <c r="L371" s="46">
        <f t="shared" si="88"/>
        <v>0</v>
      </c>
      <c r="M371" s="46">
        <f t="shared" si="89"/>
        <v>0</v>
      </c>
      <c r="N371" s="79">
        <v>0</v>
      </c>
      <c r="O371" s="46">
        <v>0</v>
      </c>
      <c r="P371" s="46">
        <v>0</v>
      </c>
      <c r="Q371" s="46">
        <v>0</v>
      </c>
      <c r="R371" s="46">
        <v>0</v>
      </c>
      <c r="S371" s="130">
        <v>0</v>
      </c>
      <c r="T371" s="46">
        <v>0</v>
      </c>
      <c r="U371" s="80">
        <f t="shared" si="91"/>
        <v>0</v>
      </c>
      <c r="V371" s="46">
        <v>0</v>
      </c>
      <c r="W371" s="46">
        <v>0</v>
      </c>
      <c r="X371" s="46">
        <v>0</v>
      </c>
      <c r="Y371" s="46">
        <v>0</v>
      </c>
      <c r="Z371" s="46">
        <v>0</v>
      </c>
      <c r="AA371" s="46">
        <v>0</v>
      </c>
      <c r="AB371" s="46">
        <v>0</v>
      </c>
      <c r="AC371" s="70">
        <f t="shared" si="92"/>
        <v>0</v>
      </c>
      <c r="AD371" s="113">
        <f t="shared" si="93"/>
        <v>0</v>
      </c>
    </row>
    <row r="372" spans="1:30" s="48" customFormat="1" ht="12.75" hidden="1" x14ac:dyDescent="0.2">
      <c r="A372" s="94">
        <v>367</v>
      </c>
      <c r="B372" s="35"/>
      <c r="C372" s="142"/>
      <c r="D372" s="56"/>
      <c r="E372" s="78">
        <f t="shared" si="90"/>
        <v>0</v>
      </c>
      <c r="F372" s="79">
        <f t="shared" si="82"/>
        <v>0</v>
      </c>
      <c r="G372" s="46">
        <f t="shared" si="83"/>
        <v>0</v>
      </c>
      <c r="H372" s="46">
        <f t="shared" si="84"/>
        <v>0</v>
      </c>
      <c r="I372" s="46">
        <f t="shared" si="85"/>
        <v>0</v>
      </c>
      <c r="J372" s="46">
        <f t="shared" si="86"/>
        <v>0</v>
      </c>
      <c r="K372" s="46">
        <f t="shared" si="87"/>
        <v>0</v>
      </c>
      <c r="L372" s="46">
        <f t="shared" si="88"/>
        <v>0</v>
      </c>
      <c r="M372" s="46">
        <f t="shared" si="89"/>
        <v>0</v>
      </c>
      <c r="N372" s="79">
        <v>0</v>
      </c>
      <c r="O372" s="46">
        <v>0</v>
      </c>
      <c r="P372" s="46">
        <v>0</v>
      </c>
      <c r="Q372" s="46">
        <v>0</v>
      </c>
      <c r="R372" s="46">
        <v>0</v>
      </c>
      <c r="S372" s="130">
        <v>0</v>
      </c>
      <c r="T372" s="46">
        <v>0</v>
      </c>
      <c r="U372" s="80">
        <f t="shared" si="91"/>
        <v>0</v>
      </c>
      <c r="V372" s="46">
        <v>0</v>
      </c>
      <c r="W372" s="46">
        <v>0</v>
      </c>
      <c r="X372" s="46">
        <v>0</v>
      </c>
      <c r="Y372" s="46">
        <v>0</v>
      </c>
      <c r="Z372" s="46">
        <v>0</v>
      </c>
      <c r="AA372" s="46">
        <v>0</v>
      </c>
      <c r="AB372" s="46">
        <v>0</v>
      </c>
      <c r="AC372" s="70">
        <f t="shared" si="92"/>
        <v>0</v>
      </c>
      <c r="AD372" s="113">
        <f t="shared" si="93"/>
        <v>0</v>
      </c>
    </row>
    <row r="373" spans="1:30" s="48" customFormat="1" ht="12.75" hidden="1" x14ac:dyDescent="0.2">
      <c r="A373" s="94">
        <v>368</v>
      </c>
      <c r="B373" s="35"/>
      <c r="C373" s="142"/>
      <c r="D373" s="56"/>
      <c r="E373" s="78">
        <f t="shared" si="90"/>
        <v>0</v>
      </c>
      <c r="F373" s="79">
        <f t="shared" si="82"/>
        <v>0</v>
      </c>
      <c r="G373" s="46">
        <f t="shared" si="83"/>
        <v>0</v>
      </c>
      <c r="H373" s="46">
        <f t="shared" si="84"/>
        <v>0</v>
      </c>
      <c r="I373" s="46">
        <f t="shared" si="85"/>
        <v>0</v>
      </c>
      <c r="J373" s="46">
        <f t="shared" si="86"/>
        <v>0</v>
      </c>
      <c r="K373" s="46">
        <f t="shared" si="87"/>
        <v>0</v>
      </c>
      <c r="L373" s="46">
        <f t="shared" si="88"/>
        <v>0</v>
      </c>
      <c r="M373" s="46">
        <f t="shared" si="89"/>
        <v>0</v>
      </c>
      <c r="N373" s="79">
        <v>0</v>
      </c>
      <c r="O373" s="46">
        <v>0</v>
      </c>
      <c r="P373" s="46">
        <v>0</v>
      </c>
      <c r="Q373" s="46">
        <v>0</v>
      </c>
      <c r="R373" s="46">
        <v>0</v>
      </c>
      <c r="S373" s="130">
        <v>0</v>
      </c>
      <c r="T373" s="46">
        <v>0</v>
      </c>
      <c r="U373" s="80">
        <f t="shared" si="91"/>
        <v>0</v>
      </c>
      <c r="V373" s="46">
        <v>0</v>
      </c>
      <c r="W373" s="46">
        <v>0</v>
      </c>
      <c r="X373" s="46">
        <v>0</v>
      </c>
      <c r="Y373" s="46">
        <v>0</v>
      </c>
      <c r="Z373" s="46">
        <v>0</v>
      </c>
      <c r="AA373" s="46">
        <v>0</v>
      </c>
      <c r="AB373" s="46">
        <v>0</v>
      </c>
      <c r="AC373" s="70">
        <f t="shared" si="92"/>
        <v>0</v>
      </c>
      <c r="AD373" s="113">
        <f t="shared" si="93"/>
        <v>0</v>
      </c>
    </row>
    <row r="374" spans="1:30" s="48" customFormat="1" ht="12.75" hidden="1" x14ac:dyDescent="0.2">
      <c r="A374" s="94">
        <v>369</v>
      </c>
      <c r="B374" s="35"/>
      <c r="C374" s="142"/>
      <c r="D374" s="56"/>
      <c r="E374" s="78">
        <f t="shared" si="90"/>
        <v>0</v>
      </c>
      <c r="F374" s="79">
        <f t="shared" si="82"/>
        <v>0</v>
      </c>
      <c r="G374" s="46">
        <f t="shared" si="83"/>
        <v>0</v>
      </c>
      <c r="H374" s="46">
        <f t="shared" si="84"/>
        <v>0</v>
      </c>
      <c r="I374" s="46">
        <f t="shared" si="85"/>
        <v>0</v>
      </c>
      <c r="J374" s="46">
        <f t="shared" si="86"/>
        <v>0</v>
      </c>
      <c r="K374" s="46">
        <f t="shared" si="87"/>
        <v>0</v>
      </c>
      <c r="L374" s="46">
        <f t="shared" si="88"/>
        <v>0</v>
      </c>
      <c r="M374" s="46">
        <f t="shared" si="89"/>
        <v>0</v>
      </c>
      <c r="N374" s="79">
        <v>0</v>
      </c>
      <c r="O374" s="46">
        <v>0</v>
      </c>
      <c r="P374" s="46">
        <v>0</v>
      </c>
      <c r="Q374" s="46">
        <v>0</v>
      </c>
      <c r="R374" s="46">
        <v>0</v>
      </c>
      <c r="S374" s="130">
        <v>0</v>
      </c>
      <c r="T374" s="46">
        <v>0</v>
      </c>
      <c r="U374" s="80">
        <f t="shared" si="91"/>
        <v>0</v>
      </c>
      <c r="V374" s="46">
        <v>0</v>
      </c>
      <c r="W374" s="46">
        <v>0</v>
      </c>
      <c r="X374" s="46">
        <v>0</v>
      </c>
      <c r="Y374" s="46">
        <v>0</v>
      </c>
      <c r="Z374" s="46">
        <v>0</v>
      </c>
      <c r="AA374" s="46">
        <v>0</v>
      </c>
      <c r="AB374" s="46">
        <v>0</v>
      </c>
      <c r="AC374" s="70">
        <f t="shared" si="92"/>
        <v>0</v>
      </c>
      <c r="AD374" s="113">
        <f t="shared" si="93"/>
        <v>0</v>
      </c>
    </row>
    <row r="375" spans="1:30" s="48" customFormat="1" ht="12.75" hidden="1" x14ac:dyDescent="0.2">
      <c r="A375" s="94">
        <v>370</v>
      </c>
      <c r="B375" s="35"/>
      <c r="C375" s="142"/>
      <c r="D375" s="56"/>
      <c r="E375" s="78">
        <f t="shared" si="90"/>
        <v>0</v>
      </c>
      <c r="F375" s="79">
        <f t="shared" si="82"/>
        <v>0</v>
      </c>
      <c r="G375" s="46">
        <f t="shared" si="83"/>
        <v>0</v>
      </c>
      <c r="H375" s="46">
        <f t="shared" si="84"/>
        <v>0</v>
      </c>
      <c r="I375" s="46">
        <f t="shared" si="85"/>
        <v>0</v>
      </c>
      <c r="J375" s="46">
        <f t="shared" si="86"/>
        <v>0</v>
      </c>
      <c r="K375" s="46">
        <f t="shared" si="87"/>
        <v>0</v>
      </c>
      <c r="L375" s="46">
        <f t="shared" si="88"/>
        <v>0</v>
      </c>
      <c r="M375" s="46">
        <f t="shared" si="89"/>
        <v>0</v>
      </c>
      <c r="N375" s="79">
        <v>0</v>
      </c>
      <c r="O375" s="46">
        <v>0</v>
      </c>
      <c r="P375" s="46">
        <v>0</v>
      </c>
      <c r="Q375" s="46">
        <v>0</v>
      </c>
      <c r="R375" s="46">
        <v>0</v>
      </c>
      <c r="S375" s="130">
        <v>0</v>
      </c>
      <c r="T375" s="46">
        <v>0</v>
      </c>
      <c r="U375" s="80">
        <f t="shared" si="91"/>
        <v>0</v>
      </c>
      <c r="V375" s="46">
        <v>0</v>
      </c>
      <c r="W375" s="46">
        <v>0</v>
      </c>
      <c r="X375" s="46">
        <v>0</v>
      </c>
      <c r="Y375" s="46">
        <v>0</v>
      </c>
      <c r="Z375" s="46">
        <v>0</v>
      </c>
      <c r="AA375" s="46">
        <v>0</v>
      </c>
      <c r="AB375" s="46">
        <v>0</v>
      </c>
      <c r="AC375" s="70">
        <f t="shared" si="92"/>
        <v>0</v>
      </c>
      <c r="AD375" s="113">
        <f t="shared" si="93"/>
        <v>0</v>
      </c>
    </row>
    <row r="376" spans="1:30" s="48" customFormat="1" ht="12.75" hidden="1" x14ac:dyDescent="0.2">
      <c r="A376" s="94">
        <v>371</v>
      </c>
      <c r="B376" s="35"/>
      <c r="C376" s="142"/>
      <c r="D376" s="56"/>
      <c r="E376" s="78">
        <f t="shared" si="90"/>
        <v>0</v>
      </c>
      <c r="F376" s="79">
        <f t="shared" si="82"/>
        <v>0</v>
      </c>
      <c r="G376" s="46">
        <f t="shared" si="83"/>
        <v>0</v>
      </c>
      <c r="H376" s="46">
        <f t="shared" si="84"/>
        <v>0</v>
      </c>
      <c r="I376" s="46">
        <f t="shared" si="85"/>
        <v>0</v>
      </c>
      <c r="J376" s="46">
        <f t="shared" si="86"/>
        <v>0</v>
      </c>
      <c r="K376" s="46">
        <f t="shared" si="87"/>
        <v>0</v>
      </c>
      <c r="L376" s="46">
        <f t="shared" si="88"/>
        <v>0</v>
      </c>
      <c r="M376" s="46">
        <f t="shared" si="89"/>
        <v>0</v>
      </c>
      <c r="N376" s="79">
        <v>0</v>
      </c>
      <c r="O376" s="46">
        <v>0</v>
      </c>
      <c r="P376" s="46">
        <v>0</v>
      </c>
      <c r="Q376" s="46">
        <v>0</v>
      </c>
      <c r="R376" s="46">
        <v>0</v>
      </c>
      <c r="S376" s="130">
        <v>0</v>
      </c>
      <c r="T376" s="46">
        <v>0</v>
      </c>
      <c r="U376" s="80">
        <f t="shared" si="91"/>
        <v>0</v>
      </c>
      <c r="V376" s="46">
        <v>0</v>
      </c>
      <c r="W376" s="46">
        <v>0</v>
      </c>
      <c r="X376" s="46">
        <v>0</v>
      </c>
      <c r="Y376" s="46">
        <v>0</v>
      </c>
      <c r="Z376" s="46">
        <v>0</v>
      </c>
      <c r="AA376" s="46">
        <v>0</v>
      </c>
      <c r="AB376" s="46">
        <v>0</v>
      </c>
      <c r="AC376" s="70">
        <f t="shared" si="92"/>
        <v>0</v>
      </c>
      <c r="AD376" s="113">
        <f t="shared" si="93"/>
        <v>0</v>
      </c>
    </row>
    <row r="377" spans="1:30" s="48" customFormat="1" ht="12.75" hidden="1" x14ac:dyDescent="0.2">
      <c r="A377" s="94">
        <v>372</v>
      </c>
      <c r="B377" s="35"/>
      <c r="C377" s="142"/>
      <c r="D377" s="56"/>
      <c r="E377" s="78">
        <f t="shared" si="90"/>
        <v>0</v>
      </c>
      <c r="F377" s="79">
        <f t="shared" si="82"/>
        <v>0</v>
      </c>
      <c r="G377" s="46">
        <f t="shared" si="83"/>
        <v>0</v>
      </c>
      <c r="H377" s="46">
        <f t="shared" si="84"/>
        <v>0</v>
      </c>
      <c r="I377" s="46">
        <f t="shared" si="85"/>
        <v>0</v>
      </c>
      <c r="J377" s="46">
        <f t="shared" si="86"/>
        <v>0</v>
      </c>
      <c r="K377" s="46">
        <f t="shared" si="87"/>
        <v>0</v>
      </c>
      <c r="L377" s="46">
        <f t="shared" si="88"/>
        <v>0</v>
      </c>
      <c r="M377" s="46">
        <f t="shared" si="89"/>
        <v>0</v>
      </c>
      <c r="N377" s="79">
        <v>0</v>
      </c>
      <c r="O377" s="46">
        <v>0</v>
      </c>
      <c r="P377" s="46">
        <v>0</v>
      </c>
      <c r="Q377" s="46">
        <v>0</v>
      </c>
      <c r="R377" s="46">
        <v>0</v>
      </c>
      <c r="S377" s="130">
        <v>0</v>
      </c>
      <c r="T377" s="46">
        <v>0</v>
      </c>
      <c r="U377" s="80">
        <f t="shared" si="91"/>
        <v>0</v>
      </c>
      <c r="V377" s="46">
        <v>0</v>
      </c>
      <c r="W377" s="46">
        <v>0</v>
      </c>
      <c r="X377" s="46">
        <v>0</v>
      </c>
      <c r="Y377" s="46">
        <v>0</v>
      </c>
      <c r="Z377" s="46">
        <v>0</v>
      </c>
      <c r="AA377" s="46">
        <v>0</v>
      </c>
      <c r="AB377" s="46">
        <v>0</v>
      </c>
      <c r="AC377" s="70">
        <f t="shared" si="92"/>
        <v>0</v>
      </c>
      <c r="AD377" s="113">
        <f t="shared" si="93"/>
        <v>0</v>
      </c>
    </row>
    <row r="378" spans="1:30" s="48" customFormat="1" ht="12.75" hidden="1" x14ac:dyDescent="0.2">
      <c r="A378" s="94">
        <v>373</v>
      </c>
      <c r="B378" s="35"/>
      <c r="C378" s="142"/>
      <c r="D378" s="56"/>
      <c r="E378" s="78">
        <f t="shared" si="90"/>
        <v>0</v>
      </c>
      <c r="F378" s="79">
        <f t="shared" si="82"/>
        <v>0</v>
      </c>
      <c r="G378" s="46">
        <f t="shared" si="83"/>
        <v>0</v>
      </c>
      <c r="H378" s="46">
        <f t="shared" si="84"/>
        <v>0</v>
      </c>
      <c r="I378" s="46">
        <f t="shared" si="85"/>
        <v>0</v>
      </c>
      <c r="J378" s="46">
        <f t="shared" si="86"/>
        <v>0</v>
      </c>
      <c r="K378" s="46">
        <f t="shared" si="87"/>
        <v>0</v>
      </c>
      <c r="L378" s="46">
        <f t="shared" si="88"/>
        <v>0</v>
      </c>
      <c r="M378" s="46">
        <f t="shared" si="89"/>
        <v>0</v>
      </c>
      <c r="N378" s="79">
        <v>0</v>
      </c>
      <c r="O378" s="46">
        <v>0</v>
      </c>
      <c r="P378" s="46">
        <v>0</v>
      </c>
      <c r="Q378" s="46">
        <v>0</v>
      </c>
      <c r="R378" s="46">
        <v>0</v>
      </c>
      <c r="S378" s="130">
        <v>0</v>
      </c>
      <c r="T378" s="46">
        <v>0</v>
      </c>
      <c r="U378" s="80">
        <f t="shared" si="91"/>
        <v>0</v>
      </c>
      <c r="V378" s="46">
        <v>0</v>
      </c>
      <c r="W378" s="46">
        <v>0</v>
      </c>
      <c r="X378" s="46">
        <v>0</v>
      </c>
      <c r="Y378" s="46">
        <v>0</v>
      </c>
      <c r="Z378" s="46">
        <v>0</v>
      </c>
      <c r="AA378" s="46">
        <v>0</v>
      </c>
      <c r="AB378" s="46">
        <v>0</v>
      </c>
      <c r="AC378" s="70">
        <f t="shared" si="92"/>
        <v>0</v>
      </c>
      <c r="AD378" s="113">
        <f t="shared" si="93"/>
        <v>0</v>
      </c>
    </row>
    <row r="379" spans="1:30" s="48" customFormat="1" ht="12.75" hidden="1" x14ac:dyDescent="0.2">
      <c r="A379" s="94">
        <v>374</v>
      </c>
      <c r="B379" s="35"/>
      <c r="C379" s="142"/>
      <c r="D379" s="56"/>
      <c r="E379" s="78">
        <f t="shared" si="90"/>
        <v>0</v>
      </c>
      <c r="F379" s="79">
        <f t="shared" si="82"/>
        <v>0</v>
      </c>
      <c r="G379" s="46">
        <f t="shared" si="83"/>
        <v>0</v>
      </c>
      <c r="H379" s="46">
        <f t="shared" si="84"/>
        <v>0</v>
      </c>
      <c r="I379" s="46">
        <f t="shared" si="85"/>
        <v>0</v>
      </c>
      <c r="J379" s="46">
        <f t="shared" si="86"/>
        <v>0</v>
      </c>
      <c r="K379" s="46">
        <f t="shared" si="87"/>
        <v>0</v>
      </c>
      <c r="L379" s="46">
        <f t="shared" si="88"/>
        <v>0</v>
      </c>
      <c r="M379" s="46">
        <f t="shared" si="89"/>
        <v>0</v>
      </c>
      <c r="N379" s="79">
        <v>0</v>
      </c>
      <c r="O379" s="46">
        <v>0</v>
      </c>
      <c r="P379" s="46">
        <v>0</v>
      </c>
      <c r="Q379" s="46">
        <v>0</v>
      </c>
      <c r="R379" s="46">
        <v>0</v>
      </c>
      <c r="S379" s="130">
        <v>0</v>
      </c>
      <c r="T379" s="46">
        <v>0</v>
      </c>
      <c r="U379" s="80">
        <f t="shared" si="91"/>
        <v>0</v>
      </c>
      <c r="V379" s="46">
        <v>0</v>
      </c>
      <c r="W379" s="46">
        <v>0</v>
      </c>
      <c r="X379" s="46">
        <v>0</v>
      </c>
      <c r="Y379" s="46">
        <v>0</v>
      </c>
      <c r="Z379" s="46">
        <v>0</v>
      </c>
      <c r="AA379" s="46">
        <v>0</v>
      </c>
      <c r="AB379" s="46">
        <v>0</v>
      </c>
      <c r="AC379" s="70">
        <f t="shared" si="92"/>
        <v>0</v>
      </c>
      <c r="AD379" s="113">
        <f t="shared" si="93"/>
        <v>0</v>
      </c>
    </row>
    <row r="380" spans="1:30" s="48" customFormat="1" ht="12.75" hidden="1" x14ac:dyDescent="0.2">
      <c r="A380" s="94">
        <v>375</v>
      </c>
      <c r="B380" s="35"/>
      <c r="C380" s="142"/>
      <c r="D380" s="56"/>
      <c r="E380" s="78">
        <f t="shared" si="90"/>
        <v>0</v>
      </c>
      <c r="F380" s="79">
        <f t="shared" si="82"/>
        <v>0</v>
      </c>
      <c r="G380" s="46">
        <f t="shared" si="83"/>
        <v>0</v>
      </c>
      <c r="H380" s="46">
        <f t="shared" si="84"/>
        <v>0</v>
      </c>
      <c r="I380" s="46">
        <f t="shared" si="85"/>
        <v>0</v>
      </c>
      <c r="J380" s="46">
        <f t="shared" si="86"/>
        <v>0</v>
      </c>
      <c r="K380" s="46">
        <f t="shared" si="87"/>
        <v>0</v>
      </c>
      <c r="L380" s="46">
        <f t="shared" si="88"/>
        <v>0</v>
      </c>
      <c r="M380" s="46">
        <f t="shared" si="89"/>
        <v>0</v>
      </c>
      <c r="N380" s="79">
        <v>0</v>
      </c>
      <c r="O380" s="46">
        <v>0</v>
      </c>
      <c r="P380" s="46">
        <v>0</v>
      </c>
      <c r="Q380" s="46">
        <v>0</v>
      </c>
      <c r="R380" s="46">
        <v>0</v>
      </c>
      <c r="S380" s="130">
        <v>0</v>
      </c>
      <c r="T380" s="46">
        <v>0</v>
      </c>
      <c r="U380" s="80">
        <f t="shared" si="91"/>
        <v>0</v>
      </c>
      <c r="V380" s="46">
        <v>0</v>
      </c>
      <c r="W380" s="46">
        <v>0</v>
      </c>
      <c r="X380" s="46">
        <v>0</v>
      </c>
      <c r="Y380" s="46">
        <v>0</v>
      </c>
      <c r="Z380" s="46">
        <v>0</v>
      </c>
      <c r="AA380" s="46">
        <v>0</v>
      </c>
      <c r="AB380" s="46">
        <v>0</v>
      </c>
      <c r="AC380" s="70">
        <f t="shared" si="92"/>
        <v>0</v>
      </c>
      <c r="AD380" s="113">
        <f t="shared" si="93"/>
        <v>0</v>
      </c>
    </row>
    <row r="381" spans="1:30" s="48" customFormat="1" ht="12.75" hidden="1" x14ac:dyDescent="0.2">
      <c r="A381" s="94">
        <v>376</v>
      </c>
      <c r="B381" s="35"/>
      <c r="C381" s="142"/>
      <c r="D381" s="56"/>
      <c r="E381" s="78">
        <f t="shared" si="90"/>
        <v>0</v>
      </c>
      <c r="F381" s="79">
        <f t="shared" si="82"/>
        <v>0</v>
      </c>
      <c r="G381" s="46">
        <f t="shared" si="83"/>
        <v>0</v>
      </c>
      <c r="H381" s="46">
        <f t="shared" si="84"/>
        <v>0</v>
      </c>
      <c r="I381" s="46">
        <f t="shared" si="85"/>
        <v>0</v>
      </c>
      <c r="J381" s="46">
        <f t="shared" si="86"/>
        <v>0</v>
      </c>
      <c r="K381" s="46">
        <f t="shared" si="87"/>
        <v>0</v>
      </c>
      <c r="L381" s="46">
        <f t="shared" si="88"/>
        <v>0</v>
      </c>
      <c r="M381" s="46">
        <f t="shared" si="89"/>
        <v>0</v>
      </c>
      <c r="N381" s="79">
        <v>0</v>
      </c>
      <c r="O381" s="46">
        <v>0</v>
      </c>
      <c r="P381" s="46">
        <v>0</v>
      </c>
      <c r="Q381" s="46">
        <v>0</v>
      </c>
      <c r="R381" s="46">
        <v>0</v>
      </c>
      <c r="S381" s="130">
        <v>0</v>
      </c>
      <c r="T381" s="46">
        <v>0</v>
      </c>
      <c r="U381" s="80">
        <f t="shared" si="91"/>
        <v>0</v>
      </c>
      <c r="V381" s="46">
        <v>0</v>
      </c>
      <c r="W381" s="46">
        <v>0</v>
      </c>
      <c r="X381" s="46">
        <v>0</v>
      </c>
      <c r="Y381" s="46">
        <v>0</v>
      </c>
      <c r="Z381" s="46">
        <v>0</v>
      </c>
      <c r="AA381" s="46">
        <v>0</v>
      </c>
      <c r="AB381" s="46">
        <v>0</v>
      </c>
      <c r="AC381" s="70">
        <f t="shared" si="92"/>
        <v>0</v>
      </c>
      <c r="AD381" s="113">
        <f t="shared" si="93"/>
        <v>0</v>
      </c>
    </row>
    <row r="382" spans="1:30" s="48" customFormat="1" ht="12.75" hidden="1" x14ac:dyDescent="0.2">
      <c r="A382" s="94">
        <v>377</v>
      </c>
      <c r="B382" s="35"/>
      <c r="C382" s="142"/>
      <c r="D382" s="56"/>
      <c r="E382" s="78">
        <f t="shared" si="90"/>
        <v>0</v>
      </c>
      <c r="F382" s="79">
        <f t="shared" si="82"/>
        <v>0</v>
      </c>
      <c r="G382" s="46">
        <f t="shared" si="83"/>
        <v>0</v>
      </c>
      <c r="H382" s="46">
        <f t="shared" si="84"/>
        <v>0</v>
      </c>
      <c r="I382" s="46">
        <f t="shared" si="85"/>
        <v>0</v>
      </c>
      <c r="J382" s="46">
        <f t="shared" si="86"/>
        <v>0</v>
      </c>
      <c r="K382" s="46">
        <f t="shared" si="87"/>
        <v>0</v>
      </c>
      <c r="L382" s="46">
        <f t="shared" si="88"/>
        <v>0</v>
      </c>
      <c r="M382" s="46">
        <f t="shared" si="89"/>
        <v>0</v>
      </c>
      <c r="N382" s="79">
        <v>0</v>
      </c>
      <c r="O382" s="46">
        <v>0</v>
      </c>
      <c r="P382" s="46">
        <v>0</v>
      </c>
      <c r="Q382" s="46">
        <v>0</v>
      </c>
      <c r="R382" s="46">
        <v>0</v>
      </c>
      <c r="S382" s="130">
        <v>0</v>
      </c>
      <c r="T382" s="46">
        <v>0</v>
      </c>
      <c r="U382" s="80">
        <f t="shared" si="91"/>
        <v>0</v>
      </c>
      <c r="V382" s="46">
        <v>0</v>
      </c>
      <c r="W382" s="46">
        <v>0</v>
      </c>
      <c r="X382" s="46">
        <v>0</v>
      </c>
      <c r="Y382" s="46">
        <v>0</v>
      </c>
      <c r="Z382" s="46">
        <v>0</v>
      </c>
      <c r="AA382" s="46">
        <v>0</v>
      </c>
      <c r="AB382" s="46">
        <v>0</v>
      </c>
      <c r="AC382" s="70">
        <f t="shared" si="92"/>
        <v>0</v>
      </c>
      <c r="AD382" s="113">
        <f t="shared" si="93"/>
        <v>0</v>
      </c>
    </row>
    <row r="383" spans="1:30" s="48" customFormat="1" ht="12.75" hidden="1" x14ac:dyDescent="0.2">
      <c r="A383" s="94">
        <v>378</v>
      </c>
      <c r="B383" s="35"/>
      <c r="C383" s="142"/>
      <c r="D383" s="56"/>
      <c r="E383" s="78">
        <f t="shared" si="90"/>
        <v>0</v>
      </c>
      <c r="F383" s="79">
        <f t="shared" si="82"/>
        <v>0</v>
      </c>
      <c r="G383" s="46">
        <f t="shared" si="83"/>
        <v>0</v>
      </c>
      <c r="H383" s="46">
        <f t="shared" si="84"/>
        <v>0</v>
      </c>
      <c r="I383" s="46">
        <f t="shared" si="85"/>
        <v>0</v>
      </c>
      <c r="J383" s="46">
        <f t="shared" si="86"/>
        <v>0</v>
      </c>
      <c r="K383" s="46">
        <f t="shared" si="87"/>
        <v>0</v>
      </c>
      <c r="L383" s="46">
        <f t="shared" si="88"/>
        <v>0</v>
      </c>
      <c r="M383" s="46">
        <f t="shared" si="89"/>
        <v>0</v>
      </c>
      <c r="N383" s="79">
        <v>0</v>
      </c>
      <c r="O383" s="46">
        <v>0</v>
      </c>
      <c r="P383" s="46">
        <v>0</v>
      </c>
      <c r="Q383" s="46">
        <v>0</v>
      </c>
      <c r="R383" s="46">
        <v>0</v>
      </c>
      <c r="S383" s="130">
        <v>0</v>
      </c>
      <c r="T383" s="46">
        <v>0</v>
      </c>
      <c r="U383" s="80">
        <f t="shared" si="91"/>
        <v>0</v>
      </c>
      <c r="V383" s="46">
        <v>0</v>
      </c>
      <c r="W383" s="46">
        <v>0</v>
      </c>
      <c r="X383" s="46">
        <v>0</v>
      </c>
      <c r="Y383" s="46">
        <v>0</v>
      </c>
      <c r="Z383" s="46">
        <v>0</v>
      </c>
      <c r="AA383" s="46">
        <v>0</v>
      </c>
      <c r="AB383" s="46">
        <v>0</v>
      </c>
      <c r="AC383" s="70">
        <f t="shared" si="92"/>
        <v>0</v>
      </c>
      <c r="AD383" s="113">
        <f t="shared" si="93"/>
        <v>0</v>
      </c>
    </row>
    <row r="384" spans="1:30" s="48" customFormat="1" ht="12.75" hidden="1" x14ac:dyDescent="0.2">
      <c r="A384" s="94">
        <v>379</v>
      </c>
      <c r="B384" s="35"/>
      <c r="C384" s="142"/>
      <c r="D384" s="56"/>
      <c r="E384" s="78">
        <f t="shared" si="90"/>
        <v>0</v>
      </c>
      <c r="F384" s="79">
        <f t="shared" si="82"/>
        <v>0</v>
      </c>
      <c r="G384" s="46">
        <f t="shared" si="83"/>
        <v>0</v>
      </c>
      <c r="H384" s="46">
        <f t="shared" si="84"/>
        <v>0</v>
      </c>
      <c r="I384" s="46">
        <f t="shared" si="85"/>
        <v>0</v>
      </c>
      <c r="J384" s="46">
        <f t="shared" si="86"/>
        <v>0</v>
      </c>
      <c r="K384" s="46">
        <f t="shared" si="87"/>
        <v>0</v>
      </c>
      <c r="L384" s="46">
        <f t="shared" si="88"/>
        <v>0</v>
      </c>
      <c r="M384" s="46">
        <f t="shared" si="89"/>
        <v>0</v>
      </c>
      <c r="N384" s="79">
        <v>0</v>
      </c>
      <c r="O384" s="46">
        <v>0</v>
      </c>
      <c r="P384" s="46">
        <v>0</v>
      </c>
      <c r="Q384" s="46">
        <v>0</v>
      </c>
      <c r="R384" s="46">
        <v>0</v>
      </c>
      <c r="S384" s="130">
        <v>0</v>
      </c>
      <c r="T384" s="46">
        <v>0</v>
      </c>
      <c r="U384" s="80">
        <f t="shared" si="91"/>
        <v>0</v>
      </c>
      <c r="V384" s="46">
        <v>0</v>
      </c>
      <c r="W384" s="46">
        <v>0</v>
      </c>
      <c r="X384" s="46">
        <v>0</v>
      </c>
      <c r="Y384" s="46">
        <v>0</v>
      </c>
      <c r="Z384" s="46">
        <v>0</v>
      </c>
      <c r="AA384" s="46">
        <v>0</v>
      </c>
      <c r="AB384" s="46">
        <v>0</v>
      </c>
      <c r="AC384" s="70">
        <f t="shared" si="92"/>
        <v>0</v>
      </c>
      <c r="AD384" s="113">
        <f t="shared" si="93"/>
        <v>0</v>
      </c>
    </row>
    <row r="385" spans="1:30" s="48" customFormat="1" ht="12.75" hidden="1" x14ac:dyDescent="0.2">
      <c r="A385" s="94">
        <v>380</v>
      </c>
      <c r="B385" s="35"/>
      <c r="C385" s="142"/>
      <c r="D385" s="56"/>
      <c r="E385" s="78">
        <f t="shared" si="90"/>
        <v>0</v>
      </c>
      <c r="F385" s="79">
        <f t="shared" si="82"/>
        <v>0</v>
      </c>
      <c r="G385" s="46">
        <f t="shared" si="83"/>
        <v>0</v>
      </c>
      <c r="H385" s="46">
        <f t="shared" si="84"/>
        <v>0</v>
      </c>
      <c r="I385" s="46">
        <f t="shared" si="85"/>
        <v>0</v>
      </c>
      <c r="J385" s="46">
        <f t="shared" si="86"/>
        <v>0</v>
      </c>
      <c r="K385" s="46">
        <f t="shared" si="87"/>
        <v>0</v>
      </c>
      <c r="L385" s="46">
        <f t="shared" si="88"/>
        <v>0</v>
      </c>
      <c r="M385" s="46">
        <f t="shared" si="89"/>
        <v>0</v>
      </c>
      <c r="N385" s="79">
        <v>0</v>
      </c>
      <c r="O385" s="46">
        <v>0</v>
      </c>
      <c r="P385" s="46">
        <v>0</v>
      </c>
      <c r="Q385" s="46">
        <v>0</v>
      </c>
      <c r="R385" s="46">
        <v>0</v>
      </c>
      <c r="S385" s="130">
        <v>0</v>
      </c>
      <c r="T385" s="46">
        <v>0</v>
      </c>
      <c r="U385" s="80">
        <f t="shared" si="91"/>
        <v>0</v>
      </c>
      <c r="V385" s="46">
        <v>0</v>
      </c>
      <c r="W385" s="46">
        <v>0</v>
      </c>
      <c r="X385" s="46">
        <v>0</v>
      </c>
      <c r="Y385" s="46">
        <v>0</v>
      </c>
      <c r="Z385" s="46">
        <v>0</v>
      </c>
      <c r="AA385" s="46">
        <v>0</v>
      </c>
      <c r="AB385" s="46">
        <v>0</v>
      </c>
      <c r="AC385" s="70">
        <f t="shared" si="92"/>
        <v>0</v>
      </c>
      <c r="AD385" s="113">
        <f t="shared" si="93"/>
        <v>0</v>
      </c>
    </row>
    <row r="386" spans="1:30" s="48" customFormat="1" ht="12.75" hidden="1" x14ac:dyDescent="0.2">
      <c r="A386" s="94">
        <v>381</v>
      </c>
      <c r="B386" s="35"/>
      <c r="C386" s="142"/>
      <c r="D386" s="56"/>
      <c r="E386" s="78">
        <f t="shared" si="90"/>
        <v>0</v>
      </c>
      <c r="F386" s="79">
        <f t="shared" si="82"/>
        <v>0</v>
      </c>
      <c r="G386" s="46">
        <f t="shared" si="83"/>
        <v>0</v>
      </c>
      <c r="H386" s="46">
        <f t="shared" si="84"/>
        <v>0</v>
      </c>
      <c r="I386" s="46">
        <f t="shared" si="85"/>
        <v>0</v>
      </c>
      <c r="J386" s="46">
        <f t="shared" si="86"/>
        <v>0</v>
      </c>
      <c r="K386" s="46">
        <f t="shared" si="87"/>
        <v>0</v>
      </c>
      <c r="L386" s="46">
        <f t="shared" si="88"/>
        <v>0</v>
      </c>
      <c r="M386" s="46">
        <f t="shared" si="89"/>
        <v>0</v>
      </c>
      <c r="N386" s="79">
        <v>0</v>
      </c>
      <c r="O386" s="46">
        <v>0</v>
      </c>
      <c r="P386" s="46">
        <v>0</v>
      </c>
      <c r="Q386" s="46">
        <v>0</v>
      </c>
      <c r="R386" s="46">
        <v>0</v>
      </c>
      <c r="S386" s="130">
        <v>0</v>
      </c>
      <c r="T386" s="46">
        <v>0</v>
      </c>
      <c r="U386" s="80">
        <f t="shared" si="91"/>
        <v>0</v>
      </c>
      <c r="V386" s="46">
        <v>0</v>
      </c>
      <c r="W386" s="46">
        <v>0</v>
      </c>
      <c r="X386" s="46">
        <v>0</v>
      </c>
      <c r="Y386" s="46">
        <v>0</v>
      </c>
      <c r="Z386" s="46">
        <v>0</v>
      </c>
      <c r="AA386" s="46">
        <v>0</v>
      </c>
      <c r="AB386" s="46">
        <v>0</v>
      </c>
      <c r="AC386" s="70">
        <f t="shared" si="92"/>
        <v>0</v>
      </c>
      <c r="AD386" s="113">
        <f t="shared" si="93"/>
        <v>0</v>
      </c>
    </row>
    <row r="387" spans="1:30" s="48" customFormat="1" ht="12.75" hidden="1" x14ac:dyDescent="0.2">
      <c r="A387" s="94">
        <v>382</v>
      </c>
      <c r="B387" s="35"/>
      <c r="C387" s="142"/>
      <c r="D387" s="56"/>
      <c r="E387" s="78">
        <f t="shared" si="90"/>
        <v>0</v>
      </c>
      <c r="F387" s="79">
        <f t="shared" si="82"/>
        <v>0</v>
      </c>
      <c r="G387" s="46">
        <f t="shared" si="83"/>
        <v>0</v>
      </c>
      <c r="H387" s="46">
        <f t="shared" si="84"/>
        <v>0</v>
      </c>
      <c r="I387" s="46">
        <f t="shared" si="85"/>
        <v>0</v>
      </c>
      <c r="J387" s="46">
        <f t="shared" si="86"/>
        <v>0</v>
      </c>
      <c r="K387" s="46">
        <f t="shared" si="87"/>
        <v>0</v>
      </c>
      <c r="L387" s="46">
        <f t="shared" si="88"/>
        <v>0</v>
      </c>
      <c r="M387" s="46">
        <f t="shared" si="89"/>
        <v>0</v>
      </c>
      <c r="N387" s="79">
        <v>0</v>
      </c>
      <c r="O387" s="46">
        <v>0</v>
      </c>
      <c r="P387" s="46">
        <v>0</v>
      </c>
      <c r="Q387" s="46">
        <v>0</v>
      </c>
      <c r="R387" s="46">
        <v>0</v>
      </c>
      <c r="S387" s="130">
        <v>0</v>
      </c>
      <c r="T387" s="46">
        <v>0</v>
      </c>
      <c r="U387" s="80">
        <f t="shared" si="91"/>
        <v>0</v>
      </c>
      <c r="V387" s="46">
        <v>0</v>
      </c>
      <c r="W387" s="46">
        <v>0</v>
      </c>
      <c r="X387" s="46">
        <v>0</v>
      </c>
      <c r="Y387" s="46">
        <v>0</v>
      </c>
      <c r="Z387" s="46">
        <v>0</v>
      </c>
      <c r="AA387" s="46">
        <v>0</v>
      </c>
      <c r="AB387" s="46">
        <v>0</v>
      </c>
      <c r="AC387" s="70">
        <f t="shared" si="92"/>
        <v>0</v>
      </c>
      <c r="AD387" s="113">
        <f t="shared" si="93"/>
        <v>0</v>
      </c>
    </row>
    <row r="388" spans="1:30" s="48" customFormat="1" ht="12.75" hidden="1" x14ac:dyDescent="0.2">
      <c r="A388" s="94">
        <v>383</v>
      </c>
      <c r="B388" s="35"/>
      <c r="C388" s="142"/>
      <c r="D388" s="56"/>
      <c r="E388" s="78">
        <f t="shared" si="90"/>
        <v>0</v>
      </c>
      <c r="F388" s="79">
        <f t="shared" si="82"/>
        <v>0</v>
      </c>
      <c r="G388" s="46">
        <f t="shared" si="83"/>
        <v>0</v>
      </c>
      <c r="H388" s="46">
        <f t="shared" si="84"/>
        <v>0</v>
      </c>
      <c r="I388" s="46">
        <f t="shared" si="85"/>
        <v>0</v>
      </c>
      <c r="J388" s="46">
        <f t="shared" si="86"/>
        <v>0</v>
      </c>
      <c r="K388" s="46">
        <f t="shared" si="87"/>
        <v>0</v>
      </c>
      <c r="L388" s="46">
        <f t="shared" si="88"/>
        <v>0</v>
      </c>
      <c r="M388" s="46">
        <f t="shared" si="89"/>
        <v>0</v>
      </c>
      <c r="N388" s="79">
        <v>0</v>
      </c>
      <c r="O388" s="46">
        <v>0</v>
      </c>
      <c r="P388" s="46">
        <v>0</v>
      </c>
      <c r="Q388" s="46">
        <v>0</v>
      </c>
      <c r="R388" s="46">
        <v>0</v>
      </c>
      <c r="S388" s="130">
        <v>0</v>
      </c>
      <c r="T388" s="46">
        <v>0</v>
      </c>
      <c r="U388" s="80">
        <f t="shared" si="91"/>
        <v>0</v>
      </c>
      <c r="V388" s="46">
        <v>0</v>
      </c>
      <c r="W388" s="46">
        <v>0</v>
      </c>
      <c r="X388" s="46">
        <v>0</v>
      </c>
      <c r="Y388" s="46">
        <v>0</v>
      </c>
      <c r="Z388" s="46">
        <v>0</v>
      </c>
      <c r="AA388" s="46">
        <v>0</v>
      </c>
      <c r="AB388" s="46">
        <v>0</v>
      </c>
      <c r="AC388" s="70">
        <f t="shared" si="92"/>
        <v>0</v>
      </c>
      <c r="AD388" s="113">
        <f t="shared" si="93"/>
        <v>0</v>
      </c>
    </row>
    <row r="389" spans="1:30" s="48" customFormat="1" ht="12.75" hidden="1" x14ac:dyDescent="0.2">
      <c r="A389" s="94">
        <v>384</v>
      </c>
      <c r="B389" s="35"/>
      <c r="C389" s="142"/>
      <c r="D389" s="56"/>
      <c r="E389" s="78">
        <f t="shared" si="90"/>
        <v>0</v>
      </c>
      <c r="F389" s="79">
        <f t="shared" si="82"/>
        <v>0</v>
      </c>
      <c r="G389" s="46">
        <f t="shared" si="83"/>
        <v>0</v>
      </c>
      <c r="H389" s="46">
        <f t="shared" si="84"/>
        <v>0</v>
      </c>
      <c r="I389" s="46">
        <f t="shared" si="85"/>
        <v>0</v>
      </c>
      <c r="J389" s="46">
        <f t="shared" si="86"/>
        <v>0</v>
      </c>
      <c r="K389" s="46">
        <f t="shared" si="87"/>
        <v>0</v>
      </c>
      <c r="L389" s="46">
        <f t="shared" si="88"/>
        <v>0</v>
      </c>
      <c r="M389" s="46">
        <f t="shared" si="89"/>
        <v>0</v>
      </c>
      <c r="N389" s="79">
        <v>0</v>
      </c>
      <c r="O389" s="46">
        <v>0</v>
      </c>
      <c r="P389" s="46">
        <v>0</v>
      </c>
      <c r="Q389" s="46">
        <v>0</v>
      </c>
      <c r="R389" s="46">
        <v>0</v>
      </c>
      <c r="S389" s="130">
        <v>0</v>
      </c>
      <c r="T389" s="46">
        <v>0</v>
      </c>
      <c r="U389" s="80">
        <f t="shared" si="91"/>
        <v>0</v>
      </c>
      <c r="V389" s="46">
        <v>0</v>
      </c>
      <c r="W389" s="46">
        <v>0</v>
      </c>
      <c r="X389" s="46">
        <v>0</v>
      </c>
      <c r="Y389" s="46">
        <v>0</v>
      </c>
      <c r="Z389" s="46">
        <v>0</v>
      </c>
      <c r="AA389" s="46">
        <v>0</v>
      </c>
      <c r="AB389" s="46">
        <v>0</v>
      </c>
      <c r="AC389" s="70">
        <f t="shared" si="92"/>
        <v>0</v>
      </c>
      <c r="AD389" s="113">
        <f t="shared" si="93"/>
        <v>0</v>
      </c>
    </row>
    <row r="390" spans="1:30" s="48" customFormat="1" ht="12.75" hidden="1" x14ac:dyDescent="0.2">
      <c r="A390" s="94">
        <v>385</v>
      </c>
      <c r="B390" s="35"/>
      <c r="C390" s="142"/>
      <c r="D390" s="56"/>
      <c r="E390" s="78">
        <f t="shared" si="90"/>
        <v>0</v>
      </c>
      <c r="F390" s="79">
        <f t="shared" si="82"/>
        <v>0</v>
      </c>
      <c r="G390" s="46">
        <f t="shared" si="83"/>
        <v>0</v>
      </c>
      <c r="H390" s="46">
        <f t="shared" si="84"/>
        <v>0</v>
      </c>
      <c r="I390" s="46">
        <f t="shared" si="85"/>
        <v>0</v>
      </c>
      <c r="J390" s="46">
        <f t="shared" si="86"/>
        <v>0</v>
      </c>
      <c r="K390" s="46">
        <f t="shared" si="87"/>
        <v>0</v>
      </c>
      <c r="L390" s="46">
        <f t="shared" si="88"/>
        <v>0</v>
      </c>
      <c r="M390" s="46">
        <f t="shared" si="89"/>
        <v>0</v>
      </c>
      <c r="N390" s="79">
        <v>0</v>
      </c>
      <c r="O390" s="46">
        <v>0</v>
      </c>
      <c r="P390" s="46">
        <v>0</v>
      </c>
      <c r="Q390" s="46">
        <v>0</v>
      </c>
      <c r="R390" s="46">
        <v>0</v>
      </c>
      <c r="S390" s="130">
        <v>0</v>
      </c>
      <c r="T390" s="46">
        <v>0</v>
      </c>
      <c r="U390" s="80">
        <f t="shared" si="91"/>
        <v>0</v>
      </c>
      <c r="V390" s="46">
        <v>0</v>
      </c>
      <c r="W390" s="46">
        <v>0</v>
      </c>
      <c r="X390" s="46">
        <v>0</v>
      </c>
      <c r="Y390" s="46">
        <v>0</v>
      </c>
      <c r="Z390" s="46">
        <v>0</v>
      </c>
      <c r="AA390" s="46">
        <v>0</v>
      </c>
      <c r="AB390" s="46">
        <v>0</v>
      </c>
      <c r="AC390" s="70">
        <f t="shared" si="92"/>
        <v>0</v>
      </c>
      <c r="AD390" s="113">
        <f t="shared" si="93"/>
        <v>0</v>
      </c>
    </row>
    <row r="391" spans="1:30" s="48" customFormat="1" ht="12.75" hidden="1" x14ac:dyDescent="0.2">
      <c r="A391" s="94">
        <v>386</v>
      </c>
      <c r="B391" s="35"/>
      <c r="C391" s="142"/>
      <c r="D391" s="56"/>
      <c r="E391" s="78">
        <f t="shared" si="90"/>
        <v>0</v>
      </c>
      <c r="F391" s="79">
        <f t="shared" si="82"/>
        <v>0</v>
      </c>
      <c r="G391" s="46">
        <f t="shared" si="83"/>
        <v>0</v>
      </c>
      <c r="H391" s="46">
        <f t="shared" si="84"/>
        <v>0</v>
      </c>
      <c r="I391" s="46">
        <f t="shared" si="85"/>
        <v>0</v>
      </c>
      <c r="J391" s="46">
        <f t="shared" si="86"/>
        <v>0</v>
      </c>
      <c r="K391" s="46">
        <f t="shared" si="87"/>
        <v>0</v>
      </c>
      <c r="L391" s="46">
        <f t="shared" si="88"/>
        <v>0</v>
      </c>
      <c r="M391" s="46">
        <f t="shared" si="89"/>
        <v>0</v>
      </c>
      <c r="N391" s="79">
        <v>0</v>
      </c>
      <c r="O391" s="46">
        <v>0</v>
      </c>
      <c r="P391" s="46">
        <v>0</v>
      </c>
      <c r="Q391" s="46">
        <v>0</v>
      </c>
      <c r="R391" s="46">
        <v>0</v>
      </c>
      <c r="S391" s="130">
        <v>0</v>
      </c>
      <c r="T391" s="46">
        <v>0</v>
      </c>
      <c r="U391" s="80">
        <f t="shared" si="91"/>
        <v>0</v>
      </c>
      <c r="V391" s="46">
        <v>0</v>
      </c>
      <c r="W391" s="46">
        <v>0</v>
      </c>
      <c r="X391" s="46">
        <v>0</v>
      </c>
      <c r="Y391" s="46">
        <v>0</v>
      </c>
      <c r="Z391" s="46">
        <v>0</v>
      </c>
      <c r="AA391" s="46">
        <v>0</v>
      </c>
      <c r="AB391" s="46">
        <v>0</v>
      </c>
      <c r="AC391" s="70">
        <f t="shared" si="92"/>
        <v>0</v>
      </c>
      <c r="AD391" s="113">
        <f t="shared" si="93"/>
        <v>0</v>
      </c>
    </row>
    <row r="392" spans="1:30" s="48" customFormat="1" ht="12.75" hidden="1" x14ac:dyDescent="0.2">
      <c r="A392" s="94">
        <v>387</v>
      </c>
      <c r="B392" s="35"/>
      <c r="C392" s="142"/>
      <c r="D392" s="56"/>
      <c r="E392" s="78">
        <f t="shared" si="90"/>
        <v>0</v>
      </c>
      <c r="F392" s="79">
        <f t="shared" si="82"/>
        <v>0</v>
      </c>
      <c r="G392" s="46">
        <f t="shared" si="83"/>
        <v>0</v>
      </c>
      <c r="H392" s="46">
        <f t="shared" si="84"/>
        <v>0</v>
      </c>
      <c r="I392" s="46">
        <f t="shared" si="85"/>
        <v>0</v>
      </c>
      <c r="J392" s="46">
        <f t="shared" si="86"/>
        <v>0</v>
      </c>
      <c r="K392" s="46">
        <f t="shared" si="87"/>
        <v>0</v>
      </c>
      <c r="L392" s="46">
        <f t="shared" si="88"/>
        <v>0</v>
      </c>
      <c r="M392" s="46">
        <f t="shared" si="89"/>
        <v>0</v>
      </c>
      <c r="N392" s="79">
        <v>0</v>
      </c>
      <c r="O392" s="46">
        <v>0</v>
      </c>
      <c r="P392" s="46">
        <v>0</v>
      </c>
      <c r="Q392" s="46">
        <v>0</v>
      </c>
      <c r="R392" s="46">
        <v>0</v>
      </c>
      <c r="S392" s="130">
        <v>0</v>
      </c>
      <c r="T392" s="46">
        <v>0</v>
      </c>
      <c r="U392" s="80">
        <f t="shared" si="91"/>
        <v>0</v>
      </c>
      <c r="V392" s="46">
        <v>0</v>
      </c>
      <c r="W392" s="46">
        <v>0</v>
      </c>
      <c r="X392" s="46">
        <v>0</v>
      </c>
      <c r="Y392" s="46">
        <v>0</v>
      </c>
      <c r="Z392" s="46">
        <v>0</v>
      </c>
      <c r="AA392" s="46">
        <v>0</v>
      </c>
      <c r="AB392" s="46">
        <v>0</v>
      </c>
      <c r="AC392" s="70">
        <f t="shared" si="92"/>
        <v>0</v>
      </c>
      <c r="AD392" s="113">
        <f t="shared" si="93"/>
        <v>0</v>
      </c>
    </row>
    <row r="393" spans="1:30" s="48" customFormat="1" ht="12.75" hidden="1" x14ac:dyDescent="0.2">
      <c r="A393" s="94">
        <v>388</v>
      </c>
      <c r="B393" s="35"/>
      <c r="C393" s="142"/>
      <c r="D393" s="56"/>
      <c r="E393" s="78">
        <f t="shared" si="90"/>
        <v>0</v>
      </c>
      <c r="F393" s="79">
        <f t="shared" si="82"/>
        <v>0</v>
      </c>
      <c r="G393" s="46">
        <f t="shared" si="83"/>
        <v>0</v>
      </c>
      <c r="H393" s="46">
        <f t="shared" si="84"/>
        <v>0</v>
      </c>
      <c r="I393" s="46">
        <f t="shared" si="85"/>
        <v>0</v>
      </c>
      <c r="J393" s="46">
        <f t="shared" si="86"/>
        <v>0</v>
      </c>
      <c r="K393" s="46">
        <f t="shared" si="87"/>
        <v>0</v>
      </c>
      <c r="L393" s="46">
        <f t="shared" si="88"/>
        <v>0</v>
      </c>
      <c r="M393" s="46">
        <f t="shared" si="89"/>
        <v>0</v>
      </c>
      <c r="N393" s="79">
        <v>0</v>
      </c>
      <c r="O393" s="46">
        <v>0</v>
      </c>
      <c r="P393" s="46">
        <v>0</v>
      </c>
      <c r="Q393" s="46">
        <v>0</v>
      </c>
      <c r="R393" s="46">
        <v>0</v>
      </c>
      <c r="S393" s="130">
        <v>0</v>
      </c>
      <c r="T393" s="46">
        <v>0</v>
      </c>
      <c r="U393" s="80">
        <f t="shared" si="91"/>
        <v>0</v>
      </c>
      <c r="V393" s="46">
        <v>0</v>
      </c>
      <c r="W393" s="46">
        <v>0</v>
      </c>
      <c r="X393" s="46">
        <v>0</v>
      </c>
      <c r="Y393" s="46">
        <v>0</v>
      </c>
      <c r="Z393" s="46">
        <v>0</v>
      </c>
      <c r="AA393" s="46">
        <v>0</v>
      </c>
      <c r="AB393" s="46">
        <v>0</v>
      </c>
      <c r="AC393" s="70">
        <f t="shared" si="92"/>
        <v>0</v>
      </c>
      <c r="AD393" s="113">
        <f t="shared" si="93"/>
        <v>0</v>
      </c>
    </row>
    <row r="394" spans="1:30" s="48" customFormat="1" ht="12.75" hidden="1" x14ac:dyDescent="0.2">
      <c r="A394" s="94">
        <v>389</v>
      </c>
      <c r="B394" s="35"/>
      <c r="C394" s="142"/>
      <c r="D394" s="56"/>
      <c r="E394" s="78">
        <f t="shared" si="90"/>
        <v>0</v>
      </c>
      <c r="F394" s="79">
        <f t="shared" ref="F394:F457" si="94">(E394+J394+L394+K394+M394)*26.5%</f>
        <v>0</v>
      </c>
      <c r="G394" s="46">
        <f t="shared" ref="G394:G457" si="95">(E394+J394+L394+K394+M394)*1%</f>
        <v>0</v>
      </c>
      <c r="H394" s="46">
        <f t="shared" ref="H394:H457" si="96">(E394+J394+L394+K394+M394)*8%</f>
        <v>0</v>
      </c>
      <c r="I394" s="46">
        <f t="shared" ref="I394:I457" si="97">H394/2</f>
        <v>0</v>
      </c>
      <c r="J394" s="46">
        <f t="shared" ref="J394:J457" si="98">E394/12</f>
        <v>0</v>
      </c>
      <c r="K394" s="46">
        <f t="shared" ref="K394:K457" si="99">E394/12</f>
        <v>0</v>
      </c>
      <c r="L394" s="46">
        <f t="shared" ref="L394:L457" si="100">K394/3</f>
        <v>0</v>
      </c>
      <c r="M394" s="46">
        <f t="shared" ref="M394:M457" si="101">E394/12</f>
        <v>0</v>
      </c>
      <c r="N394" s="79">
        <v>0</v>
      </c>
      <c r="O394" s="46">
        <v>0</v>
      </c>
      <c r="P394" s="46">
        <v>0</v>
      </c>
      <c r="Q394" s="46">
        <v>0</v>
      </c>
      <c r="R394" s="46">
        <v>0</v>
      </c>
      <c r="S394" s="130">
        <v>0</v>
      </c>
      <c r="T394" s="46">
        <v>0</v>
      </c>
      <c r="U394" s="80">
        <f t="shared" si="91"/>
        <v>0</v>
      </c>
      <c r="V394" s="46">
        <v>0</v>
      </c>
      <c r="W394" s="46">
        <v>0</v>
      </c>
      <c r="X394" s="46">
        <v>0</v>
      </c>
      <c r="Y394" s="46">
        <v>0</v>
      </c>
      <c r="Z394" s="46">
        <v>0</v>
      </c>
      <c r="AA394" s="46">
        <v>0</v>
      </c>
      <c r="AB394" s="46">
        <v>0</v>
      </c>
      <c r="AC394" s="70">
        <f t="shared" si="92"/>
        <v>0</v>
      </c>
      <c r="AD394" s="113">
        <f t="shared" si="93"/>
        <v>0</v>
      </c>
    </row>
    <row r="395" spans="1:30" s="48" customFormat="1" ht="12.75" hidden="1" x14ac:dyDescent="0.2">
      <c r="A395" s="94">
        <v>390</v>
      </c>
      <c r="B395" s="35"/>
      <c r="C395" s="142"/>
      <c r="D395" s="56"/>
      <c r="E395" s="78">
        <f t="shared" ref="E395:E458" si="102">C395*D395</f>
        <v>0</v>
      </c>
      <c r="F395" s="79">
        <f t="shared" si="94"/>
        <v>0</v>
      </c>
      <c r="G395" s="46">
        <f t="shared" si="95"/>
        <v>0</v>
      </c>
      <c r="H395" s="46">
        <f t="shared" si="96"/>
        <v>0</v>
      </c>
      <c r="I395" s="46">
        <f t="shared" si="97"/>
        <v>0</v>
      </c>
      <c r="J395" s="46">
        <f t="shared" si="98"/>
        <v>0</v>
      </c>
      <c r="K395" s="46">
        <f t="shared" si="99"/>
        <v>0</v>
      </c>
      <c r="L395" s="46">
        <f t="shared" si="100"/>
        <v>0</v>
      </c>
      <c r="M395" s="46">
        <f t="shared" si="101"/>
        <v>0</v>
      </c>
      <c r="N395" s="79">
        <v>0</v>
      </c>
      <c r="O395" s="46">
        <v>0</v>
      </c>
      <c r="P395" s="46">
        <v>0</v>
      </c>
      <c r="Q395" s="46">
        <v>0</v>
      </c>
      <c r="R395" s="46">
        <v>0</v>
      </c>
      <c r="S395" s="130">
        <v>0</v>
      </c>
      <c r="T395" s="46">
        <v>0</v>
      </c>
      <c r="U395" s="80">
        <f t="shared" ref="U395:U458" si="103">SUM(F395:T395)</f>
        <v>0</v>
      </c>
      <c r="V395" s="46">
        <v>0</v>
      </c>
      <c r="W395" s="46">
        <v>0</v>
      </c>
      <c r="X395" s="46">
        <v>0</v>
      </c>
      <c r="Y395" s="46">
        <v>0</v>
      </c>
      <c r="Z395" s="46">
        <v>0</v>
      </c>
      <c r="AA395" s="46">
        <v>0</v>
      </c>
      <c r="AB395" s="46">
        <v>0</v>
      </c>
      <c r="AC395" s="70">
        <f t="shared" ref="AC395:AC458" si="104">SUM(V395:AB395)</f>
        <v>0</v>
      </c>
      <c r="AD395" s="113">
        <f t="shared" ref="AD395:AD458" si="105">E395+U395+AC395</f>
        <v>0</v>
      </c>
    </row>
    <row r="396" spans="1:30" s="48" customFormat="1" ht="12.75" hidden="1" x14ac:dyDescent="0.2">
      <c r="A396" s="94">
        <v>391</v>
      </c>
      <c r="B396" s="35"/>
      <c r="C396" s="142"/>
      <c r="D396" s="56"/>
      <c r="E396" s="78">
        <f t="shared" si="102"/>
        <v>0</v>
      </c>
      <c r="F396" s="79">
        <f t="shared" si="94"/>
        <v>0</v>
      </c>
      <c r="G396" s="46">
        <f t="shared" si="95"/>
        <v>0</v>
      </c>
      <c r="H396" s="46">
        <f t="shared" si="96"/>
        <v>0</v>
      </c>
      <c r="I396" s="46">
        <f t="shared" si="97"/>
        <v>0</v>
      </c>
      <c r="J396" s="46">
        <f t="shared" si="98"/>
        <v>0</v>
      </c>
      <c r="K396" s="46">
        <f t="shared" si="99"/>
        <v>0</v>
      </c>
      <c r="L396" s="46">
        <f t="shared" si="100"/>
        <v>0</v>
      </c>
      <c r="M396" s="46">
        <f t="shared" si="101"/>
        <v>0</v>
      </c>
      <c r="N396" s="79">
        <v>0</v>
      </c>
      <c r="O396" s="46">
        <v>0</v>
      </c>
      <c r="P396" s="46">
        <v>0</v>
      </c>
      <c r="Q396" s="46">
        <v>0</v>
      </c>
      <c r="R396" s="46">
        <v>0</v>
      </c>
      <c r="S396" s="130">
        <v>0</v>
      </c>
      <c r="T396" s="46">
        <v>0</v>
      </c>
      <c r="U396" s="80">
        <f t="shared" si="103"/>
        <v>0</v>
      </c>
      <c r="V396" s="46">
        <v>0</v>
      </c>
      <c r="W396" s="46">
        <v>0</v>
      </c>
      <c r="X396" s="46">
        <v>0</v>
      </c>
      <c r="Y396" s="46">
        <v>0</v>
      </c>
      <c r="Z396" s="46">
        <v>0</v>
      </c>
      <c r="AA396" s="46">
        <v>0</v>
      </c>
      <c r="AB396" s="46">
        <v>0</v>
      </c>
      <c r="AC396" s="70">
        <f t="shared" si="104"/>
        <v>0</v>
      </c>
      <c r="AD396" s="113">
        <f t="shared" si="105"/>
        <v>0</v>
      </c>
    </row>
    <row r="397" spans="1:30" s="48" customFormat="1" ht="12.75" hidden="1" x14ac:dyDescent="0.2">
      <c r="A397" s="94">
        <v>392</v>
      </c>
      <c r="B397" s="35"/>
      <c r="C397" s="142"/>
      <c r="D397" s="56"/>
      <c r="E397" s="78">
        <f t="shared" si="102"/>
        <v>0</v>
      </c>
      <c r="F397" s="79">
        <f t="shared" si="94"/>
        <v>0</v>
      </c>
      <c r="G397" s="46">
        <f t="shared" si="95"/>
        <v>0</v>
      </c>
      <c r="H397" s="46">
        <f t="shared" si="96"/>
        <v>0</v>
      </c>
      <c r="I397" s="46">
        <f t="shared" si="97"/>
        <v>0</v>
      </c>
      <c r="J397" s="46">
        <f t="shared" si="98"/>
        <v>0</v>
      </c>
      <c r="K397" s="46">
        <f t="shared" si="99"/>
        <v>0</v>
      </c>
      <c r="L397" s="46">
        <f t="shared" si="100"/>
        <v>0</v>
      </c>
      <c r="M397" s="46">
        <f t="shared" si="101"/>
        <v>0</v>
      </c>
      <c r="N397" s="79">
        <v>0</v>
      </c>
      <c r="O397" s="46">
        <v>0</v>
      </c>
      <c r="P397" s="46">
        <v>0</v>
      </c>
      <c r="Q397" s="46">
        <v>0</v>
      </c>
      <c r="R397" s="46">
        <v>0</v>
      </c>
      <c r="S397" s="130">
        <v>0</v>
      </c>
      <c r="T397" s="46">
        <v>0</v>
      </c>
      <c r="U397" s="80">
        <f t="shared" si="103"/>
        <v>0</v>
      </c>
      <c r="V397" s="46">
        <v>0</v>
      </c>
      <c r="W397" s="46">
        <v>0</v>
      </c>
      <c r="X397" s="46">
        <v>0</v>
      </c>
      <c r="Y397" s="46">
        <v>0</v>
      </c>
      <c r="Z397" s="46">
        <v>0</v>
      </c>
      <c r="AA397" s="46">
        <v>0</v>
      </c>
      <c r="AB397" s="46">
        <v>0</v>
      </c>
      <c r="AC397" s="70">
        <f t="shared" si="104"/>
        <v>0</v>
      </c>
      <c r="AD397" s="113">
        <f t="shared" si="105"/>
        <v>0</v>
      </c>
    </row>
    <row r="398" spans="1:30" s="48" customFormat="1" ht="12.75" hidden="1" x14ac:dyDescent="0.2">
      <c r="A398" s="94">
        <v>393</v>
      </c>
      <c r="B398" s="35"/>
      <c r="C398" s="142"/>
      <c r="D398" s="56"/>
      <c r="E398" s="78">
        <f t="shared" si="102"/>
        <v>0</v>
      </c>
      <c r="F398" s="79">
        <f t="shared" si="94"/>
        <v>0</v>
      </c>
      <c r="G398" s="46">
        <f t="shared" si="95"/>
        <v>0</v>
      </c>
      <c r="H398" s="46">
        <f t="shared" si="96"/>
        <v>0</v>
      </c>
      <c r="I398" s="46">
        <f t="shared" si="97"/>
        <v>0</v>
      </c>
      <c r="J398" s="46">
        <f t="shared" si="98"/>
        <v>0</v>
      </c>
      <c r="K398" s="46">
        <f t="shared" si="99"/>
        <v>0</v>
      </c>
      <c r="L398" s="46">
        <f t="shared" si="100"/>
        <v>0</v>
      </c>
      <c r="M398" s="46">
        <f t="shared" si="101"/>
        <v>0</v>
      </c>
      <c r="N398" s="79">
        <v>0</v>
      </c>
      <c r="O398" s="46">
        <v>0</v>
      </c>
      <c r="P398" s="46">
        <v>0</v>
      </c>
      <c r="Q398" s="46">
        <v>0</v>
      </c>
      <c r="R398" s="46">
        <v>0</v>
      </c>
      <c r="S398" s="130">
        <v>0</v>
      </c>
      <c r="T398" s="46">
        <v>0</v>
      </c>
      <c r="U398" s="80">
        <f t="shared" si="103"/>
        <v>0</v>
      </c>
      <c r="V398" s="46">
        <v>0</v>
      </c>
      <c r="W398" s="46">
        <v>0</v>
      </c>
      <c r="X398" s="46">
        <v>0</v>
      </c>
      <c r="Y398" s="46">
        <v>0</v>
      </c>
      <c r="Z398" s="46">
        <v>0</v>
      </c>
      <c r="AA398" s="46">
        <v>0</v>
      </c>
      <c r="AB398" s="46">
        <v>0</v>
      </c>
      <c r="AC398" s="70">
        <f t="shared" si="104"/>
        <v>0</v>
      </c>
      <c r="AD398" s="113">
        <f t="shared" si="105"/>
        <v>0</v>
      </c>
    </row>
    <row r="399" spans="1:30" s="48" customFormat="1" ht="12.75" hidden="1" x14ac:dyDescent="0.2">
      <c r="A399" s="94">
        <v>394</v>
      </c>
      <c r="B399" s="35"/>
      <c r="C399" s="142"/>
      <c r="D399" s="56"/>
      <c r="E399" s="78">
        <f t="shared" si="102"/>
        <v>0</v>
      </c>
      <c r="F399" s="79">
        <f t="shared" si="94"/>
        <v>0</v>
      </c>
      <c r="G399" s="46">
        <f t="shared" si="95"/>
        <v>0</v>
      </c>
      <c r="H399" s="46">
        <f t="shared" si="96"/>
        <v>0</v>
      </c>
      <c r="I399" s="46">
        <f t="shared" si="97"/>
        <v>0</v>
      </c>
      <c r="J399" s="46">
        <f t="shared" si="98"/>
        <v>0</v>
      </c>
      <c r="K399" s="46">
        <f t="shared" si="99"/>
        <v>0</v>
      </c>
      <c r="L399" s="46">
        <f t="shared" si="100"/>
        <v>0</v>
      </c>
      <c r="M399" s="46">
        <f t="shared" si="101"/>
        <v>0</v>
      </c>
      <c r="N399" s="79">
        <v>0</v>
      </c>
      <c r="O399" s="46">
        <v>0</v>
      </c>
      <c r="P399" s="46">
        <v>0</v>
      </c>
      <c r="Q399" s="46">
        <v>0</v>
      </c>
      <c r="R399" s="46">
        <v>0</v>
      </c>
      <c r="S399" s="130">
        <v>0</v>
      </c>
      <c r="T399" s="46">
        <v>0</v>
      </c>
      <c r="U399" s="80">
        <f t="shared" si="103"/>
        <v>0</v>
      </c>
      <c r="V399" s="46">
        <v>0</v>
      </c>
      <c r="W399" s="46">
        <v>0</v>
      </c>
      <c r="X399" s="46">
        <v>0</v>
      </c>
      <c r="Y399" s="46">
        <v>0</v>
      </c>
      <c r="Z399" s="46">
        <v>0</v>
      </c>
      <c r="AA399" s="46">
        <v>0</v>
      </c>
      <c r="AB399" s="46">
        <v>0</v>
      </c>
      <c r="AC399" s="70">
        <f t="shared" si="104"/>
        <v>0</v>
      </c>
      <c r="AD399" s="113">
        <f t="shared" si="105"/>
        <v>0</v>
      </c>
    </row>
    <row r="400" spans="1:30" s="48" customFormat="1" ht="12.75" hidden="1" x14ac:dyDescent="0.2">
      <c r="A400" s="94">
        <v>395</v>
      </c>
      <c r="B400" s="35"/>
      <c r="C400" s="142"/>
      <c r="D400" s="56"/>
      <c r="E400" s="78">
        <f t="shared" si="102"/>
        <v>0</v>
      </c>
      <c r="F400" s="79">
        <f t="shared" si="94"/>
        <v>0</v>
      </c>
      <c r="G400" s="46">
        <f t="shared" si="95"/>
        <v>0</v>
      </c>
      <c r="H400" s="46">
        <f t="shared" si="96"/>
        <v>0</v>
      </c>
      <c r="I400" s="46">
        <f t="shared" si="97"/>
        <v>0</v>
      </c>
      <c r="J400" s="46">
        <f t="shared" si="98"/>
        <v>0</v>
      </c>
      <c r="K400" s="46">
        <f t="shared" si="99"/>
        <v>0</v>
      </c>
      <c r="L400" s="46">
        <f t="shared" si="100"/>
        <v>0</v>
      </c>
      <c r="M400" s="46">
        <f t="shared" si="101"/>
        <v>0</v>
      </c>
      <c r="N400" s="79">
        <v>0</v>
      </c>
      <c r="O400" s="46">
        <v>0</v>
      </c>
      <c r="P400" s="46">
        <v>0</v>
      </c>
      <c r="Q400" s="46">
        <v>0</v>
      </c>
      <c r="R400" s="46">
        <v>0</v>
      </c>
      <c r="S400" s="130">
        <v>0</v>
      </c>
      <c r="T400" s="46">
        <v>0</v>
      </c>
      <c r="U400" s="80">
        <f t="shared" si="103"/>
        <v>0</v>
      </c>
      <c r="V400" s="46">
        <v>0</v>
      </c>
      <c r="W400" s="46">
        <v>0</v>
      </c>
      <c r="X400" s="46">
        <v>0</v>
      </c>
      <c r="Y400" s="46">
        <v>0</v>
      </c>
      <c r="Z400" s="46">
        <v>0</v>
      </c>
      <c r="AA400" s="46">
        <v>0</v>
      </c>
      <c r="AB400" s="46">
        <v>0</v>
      </c>
      <c r="AC400" s="70">
        <f t="shared" si="104"/>
        <v>0</v>
      </c>
      <c r="AD400" s="113">
        <f t="shared" si="105"/>
        <v>0</v>
      </c>
    </row>
    <row r="401" spans="1:30" s="48" customFormat="1" ht="12.75" hidden="1" x14ac:dyDescent="0.2">
      <c r="A401" s="94">
        <v>396</v>
      </c>
      <c r="B401" s="35"/>
      <c r="C401" s="142"/>
      <c r="D401" s="56"/>
      <c r="E401" s="78">
        <f t="shared" si="102"/>
        <v>0</v>
      </c>
      <c r="F401" s="79">
        <f t="shared" si="94"/>
        <v>0</v>
      </c>
      <c r="G401" s="46">
        <f t="shared" si="95"/>
        <v>0</v>
      </c>
      <c r="H401" s="46">
        <f t="shared" si="96"/>
        <v>0</v>
      </c>
      <c r="I401" s="46">
        <f t="shared" si="97"/>
        <v>0</v>
      </c>
      <c r="J401" s="46">
        <f t="shared" si="98"/>
        <v>0</v>
      </c>
      <c r="K401" s="46">
        <f t="shared" si="99"/>
        <v>0</v>
      </c>
      <c r="L401" s="46">
        <f t="shared" si="100"/>
        <v>0</v>
      </c>
      <c r="M401" s="46">
        <f t="shared" si="101"/>
        <v>0</v>
      </c>
      <c r="N401" s="79">
        <v>0</v>
      </c>
      <c r="O401" s="46">
        <v>0</v>
      </c>
      <c r="P401" s="46">
        <v>0</v>
      </c>
      <c r="Q401" s="46">
        <v>0</v>
      </c>
      <c r="R401" s="46">
        <v>0</v>
      </c>
      <c r="S401" s="130">
        <v>0</v>
      </c>
      <c r="T401" s="46">
        <v>0</v>
      </c>
      <c r="U401" s="80">
        <f t="shared" si="103"/>
        <v>0</v>
      </c>
      <c r="V401" s="46">
        <v>0</v>
      </c>
      <c r="W401" s="46">
        <v>0</v>
      </c>
      <c r="X401" s="46">
        <v>0</v>
      </c>
      <c r="Y401" s="46">
        <v>0</v>
      </c>
      <c r="Z401" s="46">
        <v>0</v>
      </c>
      <c r="AA401" s="46">
        <v>0</v>
      </c>
      <c r="AB401" s="46">
        <v>0</v>
      </c>
      <c r="AC401" s="70">
        <f t="shared" si="104"/>
        <v>0</v>
      </c>
      <c r="AD401" s="113">
        <f t="shared" si="105"/>
        <v>0</v>
      </c>
    </row>
    <row r="402" spans="1:30" s="48" customFormat="1" ht="12.75" hidden="1" x14ac:dyDescent="0.2">
      <c r="A402" s="94">
        <v>397</v>
      </c>
      <c r="B402" s="35"/>
      <c r="C402" s="142"/>
      <c r="D402" s="56"/>
      <c r="E402" s="78">
        <f t="shared" si="102"/>
        <v>0</v>
      </c>
      <c r="F402" s="79">
        <f t="shared" si="94"/>
        <v>0</v>
      </c>
      <c r="G402" s="46">
        <f t="shared" si="95"/>
        <v>0</v>
      </c>
      <c r="H402" s="46">
        <f t="shared" si="96"/>
        <v>0</v>
      </c>
      <c r="I402" s="46">
        <f t="shared" si="97"/>
        <v>0</v>
      </c>
      <c r="J402" s="46">
        <f t="shared" si="98"/>
        <v>0</v>
      </c>
      <c r="K402" s="46">
        <f t="shared" si="99"/>
        <v>0</v>
      </c>
      <c r="L402" s="46">
        <f t="shared" si="100"/>
        <v>0</v>
      </c>
      <c r="M402" s="46">
        <f t="shared" si="101"/>
        <v>0</v>
      </c>
      <c r="N402" s="79">
        <v>0</v>
      </c>
      <c r="O402" s="46">
        <v>0</v>
      </c>
      <c r="P402" s="46">
        <v>0</v>
      </c>
      <c r="Q402" s="46">
        <v>0</v>
      </c>
      <c r="R402" s="46">
        <v>0</v>
      </c>
      <c r="S402" s="130">
        <v>0</v>
      </c>
      <c r="T402" s="46">
        <v>0</v>
      </c>
      <c r="U402" s="80">
        <f t="shared" si="103"/>
        <v>0</v>
      </c>
      <c r="V402" s="46">
        <v>0</v>
      </c>
      <c r="W402" s="46">
        <v>0</v>
      </c>
      <c r="X402" s="46">
        <v>0</v>
      </c>
      <c r="Y402" s="46">
        <v>0</v>
      </c>
      <c r="Z402" s="46">
        <v>0</v>
      </c>
      <c r="AA402" s="46">
        <v>0</v>
      </c>
      <c r="AB402" s="46">
        <v>0</v>
      </c>
      <c r="AC402" s="70">
        <f t="shared" si="104"/>
        <v>0</v>
      </c>
      <c r="AD402" s="113">
        <f t="shared" si="105"/>
        <v>0</v>
      </c>
    </row>
    <row r="403" spans="1:30" s="48" customFormat="1" ht="12.75" hidden="1" x14ac:dyDescent="0.2">
      <c r="A403" s="94">
        <v>398</v>
      </c>
      <c r="B403" s="35"/>
      <c r="C403" s="142"/>
      <c r="D403" s="56"/>
      <c r="E403" s="78">
        <f t="shared" si="102"/>
        <v>0</v>
      </c>
      <c r="F403" s="79">
        <f t="shared" si="94"/>
        <v>0</v>
      </c>
      <c r="G403" s="46">
        <f t="shared" si="95"/>
        <v>0</v>
      </c>
      <c r="H403" s="46">
        <f t="shared" si="96"/>
        <v>0</v>
      </c>
      <c r="I403" s="46">
        <f t="shared" si="97"/>
        <v>0</v>
      </c>
      <c r="J403" s="46">
        <f t="shared" si="98"/>
        <v>0</v>
      </c>
      <c r="K403" s="46">
        <f t="shared" si="99"/>
        <v>0</v>
      </c>
      <c r="L403" s="46">
        <f t="shared" si="100"/>
        <v>0</v>
      </c>
      <c r="M403" s="46">
        <f t="shared" si="101"/>
        <v>0</v>
      </c>
      <c r="N403" s="79">
        <v>0</v>
      </c>
      <c r="O403" s="46">
        <v>0</v>
      </c>
      <c r="P403" s="46">
        <v>0</v>
      </c>
      <c r="Q403" s="46">
        <v>0</v>
      </c>
      <c r="R403" s="46">
        <v>0</v>
      </c>
      <c r="S403" s="130">
        <v>0</v>
      </c>
      <c r="T403" s="46">
        <v>0</v>
      </c>
      <c r="U403" s="80">
        <f t="shared" si="103"/>
        <v>0</v>
      </c>
      <c r="V403" s="46">
        <v>0</v>
      </c>
      <c r="W403" s="46">
        <v>0</v>
      </c>
      <c r="X403" s="46">
        <v>0</v>
      </c>
      <c r="Y403" s="46">
        <v>0</v>
      </c>
      <c r="Z403" s="46">
        <v>0</v>
      </c>
      <c r="AA403" s="46">
        <v>0</v>
      </c>
      <c r="AB403" s="46">
        <v>0</v>
      </c>
      <c r="AC403" s="70">
        <f t="shared" si="104"/>
        <v>0</v>
      </c>
      <c r="AD403" s="113">
        <f t="shared" si="105"/>
        <v>0</v>
      </c>
    </row>
    <row r="404" spans="1:30" s="48" customFormat="1" ht="12.75" hidden="1" x14ac:dyDescent="0.2">
      <c r="A404" s="94">
        <v>399</v>
      </c>
      <c r="B404" s="35"/>
      <c r="C404" s="142"/>
      <c r="D404" s="56"/>
      <c r="E404" s="78">
        <f t="shared" si="102"/>
        <v>0</v>
      </c>
      <c r="F404" s="79">
        <f t="shared" si="94"/>
        <v>0</v>
      </c>
      <c r="G404" s="46">
        <f t="shared" si="95"/>
        <v>0</v>
      </c>
      <c r="H404" s="46">
        <f t="shared" si="96"/>
        <v>0</v>
      </c>
      <c r="I404" s="46">
        <f t="shared" si="97"/>
        <v>0</v>
      </c>
      <c r="J404" s="46">
        <f t="shared" si="98"/>
        <v>0</v>
      </c>
      <c r="K404" s="46">
        <f t="shared" si="99"/>
        <v>0</v>
      </c>
      <c r="L404" s="46">
        <f t="shared" si="100"/>
        <v>0</v>
      </c>
      <c r="M404" s="46">
        <f t="shared" si="101"/>
        <v>0</v>
      </c>
      <c r="N404" s="79">
        <v>0</v>
      </c>
      <c r="O404" s="46">
        <v>0</v>
      </c>
      <c r="P404" s="46">
        <v>0</v>
      </c>
      <c r="Q404" s="46">
        <v>0</v>
      </c>
      <c r="R404" s="46">
        <v>0</v>
      </c>
      <c r="S404" s="130">
        <v>0</v>
      </c>
      <c r="T404" s="46">
        <v>0</v>
      </c>
      <c r="U404" s="80">
        <f t="shared" si="103"/>
        <v>0</v>
      </c>
      <c r="V404" s="46">
        <v>0</v>
      </c>
      <c r="W404" s="46">
        <v>0</v>
      </c>
      <c r="X404" s="46">
        <v>0</v>
      </c>
      <c r="Y404" s="46">
        <v>0</v>
      </c>
      <c r="Z404" s="46">
        <v>0</v>
      </c>
      <c r="AA404" s="46">
        <v>0</v>
      </c>
      <c r="AB404" s="46">
        <v>0</v>
      </c>
      <c r="AC404" s="70">
        <f t="shared" si="104"/>
        <v>0</v>
      </c>
      <c r="AD404" s="113">
        <f t="shared" si="105"/>
        <v>0</v>
      </c>
    </row>
    <row r="405" spans="1:30" s="48" customFormat="1" ht="12.75" hidden="1" x14ac:dyDescent="0.2">
      <c r="A405" s="94">
        <v>400</v>
      </c>
      <c r="B405" s="35"/>
      <c r="C405" s="142"/>
      <c r="D405" s="56"/>
      <c r="E405" s="78">
        <f t="shared" si="102"/>
        <v>0</v>
      </c>
      <c r="F405" s="79">
        <f t="shared" si="94"/>
        <v>0</v>
      </c>
      <c r="G405" s="46">
        <f t="shared" si="95"/>
        <v>0</v>
      </c>
      <c r="H405" s="46">
        <f t="shared" si="96"/>
        <v>0</v>
      </c>
      <c r="I405" s="46">
        <f t="shared" si="97"/>
        <v>0</v>
      </c>
      <c r="J405" s="46">
        <f t="shared" si="98"/>
        <v>0</v>
      </c>
      <c r="K405" s="46">
        <f t="shared" si="99"/>
        <v>0</v>
      </c>
      <c r="L405" s="46">
        <f t="shared" si="100"/>
        <v>0</v>
      </c>
      <c r="M405" s="46">
        <f t="shared" si="101"/>
        <v>0</v>
      </c>
      <c r="N405" s="79">
        <v>0</v>
      </c>
      <c r="O405" s="46">
        <v>0</v>
      </c>
      <c r="P405" s="46">
        <v>0</v>
      </c>
      <c r="Q405" s="46">
        <v>0</v>
      </c>
      <c r="R405" s="46">
        <v>0</v>
      </c>
      <c r="S405" s="130">
        <v>0</v>
      </c>
      <c r="T405" s="46">
        <v>0</v>
      </c>
      <c r="U405" s="80">
        <f t="shared" si="103"/>
        <v>0</v>
      </c>
      <c r="V405" s="46">
        <v>0</v>
      </c>
      <c r="W405" s="46">
        <v>0</v>
      </c>
      <c r="X405" s="46">
        <v>0</v>
      </c>
      <c r="Y405" s="46">
        <v>0</v>
      </c>
      <c r="Z405" s="46">
        <v>0</v>
      </c>
      <c r="AA405" s="46">
        <v>0</v>
      </c>
      <c r="AB405" s="46">
        <v>0</v>
      </c>
      <c r="AC405" s="70">
        <f t="shared" si="104"/>
        <v>0</v>
      </c>
      <c r="AD405" s="113">
        <f t="shared" si="105"/>
        <v>0</v>
      </c>
    </row>
    <row r="406" spans="1:30" s="48" customFormat="1" ht="12.75" hidden="1" x14ac:dyDescent="0.2">
      <c r="A406" s="94">
        <v>401</v>
      </c>
      <c r="B406" s="35"/>
      <c r="C406" s="142"/>
      <c r="D406" s="56"/>
      <c r="E406" s="78">
        <f t="shared" si="102"/>
        <v>0</v>
      </c>
      <c r="F406" s="79">
        <f t="shared" si="94"/>
        <v>0</v>
      </c>
      <c r="G406" s="46">
        <f t="shared" si="95"/>
        <v>0</v>
      </c>
      <c r="H406" s="46">
        <f t="shared" si="96"/>
        <v>0</v>
      </c>
      <c r="I406" s="46">
        <f t="shared" si="97"/>
        <v>0</v>
      </c>
      <c r="J406" s="46">
        <f t="shared" si="98"/>
        <v>0</v>
      </c>
      <c r="K406" s="46">
        <f t="shared" si="99"/>
        <v>0</v>
      </c>
      <c r="L406" s="46">
        <f t="shared" si="100"/>
        <v>0</v>
      </c>
      <c r="M406" s="46">
        <f t="shared" si="101"/>
        <v>0</v>
      </c>
      <c r="N406" s="79">
        <v>0</v>
      </c>
      <c r="O406" s="46">
        <v>0</v>
      </c>
      <c r="P406" s="46">
        <v>0</v>
      </c>
      <c r="Q406" s="46">
        <v>0</v>
      </c>
      <c r="R406" s="46">
        <v>0</v>
      </c>
      <c r="S406" s="130">
        <v>0</v>
      </c>
      <c r="T406" s="46">
        <v>0</v>
      </c>
      <c r="U406" s="80">
        <f t="shared" si="103"/>
        <v>0</v>
      </c>
      <c r="V406" s="46">
        <v>0</v>
      </c>
      <c r="W406" s="46">
        <v>0</v>
      </c>
      <c r="X406" s="46">
        <v>0</v>
      </c>
      <c r="Y406" s="46">
        <v>0</v>
      </c>
      <c r="Z406" s="46">
        <v>0</v>
      </c>
      <c r="AA406" s="46">
        <v>0</v>
      </c>
      <c r="AB406" s="46">
        <v>0</v>
      </c>
      <c r="AC406" s="70">
        <f t="shared" si="104"/>
        <v>0</v>
      </c>
      <c r="AD406" s="113">
        <f t="shared" si="105"/>
        <v>0</v>
      </c>
    </row>
    <row r="407" spans="1:30" s="48" customFormat="1" ht="12.75" hidden="1" x14ac:dyDescent="0.2">
      <c r="A407" s="94">
        <v>402</v>
      </c>
      <c r="B407" s="35"/>
      <c r="C407" s="142"/>
      <c r="D407" s="56"/>
      <c r="E407" s="78">
        <f t="shared" si="102"/>
        <v>0</v>
      </c>
      <c r="F407" s="79">
        <f t="shared" si="94"/>
        <v>0</v>
      </c>
      <c r="G407" s="46">
        <f t="shared" si="95"/>
        <v>0</v>
      </c>
      <c r="H407" s="46">
        <f t="shared" si="96"/>
        <v>0</v>
      </c>
      <c r="I407" s="46">
        <f t="shared" si="97"/>
        <v>0</v>
      </c>
      <c r="J407" s="46">
        <f t="shared" si="98"/>
        <v>0</v>
      </c>
      <c r="K407" s="46">
        <f t="shared" si="99"/>
        <v>0</v>
      </c>
      <c r="L407" s="46">
        <f t="shared" si="100"/>
        <v>0</v>
      </c>
      <c r="M407" s="46">
        <f t="shared" si="101"/>
        <v>0</v>
      </c>
      <c r="N407" s="79">
        <v>0</v>
      </c>
      <c r="O407" s="46">
        <v>0</v>
      </c>
      <c r="P407" s="46">
        <v>0</v>
      </c>
      <c r="Q407" s="46">
        <v>0</v>
      </c>
      <c r="R407" s="46">
        <v>0</v>
      </c>
      <c r="S407" s="130">
        <v>0</v>
      </c>
      <c r="T407" s="46">
        <v>0</v>
      </c>
      <c r="U407" s="80">
        <f t="shared" si="103"/>
        <v>0</v>
      </c>
      <c r="V407" s="46">
        <v>0</v>
      </c>
      <c r="W407" s="46">
        <v>0</v>
      </c>
      <c r="X407" s="46">
        <v>0</v>
      </c>
      <c r="Y407" s="46">
        <v>0</v>
      </c>
      <c r="Z407" s="46">
        <v>0</v>
      </c>
      <c r="AA407" s="46">
        <v>0</v>
      </c>
      <c r="AB407" s="46">
        <v>0</v>
      </c>
      <c r="AC407" s="70">
        <f t="shared" si="104"/>
        <v>0</v>
      </c>
      <c r="AD407" s="113">
        <f t="shared" si="105"/>
        <v>0</v>
      </c>
    </row>
    <row r="408" spans="1:30" s="48" customFormat="1" ht="12.75" hidden="1" x14ac:dyDescent="0.2">
      <c r="A408" s="94">
        <v>403</v>
      </c>
      <c r="B408" s="35"/>
      <c r="C408" s="142"/>
      <c r="D408" s="56"/>
      <c r="E408" s="78">
        <f t="shared" si="102"/>
        <v>0</v>
      </c>
      <c r="F408" s="79">
        <f t="shared" si="94"/>
        <v>0</v>
      </c>
      <c r="G408" s="46">
        <f t="shared" si="95"/>
        <v>0</v>
      </c>
      <c r="H408" s="46">
        <f t="shared" si="96"/>
        <v>0</v>
      </c>
      <c r="I408" s="46">
        <f t="shared" si="97"/>
        <v>0</v>
      </c>
      <c r="J408" s="46">
        <f t="shared" si="98"/>
        <v>0</v>
      </c>
      <c r="K408" s="46">
        <f t="shared" si="99"/>
        <v>0</v>
      </c>
      <c r="L408" s="46">
        <f t="shared" si="100"/>
        <v>0</v>
      </c>
      <c r="M408" s="46">
        <f t="shared" si="101"/>
        <v>0</v>
      </c>
      <c r="N408" s="79">
        <v>0</v>
      </c>
      <c r="O408" s="46">
        <v>0</v>
      </c>
      <c r="P408" s="46">
        <v>0</v>
      </c>
      <c r="Q408" s="46">
        <v>0</v>
      </c>
      <c r="R408" s="46">
        <v>0</v>
      </c>
      <c r="S408" s="130">
        <v>0</v>
      </c>
      <c r="T408" s="46">
        <v>0</v>
      </c>
      <c r="U408" s="80">
        <f t="shared" si="103"/>
        <v>0</v>
      </c>
      <c r="V408" s="46">
        <v>0</v>
      </c>
      <c r="W408" s="46">
        <v>0</v>
      </c>
      <c r="X408" s="46">
        <v>0</v>
      </c>
      <c r="Y408" s="46">
        <v>0</v>
      </c>
      <c r="Z408" s="46">
        <v>0</v>
      </c>
      <c r="AA408" s="46">
        <v>0</v>
      </c>
      <c r="AB408" s="46">
        <v>0</v>
      </c>
      <c r="AC408" s="70">
        <f t="shared" si="104"/>
        <v>0</v>
      </c>
      <c r="AD408" s="113">
        <f t="shared" si="105"/>
        <v>0</v>
      </c>
    </row>
    <row r="409" spans="1:30" s="48" customFormat="1" ht="12.75" hidden="1" x14ac:dyDescent="0.2">
      <c r="A409" s="94">
        <v>404</v>
      </c>
      <c r="B409" s="35"/>
      <c r="C409" s="142"/>
      <c r="D409" s="56"/>
      <c r="E409" s="78">
        <f t="shared" si="102"/>
        <v>0</v>
      </c>
      <c r="F409" s="79">
        <f t="shared" si="94"/>
        <v>0</v>
      </c>
      <c r="G409" s="46">
        <f t="shared" si="95"/>
        <v>0</v>
      </c>
      <c r="H409" s="46">
        <f t="shared" si="96"/>
        <v>0</v>
      </c>
      <c r="I409" s="46">
        <f t="shared" si="97"/>
        <v>0</v>
      </c>
      <c r="J409" s="46">
        <f t="shared" si="98"/>
        <v>0</v>
      </c>
      <c r="K409" s="46">
        <f t="shared" si="99"/>
        <v>0</v>
      </c>
      <c r="L409" s="46">
        <f t="shared" si="100"/>
        <v>0</v>
      </c>
      <c r="M409" s="46">
        <f t="shared" si="101"/>
        <v>0</v>
      </c>
      <c r="N409" s="79">
        <v>0</v>
      </c>
      <c r="O409" s="46">
        <v>0</v>
      </c>
      <c r="P409" s="46">
        <v>0</v>
      </c>
      <c r="Q409" s="46">
        <v>0</v>
      </c>
      <c r="R409" s="46">
        <v>0</v>
      </c>
      <c r="S409" s="130">
        <v>0</v>
      </c>
      <c r="T409" s="46">
        <v>0</v>
      </c>
      <c r="U409" s="80">
        <f t="shared" si="103"/>
        <v>0</v>
      </c>
      <c r="V409" s="46">
        <v>0</v>
      </c>
      <c r="W409" s="46">
        <v>0</v>
      </c>
      <c r="X409" s="46">
        <v>0</v>
      </c>
      <c r="Y409" s="46">
        <v>0</v>
      </c>
      <c r="Z409" s="46">
        <v>0</v>
      </c>
      <c r="AA409" s="46">
        <v>0</v>
      </c>
      <c r="AB409" s="46">
        <v>0</v>
      </c>
      <c r="AC409" s="70">
        <f t="shared" si="104"/>
        <v>0</v>
      </c>
      <c r="AD409" s="113">
        <f t="shared" si="105"/>
        <v>0</v>
      </c>
    </row>
    <row r="410" spans="1:30" s="48" customFormat="1" ht="12.75" hidden="1" x14ac:dyDescent="0.2">
      <c r="A410" s="94">
        <v>405</v>
      </c>
      <c r="B410" s="35"/>
      <c r="C410" s="142"/>
      <c r="D410" s="56"/>
      <c r="E410" s="78">
        <f t="shared" si="102"/>
        <v>0</v>
      </c>
      <c r="F410" s="79">
        <f t="shared" si="94"/>
        <v>0</v>
      </c>
      <c r="G410" s="46">
        <f t="shared" si="95"/>
        <v>0</v>
      </c>
      <c r="H410" s="46">
        <f t="shared" si="96"/>
        <v>0</v>
      </c>
      <c r="I410" s="46">
        <f t="shared" si="97"/>
        <v>0</v>
      </c>
      <c r="J410" s="46">
        <f t="shared" si="98"/>
        <v>0</v>
      </c>
      <c r="K410" s="46">
        <f t="shared" si="99"/>
        <v>0</v>
      </c>
      <c r="L410" s="46">
        <f t="shared" si="100"/>
        <v>0</v>
      </c>
      <c r="M410" s="46">
        <f t="shared" si="101"/>
        <v>0</v>
      </c>
      <c r="N410" s="79">
        <v>0</v>
      </c>
      <c r="O410" s="46">
        <v>0</v>
      </c>
      <c r="P410" s="46">
        <v>0</v>
      </c>
      <c r="Q410" s="46">
        <v>0</v>
      </c>
      <c r="R410" s="46">
        <v>0</v>
      </c>
      <c r="S410" s="130">
        <v>0</v>
      </c>
      <c r="T410" s="46">
        <v>0</v>
      </c>
      <c r="U410" s="80">
        <f t="shared" si="103"/>
        <v>0</v>
      </c>
      <c r="V410" s="46">
        <v>0</v>
      </c>
      <c r="W410" s="46">
        <v>0</v>
      </c>
      <c r="X410" s="46">
        <v>0</v>
      </c>
      <c r="Y410" s="46">
        <v>0</v>
      </c>
      <c r="Z410" s="46">
        <v>0</v>
      </c>
      <c r="AA410" s="46">
        <v>0</v>
      </c>
      <c r="AB410" s="46">
        <v>0</v>
      </c>
      <c r="AC410" s="70">
        <f t="shared" si="104"/>
        <v>0</v>
      </c>
      <c r="AD410" s="113">
        <f t="shared" si="105"/>
        <v>0</v>
      </c>
    </row>
    <row r="411" spans="1:30" s="48" customFormat="1" ht="12.75" hidden="1" x14ac:dyDescent="0.2">
      <c r="A411" s="94">
        <v>406</v>
      </c>
      <c r="B411" s="35"/>
      <c r="C411" s="142"/>
      <c r="D411" s="56"/>
      <c r="E411" s="78">
        <f t="shared" si="102"/>
        <v>0</v>
      </c>
      <c r="F411" s="79">
        <f t="shared" si="94"/>
        <v>0</v>
      </c>
      <c r="G411" s="46">
        <f t="shared" si="95"/>
        <v>0</v>
      </c>
      <c r="H411" s="46">
        <f t="shared" si="96"/>
        <v>0</v>
      </c>
      <c r="I411" s="46">
        <f t="shared" si="97"/>
        <v>0</v>
      </c>
      <c r="J411" s="46">
        <f t="shared" si="98"/>
        <v>0</v>
      </c>
      <c r="K411" s="46">
        <f t="shared" si="99"/>
        <v>0</v>
      </c>
      <c r="L411" s="46">
        <f t="shared" si="100"/>
        <v>0</v>
      </c>
      <c r="M411" s="46">
        <f t="shared" si="101"/>
        <v>0</v>
      </c>
      <c r="N411" s="79">
        <v>0</v>
      </c>
      <c r="O411" s="46">
        <v>0</v>
      </c>
      <c r="P411" s="46">
        <v>0</v>
      </c>
      <c r="Q411" s="46">
        <v>0</v>
      </c>
      <c r="R411" s="46">
        <v>0</v>
      </c>
      <c r="S411" s="130">
        <v>0</v>
      </c>
      <c r="T411" s="46">
        <v>0</v>
      </c>
      <c r="U411" s="80">
        <f t="shared" si="103"/>
        <v>0</v>
      </c>
      <c r="V411" s="46">
        <v>0</v>
      </c>
      <c r="W411" s="46">
        <v>0</v>
      </c>
      <c r="X411" s="46">
        <v>0</v>
      </c>
      <c r="Y411" s="46">
        <v>0</v>
      </c>
      <c r="Z411" s="46">
        <v>0</v>
      </c>
      <c r="AA411" s="46">
        <v>0</v>
      </c>
      <c r="AB411" s="46">
        <v>0</v>
      </c>
      <c r="AC411" s="70">
        <f t="shared" si="104"/>
        <v>0</v>
      </c>
      <c r="AD411" s="113">
        <f t="shared" si="105"/>
        <v>0</v>
      </c>
    </row>
    <row r="412" spans="1:30" s="48" customFormat="1" ht="12.75" hidden="1" x14ac:dyDescent="0.2">
      <c r="A412" s="94">
        <v>407</v>
      </c>
      <c r="B412" s="35"/>
      <c r="C412" s="142"/>
      <c r="D412" s="56"/>
      <c r="E412" s="78">
        <f t="shared" si="102"/>
        <v>0</v>
      </c>
      <c r="F412" s="79">
        <f t="shared" si="94"/>
        <v>0</v>
      </c>
      <c r="G412" s="46">
        <f t="shared" si="95"/>
        <v>0</v>
      </c>
      <c r="H412" s="46">
        <f t="shared" si="96"/>
        <v>0</v>
      </c>
      <c r="I412" s="46">
        <f t="shared" si="97"/>
        <v>0</v>
      </c>
      <c r="J412" s="46">
        <f t="shared" si="98"/>
        <v>0</v>
      </c>
      <c r="K412" s="46">
        <f t="shared" si="99"/>
        <v>0</v>
      </c>
      <c r="L412" s="46">
        <f t="shared" si="100"/>
        <v>0</v>
      </c>
      <c r="M412" s="46">
        <f t="shared" si="101"/>
        <v>0</v>
      </c>
      <c r="N412" s="79">
        <v>0</v>
      </c>
      <c r="O412" s="46">
        <v>0</v>
      </c>
      <c r="P412" s="46">
        <v>0</v>
      </c>
      <c r="Q412" s="46">
        <v>0</v>
      </c>
      <c r="R412" s="46">
        <v>0</v>
      </c>
      <c r="S412" s="130">
        <v>0</v>
      </c>
      <c r="T412" s="46">
        <v>0</v>
      </c>
      <c r="U412" s="80">
        <f t="shared" si="103"/>
        <v>0</v>
      </c>
      <c r="V412" s="46">
        <v>0</v>
      </c>
      <c r="W412" s="46">
        <v>0</v>
      </c>
      <c r="X412" s="46">
        <v>0</v>
      </c>
      <c r="Y412" s="46">
        <v>0</v>
      </c>
      <c r="Z412" s="46">
        <v>0</v>
      </c>
      <c r="AA412" s="46">
        <v>0</v>
      </c>
      <c r="AB412" s="46">
        <v>0</v>
      </c>
      <c r="AC412" s="70">
        <f t="shared" si="104"/>
        <v>0</v>
      </c>
      <c r="AD412" s="113">
        <f t="shared" si="105"/>
        <v>0</v>
      </c>
    </row>
    <row r="413" spans="1:30" s="48" customFormat="1" ht="12.75" hidden="1" x14ac:dyDescent="0.2">
      <c r="A413" s="94">
        <v>408</v>
      </c>
      <c r="B413" s="35"/>
      <c r="C413" s="142"/>
      <c r="D413" s="56"/>
      <c r="E413" s="78">
        <f t="shared" si="102"/>
        <v>0</v>
      </c>
      <c r="F413" s="79">
        <f t="shared" si="94"/>
        <v>0</v>
      </c>
      <c r="G413" s="46">
        <f t="shared" si="95"/>
        <v>0</v>
      </c>
      <c r="H413" s="46">
        <f t="shared" si="96"/>
        <v>0</v>
      </c>
      <c r="I413" s="46">
        <f t="shared" si="97"/>
        <v>0</v>
      </c>
      <c r="J413" s="46">
        <f t="shared" si="98"/>
        <v>0</v>
      </c>
      <c r="K413" s="46">
        <f t="shared" si="99"/>
        <v>0</v>
      </c>
      <c r="L413" s="46">
        <f t="shared" si="100"/>
        <v>0</v>
      </c>
      <c r="M413" s="46">
        <f t="shared" si="101"/>
        <v>0</v>
      </c>
      <c r="N413" s="79">
        <v>0</v>
      </c>
      <c r="O413" s="46">
        <v>0</v>
      </c>
      <c r="P413" s="46">
        <v>0</v>
      </c>
      <c r="Q413" s="46">
        <v>0</v>
      </c>
      <c r="R413" s="46">
        <v>0</v>
      </c>
      <c r="S413" s="130">
        <v>0</v>
      </c>
      <c r="T413" s="46">
        <v>0</v>
      </c>
      <c r="U413" s="80">
        <f t="shared" si="103"/>
        <v>0</v>
      </c>
      <c r="V413" s="46">
        <v>0</v>
      </c>
      <c r="W413" s="46">
        <v>0</v>
      </c>
      <c r="X413" s="46">
        <v>0</v>
      </c>
      <c r="Y413" s="46">
        <v>0</v>
      </c>
      <c r="Z413" s="46">
        <v>0</v>
      </c>
      <c r="AA413" s="46">
        <v>0</v>
      </c>
      <c r="AB413" s="46">
        <v>0</v>
      </c>
      <c r="AC413" s="70">
        <f t="shared" si="104"/>
        <v>0</v>
      </c>
      <c r="AD413" s="113">
        <f t="shared" si="105"/>
        <v>0</v>
      </c>
    </row>
    <row r="414" spans="1:30" s="48" customFormat="1" ht="12.75" hidden="1" x14ac:dyDescent="0.2">
      <c r="A414" s="94">
        <v>409</v>
      </c>
      <c r="B414" s="35"/>
      <c r="C414" s="142"/>
      <c r="D414" s="56"/>
      <c r="E414" s="78">
        <f t="shared" si="102"/>
        <v>0</v>
      </c>
      <c r="F414" s="79">
        <f t="shared" si="94"/>
        <v>0</v>
      </c>
      <c r="G414" s="46">
        <f t="shared" si="95"/>
        <v>0</v>
      </c>
      <c r="H414" s="46">
        <f t="shared" si="96"/>
        <v>0</v>
      </c>
      <c r="I414" s="46">
        <f t="shared" si="97"/>
        <v>0</v>
      </c>
      <c r="J414" s="46">
        <f t="shared" si="98"/>
        <v>0</v>
      </c>
      <c r="K414" s="46">
        <f t="shared" si="99"/>
        <v>0</v>
      </c>
      <c r="L414" s="46">
        <f t="shared" si="100"/>
        <v>0</v>
      </c>
      <c r="M414" s="46">
        <f t="shared" si="101"/>
        <v>0</v>
      </c>
      <c r="N414" s="79">
        <v>0</v>
      </c>
      <c r="O414" s="46">
        <v>0</v>
      </c>
      <c r="P414" s="46">
        <v>0</v>
      </c>
      <c r="Q414" s="46">
        <v>0</v>
      </c>
      <c r="R414" s="46">
        <v>0</v>
      </c>
      <c r="S414" s="130">
        <v>0</v>
      </c>
      <c r="T414" s="46">
        <v>0</v>
      </c>
      <c r="U414" s="80">
        <f t="shared" si="103"/>
        <v>0</v>
      </c>
      <c r="V414" s="46">
        <v>0</v>
      </c>
      <c r="W414" s="46">
        <v>0</v>
      </c>
      <c r="X414" s="46">
        <v>0</v>
      </c>
      <c r="Y414" s="46">
        <v>0</v>
      </c>
      <c r="Z414" s="46">
        <v>0</v>
      </c>
      <c r="AA414" s="46">
        <v>0</v>
      </c>
      <c r="AB414" s="46">
        <v>0</v>
      </c>
      <c r="AC414" s="70">
        <f t="shared" si="104"/>
        <v>0</v>
      </c>
      <c r="AD414" s="113">
        <f t="shared" si="105"/>
        <v>0</v>
      </c>
    </row>
    <row r="415" spans="1:30" s="48" customFormat="1" ht="12.75" hidden="1" x14ac:dyDescent="0.2">
      <c r="A415" s="94">
        <v>410</v>
      </c>
      <c r="B415" s="35"/>
      <c r="C415" s="142"/>
      <c r="D415" s="56"/>
      <c r="E415" s="78">
        <f t="shared" si="102"/>
        <v>0</v>
      </c>
      <c r="F415" s="79">
        <f t="shared" si="94"/>
        <v>0</v>
      </c>
      <c r="G415" s="46">
        <f t="shared" si="95"/>
        <v>0</v>
      </c>
      <c r="H415" s="46">
        <f t="shared" si="96"/>
        <v>0</v>
      </c>
      <c r="I415" s="46">
        <f t="shared" si="97"/>
        <v>0</v>
      </c>
      <c r="J415" s="46">
        <f t="shared" si="98"/>
        <v>0</v>
      </c>
      <c r="K415" s="46">
        <f t="shared" si="99"/>
        <v>0</v>
      </c>
      <c r="L415" s="46">
        <f t="shared" si="100"/>
        <v>0</v>
      </c>
      <c r="M415" s="46">
        <f t="shared" si="101"/>
        <v>0</v>
      </c>
      <c r="N415" s="79">
        <v>0</v>
      </c>
      <c r="O415" s="46">
        <v>0</v>
      </c>
      <c r="P415" s="46">
        <v>0</v>
      </c>
      <c r="Q415" s="46">
        <v>0</v>
      </c>
      <c r="R415" s="46">
        <v>0</v>
      </c>
      <c r="S415" s="130">
        <v>0</v>
      </c>
      <c r="T415" s="46">
        <v>0</v>
      </c>
      <c r="U415" s="80">
        <f t="shared" si="103"/>
        <v>0</v>
      </c>
      <c r="V415" s="46">
        <v>0</v>
      </c>
      <c r="W415" s="46">
        <v>0</v>
      </c>
      <c r="X415" s="46">
        <v>0</v>
      </c>
      <c r="Y415" s="46">
        <v>0</v>
      </c>
      <c r="Z415" s="46">
        <v>0</v>
      </c>
      <c r="AA415" s="46">
        <v>0</v>
      </c>
      <c r="AB415" s="46">
        <v>0</v>
      </c>
      <c r="AC415" s="70">
        <f t="shared" si="104"/>
        <v>0</v>
      </c>
      <c r="AD415" s="113">
        <f t="shared" si="105"/>
        <v>0</v>
      </c>
    </row>
    <row r="416" spans="1:30" s="48" customFormat="1" ht="12.75" hidden="1" x14ac:dyDescent="0.2">
      <c r="A416" s="94">
        <v>411</v>
      </c>
      <c r="B416" s="35"/>
      <c r="C416" s="142"/>
      <c r="D416" s="56"/>
      <c r="E416" s="78">
        <f t="shared" si="102"/>
        <v>0</v>
      </c>
      <c r="F416" s="79">
        <f t="shared" si="94"/>
        <v>0</v>
      </c>
      <c r="G416" s="46">
        <f t="shared" si="95"/>
        <v>0</v>
      </c>
      <c r="H416" s="46">
        <f t="shared" si="96"/>
        <v>0</v>
      </c>
      <c r="I416" s="46">
        <f t="shared" si="97"/>
        <v>0</v>
      </c>
      <c r="J416" s="46">
        <f t="shared" si="98"/>
        <v>0</v>
      </c>
      <c r="K416" s="46">
        <f t="shared" si="99"/>
        <v>0</v>
      </c>
      <c r="L416" s="46">
        <f t="shared" si="100"/>
        <v>0</v>
      </c>
      <c r="M416" s="46">
        <f t="shared" si="101"/>
        <v>0</v>
      </c>
      <c r="N416" s="79">
        <v>0</v>
      </c>
      <c r="O416" s="46">
        <v>0</v>
      </c>
      <c r="P416" s="46">
        <v>0</v>
      </c>
      <c r="Q416" s="46">
        <v>0</v>
      </c>
      <c r="R416" s="46">
        <v>0</v>
      </c>
      <c r="S416" s="130">
        <v>0</v>
      </c>
      <c r="T416" s="46">
        <v>0</v>
      </c>
      <c r="U416" s="80">
        <f t="shared" si="103"/>
        <v>0</v>
      </c>
      <c r="V416" s="46">
        <v>0</v>
      </c>
      <c r="W416" s="46">
        <v>0</v>
      </c>
      <c r="X416" s="46">
        <v>0</v>
      </c>
      <c r="Y416" s="46">
        <v>0</v>
      </c>
      <c r="Z416" s="46">
        <v>0</v>
      </c>
      <c r="AA416" s="46">
        <v>0</v>
      </c>
      <c r="AB416" s="46">
        <v>0</v>
      </c>
      <c r="AC416" s="70">
        <f t="shared" si="104"/>
        <v>0</v>
      </c>
      <c r="AD416" s="113">
        <f t="shared" si="105"/>
        <v>0</v>
      </c>
    </row>
    <row r="417" spans="1:30" s="48" customFormat="1" ht="12.75" hidden="1" x14ac:dyDescent="0.2">
      <c r="A417" s="94">
        <v>412</v>
      </c>
      <c r="B417" s="35"/>
      <c r="C417" s="142"/>
      <c r="D417" s="56"/>
      <c r="E417" s="78">
        <f t="shared" si="102"/>
        <v>0</v>
      </c>
      <c r="F417" s="79">
        <f t="shared" si="94"/>
        <v>0</v>
      </c>
      <c r="G417" s="46">
        <f t="shared" si="95"/>
        <v>0</v>
      </c>
      <c r="H417" s="46">
        <f t="shared" si="96"/>
        <v>0</v>
      </c>
      <c r="I417" s="46">
        <f t="shared" si="97"/>
        <v>0</v>
      </c>
      <c r="J417" s="46">
        <f t="shared" si="98"/>
        <v>0</v>
      </c>
      <c r="K417" s="46">
        <f t="shared" si="99"/>
        <v>0</v>
      </c>
      <c r="L417" s="46">
        <f t="shared" si="100"/>
        <v>0</v>
      </c>
      <c r="M417" s="46">
        <f t="shared" si="101"/>
        <v>0</v>
      </c>
      <c r="N417" s="79">
        <v>0</v>
      </c>
      <c r="O417" s="46">
        <v>0</v>
      </c>
      <c r="P417" s="46">
        <v>0</v>
      </c>
      <c r="Q417" s="46">
        <v>0</v>
      </c>
      <c r="R417" s="46">
        <v>0</v>
      </c>
      <c r="S417" s="130">
        <v>0</v>
      </c>
      <c r="T417" s="46">
        <v>0</v>
      </c>
      <c r="U417" s="80">
        <f t="shared" si="103"/>
        <v>0</v>
      </c>
      <c r="V417" s="46">
        <v>0</v>
      </c>
      <c r="W417" s="46">
        <v>0</v>
      </c>
      <c r="X417" s="46">
        <v>0</v>
      </c>
      <c r="Y417" s="46">
        <v>0</v>
      </c>
      <c r="Z417" s="46">
        <v>0</v>
      </c>
      <c r="AA417" s="46">
        <v>0</v>
      </c>
      <c r="AB417" s="46">
        <v>0</v>
      </c>
      <c r="AC417" s="70">
        <f t="shared" si="104"/>
        <v>0</v>
      </c>
      <c r="AD417" s="113">
        <f t="shared" si="105"/>
        <v>0</v>
      </c>
    </row>
    <row r="418" spans="1:30" s="48" customFormat="1" ht="12.75" hidden="1" x14ac:dyDescent="0.2">
      <c r="A418" s="94">
        <v>413</v>
      </c>
      <c r="B418" s="35"/>
      <c r="C418" s="142"/>
      <c r="D418" s="56"/>
      <c r="E418" s="78">
        <f t="shared" si="102"/>
        <v>0</v>
      </c>
      <c r="F418" s="79">
        <f t="shared" si="94"/>
        <v>0</v>
      </c>
      <c r="G418" s="46">
        <f t="shared" si="95"/>
        <v>0</v>
      </c>
      <c r="H418" s="46">
        <f t="shared" si="96"/>
        <v>0</v>
      </c>
      <c r="I418" s="46">
        <f t="shared" si="97"/>
        <v>0</v>
      </c>
      <c r="J418" s="46">
        <f t="shared" si="98"/>
        <v>0</v>
      </c>
      <c r="K418" s="46">
        <f t="shared" si="99"/>
        <v>0</v>
      </c>
      <c r="L418" s="46">
        <f t="shared" si="100"/>
        <v>0</v>
      </c>
      <c r="M418" s="46">
        <f t="shared" si="101"/>
        <v>0</v>
      </c>
      <c r="N418" s="79">
        <v>0</v>
      </c>
      <c r="O418" s="46">
        <v>0</v>
      </c>
      <c r="P418" s="46">
        <v>0</v>
      </c>
      <c r="Q418" s="46">
        <v>0</v>
      </c>
      <c r="R418" s="46">
        <v>0</v>
      </c>
      <c r="S418" s="130">
        <v>0</v>
      </c>
      <c r="T418" s="46">
        <v>0</v>
      </c>
      <c r="U418" s="80">
        <f t="shared" si="103"/>
        <v>0</v>
      </c>
      <c r="V418" s="46">
        <v>0</v>
      </c>
      <c r="W418" s="46">
        <v>0</v>
      </c>
      <c r="X418" s="46">
        <v>0</v>
      </c>
      <c r="Y418" s="46">
        <v>0</v>
      </c>
      <c r="Z418" s="46">
        <v>0</v>
      </c>
      <c r="AA418" s="46">
        <v>0</v>
      </c>
      <c r="AB418" s="46">
        <v>0</v>
      </c>
      <c r="AC418" s="70">
        <f t="shared" si="104"/>
        <v>0</v>
      </c>
      <c r="AD418" s="113">
        <f t="shared" si="105"/>
        <v>0</v>
      </c>
    </row>
    <row r="419" spans="1:30" s="48" customFormat="1" ht="12.75" hidden="1" x14ac:dyDescent="0.2">
      <c r="A419" s="94">
        <v>414</v>
      </c>
      <c r="B419" s="35"/>
      <c r="C419" s="142"/>
      <c r="D419" s="56"/>
      <c r="E419" s="78">
        <f t="shared" si="102"/>
        <v>0</v>
      </c>
      <c r="F419" s="79">
        <f t="shared" si="94"/>
        <v>0</v>
      </c>
      <c r="G419" s="46">
        <f t="shared" si="95"/>
        <v>0</v>
      </c>
      <c r="H419" s="46">
        <f t="shared" si="96"/>
        <v>0</v>
      </c>
      <c r="I419" s="46">
        <f t="shared" si="97"/>
        <v>0</v>
      </c>
      <c r="J419" s="46">
        <f t="shared" si="98"/>
        <v>0</v>
      </c>
      <c r="K419" s="46">
        <f t="shared" si="99"/>
        <v>0</v>
      </c>
      <c r="L419" s="46">
        <f t="shared" si="100"/>
        <v>0</v>
      </c>
      <c r="M419" s="46">
        <f t="shared" si="101"/>
        <v>0</v>
      </c>
      <c r="N419" s="79">
        <v>0</v>
      </c>
      <c r="O419" s="46">
        <v>0</v>
      </c>
      <c r="P419" s="46">
        <v>0</v>
      </c>
      <c r="Q419" s="46">
        <v>0</v>
      </c>
      <c r="R419" s="46">
        <v>0</v>
      </c>
      <c r="S419" s="130">
        <v>0</v>
      </c>
      <c r="T419" s="46">
        <v>0</v>
      </c>
      <c r="U419" s="80">
        <f t="shared" si="103"/>
        <v>0</v>
      </c>
      <c r="V419" s="46">
        <v>0</v>
      </c>
      <c r="W419" s="46">
        <v>0</v>
      </c>
      <c r="X419" s="46">
        <v>0</v>
      </c>
      <c r="Y419" s="46">
        <v>0</v>
      </c>
      <c r="Z419" s="46">
        <v>0</v>
      </c>
      <c r="AA419" s="46">
        <v>0</v>
      </c>
      <c r="AB419" s="46">
        <v>0</v>
      </c>
      <c r="AC419" s="70">
        <f t="shared" si="104"/>
        <v>0</v>
      </c>
      <c r="AD419" s="113">
        <f t="shared" si="105"/>
        <v>0</v>
      </c>
    </row>
    <row r="420" spans="1:30" s="48" customFormat="1" ht="12.75" hidden="1" x14ac:dyDescent="0.2">
      <c r="A420" s="94">
        <v>415</v>
      </c>
      <c r="B420" s="35"/>
      <c r="C420" s="142"/>
      <c r="D420" s="56"/>
      <c r="E420" s="78">
        <f t="shared" si="102"/>
        <v>0</v>
      </c>
      <c r="F420" s="79">
        <f t="shared" si="94"/>
        <v>0</v>
      </c>
      <c r="G420" s="46">
        <f t="shared" si="95"/>
        <v>0</v>
      </c>
      <c r="H420" s="46">
        <f t="shared" si="96"/>
        <v>0</v>
      </c>
      <c r="I420" s="46">
        <f t="shared" si="97"/>
        <v>0</v>
      </c>
      <c r="J420" s="46">
        <f t="shared" si="98"/>
        <v>0</v>
      </c>
      <c r="K420" s="46">
        <f t="shared" si="99"/>
        <v>0</v>
      </c>
      <c r="L420" s="46">
        <f t="shared" si="100"/>
        <v>0</v>
      </c>
      <c r="M420" s="46">
        <f t="shared" si="101"/>
        <v>0</v>
      </c>
      <c r="N420" s="79">
        <v>0</v>
      </c>
      <c r="O420" s="46">
        <v>0</v>
      </c>
      <c r="P420" s="46">
        <v>0</v>
      </c>
      <c r="Q420" s="46">
        <v>0</v>
      </c>
      <c r="R420" s="46">
        <v>0</v>
      </c>
      <c r="S420" s="130">
        <v>0</v>
      </c>
      <c r="T420" s="46">
        <v>0</v>
      </c>
      <c r="U420" s="80">
        <f t="shared" si="103"/>
        <v>0</v>
      </c>
      <c r="V420" s="46">
        <v>0</v>
      </c>
      <c r="W420" s="46">
        <v>0</v>
      </c>
      <c r="X420" s="46">
        <v>0</v>
      </c>
      <c r="Y420" s="46">
        <v>0</v>
      </c>
      <c r="Z420" s="46">
        <v>0</v>
      </c>
      <c r="AA420" s="46">
        <v>0</v>
      </c>
      <c r="AB420" s="46">
        <v>0</v>
      </c>
      <c r="AC420" s="70">
        <f t="shared" si="104"/>
        <v>0</v>
      </c>
      <c r="AD420" s="113">
        <f t="shared" si="105"/>
        <v>0</v>
      </c>
    </row>
    <row r="421" spans="1:30" s="48" customFormat="1" ht="12.75" hidden="1" x14ac:dyDescent="0.2">
      <c r="A421" s="94">
        <v>416</v>
      </c>
      <c r="B421" s="35"/>
      <c r="C421" s="142"/>
      <c r="D421" s="56"/>
      <c r="E421" s="78">
        <f t="shared" si="102"/>
        <v>0</v>
      </c>
      <c r="F421" s="79">
        <f t="shared" si="94"/>
        <v>0</v>
      </c>
      <c r="G421" s="46">
        <f t="shared" si="95"/>
        <v>0</v>
      </c>
      <c r="H421" s="46">
        <f t="shared" si="96"/>
        <v>0</v>
      </c>
      <c r="I421" s="46">
        <f t="shared" si="97"/>
        <v>0</v>
      </c>
      <c r="J421" s="46">
        <f t="shared" si="98"/>
        <v>0</v>
      </c>
      <c r="K421" s="46">
        <f t="shared" si="99"/>
        <v>0</v>
      </c>
      <c r="L421" s="46">
        <f t="shared" si="100"/>
        <v>0</v>
      </c>
      <c r="M421" s="46">
        <f t="shared" si="101"/>
        <v>0</v>
      </c>
      <c r="N421" s="79">
        <v>0</v>
      </c>
      <c r="O421" s="46">
        <v>0</v>
      </c>
      <c r="P421" s="46">
        <v>0</v>
      </c>
      <c r="Q421" s="46">
        <v>0</v>
      </c>
      <c r="R421" s="46">
        <v>0</v>
      </c>
      <c r="S421" s="130">
        <v>0</v>
      </c>
      <c r="T421" s="46">
        <v>0</v>
      </c>
      <c r="U421" s="80">
        <f t="shared" si="103"/>
        <v>0</v>
      </c>
      <c r="V421" s="46">
        <v>0</v>
      </c>
      <c r="W421" s="46">
        <v>0</v>
      </c>
      <c r="X421" s="46">
        <v>0</v>
      </c>
      <c r="Y421" s="46">
        <v>0</v>
      </c>
      <c r="Z421" s="46">
        <v>0</v>
      </c>
      <c r="AA421" s="46">
        <v>0</v>
      </c>
      <c r="AB421" s="46">
        <v>0</v>
      </c>
      <c r="AC421" s="70">
        <f t="shared" si="104"/>
        <v>0</v>
      </c>
      <c r="AD421" s="113">
        <f t="shared" si="105"/>
        <v>0</v>
      </c>
    </row>
    <row r="422" spans="1:30" s="48" customFormat="1" ht="12.75" hidden="1" x14ac:dyDescent="0.2">
      <c r="A422" s="94">
        <v>417</v>
      </c>
      <c r="B422" s="35"/>
      <c r="C422" s="142"/>
      <c r="D422" s="56"/>
      <c r="E422" s="78">
        <f t="shared" si="102"/>
        <v>0</v>
      </c>
      <c r="F422" s="79">
        <f t="shared" si="94"/>
        <v>0</v>
      </c>
      <c r="G422" s="46">
        <f t="shared" si="95"/>
        <v>0</v>
      </c>
      <c r="H422" s="46">
        <f t="shared" si="96"/>
        <v>0</v>
      </c>
      <c r="I422" s="46">
        <f t="shared" si="97"/>
        <v>0</v>
      </c>
      <c r="J422" s="46">
        <f t="shared" si="98"/>
        <v>0</v>
      </c>
      <c r="K422" s="46">
        <f t="shared" si="99"/>
        <v>0</v>
      </c>
      <c r="L422" s="46">
        <f t="shared" si="100"/>
        <v>0</v>
      </c>
      <c r="M422" s="46">
        <f t="shared" si="101"/>
        <v>0</v>
      </c>
      <c r="N422" s="79">
        <v>0</v>
      </c>
      <c r="O422" s="46">
        <v>0</v>
      </c>
      <c r="P422" s="46">
        <v>0</v>
      </c>
      <c r="Q422" s="46">
        <v>0</v>
      </c>
      <c r="R422" s="46">
        <v>0</v>
      </c>
      <c r="S422" s="130">
        <v>0</v>
      </c>
      <c r="T422" s="46">
        <v>0</v>
      </c>
      <c r="U422" s="80">
        <f t="shared" si="103"/>
        <v>0</v>
      </c>
      <c r="V422" s="46">
        <v>0</v>
      </c>
      <c r="W422" s="46">
        <v>0</v>
      </c>
      <c r="X422" s="46">
        <v>0</v>
      </c>
      <c r="Y422" s="46">
        <v>0</v>
      </c>
      <c r="Z422" s="46">
        <v>0</v>
      </c>
      <c r="AA422" s="46">
        <v>0</v>
      </c>
      <c r="AB422" s="46">
        <v>0</v>
      </c>
      <c r="AC422" s="70">
        <f t="shared" si="104"/>
        <v>0</v>
      </c>
      <c r="AD422" s="113">
        <f t="shared" si="105"/>
        <v>0</v>
      </c>
    </row>
    <row r="423" spans="1:30" s="48" customFormat="1" ht="12.75" hidden="1" x14ac:dyDescent="0.2">
      <c r="A423" s="94">
        <v>418</v>
      </c>
      <c r="B423" s="35"/>
      <c r="C423" s="142"/>
      <c r="D423" s="56"/>
      <c r="E423" s="78">
        <f t="shared" si="102"/>
        <v>0</v>
      </c>
      <c r="F423" s="79">
        <f t="shared" si="94"/>
        <v>0</v>
      </c>
      <c r="G423" s="46">
        <f t="shared" si="95"/>
        <v>0</v>
      </c>
      <c r="H423" s="46">
        <f t="shared" si="96"/>
        <v>0</v>
      </c>
      <c r="I423" s="46">
        <f t="shared" si="97"/>
        <v>0</v>
      </c>
      <c r="J423" s="46">
        <f t="shared" si="98"/>
        <v>0</v>
      </c>
      <c r="K423" s="46">
        <f t="shared" si="99"/>
        <v>0</v>
      </c>
      <c r="L423" s="46">
        <f t="shared" si="100"/>
        <v>0</v>
      </c>
      <c r="M423" s="46">
        <f t="shared" si="101"/>
        <v>0</v>
      </c>
      <c r="N423" s="79">
        <v>0</v>
      </c>
      <c r="O423" s="46">
        <v>0</v>
      </c>
      <c r="P423" s="46">
        <v>0</v>
      </c>
      <c r="Q423" s="46">
        <v>0</v>
      </c>
      <c r="R423" s="46">
        <v>0</v>
      </c>
      <c r="S423" s="130">
        <v>0</v>
      </c>
      <c r="T423" s="46">
        <v>0</v>
      </c>
      <c r="U423" s="80">
        <f t="shared" si="103"/>
        <v>0</v>
      </c>
      <c r="V423" s="46">
        <v>0</v>
      </c>
      <c r="W423" s="46">
        <v>0</v>
      </c>
      <c r="X423" s="46">
        <v>0</v>
      </c>
      <c r="Y423" s="46">
        <v>0</v>
      </c>
      <c r="Z423" s="46">
        <v>0</v>
      </c>
      <c r="AA423" s="46">
        <v>0</v>
      </c>
      <c r="AB423" s="46">
        <v>0</v>
      </c>
      <c r="AC423" s="70">
        <f t="shared" si="104"/>
        <v>0</v>
      </c>
      <c r="AD423" s="113">
        <f t="shared" si="105"/>
        <v>0</v>
      </c>
    </row>
    <row r="424" spans="1:30" s="48" customFormat="1" ht="12.75" hidden="1" x14ac:dyDescent="0.2">
      <c r="A424" s="94">
        <v>419</v>
      </c>
      <c r="B424" s="35"/>
      <c r="C424" s="142"/>
      <c r="D424" s="56"/>
      <c r="E424" s="78">
        <f t="shared" si="102"/>
        <v>0</v>
      </c>
      <c r="F424" s="79">
        <f t="shared" si="94"/>
        <v>0</v>
      </c>
      <c r="G424" s="46">
        <f t="shared" si="95"/>
        <v>0</v>
      </c>
      <c r="H424" s="46">
        <f t="shared" si="96"/>
        <v>0</v>
      </c>
      <c r="I424" s="46">
        <f t="shared" si="97"/>
        <v>0</v>
      </c>
      <c r="J424" s="46">
        <f t="shared" si="98"/>
        <v>0</v>
      </c>
      <c r="K424" s="46">
        <f t="shared" si="99"/>
        <v>0</v>
      </c>
      <c r="L424" s="46">
        <f t="shared" si="100"/>
        <v>0</v>
      </c>
      <c r="M424" s="46">
        <f t="shared" si="101"/>
        <v>0</v>
      </c>
      <c r="N424" s="79">
        <v>0</v>
      </c>
      <c r="O424" s="46">
        <v>0</v>
      </c>
      <c r="P424" s="46">
        <v>0</v>
      </c>
      <c r="Q424" s="46">
        <v>0</v>
      </c>
      <c r="R424" s="46">
        <v>0</v>
      </c>
      <c r="S424" s="130">
        <v>0</v>
      </c>
      <c r="T424" s="46">
        <v>0</v>
      </c>
      <c r="U424" s="80">
        <f t="shared" si="103"/>
        <v>0</v>
      </c>
      <c r="V424" s="46">
        <v>0</v>
      </c>
      <c r="W424" s="46">
        <v>0</v>
      </c>
      <c r="X424" s="46">
        <v>0</v>
      </c>
      <c r="Y424" s="46">
        <v>0</v>
      </c>
      <c r="Z424" s="46">
        <v>0</v>
      </c>
      <c r="AA424" s="46">
        <v>0</v>
      </c>
      <c r="AB424" s="46">
        <v>0</v>
      </c>
      <c r="AC424" s="70">
        <f t="shared" si="104"/>
        <v>0</v>
      </c>
      <c r="AD424" s="113">
        <f t="shared" si="105"/>
        <v>0</v>
      </c>
    </row>
    <row r="425" spans="1:30" s="48" customFormat="1" ht="12.75" hidden="1" x14ac:dyDescent="0.2">
      <c r="A425" s="94">
        <v>420</v>
      </c>
      <c r="B425" s="35"/>
      <c r="C425" s="142"/>
      <c r="D425" s="56"/>
      <c r="E425" s="78">
        <f t="shared" si="102"/>
        <v>0</v>
      </c>
      <c r="F425" s="79">
        <f t="shared" si="94"/>
        <v>0</v>
      </c>
      <c r="G425" s="46">
        <f t="shared" si="95"/>
        <v>0</v>
      </c>
      <c r="H425" s="46">
        <f t="shared" si="96"/>
        <v>0</v>
      </c>
      <c r="I425" s="46">
        <f t="shared" si="97"/>
        <v>0</v>
      </c>
      <c r="J425" s="46">
        <f t="shared" si="98"/>
        <v>0</v>
      </c>
      <c r="K425" s="46">
        <f t="shared" si="99"/>
        <v>0</v>
      </c>
      <c r="L425" s="46">
        <f t="shared" si="100"/>
        <v>0</v>
      </c>
      <c r="M425" s="46">
        <f t="shared" si="101"/>
        <v>0</v>
      </c>
      <c r="N425" s="79">
        <v>0</v>
      </c>
      <c r="O425" s="46">
        <v>0</v>
      </c>
      <c r="P425" s="46">
        <v>0</v>
      </c>
      <c r="Q425" s="46">
        <v>0</v>
      </c>
      <c r="R425" s="46">
        <v>0</v>
      </c>
      <c r="S425" s="130">
        <v>0</v>
      </c>
      <c r="T425" s="46">
        <v>0</v>
      </c>
      <c r="U425" s="80">
        <f t="shared" si="103"/>
        <v>0</v>
      </c>
      <c r="V425" s="46">
        <v>0</v>
      </c>
      <c r="W425" s="46">
        <v>0</v>
      </c>
      <c r="X425" s="46">
        <v>0</v>
      </c>
      <c r="Y425" s="46">
        <v>0</v>
      </c>
      <c r="Z425" s="46">
        <v>0</v>
      </c>
      <c r="AA425" s="46">
        <v>0</v>
      </c>
      <c r="AB425" s="46">
        <v>0</v>
      </c>
      <c r="AC425" s="70">
        <f t="shared" si="104"/>
        <v>0</v>
      </c>
      <c r="AD425" s="113">
        <f t="shared" si="105"/>
        <v>0</v>
      </c>
    </row>
    <row r="426" spans="1:30" s="48" customFormat="1" ht="12.75" hidden="1" x14ac:dyDescent="0.2">
      <c r="A426" s="94">
        <v>421</v>
      </c>
      <c r="B426" s="35"/>
      <c r="C426" s="142"/>
      <c r="D426" s="56"/>
      <c r="E426" s="78">
        <f t="shared" si="102"/>
        <v>0</v>
      </c>
      <c r="F426" s="79">
        <f t="shared" si="94"/>
        <v>0</v>
      </c>
      <c r="G426" s="46">
        <f t="shared" si="95"/>
        <v>0</v>
      </c>
      <c r="H426" s="46">
        <f t="shared" si="96"/>
        <v>0</v>
      </c>
      <c r="I426" s="46">
        <f t="shared" si="97"/>
        <v>0</v>
      </c>
      <c r="J426" s="46">
        <f t="shared" si="98"/>
        <v>0</v>
      </c>
      <c r="K426" s="46">
        <f t="shared" si="99"/>
        <v>0</v>
      </c>
      <c r="L426" s="46">
        <f t="shared" si="100"/>
        <v>0</v>
      </c>
      <c r="M426" s="46">
        <f t="shared" si="101"/>
        <v>0</v>
      </c>
      <c r="N426" s="79">
        <v>0</v>
      </c>
      <c r="O426" s="46">
        <v>0</v>
      </c>
      <c r="P426" s="46">
        <v>0</v>
      </c>
      <c r="Q426" s="46">
        <v>0</v>
      </c>
      <c r="R426" s="46">
        <v>0</v>
      </c>
      <c r="S426" s="130">
        <v>0</v>
      </c>
      <c r="T426" s="46">
        <v>0</v>
      </c>
      <c r="U426" s="80">
        <f t="shared" si="103"/>
        <v>0</v>
      </c>
      <c r="V426" s="46">
        <v>0</v>
      </c>
      <c r="W426" s="46">
        <v>0</v>
      </c>
      <c r="X426" s="46">
        <v>0</v>
      </c>
      <c r="Y426" s="46">
        <v>0</v>
      </c>
      <c r="Z426" s="46">
        <v>0</v>
      </c>
      <c r="AA426" s="46">
        <v>0</v>
      </c>
      <c r="AB426" s="46">
        <v>0</v>
      </c>
      <c r="AC426" s="70">
        <f t="shared" si="104"/>
        <v>0</v>
      </c>
      <c r="AD426" s="113">
        <f t="shared" si="105"/>
        <v>0</v>
      </c>
    </row>
    <row r="427" spans="1:30" s="48" customFormat="1" ht="12.75" hidden="1" x14ac:dyDescent="0.2">
      <c r="A427" s="94">
        <v>422</v>
      </c>
      <c r="B427" s="35"/>
      <c r="C427" s="142"/>
      <c r="D427" s="56"/>
      <c r="E427" s="78">
        <f t="shared" si="102"/>
        <v>0</v>
      </c>
      <c r="F427" s="79">
        <f t="shared" si="94"/>
        <v>0</v>
      </c>
      <c r="G427" s="46">
        <f t="shared" si="95"/>
        <v>0</v>
      </c>
      <c r="H427" s="46">
        <f t="shared" si="96"/>
        <v>0</v>
      </c>
      <c r="I427" s="46">
        <f t="shared" si="97"/>
        <v>0</v>
      </c>
      <c r="J427" s="46">
        <f t="shared" si="98"/>
        <v>0</v>
      </c>
      <c r="K427" s="46">
        <f t="shared" si="99"/>
        <v>0</v>
      </c>
      <c r="L427" s="46">
        <f t="shared" si="100"/>
        <v>0</v>
      </c>
      <c r="M427" s="46">
        <f t="shared" si="101"/>
        <v>0</v>
      </c>
      <c r="N427" s="79">
        <v>0</v>
      </c>
      <c r="O427" s="46">
        <v>0</v>
      </c>
      <c r="P427" s="46">
        <v>0</v>
      </c>
      <c r="Q427" s="46">
        <v>0</v>
      </c>
      <c r="R427" s="46">
        <v>0</v>
      </c>
      <c r="S427" s="130">
        <v>0</v>
      </c>
      <c r="T427" s="46">
        <v>0</v>
      </c>
      <c r="U427" s="80">
        <f t="shared" si="103"/>
        <v>0</v>
      </c>
      <c r="V427" s="46">
        <v>0</v>
      </c>
      <c r="W427" s="46">
        <v>0</v>
      </c>
      <c r="X427" s="46">
        <v>0</v>
      </c>
      <c r="Y427" s="46">
        <v>0</v>
      </c>
      <c r="Z427" s="46">
        <v>0</v>
      </c>
      <c r="AA427" s="46">
        <v>0</v>
      </c>
      <c r="AB427" s="46">
        <v>0</v>
      </c>
      <c r="AC427" s="70">
        <f t="shared" si="104"/>
        <v>0</v>
      </c>
      <c r="AD427" s="113">
        <f t="shared" si="105"/>
        <v>0</v>
      </c>
    </row>
    <row r="428" spans="1:30" s="48" customFormat="1" ht="12.75" hidden="1" x14ac:dyDescent="0.2">
      <c r="A428" s="94">
        <v>423</v>
      </c>
      <c r="B428" s="35"/>
      <c r="C428" s="142"/>
      <c r="D428" s="56"/>
      <c r="E428" s="78">
        <f t="shared" si="102"/>
        <v>0</v>
      </c>
      <c r="F428" s="79">
        <f t="shared" si="94"/>
        <v>0</v>
      </c>
      <c r="G428" s="46">
        <f t="shared" si="95"/>
        <v>0</v>
      </c>
      <c r="H428" s="46">
        <f t="shared" si="96"/>
        <v>0</v>
      </c>
      <c r="I428" s="46">
        <f t="shared" si="97"/>
        <v>0</v>
      </c>
      <c r="J428" s="46">
        <f t="shared" si="98"/>
        <v>0</v>
      </c>
      <c r="K428" s="46">
        <f t="shared" si="99"/>
        <v>0</v>
      </c>
      <c r="L428" s="46">
        <f t="shared" si="100"/>
        <v>0</v>
      </c>
      <c r="M428" s="46">
        <f t="shared" si="101"/>
        <v>0</v>
      </c>
      <c r="N428" s="79">
        <v>0</v>
      </c>
      <c r="O428" s="46">
        <v>0</v>
      </c>
      <c r="P428" s="46">
        <v>0</v>
      </c>
      <c r="Q428" s="46">
        <v>0</v>
      </c>
      <c r="R428" s="46">
        <v>0</v>
      </c>
      <c r="S428" s="130">
        <v>0</v>
      </c>
      <c r="T428" s="46">
        <v>0</v>
      </c>
      <c r="U428" s="80">
        <f t="shared" si="103"/>
        <v>0</v>
      </c>
      <c r="V428" s="46">
        <v>0</v>
      </c>
      <c r="W428" s="46">
        <v>0</v>
      </c>
      <c r="X428" s="46">
        <v>0</v>
      </c>
      <c r="Y428" s="46">
        <v>0</v>
      </c>
      <c r="Z428" s="46">
        <v>0</v>
      </c>
      <c r="AA428" s="46">
        <v>0</v>
      </c>
      <c r="AB428" s="46">
        <v>0</v>
      </c>
      <c r="AC428" s="70">
        <f t="shared" si="104"/>
        <v>0</v>
      </c>
      <c r="AD428" s="113">
        <f t="shared" si="105"/>
        <v>0</v>
      </c>
    </row>
    <row r="429" spans="1:30" s="48" customFormat="1" ht="12.75" hidden="1" x14ac:dyDescent="0.2">
      <c r="A429" s="94">
        <v>424</v>
      </c>
      <c r="B429" s="35"/>
      <c r="C429" s="142"/>
      <c r="D429" s="56"/>
      <c r="E429" s="78">
        <f t="shared" si="102"/>
        <v>0</v>
      </c>
      <c r="F429" s="79">
        <f t="shared" si="94"/>
        <v>0</v>
      </c>
      <c r="G429" s="46">
        <f t="shared" si="95"/>
        <v>0</v>
      </c>
      <c r="H429" s="46">
        <f t="shared" si="96"/>
        <v>0</v>
      </c>
      <c r="I429" s="46">
        <f t="shared" si="97"/>
        <v>0</v>
      </c>
      <c r="J429" s="46">
        <f t="shared" si="98"/>
        <v>0</v>
      </c>
      <c r="K429" s="46">
        <f t="shared" si="99"/>
        <v>0</v>
      </c>
      <c r="L429" s="46">
        <f t="shared" si="100"/>
        <v>0</v>
      </c>
      <c r="M429" s="46">
        <f t="shared" si="101"/>
        <v>0</v>
      </c>
      <c r="N429" s="79">
        <v>0</v>
      </c>
      <c r="O429" s="46">
        <v>0</v>
      </c>
      <c r="P429" s="46">
        <v>0</v>
      </c>
      <c r="Q429" s="46">
        <v>0</v>
      </c>
      <c r="R429" s="46">
        <v>0</v>
      </c>
      <c r="S429" s="130">
        <v>0</v>
      </c>
      <c r="T429" s="46">
        <v>0</v>
      </c>
      <c r="U429" s="80">
        <f t="shared" si="103"/>
        <v>0</v>
      </c>
      <c r="V429" s="46">
        <v>0</v>
      </c>
      <c r="W429" s="46">
        <v>0</v>
      </c>
      <c r="X429" s="46">
        <v>0</v>
      </c>
      <c r="Y429" s="46">
        <v>0</v>
      </c>
      <c r="Z429" s="46">
        <v>0</v>
      </c>
      <c r="AA429" s="46">
        <v>0</v>
      </c>
      <c r="AB429" s="46">
        <v>0</v>
      </c>
      <c r="AC429" s="70">
        <f t="shared" si="104"/>
        <v>0</v>
      </c>
      <c r="AD429" s="113">
        <f t="shared" si="105"/>
        <v>0</v>
      </c>
    </row>
    <row r="430" spans="1:30" s="48" customFormat="1" ht="12.75" hidden="1" x14ac:dyDescent="0.2">
      <c r="A430" s="94">
        <v>425</v>
      </c>
      <c r="B430" s="35"/>
      <c r="C430" s="142"/>
      <c r="D430" s="56"/>
      <c r="E430" s="78">
        <f t="shared" si="102"/>
        <v>0</v>
      </c>
      <c r="F430" s="79">
        <f t="shared" si="94"/>
        <v>0</v>
      </c>
      <c r="G430" s="46">
        <f t="shared" si="95"/>
        <v>0</v>
      </c>
      <c r="H430" s="46">
        <f t="shared" si="96"/>
        <v>0</v>
      </c>
      <c r="I430" s="46">
        <f t="shared" si="97"/>
        <v>0</v>
      </c>
      <c r="J430" s="46">
        <f t="shared" si="98"/>
        <v>0</v>
      </c>
      <c r="K430" s="46">
        <f t="shared" si="99"/>
        <v>0</v>
      </c>
      <c r="L430" s="46">
        <f t="shared" si="100"/>
        <v>0</v>
      </c>
      <c r="M430" s="46">
        <f t="shared" si="101"/>
        <v>0</v>
      </c>
      <c r="N430" s="79">
        <v>0</v>
      </c>
      <c r="O430" s="46">
        <v>0</v>
      </c>
      <c r="P430" s="46">
        <v>0</v>
      </c>
      <c r="Q430" s="46">
        <v>0</v>
      </c>
      <c r="R430" s="46">
        <v>0</v>
      </c>
      <c r="S430" s="130">
        <v>0</v>
      </c>
      <c r="T430" s="46">
        <v>0</v>
      </c>
      <c r="U430" s="80">
        <f t="shared" si="103"/>
        <v>0</v>
      </c>
      <c r="V430" s="46">
        <v>0</v>
      </c>
      <c r="W430" s="46">
        <v>0</v>
      </c>
      <c r="X430" s="46">
        <v>0</v>
      </c>
      <c r="Y430" s="46">
        <v>0</v>
      </c>
      <c r="Z430" s="46">
        <v>0</v>
      </c>
      <c r="AA430" s="46">
        <v>0</v>
      </c>
      <c r="AB430" s="46">
        <v>0</v>
      </c>
      <c r="AC430" s="70">
        <f t="shared" si="104"/>
        <v>0</v>
      </c>
      <c r="AD430" s="113">
        <f t="shared" si="105"/>
        <v>0</v>
      </c>
    </row>
    <row r="431" spans="1:30" s="48" customFormat="1" ht="12.75" hidden="1" x14ac:dyDescent="0.2">
      <c r="A431" s="94">
        <v>426</v>
      </c>
      <c r="B431" s="35"/>
      <c r="C431" s="142"/>
      <c r="D431" s="56"/>
      <c r="E431" s="78">
        <f t="shared" si="102"/>
        <v>0</v>
      </c>
      <c r="F431" s="79">
        <f t="shared" si="94"/>
        <v>0</v>
      </c>
      <c r="G431" s="46">
        <f t="shared" si="95"/>
        <v>0</v>
      </c>
      <c r="H431" s="46">
        <f t="shared" si="96"/>
        <v>0</v>
      </c>
      <c r="I431" s="46">
        <f t="shared" si="97"/>
        <v>0</v>
      </c>
      <c r="J431" s="46">
        <f t="shared" si="98"/>
        <v>0</v>
      </c>
      <c r="K431" s="46">
        <f t="shared" si="99"/>
        <v>0</v>
      </c>
      <c r="L431" s="46">
        <f t="shared" si="100"/>
        <v>0</v>
      </c>
      <c r="M431" s="46">
        <f t="shared" si="101"/>
        <v>0</v>
      </c>
      <c r="N431" s="79">
        <v>0</v>
      </c>
      <c r="O431" s="46">
        <v>0</v>
      </c>
      <c r="P431" s="46">
        <v>0</v>
      </c>
      <c r="Q431" s="46">
        <v>0</v>
      </c>
      <c r="R431" s="46">
        <v>0</v>
      </c>
      <c r="S431" s="130">
        <v>0</v>
      </c>
      <c r="T431" s="46">
        <v>0</v>
      </c>
      <c r="U431" s="80">
        <f t="shared" si="103"/>
        <v>0</v>
      </c>
      <c r="V431" s="46">
        <v>0</v>
      </c>
      <c r="W431" s="46">
        <v>0</v>
      </c>
      <c r="X431" s="46">
        <v>0</v>
      </c>
      <c r="Y431" s="46">
        <v>0</v>
      </c>
      <c r="Z431" s="46">
        <v>0</v>
      </c>
      <c r="AA431" s="46">
        <v>0</v>
      </c>
      <c r="AB431" s="46">
        <v>0</v>
      </c>
      <c r="AC431" s="70">
        <f t="shared" si="104"/>
        <v>0</v>
      </c>
      <c r="AD431" s="113">
        <f t="shared" si="105"/>
        <v>0</v>
      </c>
    </row>
    <row r="432" spans="1:30" s="48" customFormat="1" ht="12.75" hidden="1" x14ac:dyDescent="0.2">
      <c r="A432" s="94">
        <v>427</v>
      </c>
      <c r="B432" s="35"/>
      <c r="C432" s="142"/>
      <c r="D432" s="56"/>
      <c r="E432" s="78">
        <f t="shared" si="102"/>
        <v>0</v>
      </c>
      <c r="F432" s="79">
        <f t="shared" si="94"/>
        <v>0</v>
      </c>
      <c r="G432" s="46">
        <f t="shared" si="95"/>
        <v>0</v>
      </c>
      <c r="H432" s="46">
        <f t="shared" si="96"/>
        <v>0</v>
      </c>
      <c r="I432" s="46">
        <f t="shared" si="97"/>
        <v>0</v>
      </c>
      <c r="J432" s="46">
        <f t="shared" si="98"/>
        <v>0</v>
      </c>
      <c r="K432" s="46">
        <f t="shared" si="99"/>
        <v>0</v>
      </c>
      <c r="L432" s="46">
        <f t="shared" si="100"/>
        <v>0</v>
      </c>
      <c r="M432" s="46">
        <f t="shared" si="101"/>
        <v>0</v>
      </c>
      <c r="N432" s="79">
        <v>0</v>
      </c>
      <c r="O432" s="46">
        <v>0</v>
      </c>
      <c r="P432" s="46">
        <v>0</v>
      </c>
      <c r="Q432" s="46">
        <v>0</v>
      </c>
      <c r="R432" s="46">
        <v>0</v>
      </c>
      <c r="S432" s="130">
        <v>0</v>
      </c>
      <c r="T432" s="46">
        <v>0</v>
      </c>
      <c r="U432" s="80">
        <f t="shared" si="103"/>
        <v>0</v>
      </c>
      <c r="V432" s="46">
        <v>0</v>
      </c>
      <c r="W432" s="46">
        <v>0</v>
      </c>
      <c r="X432" s="46">
        <v>0</v>
      </c>
      <c r="Y432" s="46">
        <v>0</v>
      </c>
      <c r="Z432" s="46">
        <v>0</v>
      </c>
      <c r="AA432" s="46">
        <v>0</v>
      </c>
      <c r="AB432" s="46">
        <v>0</v>
      </c>
      <c r="AC432" s="70">
        <f t="shared" si="104"/>
        <v>0</v>
      </c>
      <c r="AD432" s="113">
        <f t="shared" si="105"/>
        <v>0</v>
      </c>
    </row>
    <row r="433" spans="1:30" s="48" customFormat="1" ht="12.75" hidden="1" x14ac:dyDescent="0.2">
      <c r="A433" s="94">
        <v>428</v>
      </c>
      <c r="B433" s="35"/>
      <c r="C433" s="142"/>
      <c r="D433" s="56"/>
      <c r="E433" s="78">
        <f t="shared" si="102"/>
        <v>0</v>
      </c>
      <c r="F433" s="79">
        <f t="shared" si="94"/>
        <v>0</v>
      </c>
      <c r="G433" s="46">
        <f t="shared" si="95"/>
        <v>0</v>
      </c>
      <c r="H433" s="46">
        <f t="shared" si="96"/>
        <v>0</v>
      </c>
      <c r="I433" s="46">
        <f t="shared" si="97"/>
        <v>0</v>
      </c>
      <c r="J433" s="46">
        <f t="shared" si="98"/>
        <v>0</v>
      </c>
      <c r="K433" s="46">
        <f t="shared" si="99"/>
        <v>0</v>
      </c>
      <c r="L433" s="46">
        <f t="shared" si="100"/>
        <v>0</v>
      </c>
      <c r="M433" s="46">
        <f t="shared" si="101"/>
        <v>0</v>
      </c>
      <c r="N433" s="79">
        <v>0</v>
      </c>
      <c r="O433" s="46">
        <v>0</v>
      </c>
      <c r="P433" s="46">
        <v>0</v>
      </c>
      <c r="Q433" s="46">
        <v>0</v>
      </c>
      <c r="R433" s="46">
        <v>0</v>
      </c>
      <c r="S433" s="130">
        <v>0</v>
      </c>
      <c r="T433" s="46">
        <v>0</v>
      </c>
      <c r="U433" s="80">
        <f t="shared" si="103"/>
        <v>0</v>
      </c>
      <c r="V433" s="46">
        <v>0</v>
      </c>
      <c r="W433" s="46">
        <v>0</v>
      </c>
      <c r="X433" s="46">
        <v>0</v>
      </c>
      <c r="Y433" s="46">
        <v>0</v>
      </c>
      <c r="Z433" s="46">
        <v>0</v>
      </c>
      <c r="AA433" s="46">
        <v>0</v>
      </c>
      <c r="AB433" s="46">
        <v>0</v>
      </c>
      <c r="AC433" s="70">
        <f t="shared" si="104"/>
        <v>0</v>
      </c>
      <c r="AD433" s="113">
        <f t="shared" si="105"/>
        <v>0</v>
      </c>
    </row>
    <row r="434" spans="1:30" s="48" customFormat="1" ht="12.75" hidden="1" x14ac:dyDescent="0.2">
      <c r="A434" s="94">
        <v>429</v>
      </c>
      <c r="B434" s="35"/>
      <c r="C434" s="142"/>
      <c r="D434" s="56"/>
      <c r="E434" s="78">
        <f t="shared" si="102"/>
        <v>0</v>
      </c>
      <c r="F434" s="79">
        <f t="shared" si="94"/>
        <v>0</v>
      </c>
      <c r="G434" s="46">
        <f t="shared" si="95"/>
        <v>0</v>
      </c>
      <c r="H434" s="46">
        <f t="shared" si="96"/>
        <v>0</v>
      </c>
      <c r="I434" s="46">
        <f t="shared" si="97"/>
        <v>0</v>
      </c>
      <c r="J434" s="46">
        <f t="shared" si="98"/>
        <v>0</v>
      </c>
      <c r="K434" s="46">
        <f t="shared" si="99"/>
        <v>0</v>
      </c>
      <c r="L434" s="46">
        <f t="shared" si="100"/>
        <v>0</v>
      </c>
      <c r="M434" s="46">
        <f t="shared" si="101"/>
        <v>0</v>
      </c>
      <c r="N434" s="79">
        <v>0</v>
      </c>
      <c r="O434" s="46">
        <v>0</v>
      </c>
      <c r="P434" s="46">
        <v>0</v>
      </c>
      <c r="Q434" s="46">
        <v>0</v>
      </c>
      <c r="R434" s="46">
        <v>0</v>
      </c>
      <c r="S434" s="130">
        <v>0</v>
      </c>
      <c r="T434" s="46">
        <v>0</v>
      </c>
      <c r="U434" s="80">
        <f t="shared" si="103"/>
        <v>0</v>
      </c>
      <c r="V434" s="46">
        <v>0</v>
      </c>
      <c r="W434" s="46">
        <v>0</v>
      </c>
      <c r="X434" s="46">
        <v>0</v>
      </c>
      <c r="Y434" s="46">
        <v>0</v>
      </c>
      <c r="Z434" s="46">
        <v>0</v>
      </c>
      <c r="AA434" s="46">
        <v>0</v>
      </c>
      <c r="AB434" s="46">
        <v>0</v>
      </c>
      <c r="AC434" s="70">
        <f t="shared" si="104"/>
        <v>0</v>
      </c>
      <c r="AD434" s="113">
        <f t="shared" si="105"/>
        <v>0</v>
      </c>
    </row>
    <row r="435" spans="1:30" s="48" customFormat="1" ht="12.75" hidden="1" x14ac:dyDescent="0.2">
      <c r="A435" s="94">
        <v>430</v>
      </c>
      <c r="B435" s="35"/>
      <c r="C435" s="142"/>
      <c r="D435" s="56"/>
      <c r="E435" s="78">
        <f t="shared" si="102"/>
        <v>0</v>
      </c>
      <c r="F435" s="79">
        <f t="shared" si="94"/>
        <v>0</v>
      </c>
      <c r="G435" s="46">
        <f t="shared" si="95"/>
        <v>0</v>
      </c>
      <c r="H435" s="46">
        <f t="shared" si="96"/>
        <v>0</v>
      </c>
      <c r="I435" s="46">
        <f t="shared" si="97"/>
        <v>0</v>
      </c>
      <c r="J435" s="46">
        <f t="shared" si="98"/>
        <v>0</v>
      </c>
      <c r="K435" s="46">
        <f t="shared" si="99"/>
        <v>0</v>
      </c>
      <c r="L435" s="46">
        <f t="shared" si="100"/>
        <v>0</v>
      </c>
      <c r="M435" s="46">
        <f t="shared" si="101"/>
        <v>0</v>
      </c>
      <c r="N435" s="79">
        <v>0</v>
      </c>
      <c r="O435" s="46">
        <v>0</v>
      </c>
      <c r="P435" s="46">
        <v>0</v>
      </c>
      <c r="Q435" s="46">
        <v>0</v>
      </c>
      <c r="R435" s="46">
        <v>0</v>
      </c>
      <c r="S435" s="130">
        <v>0</v>
      </c>
      <c r="T435" s="46">
        <v>0</v>
      </c>
      <c r="U435" s="80">
        <f t="shared" si="103"/>
        <v>0</v>
      </c>
      <c r="V435" s="46">
        <v>0</v>
      </c>
      <c r="W435" s="46">
        <v>0</v>
      </c>
      <c r="X435" s="46">
        <v>0</v>
      </c>
      <c r="Y435" s="46">
        <v>0</v>
      </c>
      <c r="Z435" s="46">
        <v>0</v>
      </c>
      <c r="AA435" s="46">
        <v>0</v>
      </c>
      <c r="AB435" s="46">
        <v>0</v>
      </c>
      <c r="AC435" s="70">
        <f t="shared" si="104"/>
        <v>0</v>
      </c>
      <c r="AD435" s="113">
        <f t="shared" si="105"/>
        <v>0</v>
      </c>
    </row>
    <row r="436" spans="1:30" s="48" customFormat="1" ht="12.75" hidden="1" x14ac:dyDescent="0.2">
      <c r="A436" s="94">
        <v>431</v>
      </c>
      <c r="B436" s="35"/>
      <c r="C436" s="142"/>
      <c r="D436" s="56"/>
      <c r="E436" s="78">
        <f t="shared" si="102"/>
        <v>0</v>
      </c>
      <c r="F436" s="79">
        <f t="shared" si="94"/>
        <v>0</v>
      </c>
      <c r="G436" s="46">
        <f t="shared" si="95"/>
        <v>0</v>
      </c>
      <c r="H436" s="46">
        <f t="shared" si="96"/>
        <v>0</v>
      </c>
      <c r="I436" s="46">
        <f t="shared" si="97"/>
        <v>0</v>
      </c>
      <c r="J436" s="46">
        <f t="shared" si="98"/>
        <v>0</v>
      </c>
      <c r="K436" s="46">
        <f t="shared" si="99"/>
        <v>0</v>
      </c>
      <c r="L436" s="46">
        <f t="shared" si="100"/>
        <v>0</v>
      </c>
      <c r="M436" s="46">
        <f t="shared" si="101"/>
        <v>0</v>
      </c>
      <c r="N436" s="79">
        <v>0</v>
      </c>
      <c r="O436" s="46">
        <v>0</v>
      </c>
      <c r="P436" s="46">
        <v>0</v>
      </c>
      <c r="Q436" s="46">
        <v>0</v>
      </c>
      <c r="R436" s="46">
        <v>0</v>
      </c>
      <c r="S436" s="130">
        <v>0</v>
      </c>
      <c r="T436" s="46">
        <v>0</v>
      </c>
      <c r="U436" s="80">
        <f t="shared" si="103"/>
        <v>0</v>
      </c>
      <c r="V436" s="46">
        <v>0</v>
      </c>
      <c r="W436" s="46">
        <v>0</v>
      </c>
      <c r="X436" s="46">
        <v>0</v>
      </c>
      <c r="Y436" s="46">
        <v>0</v>
      </c>
      <c r="Z436" s="46">
        <v>0</v>
      </c>
      <c r="AA436" s="46">
        <v>0</v>
      </c>
      <c r="AB436" s="46">
        <v>0</v>
      </c>
      <c r="AC436" s="70">
        <f t="shared" si="104"/>
        <v>0</v>
      </c>
      <c r="AD436" s="113">
        <f t="shared" si="105"/>
        <v>0</v>
      </c>
    </row>
    <row r="437" spans="1:30" s="48" customFormat="1" ht="12.75" hidden="1" x14ac:dyDescent="0.2">
      <c r="A437" s="94">
        <v>432</v>
      </c>
      <c r="B437" s="35"/>
      <c r="C437" s="142"/>
      <c r="D437" s="56"/>
      <c r="E437" s="78">
        <f t="shared" si="102"/>
        <v>0</v>
      </c>
      <c r="F437" s="79">
        <f t="shared" si="94"/>
        <v>0</v>
      </c>
      <c r="G437" s="46">
        <f t="shared" si="95"/>
        <v>0</v>
      </c>
      <c r="H437" s="46">
        <f t="shared" si="96"/>
        <v>0</v>
      </c>
      <c r="I437" s="46">
        <f t="shared" si="97"/>
        <v>0</v>
      </c>
      <c r="J437" s="46">
        <f t="shared" si="98"/>
        <v>0</v>
      </c>
      <c r="K437" s="46">
        <f t="shared" si="99"/>
        <v>0</v>
      </c>
      <c r="L437" s="46">
        <f t="shared" si="100"/>
        <v>0</v>
      </c>
      <c r="M437" s="46">
        <f t="shared" si="101"/>
        <v>0</v>
      </c>
      <c r="N437" s="79">
        <v>0</v>
      </c>
      <c r="O437" s="46">
        <v>0</v>
      </c>
      <c r="P437" s="46">
        <v>0</v>
      </c>
      <c r="Q437" s="46">
        <v>0</v>
      </c>
      <c r="R437" s="46">
        <v>0</v>
      </c>
      <c r="S437" s="130">
        <v>0</v>
      </c>
      <c r="T437" s="46">
        <v>0</v>
      </c>
      <c r="U437" s="80">
        <f t="shared" si="103"/>
        <v>0</v>
      </c>
      <c r="V437" s="46">
        <v>0</v>
      </c>
      <c r="W437" s="46">
        <v>0</v>
      </c>
      <c r="X437" s="46">
        <v>0</v>
      </c>
      <c r="Y437" s="46">
        <v>0</v>
      </c>
      <c r="Z437" s="46">
        <v>0</v>
      </c>
      <c r="AA437" s="46">
        <v>0</v>
      </c>
      <c r="AB437" s="46">
        <v>0</v>
      </c>
      <c r="AC437" s="70">
        <f t="shared" si="104"/>
        <v>0</v>
      </c>
      <c r="AD437" s="113">
        <f t="shared" si="105"/>
        <v>0</v>
      </c>
    </row>
    <row r="438" spans="1:30" s="48" customFormat="1" ht="12.75" hidden="1" x14ac:dyDescent="0.2">
      <c r="A438" s="94">
        <v>433</v>
      </c>
      <c r="B438" s="35"/>
      <c r="C438" s="142"/>
      <c r="D438" s="56"/>
      <c r="E438" s="78">
        <f t="shared" si="102"/>
        <v>0</v>
      </c>
      <c r="F438" s="79">
        <f t="shared" si="94"/>
        <v>0</v>
      </c>
      <c r="G438" s="46">
        <f t="shared" si="95"/>
        <v>0</v>
      </c>
      <c r="H438" s="46">
        <f t="shared" si="96"/>
        <v>0</v>
      </c>
      <c r="I438" s="46">
        <f t="shared" si="97"/>
        <v>0</v>
      </c>
      <c r="J438" s="46">
        <f t="shared" si="98"/>
        <v>0</v>
      </c>
      <c r="K438" s="46">
        <f t="shared" si="99"/>
        <v>0</v>
      </c>
      <c r="L438" s="46">
        <f t="shared" si="100"/>
        <v>0</v>
      </c>
      <c r="M438" s="46">
        <f t="shared" si="101"/>
        <v>0</v>
      </c>
      <c r="N438" s="79">
        <v>0</v>
      </c>
      <c r="O438" s="46">
        <v>0</v>
      </c>
      <c r="P438" s="46">
        <v>0</v>
      </c>
      <c r="Q438" s="46">
        <v>0</v>
      </c>
      <c r="R438" s="46">
        <v>0</v>
      </c>
      <c r="S438" s="130">
        <v>0</v>
      </c>
      <c r="T438" s="46">
        <v>0</v>
      </c>
      <c r="U438" s="80">
        <f t="shared" si="103"/>
        <v>0</v>
      </c>
      <c r="V438" s="46">
        <v>0</v>
      </c>
      <c r="W438" s="46">
        <v>0</v>
      </c>
      <c r="X438" s="46">
        <v>0</v>
      </c>
      <c r="Y438" s="46">
        <v>0</v>
      </c>
      <c r="Z438" s="46">
        <v>0</v>
      </c>
      <c r="AA438" s="46">
        <v>0</v>
      </c>
      <c r="AB438" s="46">
        <v>0</v>
      </c>
      <c r="AC438" s="70">
        <f t="shared" si="104"/>
        <v>0</v>
      </c>
      <c r="AD438" s="113">
        <f t="shared" si="105"/>
        <v>0</v>
      </c>
    </row>
    <row r="439" spans="1:30" s="48" customFormat="1" ht="12.75" hidden="1" x14ac:dyDescent="0.2">
      <c r="A439" s="94">
        <v>434</v>
      </c>
      <c r="B439" s="35"/>
      <c r="C439" s="142"/>
      <c r="D439" s="56"/>
      <c r="E439" s="78">
        <f t="shared" si="102"/>
        <v>0</v>
      </c>
      <c r="F439" s="79">
        <f t="shared" si="94"/>
        <v>0</v>
      </c>
      <c r="G439" s="46">
        <f t="shared" si="95"/>
        <v>0</v>
      </c>
      <c r="H439" s="46">
        <f t="shared" si="96"/>
        <v>0</v>
      </c>
      <c r="I439" s="46">
        <f t="shared" si="97"/>
        <v>0</v>
      </c>
      <c r="J439" s="46">
        <f t="shared" si="98"/>
        <v>0</v>
      </c>
      <c r="K439" s="46">
        <f t="shared" si="99"/>
        <v>0</v>
      </c>
      <c r="L439" s="46">
        <f t="shared" si="100"/>
        <v>0</v>
      </c>
      <c r="M439" s="46">
        <f t="shared" si="101"/>
        <v>0</v>
      </c>
      <c r="N439" s="79">
        <v>0</v>
      </c>
      <c r="O439" s="46">
        <v>0</v>
      </c>
      <c r="P439" s="46">
        <v>0</v>
      </c>
      <c r="Q439" s="46">
        <v>0</v>
      </c>
      <c r="R439" s="46">
        <v>0</v>
      </c>
      <c r="S439" s="130">
        <v>0</v>
      </c>
      <c r="T439" s="46">
        <v>0</v>
      </c>
      <c r="U439" s="80">
        <f t="shared" si="103"/>
        <v>0</v>
      </c>
      <c r="V439" s="46">
        <v>0</v>
      </c>
      <c r="W439" s="46">
        <v>0</v>
      </c>
      <c r="X439" s="46">
        <v>0</v>
      </c>
      <c r="Y439" s="46">
        <v>0</v>
      </c>
      <c r="Z439" s="46">
        <v>0</v>
      </c>
      <c r="AA439" s="46">
        <v>0</v>
      </c>
      <c r="AB439" s="46">
        <v>0</v>
      </c>
      <c r="AC439" s="70">
        <f t="shared" si="104"/>
        <v>0</v>
      </c>
      <c r="AD439" s="113">
        <f t="shared" si="105"/>
        <v>0</v>
      </c>
    </row>
    <row r="440" spans="1:30" s="48" customFormat="1" ht="12.75" hidden="1" x14ac:dyDescent="0.2">
      <c r="A440" s="94">
        <v>435</v>
      </c>
      <c r="B440" s="35"/>
      <c r="C440" s="142"/>
      <c r="D440" s="56"/>
      <c r="E440" s="78">
        <f t="shared" si="102"/>
        <v>0</v>
      </c>
      <c r="F440" s="79">
        <f t="shared" si="94"/>
        <v>0</v>
      </c>
      <c r="G440" s="46">
        <f t="shared" si="95"/>
        <v>0</v>
      </c>
      <c r="H440" s="46">
        <f t="shared" si="96"/>
        <v>0</v>
      </c>
      <c r="I440" s="46">
        <f t="shared" si="97"/>
        <v>0</v>
      </c>
      <c r="J440" s="46">
        <f t="shared" si="98"/>
        <v>0</v>
      </c>
      <c r="K440" s="46">
        <f t="shared" si="99"/>
        <v>0</v>
      </c>
      <c r="L440" s="46">
        <f t="shared" si="100"/>
        <v>0</v>
      </c>
      <c r="M440" s="46">
        <f t="shared" si="101"/>
        <v>0</v>
      </c>
      <c r="N440" s="79">
        <v>0</v>
      </c>
      <c r="O440" s="46">
        <v>0</v>
      </c>
      <c r="P440" s="46">
        <v>0</v>
      </c>
      <c r="Q440" s="46">
        <v>0</v>
      </c>
      <c r="R440" s="46">
        <v>0</v>
      </c>
      <c r="S440" s="130">
        <v>0</v>
      </c>
      <c r="T440" s="46">
        <v>0</v>
      </c>
      <c r="U440" s="80">
        <f t="shared" si="103"/>
        <v>0</v>
      </c>
      <c r="V440" s="46">
        <v>0</v>
      </c>
      <c r="W440" s="46">
        <v>0</v>
      </c>
      <c r="X440" s="46">
        <v>0</v>
      </c>
      <c r="Y440" s="46">
        <v>0</v>
      </c>
      <c r="Z440" s="46">
        <v>0</v>
      </c>
      <c r="AA440" s="46">
        <v>0</v>
      </c>
      <c r="AB440" s="46">
        <v>0</v>
      </c>
      <c r="AC440" s="70">
        <f t="shared" si="104"/>
        <v>0</v>
      </c>
      <c r="AD440" s="113">
        <f t="shared" si="105"/>
        <v>0</v>
      </c>
    </row>
    <row r="441" spans="1:30" s="48" customFormat="1" ht="12.75" hidden="1" x14ac:dyDescent="0.2">
      <c r="A441" s="94">
        <v>436</v>
      </c>
      <c r="B441" s="35"/>
      <c r="C441" s="142"/>
      <c r="D441" s="56"/>
      <c r="E441" s="78">
        <f t="shared" si="102"/>
        <v>0</v>
      </c>
      <c r="F441" s="79">
        <f t="shared" si="94"/>
        <v>0</v>
      </c>
      <c r="G441" s="46">
        <f t="shared" si="95"/>
        <v>0</v>
      </c>
      <c r="H441" s="46">
        <f t="shared" si="96"/>
        <v>0</v>
      </c>
      <c r="I441" s="46">
        <f t="shared" si="97"/>
        <v>0</v>
      </c>
      <c r="J441" s="46">
        <f t="shared" si="98"/>
        <v>0</v>
      </c>
      <c r="K441" s="46">
        <f t="shared" si="99"/>
        <v>0</v>
      </c>
      <c r="L441" s="46">
        <f t="shared" si="100"/>
        <v>0</v>
      </c>
      <c r="M441" s="46">
        <f t="shared" si="101"/>
        <v>0</v>
      </c>
      <c r="N441" s="79">
        <v>0</v>
      </c>
      <c r="O441" s="46">
        <v>0</v>
      </c>
      <c r="P441" s="46">
        <v>0</v>
      </c>
      <c r="Q441" s="46">
        <v>0</v>
      </c>
      <c r="R441" s="46">
        <v>0</v>
      </c>
      <c r="S441" s="130">
        <v>0</v>
      </c>
      <c r="T441" s="46">
        <v>0</v>
      </c>
      <c r="U441" s="80">
        <f t="shared" si="103"/>
        <v>0</v>
      </c>
      <c r="V441" s="46">
        <v>0</v>
      </c>
      <c r="W441" s="46">
        <v>0</v>
      </c>
      <c r="X441" s="46">
        <v>0</v>
      </c>
      <c r="Y441" s="46">
        <v>0</v>
      </c>
      <c r="Z441" s="46">
        <v>0</v>
      </c>
      <c r="AA441" s="46">
        <v>0</v>
      </c>
      <c r="AB441" s="46">
        <v>0</v>
      </c>
      <c r="AC441" s="70">
        <f t="shared" si="104"/>
        <v>0</v>
      </c>
      <c r="AD441" s="113">
        <f t="shared" si="105"/>
        <v>0</v>
      </c>
    </row>
    <row r="442" spans="1:30" s="48" customFormat="1" ht="12.75" hidden="1" x14ac:dyDescent="0.2">
      <c r="A442" s="94">
        <v>437</v>
      </c>
      <c r="B442" s="35"/>
      <c r="C442" s="142"/>
      <c r="D442" s="56"/>
      <c r="E442" s="78">
        <f t="shared" si="102"/>
        <v>0</v>
      </c>
      <c r="F442" s="79">
        <f t="shared" si="94"/>
        <v>0</v>
      </c>
      <c r="G442" s="46">
        <f t="shared" si="95"/>
        <v>0</v>
      </c>
      <c r="H442" s="46">
        <f t="shared" si="96"/>
        <v>0</v>
      </c>
      <c r="I442" s="46">
        <f t="shared" si="97"/>
        <v>0</v>
      </c>
      <c r="J442" s="46">
        <f t="shared" si="98"/>
        <v>0</v>
      </c>
      <c r="K442" s="46">
        <f t="shared" si="99"/>
        <v>0</v>
      </c>
      <c r="L442" s="46">
        <f t="shared" si="100"/>
        <v>0</v>
      </c>
      <c r="M442" s="46">
        <f t="shared" si="101"/>
        <v>0</v>
      </c>
      <c r="N442" s="79">
        <v>0</v>
      </c>
      <c r="O442" s="46">
        <v>0</v>
      </c>
      <c r="P442" s="46">
        <v>0</v>
      </c>
      <c r="Q442" s="46">
        <v>0</v>
      </c>
      <c r="R442" s="46">
        <v>0</v>
      </c>
      <c r="S442" s="130">
        <v>0</v>
      </c>
      <c r="T442" s="46">
        <v>0</v>
      </c>
      <c r="U442" s="80">
        <f t="shared" si="103"/>
        <v>0</v>
      </c>
      <c r="V442" s="46">
        <v>0</v>
      </c>
      <c r="W442" s="46">
        <v>0</v>
      </c>
      <c r="X442" s="46">
        <v>0</v>
      </c>
      <c r="Y442" s="46">
        <v>0</v>
      </c>
      <c r="Z442" s="46">
        <v>0</v>
      </c>
      <c r="AA442" s="46">
        <v>0</v>
      </c>
      <c r="AB442" s="46">
        <v>0</v>
      </c>
      <c r="AC442" s="70">
        <f t="shared" si="104"/>
        <v>0</v>
      </c>
      <c r="AD442" s="113">
        <f t="shared" si="105"/>
        <v>0</v>
      </c>
    </row>
    <row r="443" spans="1:30" s="48" customFormat="1" ht="12.75" hidden="1" x14ac:dyDescent="0.2">
      <c r="A443" s="94">
        <v>438</v>
      </c>
      <c r="B443" s="35"/>
      <c r="C443" s="142"/>
      <c r="D443" s="56"/>
      <c r="E443" s="78">
        <f t="shared" si="102"/>
        <v>0</v>
      </c>
      <c r="F443" s="79">
        <f t="shared" si="94"/>
        <v>0</v>
      </c>
      <c r="G443" s="46">
        <f t="shared" si="95"/>
        <v>0</v>
      </c>
      <c r="H443" s="46">
        <f t="shared" si="96"/>
        <v>0</v>
      </c>
      <c r="I443" s="46">
        <f t="shared" si="97"/>
        <v>0</v>
      </c>
      <c r="J443" s="46">
        <f t="shared" si="98"/>
        <v>0</v>
      </c>
      <c r="K443" s="46">
        <f t="shared" si="99"/>
        <v>0</v>
      </c>
      <c r="L443" s="46">
        <f t="shared" si="100"/>
        <v>0</v>
      </c>
      <c r="M443" s="46">
        <f t="shared" si="101"/>
        <v>0</v>
      </c>
      <c r="N443" s="79">
        <v>0</v>
      </c>
      <c r="O443" s="46">
        <v>0</v>
      </c>
      <c r="P443" s="46">
        <v>0</v>
      </c>
      <c r="Q443" s="46">
        <v>0</v>
      </c>
      <c r="R443" s="46">
        <v>0</v>
      </c>
      <c r="S443" s="130">
        <v>0</v>
      </c>
      <c r="T443" s="46">
        <v>0</v>
      </c>
      <c r="U443" s="80">
        <f t="shared" si="103"/>
        <v>0</v>
      </c>
      <c r="V443" s="46">
        <v>0</v>
      </c>
      <c r="W443" s="46">
        <v>0</v>
      </c>
      <c r="X443" s="46">
        <v>0</v>
      </c>
      <c r="Y443" s="46">
        <v>0</v>
      </c>
      <c r="Z443" s="46">
        <v>0</v>
      </c>
      <c r="AA443" s="46">
        <v>0</v>
      </c>
      <c r="AB443" s="46">
        <v>0</v>
      </c>
      <c r="AC443" s="70">
        <f t="shared" si="104"/>
        <v>0</v>
      </c>
      <c r="AD443" s="113">
        <f t="shared" si="105"/>
        <v>0</v>
      </c>
    </row>
    <row r="444" spans="1:30" s="48" customFormat="1" ht="12.75" hidden="1" x14ac:dyDescent="0.2">
      <c r="A444" s="94">
        <v>439</v>
      </c>
      <c r="B444" s="35"/>
      <c r="C444" s="142"/>
      <c r="D444" s="56"/>
      <c r="E444" s="78">
        <f t="shared" si="102"/>
        <v>0</v>
      </c>
      <c r="F444" s="79">
        <f t="shared" si="94"/>
        <v>0</v>
      </c>
      <c r="G444" s="46">
        <f t="shared" si="95"/>
        <v>0</v>
      </c>
      <c r="H444" s="46">
        <f t="shared" si="96"/>
        <v>0</v>
      </c>
      <c r="I444" s="46">
        <f t="shared" si="97"/>
        <v>0</v>
      </c>
      <c r="J444" s="46">
        <f t="shared" si="98"/>
        <v>0</v>
      </c>
      <c r="K444" s="46">
        <f t="shared" si="99"/>
        <v>0</v>
      </c>
      <c r="L444" s="46">
        <f t="shared" si="100"/>
        <v>0</v>
      </c>
      <c r="M444" s="46">
        <f t="shared" si="101"/>
        <v>0</v>
      </c>
      <c r="N444" s="79">
        <v>0</v>
      </c>
      <c r="O444" s="46">
        <v>0</v>
      </c>
      <c r="P444" s="46">
        <v>0</v>
      </c>
      <c r="Q444" s="46">
        <v>0</v>
      </c>
      <c r="R444" s="46">
        <v>0</v>
      </c>
      <c r="S444" s="130">
        <v>0</v>
      </c>
      <c r="T444" s="46">
        <v>0</v>
      </c>
      <c r="U444" s="80">
        <f t="shared" si="103"/>
        <v>0</v>
      </c>
      <c r="V444" s="46">
        <v>0</v>
      </c>
      <c r="W444" s="46">
        <v>0</v>
      </c>
      <c r="X444" s="46">
        <v>0</v>
      </c>
      <c r="Y444" s="46">
        <v>0</v>
      </c>
      <c r="Z444" s="46">
        <v>0</v>
      </c>
      <c r="AA444" s="46">
        <v>0</v>
      </c>
      <c r="AB444" s="46">
        <v>0</v>
      </c>
      <c r="AC444" s="70">
        <f t="shared" si="104"/>
        <v>0</v>
      </c>
      <c r="AD444" s="113">
        <f t="shared" si="105"/>
        <v>0</v>
      </c>
    </row>
    <row r="445" spans="1:30" s="48" customFormat="1" ht="12.75" hidden="1" x14ac:dyDescent="0.2">
      <c r="A445" s="94">
        <v>440</v>
      </c>
      <c r="B445" s="35"/>
      <c r="C445" s="142"/>
      <c r="D445" s="56"/>
      <c r="E445" s="78">
        <f t="shared" si="102"/>
        <v>0</v>
      </c>
      <c r="F445" s="79">
        <f t="shared" si="94"/>
        <v>0</v>
      </c>
      <c r="G445" s="46">
        <f t="shared" si="95"/>
        <v>0</v>
      </c>
      <c r="H445" s="46">
        <f t="shared" si="96"/>
        <v>0</v>
      </c>
      <c r="I445" s="46">
        <f t="shared" si="97"/>
        <v>0</v>
      </c>
      <c r="J445" s="46">
        <f t="shared" si="98"/>
        <v>0</v>
      </c>
      <c r="K445" s="46">
        <f t="shared" si="99"/>
        <v>0</v>
      </c>
      <c r="L445" s="46">
        <f t="shared" si="100"/>
        <v>0</v>
      </c>
      <c r="M445" s="46">
        <f t="shared" si="101"/>
        <v>0</v>
      </c>
      <c r="N445" s="79">
        <v>0</v>
      </c>
      <c r="O445" s="46">
        <v>0</v>
      </c>
      <c r="P445" s="46">
        <v>0</v>
      </c>
      <c r="Q445" s="46">
        <v>0</v>
      </c>
      <c r="R445" s="46">
        <v>0</v>
      </c>
      <c r="S445" s="130">
        <v>0</v>
      </c>
      <c r="T445" s="46">
        <v>0</v>
      </c>
      <c r="U445" s="80">
        <f t="shared" si="103"/>
        <v>0</v>
      </c>
      <c r="V445" s="46">
        <v>0</v>
      </c>
      <c r="W445" s="46">
        <v>0</v>
      </c>
      <c r="X445" s="46">
        <v>0</v>
      </c>
      <c r="Y445" s="46">
        <v>0</v>
      </c>
      <c r="Z445" s="46">
        <v>0</v>
      </c>
      <c r="AA445" s="46">
        <v>0</v>
      </c>
      <c r="AB445" s="46">
        <v>0</v>
      </c>
      <c r="AC445" s="70">
        <f t="shared" si="104"/>
        <v>0</v>
      </c>
      <c r="AD445" s="113">
        <f t="shared" si="105"/>
        <v>0</v>
      </c>
    </row>
    <row r="446" spans="1:30" s="48" customFormat="1" ht="12.75" hidden="1" x14ac:dyDescent="0.2">
      <c r="A446" s="94">
        <v>441</v>
      </c>
      <c r="B446" s="35"/>
      <c r="C446" s="142"/>
      <c r="D446" s="56"/>
      <c r="E446" s="78">
        <f t="shared" si="102"/>
        <v>0</v>
      </c>
      <c r="F446" s="79">
        <f t="shared" si="94"/>
        <v>0</v>
      </c>
      <c r="G446" s="46">
        <f t="shared" si="95"/>
        <v>0</v>
      </c>
      <c r="H446" s="46">
        <f t="shared" si="96"/>
        <v>0</v>
      </c>
      <c r="I446" s="46">
        <f t="shared" si="97"/>
        <v>0</v>
      </c>
      <c r="J446" s="46">
        <f t="shared" si="98"/>
        <v>0</v>
      </c>
      <c r="K446" s="46">
        <f t="shared" si="99"/>
        <v>0</v>
      </c>
      <c r="L446" s="46">
        <f t="shared" si="100"/>
        <v>0</v>
      </c>
      <c r="M446" s="46">
        <f t="shared" si="101"/>
        <v>0</v>
      </c>
      <c r="N446" s="79">
        <v>0</v>
      </c>
      <c r="O446" s="46">
        <v>0</v>
      </c>
      <c r="P446" s="46">
        <v>0</v>
      </c>
      <c r="Q446" s="46">
        <v>0</v>
      </c>
      <c r="R446" s="46">
        <v>0</v>
      </c>
      <c r="S446" s="130">
        <v>0</v>
      </c>
      <c r="T446" s="46">
        <v>0</v>
      </c>
      <c r="U446" s="80">
        <f t="shared" si="103"/>
        <v>0</v>
      </c>
      <c r="V446" s="46">
        <v>0</v>
      </c>
      <c r="W446" s="46">
        <v>0</v>
      </c>
      <c r="X446" s="46">
        <v>0</v>
      </c>
      <c r="Y446" s="46">
        <v>0</v>
      </c>
      <c r="Z446" s="46">
        <v>0</v>
      </c>
      <c r="AA446" s="46">
        <v>0</v>
      </c>
      <c r="AB446" s="46">
        <v>0</v>
      </c>
      <c r="AC446" s="70">
        <f t="shared" si="104"/>
        <v>0</v>
      </c>
      <c r="AD446" s="113">
        <f t="shared" si="105"/>
        <v>0</v>
      </c>
    </row>
    <row r="447" spans="1:30" s="48" customFormat="1" ht="12.75" hidden="1" x14ac:dyDescent="0.2">
      <c r="A447" s="94">
        <v>442</v>
      </c>
      <c r="B447" s="35"/>
      <c r="C447" s="142"/>
      <c r="D447" s="56"/>
      <c r="E447" s="78">
        <f t="shared" si="102"/>
        <v>0</v>
      </c>
      <c r="F447" s="79">
        <f t="shared" si="94"/>
        <v>0</v>
      </c>
      <c r="G447" s="46">
        <f t="shared" si="95"/>
        <v>0</v>
      </c>
      <c r="H447" s="46">
        <f t="shared" si="96"/>
        <v>0</v>
      </c>
      <c r="I447" s="46">
        <f t="shared" si="97"/>
        <v>0</v>
      </c>
      <c r="J447" s="46">
        <f t="shared" si="98"/>
        <v>0</v>
      </c>
      <c r="K447" s="46">
        <f t="shared" si="99"/>
        <v>0</v>
      </c>
      <c r="L447" s="46">
        <f t="shared" si="100"/>
        <v>0</v>
      </c>
      <c r="M447" s="46">
        <f t="shared" si="101"/>
        <v>0</v>
      </c>
      <c r="N447" s="79">
        <v>0</v>
      </c>
      <c r="O447" s="46">
        <v>0</v>
      </c>
      <c r="P447" s="46">
        <v>0</v>
      </c>
      <c r="Q447" s="46">
        <v>0</v>
      </c>
      <c r="R447" s="46">
        <v>0</v>
      </c>
      <c r="S447" s="130">
        <v>0</v>
      </c>
      <c r="T447" s="46">
        <v>0</v>
      </c>
      <c r="U447" s="80">
        <f t="shared" si="103"/>
        <v>0</v>
      </c>
      <c r="V447" s="46">
        <v>0</v>
      </c>
      <c r="W447" s="46">
        <v>0</v>
      </c>
      <c r="X447" s="46">
        <v>0</v>
      </c>
      <c r="Y447" s="46">
        <v>0</v>
      </c>
      <c r="Z447" s="46">
        <v>0</v>
      </c>
      <c r="AA447" s="46">
        <v>0</v>
      </c>
      <c r="AB447" s="46">
        <v>0</v>
      </c>
      <c r="AC447" s="70">
        <f t="shared" si="104"/>
        <v>0</v>
      </c>
      <c r="AD447" s="113">
        <f t="shared" si="105"/>
        <v>0</v>
      </c>
    </row>
    <row r="448" spans="1:30" s="48" customFormat="1" ht="12.75" hidden="1" x14ac:dyDescent="0.2">
      <c r="A448" s="94">
        <v>443</v>
      </c>
      <c r="B448" s="35"/>
      <c r="C448" s="142"/>
      <c r="D448" s="56"/>
      <c r="E448" s="78">
        <f t="shared" si="102"/>
        <v>0</v>
      </c>
      <c r="F448" s="79">
        <f t="shared" si="94"/>
        <v>0</v>
      </c>
      <c r="G448" s="46">
        <f t="shared" si="95"/>
        <v>0</v>
      </c>
      <c r="H448" s="46">
        <f t="shared" si="96"/>
        <v>0</v>
      </c>
      <c r="I448" s="46">
        <f t="shared" si="97"/>
        <v>0</v>
      </c>
      <c r="J448" s="46">
        <f t="shared" si="98"/>
        <v>0</v>
      </c>
      <c r="K448" s="46">
        <f t="shared" si="99"/>
        <v>0</v>
      </c>
      <c r="L448" s="46">
        <f t="shared" si="100"/>
        <v>0</v>
      </c>
      <c r="M448" s="46">
        <f t="shared" si="101"/>
        <v>0</v>
      </c>
      <c r="N448" s="79">
        <v>0</v>
      </c>
      <c r="O448" s="46">
        <v>0</v>
      </c>
      <c r="P448" s="46">
        <v>0</v>
      </c>
      <c r="Q448" s="46">
        <v>0</v>
      </c>
      <c r="R448" s="46">
        <v>0</v>
      </c>
      <c r="S448" s="130">
        <v>0</v>
      </c>
      <c r="T448" s="46">
        <v>0</v>
      </c>
      <c r="U448" s="80">
        <f t="shared" si="103"/>
        <v>0</v>
      </c>
      <c r="V448" s="46">
        <v>0</v>
      </c>
      <c r="W448" s="46">
        <v>0</v>
      </c>
      <c r="X448" s="46">
        <v>0</v>
      </c>
      <c r="Y448" s="46">
        <v>0</v>
      </c>
      <c r="Z448" s="46">
        <v>0</v>
      </c>
      <c r="AA448" s="46">
        <v>0</v>
      </c>
      <c r="AB448" s="46">
        <v>0</v>
      </c>
      <c r="AC448" s="70">
        <f t="shared" si="104"/>
        <v>0</v>
      </c>
      <c r="AD448" s="113">
        <f t="shared" si="105"/>
        <v>0</v>
      </c>
    </row>
    <row r="449" spans="1:30" s="48" customFormat="1" ht="12.75" hidden="1" x14ac:dyDescent="0.2">
      <c r="A449" s="94">
        <v>444</v>
      </c>
      <c r="B449" s="35"/>
      <c r="C449" s="142"/>
      <c r="D449" s="56"/>
      <c r="E449" s="78">
        <f t="shared" si="102"/>
        <v>0</v>
      </c>
      <c r="F449" s="79">
        <f t="shared" si="94"/>
        <v>0</v>
      </c>
      <c r="G449" s="46">
        <f t="shared" si="95"/>
        <v>0</v>
      </c>
      <c r="H449" s="46">
        <f t="shared" si="96"/>
        <v>0</v>
      </c>
      <c r="I449" s="46">
        <f t="shared" si="97"/>
        <v>0</v>
      </c>
      <c r="J449" s="46">
        <f t="shared" si="98"/>
        <v>0</v>
      </c>
      <c r="K449" s="46">
        <f t="shared" si="99"/>
        <v>0</v>
      </c>
      <c r="L449" s="46">
        <f t="shared" si="100"/>
        <v>0</v>
      </c>
      <c r="M449" s="46">
        <f t="shared" si="101"/>
        <v>0</v>
      </c>
      <c r="N449" s="79">
        <v>0</v>
      </c>
      <c r="O449" s="46">
        <v>0</v>
      </c>
      <c r="P449" s="46">
        <v>0</v>
      </c>
      <c r="Q449" s="46">
        <v>0</v>
      </c>
      <c r="R449" s="46">
        <v>0</v>
      </c>
      <c r="S449" s="130">
        <v>0</v>
      </c>
      <c r="T449" s="46">
        <v>0</v>
      </c>
      <c r="U449" s="80">
        <f t="shared" si="103"/>
        <v>0</v>
      </c>
      <c r="V449" s="46">
        <v>0</v>
      </c>
      <c r="W449" s="46">
        <v>0</v>
      </c>
      <c r="X449" s="46">
        <v>0</v>
      </c>
      <c r="Y449" s="46">
        <v>0</v>
      </c>
      <c r="Z449" s="46">
        <v>0</v>
      </c>
      <c r="AA449" s="46">
        <v>0</v>
      </c>
      <c r="AB449" s="46">
        <v>0</v>
      </c>
      <c r="AC449" s="70">
        <f t="shared" si="104"/>
        <v>0</v>
      </c>
      <c r="AD449" s="113">
        <f t="shared" si="105"/>
        <v>0</v>
      </c>
    </row>
    <row r="450" spans="1:30" s="48" customFormat="1" ht="12.75" hidden="1" x14ac:dyDescent="0.2">
      <c r="A450" s="94">
        <v>445</v>
      </c>
      <c r="B450" s="35"/>
      <c r="C450" s="142"/>
      <c r="D450" s="56"/>
      <c r="E450" s="78">
        <f t="shared" si="102"/>
        <v>0</v>
      </c>
      <c r="F450" s="79">
        <f t="shared" si="94"/>
        <v>0</v>
      </c>
      <c r="G450" s="46">
        <f t="shared" si="95"/>
        <v>0</v>
      </c>
      <c r="H450" s="46">
        <f t="shared" si="96"/>
        <v>0</v>
      </c>
      <c r="I450" s="46">
        <f t="shared" si="97"/>
        <v>0</v>
      </c>
      <c r="J450" s="46">
        <f t="shared" si="98"/>
        <v>0</v>
      </c>
      <c r="K450" s="46">
        <f t="shared" si="99"/>
        <v>0</v>
      </c>
      <c r="L450" s="46">
        <f t="shared" si="100"/>
        <v>0</v>
      </c>
      <c r="M450" s="46">
        <f t="shared" si="101"/>
        <v>0</v>
      </c>
      <c r="N450" s="79">
        <v>0</v>
      </c>
      <c r="O450" s="46">
        <v>0</v>
      </c>
      <c r="P450" s="46">
        <v>0</v>
      </c>
      <c r="Q450" s="46">
        <v>0</v>
      </c>
      <c r="R450" s="46">
        <v>0</v>
      </c>
      <c r="S450" s="130">
        <v>0</v>
      </c>
      <c r="T450" s="46">
        <v>0</v>
      </c>
      <c r="U450" s="80">
        <f t="shared" si="103"/>
        <v>0</v>
      </c>
      <c r="V450" s="46">
        <v>0</v>
      </c>
      <c r="W450" s="46">
        <v>0</v>
      </c>
      <c r="X450" s="46">
        <v>0</v>
      </c>
      <c r="Y450" s="46">
        <v>0</v>
      </c>
      <c r="Z450" s="46">
        <v>0</v>
      </c>
      <c r="AA450" s="46">
        <v>0</v>
      </c>
      <c r="AB450" s="46">
        <v>0</v>
      </c>
      <c r="AC450" s="70">
        <f t="shared" si="104"/>
        <v>0</v>
      </c>
      <c r="AD450" s="113">
        <f t="shared" si="105"/>
        <v>0</v>
      </c>
    </row>
    <row r="451" spans="1:30" s="48" customFormat="1" ht="12.75" hidden="1" x14ac:dyDescent="0.2">
      <c r="A451" s="94">
        <v>446</v>
      </c>
      <c r="B451" s="35"/>
      <c r="C451" s="142"/>
      <c r="D451" s="56"/>
      <c r="E451" s="78">
        <f t="shared" si="102"/>
        <v>0</v>
      </c>
      <c r="F451" s="79">
        <f t="shared" si="94"/>
        <v>0</v>
      </c>
      <c r="G451" s="46">
        <f t="shared" si="95"/>
        <v>0</v>
      </c>
      <c r="H451" s="46">
        <f t="shared" si="96"/>
        <v>0</v>
      </c>
      <c r="I451" s="46">
        <f t="shared" si="97"/>
        <v>0</v>
      </c>
      <c r="J451" s="46">
        <f t="shared" si="98"/>
        <v>0</v>
      </c>
      <c r="K451" s="46">
        <f t="shared" si="99"/>
        <v>0</v>
      </c>
      <c r="L451" s="46">
        <f t="shared" si="100"/>
        <v>0</v>
      </c>
      <c r="M451" s="46">
        <f t="shared" si="101"/>
        <v>0</v>
      </c>
      <c r="N451" s="79">
        <v>0</v>
      </c>
      <c r="O451" s="46">
        <v>0</v>
      </c>
      <c r="P451" s="46">
        <v>0</v>
      </c>
      <c r="Q451" s="46">
        <v>0</v>
      </c>
      <c r="R451" s="46">
        <v>0</v>
      </c>
      <c r="S451" s="130">
        <v>0</v>
      </c>
      <c r="T451" s="46">
        <v>0</v>
      </c>
      <c r="U451" s="80">
        <f t="shared" si="103"/>
        <v>0</v>
      </c>
      <c r="V451" s="46">
        <v>0</v>
      </c>
      <c r="W451" s="46">
        <v>0</v>
      </c>
      <c r="X451" s="46">
        <v>0</v>
      </c>
      <c r="Y451" s="46">
        <v>0</v>
      </c>
      <c r="Z451" s="46">
        <v>0</v>
      </c>
      <c r="AA451" s="46">
        <v>0</v>
      </c>
      <c r="AB451" s="46">
        <v>0</v>
      </c>
      <c r="AC451" s="70">
        <f t="shared" si="104"/>
        <v>0</v>
      </c>
      <c r="AD451" s="113">
        <f t="shared" si="105"/>
        <v>0</v>
      </c>
    </row>
    <row r="452" spans="1:30" s="48" customFormat="1" ht="12.75" hidden="1" x14ac:dyDescent="0.2">
      <c r="A452" s="94">
        <v>447</v>
      </c>
      <c r="B452" s="35"/>
      <c r="C452" s="142"/>
      <c r="D452" s="56"/>
      <c r="E452" s="78">
        <f t="shared" si="102"/>
        <v>0</v>
      </c>
      <c r="F452" s="79">
        <f t="shared" si="94"/>
        <v>0</v>
      </c>
      <c r="G452" s="46">
        <f t="shared" si="95"/>
        <v>0</v>
      </c>
      <c r="H452" s="46">
        <f t="shared" si="96"/>
        <v>0</v>
      </c>
      <c r="I452" s="46">
        <f t="shared" si="97"/>
        <v>0</v>
      </c>
      <c r="J452" s="46">
        <f t="shared" si="98"/>
        <v>0</v>
      </c>
      <c r="K452" s="46">
        <f t="shared" si="99"/>
        <v>0</v>
      </c>
      <c r="L452" s="46">
        <f t="shared" si="100"/>
        <v>0</v>
      </c>
      <c r="M452" s="46">
        <f t="shared" si="101"/>
        <v>0</v>
      </c>
      <c r="N452" s="79">
        <v>0</v>
      </c>
      <c r="O452" s="46">
        <v>0</v>
      </c>
      <c r="P452" s="46">
        <v>0</v>
      </c>
      <c r="Q452" s="46">
        <v>0</v>
      </c>
      <c r="R452" s="46">
        <v>0</v>
      </c>
      <c r="S452" s="130">
        <v>0</v>
      </c>
      <c r="T452" s="46">
        <v>0</v>
      </c>
      <c r="U452" s="80">
        <f t="shared" si="103"/>
        <v>0</v>
      </c>
      <c r="V452" s="46">
        <v>0</v>
      </c>
      <c r="W452" s="46">
        <v>0</v>
      </c>
      <c r="X452" s="46">
        <v>0</v>
      </c>
      <c r="Y452" s="46">
        <v>0</v>
      </c>
      <c r="Z452" s="46">
        <v>0</v>
      </c>
      <c r="AA452" s="46">
        <v>0</v>
      </c>
      <c r="AB452" s="46">
        <v>0</v>
      </c>
      <c r="AC452" s="70">
        <f t="shared" si="104"/>
        <v>0</v>
      </c>
      <c r="AD452" s="113">
        <f t="shared" si="105"/>
        <v>0</v>
      </c>
    </row>
    <row r="453" spans="1:30" s="48" customFormat="1" ht="12.75" hidden="1" x14ac:dyDescent="0.2">
      <c r="A453" s="94">
        <v>448</v>
      </c>
      <c r="B453" s="35"/>
      <c r="C453" s="142"/>
      <c r="D453" s="56"/>
      <c r="E453" s="78">
        <f t="shared" si="102"/>
        <v>0</v>
      </c>
      <c r="F453" s="79">
        <f t="shared" si="94"/>
        <v>0</v>
      </c>
      <c r="G453" s="46">
        <f t="shared" si="95"/>
        <v>0</v>
      </c>
      <c r="H453" s="46">
        <f t="shared" si="96"/>
        <v>0</v>
      </c>
      <c r="I453" s="46">
        <f t="shared" si="97"/>
        <v>0</v>
      </c>
      <c r="J453" s="46">
        <f t="shared" si="98"/>
        <v>0</v>
      </c>
      <c r="K453" s="46">
        <f t="shared" si="99"/>
        <v>0</v>
      </c>
      <c r="L453" s="46">
        <f t="shared" si="100"/>
        <v>0</v>
      </c>
      <c r="M453" s="46">
        <f t="shared" si="101"/>
        <v>0</v>
      </c>
      <c r="N453" s="79">
        <v>0</v>
      </c>
      <c r="O453" s="46">
        <v>0</v>
      </c>
      <c r="P453" s="46">
        <v>0</v>
      </c>
      <c r="Q453" s="46">
        <v>0</v>
      </c>
      <c r="R453" s="46">
        <v>0</v>
      </c>
      <c r="S453" s="130">
        <v>0</v>
      </c>
      <c r="T453" s="46">
        <v>0</v>
      </c>
      <c r="U453" s="80">
        <f t="shared" si="103"/>
        <v>0</v>
      </c>
      <c r="V453" s="46">
        <v>0</v>
      </c>
      <c r="W453" s="46">
        <v>0</v>
      </c>
      <c r="X453" s="46">
        <v>0</v>
      </c>
      <c r="Y453" s="46">
        <v>0</v>
      </c>
      <c r="Z453" s="46">
        <v>0</v>
      </c>
      <c r="AA453" s="46">
        <v>0</v>
      </c>
      <c r="AB453" s="46">
        <v>0</v>
      </c>
      <c r="AC453" s="70">
        <f t="shared" si="104"/>
        <v>0</v>
      </c>
      <c r="AD453" s="113">
        <f t="shared" si="105"/>
        <v>0</v>
      </c>
    </row>
    <row r="454" spans="1:30" s="48" customFormat="1" ht="12.75" hidden="1" x14ac:dyDescent="0.2">
      <c r="A454" s="94">
        <v>449</v>
      </c>
      <c r="B454" s="35"/>
      <c r="C454" s="142"/>
      <c r="D454" s="56"/>
      <c r="E454" s="78">
        <f t="shared" si="102"/>
        <v>0</v>
      </c>
      <c r="F454" s="79">
        <f t="shared" si="94"/>
        <v>0</v>
      </c>
      <c r="G454" s="46">
        <f t="shared" si="95"/>
        <v>0</v>
      </c>
      <c r="H454" s="46">
        <f t="shared" si="96"/>
        <v>0</v>
      </c>
      <c r="I454" s="46">
        <f t="shared" si="97"/>
        <v>0</v>
      </c>
      <c r="J454" s="46">
        <f t="shared" si="98"/>
        <v>0</v>
      </c>
      <c r="K454" s="46">
        <f t="shared" si="99"/>
        <v>0</v>
      </c>
      <c r="L454" s="46">
        <f t="shared" si="100"/>
        <v>0</v>
      </c>
      <c r="M454" s="46">
        <f t="shared" si="101"/>
        <v>0</v>
      </c>
      <c r="N454" s="79">
        <v>0</v>
      </c>
      <c r="O454" s="46">
        <v>0</v>
      </c>
      <c r="P454" s="46">
        <v>0</v>
      </c>
      <c r="Q454" s="46">
        <v>0</v>
      </c>
      <c r="R454" s="46">
        <v>0</v>
      </c>
      <c r="S454" s="130">
        <v>0</v>
      </c>
      <c r="T454" s="46">
        <v>0</v>
      </c>
      <c r="U454" s="80">
        <f t="shared" si="103"/>
        <v>0</v>
      </c>
      <c r="V454" s="46">
        <v>0</v>
      </c>
      <c r="W454" s="46">
        <v>0</v>
      </c>
      <c r="X454" s="46">
        <v>0</v>
      </c>
      <c r="Y454" s="46">
        <v>0</v>
      </c>
      <c r="Z454" s="46">
        <v>0</v>
      </c>
      <c r="AA454" s="46">
        <v>0</v>
      </c>
      <c r="AB454" s="46">
        <v>0</v>
      </c>
      <c r="AC454" s="70">
        <f t="shared" si="104"/>
        <v>0</v>
      </c>
      <c r="AD454" s="113">
        <f t="shared" si="105"/>
        <v>0</v>
      </c>
    </row>
    <row r="455" spans="1:30" s="48" customFormat="1" ht="12.75" hidden="1" x14ac:dyDescent="0.2">
      <c r="A455" s="94">
        <v>450</v>
      </c>
      <c r="B455" s="35"/>
      <c r="C455" s="142"/>
      <c r="D455" s="56"/>
      <c r="E455" s="78">
        <f t="shared" si="102"/>
        <v>0</v>
      </c>
      <c r="F455" s="79">
        <f t="shared" si="94"/>
        <v>0</v>
      </c>
      <c r="G455" s="46">
        <f t="shared" si="95"/>
        <v>0</v>
      </c>
      <c r="H455" s="46">
        <f t="shared" si="96"/>
        <v>0</v>
      </c>
      <c r="I455" s="46">
        <f t="shared" si="97"/>
        <v>0</v>
      </c>
      <c r="J455" s="46">
        <f t="shared" si="98"/>
        <v>0</v>
      </c>
      <c r="K455" s="46">
        <f t="shared" si="99"/>
        <v>0</v>
      </c>
      <c r="L455" s="46">
        <f t="shared" si="100"/>
        <v>0</v>
      </c>
      <c r="M455" s="46">
        <f t="shared" si="101"/>
        <v>0</v>
      </c>
      <c r="N455" s="79">
        <v>0</v>
      </c>
      <c r="O455" s="46">
        <v>0</v>
      </c>
      <c r="P455" s="46">
        <v>0</v>
      </c>
      <c r="Q455" s="46">
        <v>0</v>
      </c>
      <c r="R455" s="46">
        <v>0</v>
      </c>
      <c r="S455" s="130">
        <v>0</v>
      </c>
      <c r="T455" s="46">
        <v>0</v>
      </c>
      <c r="U455" s="80">
        <f t="shared" si="103"/>
        <v>0</v>
      </c>
      <c r="V455" s="46">
        <v>0</v>
      </c>
      <c r="W455" s="46">
        <v>0</v>
      </c>
      <c r="X455" s="46">
        <v>0</v>
      </c>
      <c r="Y455" s="46">
        <v>0</v>
      </c>
      <c r="Z455" s="46">
        <v>0</v>
      </c>
      <c r="AA455" s="46">
        <v>0</v>
      </c>
      <c r="AB455" s="46">
        <v>0</v>
      </c>
      <c r="AC455" s="70">
        <f t="shared" si="104"/>
        <v>0</v>
      </c>
      <c r="AD455" s="113">
        <f t="shared" si="105"/>
        <v>0</v>
      </c>
    </row>
    <row r="456" spans="1:30" s="48" customFormat="1" ht="12.75" hidden="1" x14ac:dyDescent="0.2">
      <c r="A456" s="94">
        <v>451</v>
      </c>
      <c r="B456" s="35"/>
      <c r="C456" s="142"/>
      <c r="D456" s="56"/>
      <c r="E456" s="78">
        <f t="shared" si="102"/>
        <v>0</v>
      </c>
      <c r="F456" s="79">
        <f t="shared" si="94"/>
        <v>0</v>
      </c>
      <c r="G456" s="46">
        <f t="shared" si="95"/>
        <v>0</v>
      </c>
      <c r="H456" s="46">
        <f t="shared" si="96"/>
        <v>0</v>
      </c>
      <c r="I456" s="46">
        <f t="shared" si="97"/>
        <v>0</v>
      </c>
      <c r="J456" s="46">
        <f t="shared" si="98"/>
        <v>0</v>
      </c>
      <c r="K456" s="46">
        <f t="shared" si="99"/>
        <v>0</v>
      </c>
      <c r="L456" s="46">
        <f t="shared" si="100"/>
        <v>0</v>
      </c>
      <c r="M456" s="46">
        <f t="shared" si="101"/>
        <v>0</v>
      </c>
      <c r="N456" s="79">
        <v>0</v>
      </c>
      <c r="O456" s="46">
        <v>0</v>
      </c>
      <c r="P456" s="46">
        <v>0</v>
      </c>
      <c r="Q456" s="46">
        <v>0</v>
      </c>
      <c r="R456" s="46">
        <v>0</v>
      </c>
      <c r="S456" s="130">
        <v>0</v>
      </c>
      <c r="T456" s="46">
        <v>0</v>
      </c>
      <c r="U456" s="80">
        <f t="shared" si="103"/>
        <v>0</v>
      </c>
      <c r="V456" s="46">
        <v>0</v>
      </c>
      <c r="W456" s="46">
        <v>0</v>
      </c>
      <c r="X456" s="46">
        <v>0</v>
      </c>
      <c r="Y456" s="46">
        <v>0</v>
      </c>
      <c r="Z456" s="46">
        <v>0</v>
      </c>
      <c r="AA456" s="46">
        <v>0</v>
      </c>
      <c r="AB456" s="46">
        <v>0</v>
      </c>
      <c r="AC456" s="70">
        <f t="shared" si="104"/>
        <v>0</v>
      </c>
      <c r="AD456" s="113">
        <f t="shared" si="105"/>
        <v>0</v>
      </c>
    </row>
    <row r="457" spans="1:30" s="48" customFormat="1" ht="12.75" hidden="1" x14ac:dyDescent="0.2">
      <c r="A457" s="94">
        <v>452</v>
      </c>
      <c r="B457" s="35"/>
      <c r="C457" s="142"/>
      <c r="D457" s="56"/>
      <c r="E457" s="78">
        <f t="shared" si="102"/>
        <v>0</v>
      </c>
      <c r="F457" s="79">
        <f t="shared" si="94"/>
        <v>0</v>
      </c>
      <c r="G457" s="46">
        <f t="shared" si="95"/>
        <v>0</v>
      </c>
      <c r="H457" s="46">
        <f t="shared" si="96"/>
        <v>0</v>
      </c>
      <c r="I457" s="46">
        <f t="shared" si="97"/>
        <v>0</v>
      </c>
      <c r="J457" s="46">
        <f t="shared" si="98"/>
        <v>0</v>
      </c>
      <c r="K457" s="46">
        <f t="shared" si="99"/>
        <v>0</v>
      </c>
      <c r="L457" s="46">
        <f t="shared" si="100"/>
        <v>0</v>
      </c>
      <c r="M457" s="46">
        <f t="shared" si="101"/>
        <v>0</v>
      </c>
      <c r="N457" s="79">
        <v>0</v>
      </c>
      <c r="O457" s="46">
        <v>0</v>
      </c>
      <c r="P457" s="46">
        <v>0</v>
      </c>
      <c r="Q457" s="46">
        <v>0</v>
      </c>
      <c r="R457" s="46">
        <v>0</v>
      </c>
      <c r="S457" s="130">
        <v>0</v>
      </c>
      <c r="T457" s="46">
        <v>0</v>
      </c>
      <c r="U457" s="80">
        <f t="shared" si="103"/>
        <v>0</v>
      </c>
      <c r="V457" s="46">
        <v>0</v>
      </c>
      <c r="W457" s="46">
        <v>0</v>
      </c>
      <c r="X457" s="46">
        <v>0</v>
      </c>
      <c r="Y457" s="46">
        <v>0</v>
      </c>
      <c r="Z457" s="46">
        <v>0</v>
      </c>
      <c r="AA457" s="46">
        <v>0</v>
      </c>
      <c r="AB457" s="46">
        <v>0</v>
      </c>
      <c r="AC457" s="70">
        <f t="shared" si="104"/>
        <v>0</v>
      </c>
      <c r="AD457" s="113">
        <f t="shared" si="105"/>
        <v>0</v>
      </c>
    </row>
    <row r="458" spans="1:30" s="48" customFormat="1" ht="12.75" hidden="1" x14ac:dyDescent="0.2">
      <c r="A458" s="94">
        <v>453</v>
      </c>
      <c r="B458" s="35"/>
      <c r="C458" s="142"/>
      <c r="D458" s="56"/>
      <c r="E458" s="78">
        <f t="shared" si="102"/>
        <v>0</v>
      </c>
      <c r="F458" s="79">
        <f t="shared" ref="F458:F505" si="106">(E458+J458+L458+K458+M458)*26.5%</f>
        <v>0</v>
      </c>
      <c r="G458" s="46">
        <f t="shared" ref="G458:G505" si="107">(E458+J458+L458+K458+M458)*1%</f>
        <v>0</v>
      </c>
      <c r="H458" s="46">
        <f t="shared" ref="H458:H505" si="108">(E458+J458+L458+K458+M458)*8%</f>
        <v>0</v>
      </c>
      <c r="I458" s="46">
        <f t="shared" ref="I458:I505" si="109">H458/2</f>
        <v>0</v>
      </c>
      <c r="J458" s="46">
        <f t="shared" ref="J458:J505" si="110">E458/12</f>
        <v>0</v>
      </c>
      <c r="K458" s="46">
        <f t="shared" ref="K458:K505" si="111">E458/12</f>
        <v>0</v>
      </c>
      <c r="L458" s="46">
        <f t="shared" ref="L458:L505" si="112">K458/3</f>
        <v>0</v>
      </c>
      <c r="M458" s="46">
        <f t="shared" ref="M458:M505" si="113">E458/12</f>
        <v>0</v>
      </c>
      <c r="N458" s="79">
        <v>0</v>
      </c>
      <c r="O458" s="46">
        <v>0</v>
      </c>
      <c r="P458" s="46">
        <v>0</v>
      </c>
      <c r="Q458" s="46">
        <v>0</v>
      </c>
      <c r="R458" s="46">
        <v>0</v>
      </c>
      <c r="S458" s="130">
        <v>0</v>
      </c>
      <c r="T458" s="46">
        <v>0</v>
      </c>
      <c r="U458" s="80">
        <f t="shared" si="103"/>
        <v>0</v>
      </c>
      <c r="V458" s="46">
        <v>0</v>
      </c>
      <c r="W458" s="46">
        <v>0</v>
      </c>
      <c r="X458" s="46">
        <v>0</v>
      </c>
      <c r="Y458" s="46">
        <v>0</v>
      </c>
      <c r="Z458" s="46">
        <v>0</v>
      </c>
      <c r="AA458" s="46">
        <v>0</v>
      </c>
      <c r="AB458" s="46">
        <v>0</v>
      </c>
      <c r="AC458" s="70">
        <f t="shared" si="104"/>
        <v>0</v>
      </c>
      <c r="AD458" s="113">
        <f t="shared" si="105"/>
        <v>0</v>
      </c>
    </row>
    <row r="459" spans="1:30" s="48" customFormat="1" ht="12.75" hidden="1" x14ac:dyDescent="0.2">
      <c r="A459" s="94">
        <v>454</v>
      </c>
      <c r="B459" s="35"/>
      <c r="C459" s="142"/>
      <c r="D459" s="56"/>
      <c r="E459" s="78">
        <f t="shared" ref="E459:E505" si="114">C459*D459</f>
        <v>0</v>
      </c>
      <c r="F459" s="79">
        <f t="shared" si="106"/>
        <v>0</v>
      </c>
      <c r="G459" s="46">
        <f t="shared" si="107"/>
        <v>0</v>
      </c>
      <c r="H459" s="46">
        <f t="shared" si="108"/>
        <v>0</v>
      </c>
      <c r="I459" s="46">
        <f t="shared" si="109"/>
        <v>0</v>
      </c>
      <c r="J459" s="46">
        <f t="shared" si="110"/>
        <v>0</v>
      </c>
      <c r="K459" s="46">
        <f t="shared" si="111"/>
        <v>0</v>
      </c>
      <c r="L459" s="46">
        <f t="shared" si="112"/>
        <v>0</v>
      </c>
      <c r="M459" s="46">
        <f t="shared" si="113"/>
        <v>0</v>
      </c>
      <c r="N459" s="79">
        <v>0</v>
      </c>
      <c r="O459" s="46">
        <v>0</v>
      </c>
      <c r="P459" s="46">
        <v>0</v>
      </c>
      <c r="Q459" s="46">
        <v>0</v>
      </c>
      <c r="R459" s="46">
        <v>0</v>
      </c>
      <c r="S459" s="130">
        <v>0</v>
      </c>
      <c r="T459" s="46">
        <v>0</v>
      </c>
      <c r="U459" s="80">
        <f t="shared" ref="U459:U505" si="115">SUM(F459:T459)</f>
        <v>0</v>
      </c>
      <c r="V459" s="46">
        <v>0</v>
      </c>
      <c r="W459" s="46">
        <v>0</v>
      </c>
      <c r="X459" s="46">
        <v>0</v>
      </c>
      <c r="Y459" s="46">
        <v>0</v>
      </c>
      <c r="Z459" s="46">
        <v>0</v>
      </c>
      <c r="AA459" s="46">
        <v>0</v>
      </c>
      <c r="AB459" s="46">
        <v>0</v>
      </c>
      <c r="AC459" s="70">
        <f t="shared" ref="AC459:AC505" si="116">SUM(V459:AB459)</f>
        <v>0</v>
      </c>
      <c r="AD459" s="113">
        <f t="shared" ref="AD459:AD505" si="117">E459+U459+AC459</f>
        <v>0</v>
      </c>
    </row>
    <row r="460" spans="1:30" s="48" customFormat="1" ht="12.75" hidden="1" x14ac:dyDescent="0.2">
      <c r="A460" s="94">
        <v>455</v>
      </c>
      <c r="B460" s="35"/>
      <c r="C460" s="142"/>
      <c r="D460" s="56"/>
      <c r="E460" s="78">
        <f t="shared" si="114"/>
        <v>0</v>
      </c>
      <c r="F460" s="79">
        <f t="shared" si="106"/>
        <v>0</v>
      </c>
      <c r="G460" s="46">
        <f t="shared" si="107"/>
        <v>0</v>
      </c>
      <c r="H460" s="46">
        <f t="shared" si="108"/>
        <v>0</v>
      </c>
      <c r="I460" s="46">
        <f t="shared" si="109"/>
        <v>0</v>
      </c>
      <c r="J460" s="46">
        <f t="shared" si="110"/>
        <v>0</v>
      </c>
      <c r="K460" s="46">
        <f t="shared" si="111"/>
        <v>0</v>
      </c>
      <c r="L460" s="46">
        <f t="shared" si="112"/>
        <v>0</v>
      </c>
      <c r="M460" s="46">
        <f t="shared" si="113"/>
        <v>0</v>
      </c>
      <c r="N460" s="79">
        <v>0</v>
      </c>
      <c r="O460" s="46">
        <v>0</v>
      </c>
      <c r="P460" s="46">
        <v>0</v>
      </c>
      <c r="Q460" s="46">
        <v>0</v>
      </c>
      <c r="R460" s="46">
        <v>0</v>
      </c>
      <c r="S460" s="130">
        <v>0</v>
      </c>
      <c r="T460" s="46">
        <v>0</v>
      </c>
      <c r="U460" s="80">
        <f t="shared" si="115"/>
        <v>0</v>
      </c>
      <c r="V460" s="46">
        <v>0</v>
      </c>
      <c r="W460" s="46">
        <v>0</v>
      </c>
      <c r="X460" s="46">
        <v>0</v>
      </c>
      <c r="Y460" s="46">
        <v>0</v>
      </c>
      <c r="Z460" s="46">
        <v>0</v>
      </c>
      <c r="AA460" s="46">
        <v>0</v>
      </c>
      <c r="AB460" s="46">
        <v>0</v>
      </c>
      <c r="AC460" s="70">
        <f t="shared" si="116"/>
        <v>0</v>
      </c>
      <c r="AD460" s="113">
        <f t="shared" si="117"/>
        <v>0</v>
      </c>
    </row>
    <row r="461" spans="1:30" s="48" customFormat="1" ht="12.75" hidden="1" x14ac:dyDescent="0.2">
      <c r="A461" s="94">
        <v>456</v>
      </c>
      <c r="B461" s="35"/>
      <c r="C461" s="142"/>
      <c r="D461" s="56"/>
      <c r="E461" s="78">
        <f t="shared" si="114"/>
        <v>0</v>
      </c>
      <c r="F461" s="79">
        <f t="shared" si="106"/>
        <v>0</v>
      </c>
      <c r="G461" s="46">
        <f t="shared" si="107"/>
        <v>0</v>
      </c>
      <c r="H461" s="46">
        <f t="shared" si="108"/>
        <v>0</v>
      </c>
      <c r="I461" s="46">
        <f t="shared" si="109"/>
        <v>0</v>
      </c>
      <c r="J461" s="46">
        <f t="shared" si="110"/>
        <v>0</v>
      </c>
      <c r="K461" s="46">
        <f t="shared" si="111"/>
        <v>0</v>
      </c>
      <c r="L461" s="46">
        <f t="shared" si="112"/>
        <v>0</v>
      </c>
      <c r="M461" s="46">
        <f t="shared" si="113"/>
        <v>0</v>
      </c>
      <c r="N461" s="79">
        <v>0</v>
      </c>
      <c r="O461" s="46">
        <v>0</v>
      </c>
      <c r="P461" s="46">
        <v>0</v>
      </c>
      <c r="Q461" s="46">
        <v>0</v>
      </c>
      <c r="R461" s="46">
        <v>0</v>
      </c>
      <c r="S461" s="130">
        <v>0</v>
      </c>
      <c r="T461" s="46">
        <v>0</v>
      </c>
      <c r="U461" s="80">
        <f t="shared" si="115"/>
        <v>0</v>
      </c>
      <c r="V461" s="46">
        <v>0</v>
      </c>
      <c r="W461" s="46">
        <v>0</v>
      </c>
      <c r="X461" s="46">
        <v>0</v>
      </c>
      <c r="Y461" s="46">
        <v>0</v>
      </c>
      <c r="Z461" s="46">
        <v>0</v>
      </c>
      <c r="AA461" s="46">
        <v>0</v>
      </c>
      <c r="AB461" s="46">
        <v>0</v>
      </c>
      <c r="AC461" s="70">
        <f t="shared" si="116"/>
        <v>0</v>
      </c>
      <c r="AD461" s="113">
        <f t="shared" si="117"/>
        <v>0</v>
      </c>
    </row>
    <row r="462" spans="1:30" s="48" customFormat="1" ht="12.75" hidden="1" x14ac:dyDescent="0.2">
      <c r="A462" s="94">
        <v>457</v>
      </c>
      <c r="B462" s="35"/>
      <c r="C462" s="142"/>
      <c r="D462" s="56"/>
      <c r="E462" s="78">
        <f t="shared" si="114"/>
        <v>0</v>
      </c>
      <c r="F462" s="79">
        <f t="shared" si="106"/>
        <v>0</v>
      </c>
      <c r="G462" s="46">
        <f t="shared" si="107"/>
        <v>0</v>
      </c>
      <c r="H462" s="46">
        <f t="shared" si="108"/>
        <v>0</v>
      </c>
      <c r="I462" s="46">
        <f t="shared" si="109"/>
        <v>0</v>
      </c>
      <c r="J462" s="46">
        <f t="shared" si="110"/>
        <v>0</v>
      </c>
      <c r="K462" s="46">
        <f t="shared" si="111"/>
        <v>0</v>
      </c>
      <c r="L462" s="46">
        <f t="shared" si="112"/>
        <v>0</v>
      </c>
      <c r="M462" s="46">
        <f t="shared" si="113"/>
        <v>0</v>
      </c>
      <c r="N462" s="79">
        <v>0</v>
      </c>
      <c r="O462" s="46">
        <v>0</v>
      </c>
      <c r="P462" s="46">
        <v>0</v>
      </c>
      <c r="Q462" s="46">
        <v>0</v>
      </c>
      <c r="R462" s="46">
        <v>0</v>
      </c>
      <c r="S462" s="130">
        <v>0</v>
      </c>
      <c r="T462" s="46">
        <v>0</v>
      </c>
      <c r="U462" s="80">
        <f t="shared" si="115"/>
        <v>0</v>
      </c>
      <c r="V462" s="46">
        <v>0</v>
      </c>
      <c r="W462" s="46">
        <v>0</v>
      </c>
      <c r="X462" s="46">
        <v>0</v>
      </c>
      <c r="Y462" s="46">
        <v>0</v>
      </c>
      <c r="Z462" s="46">
        <v>0</v>
      </c>
      <c r="AA462" s="46">
        <v>0</v>
      </c>
      <c r="AB462" s="46">
        <v>0</v>
      </c>
      <c r="AC462" s="70">
        <f t="shared" si="116"/>
        <v>0</v>
      </c>
      <c r="AD462" s="113">
        <f t="shared" si="117"/>
        <v>0</v>
      </c>
    </row>
    <row r="463" spans="1:30" s="48" customFormat="1" ht="12.75" hidden="1" x14ac:dyDescent="0.2">
      <c r="A463" s="94">
        <v>458</v>
      </c>
      <c r="B463" s="35"/>
      <c r="C463" s="142"/>
      <c r="D463" s="56"/>
      <c r="E463" s="78">
        <f t="shared" si="114"/>
        <v>0</v>
      </c>
      <c r="F463" s="79">
        <f t="shared" si="106"/>
        <v>0</v>
      </c>
      <c r="G463" s="46">
        <f t="shared" si="107"/>
        <v>0</v>
      </c>
      <c r="H463" s="46">
        <f t="shared" si="108"/>
        <v>0</v>
      </c>
      <c r="I463" s="46">
        <f t="shared" si="109"/>
        <v>0</v>
      </c>
      <c r="J463" s="46">
        <f t="shared" si="110"/>
        <v>0</v>
      </c>
      <c r="K463" s="46">
        <f t="shared" si="111"/>
        <v>0</v>
      </c>
      <c r="L463" s="46">
        <f t="shared" si="112"/>
        <v>0</v>
      </c>
      <c r="M463" s="46">
        <f t="shared" si="113"/>
        <v>0</v>
      </c>
      <c r="N463" s="79">
        <v>0</v>
      </c>
      <c r="O463" s="46">
        <v>0</v>
      </c>
      <c r="P463" s="46">
        <v>0</v>
      </c>
      <c r="Q463" s="46">
        <v>0</v>
      </c>
      <c r="R463" s="46">
        <v>0</v>
      </c>
      <c r="S463" s="130">
        <v>0</v>
      </c>
      <c r="T463" s="46">
        <v>0</v>
      </c>
      <c r="U463" s="80">
        <f t="shared" si="115"/>
        <v>0</v>
      </c>
      <c r="V463" s="46">
        <v>0</v>
      </c>
      <c r="W463" s="46">
        <v>0</v>
      </c>
      <c r="X463" s="46">
        <v>0</v>
      </c>
      <c r="Y463" s="46">
        <v>0</v>
      </c>
      <c r="Z463" s="46">
        <v>0</v>
      </c>
      <c r="AA463" s="46">
        <v>0</v>
      </c>
      <c r="AB463" s="46">
        <v>0</v>
      </c>
      <c r="AC463" s="70">
        <f t="shared" si="116"/>
        <v>0</v>
      </c>
      <c r="AD463" s="113">
        <f t="shared" si="117"/>
        <v>0</v>
      </c>
    </row>
    <row r="464" spans="1:30" s="48" customFormat="1" ht="12.75" hidden="1" x14ac:dyDescent="0.2">
      <c r="A464" s="94">
        <v>459</v>
      </c>
      <c r="B464" s="35"/>
      <c r="C464" s="142"/>
      <c r="D464" s="56"/>
      <c r="E464" s="78">
        <f t="shared" si="114"/>
        <v>0</v>
      </c>
      <c r="F464" s="79">
        <f t="shared" si="106"/>
        <v>0</v>
      </c>
      <c r="G464" s="46">
        <f t="shared" si="107"/>
        <v>0</v>
      </c>
      <c r="H464" s="46">
        <f t="shared" si="108"/>
        <v>0</v>
      </c>
      <c r="I464" s="46">
        <f t="shared" si="109"/>
        <v>0</v>
      </c>
      <c r="J464" s="46">
        <f t="shared" si="110"/>
        <v>0</v>
      </c>
      <c r="K464" s="46">
        <f t="shared" si="111"/>
        <v>0</v>
      </c>
      <c r="L464" s="46">
        <f t="shared" si="112"/>
        <v>0</v>
      </c>
      <c r="M464" s="46">
        <f t="shared" si="113"/>
        <v>0</v>
      </c>
      <c r="N464" s="79">
        <v>0</v>
      </c>
      <c r="O464" s="46">
        <v>0</v>
      </c>
      <c r="P464" s="46">
        <v>0</v>
      </c>
      <c r="Q464" s="46">
        <v>0</v>
      </c>
      <c r="R464" s="46">
        <v>0</v>
      </c>
      <c r="S464" s="130">
        <v>0</v>
      </c>
      <c r="T464" s="46">
        <v>0</v>
      </c>
      <c r="U464" s="80">
        <f t="shared" si="115"/>
        <v>0</v>
      </c>
      <c r="V464" s="46">
        <v>0</v>
      </c>
      <c r="W464" s="46">
        <v>0</v>
      </c>
      <c r="X464" s="46">
        <v>0</v>
      </c>
      <c r="Y464" s="46">
        <v>0</v>
      </c>
      <c r="Z464" s="46">
        <v>0</v>
      </c>
      <c r="AA464" s="46">
        <v>0</v>
      </c>
      <c r="AB464" s="46">
        <v>0</v>
      </c>
      <c r="AC464" s="70">
        <f t="shared" si="116"/>
        <v>0</v>
      </c>
      <c r="AD464" s="113">
        <f t="shared" si="117"/>
        <v>0</v>
      </c>
    </row>
    <row r="465" spans="1:30" s="48" customFormat="1" ht="12.75" hidden="1" x14ac:dyDescent="0.2">
      <c r="A465" s="94">
        <v>460</v>
      </c>
      <c r="B465" s="35"/>
      <c r="C465" s="142"/>
      <c r="D465" s="56"/>
      <c r="E465" s="78">
        <f t="shared" si="114"/>
        <v>0</v>
      </c>
      <c r="F465" s="79">
        <f t="shared" si="106"/>
        <v>0</v>
      </c>
      <c r="G465" s="46">
        <f t="shared" si="107"/>
        <v>0</v>
      </c>
      <c r="H465" s="46">
        <f t="shared" si="108"/>
        <v>0</v>
      </c>
      <c r="I465" s="46">
        <f t="shared" si="109"/>
        <v>0</v>
      </c>
      <c r="J465" s="46">
        <f t="shared" si="110"/>
        <v>0</v>
      </c>
      <c r="K465" s="46">
        <f t="shared" si="111"/>
        <v>0</v>
      </c>
      <c r="L465" s="46">
        <f t="shared" si="112"/>
        <v>0</v>
      </c>
      <c r="M465" s="46">
        <f t="shared" si="113"/>
        <v>0</v>
      </c>
      <c r="N465" s="79">
        <v>0</v>
      </c>
      <c r="O465" s="46">
        <v>0</v>
      </c>
      <c r="P465" s="46">
        <v>0</v>
      </c>
      <c r="Q465" s="46">
        <v>0</v>
      </c>
      <c r="R465" s="46">
        <v>0</v>
      </c>
      <c r="S465" s="130">
        <v>0</v>
      </c>
      <c r="T465" s="46">
        <v>0</v>
      </c>
      <c r="U465" s="80">
        <f t="shared" si="115"/>
        <v>0</v>
      </c>
      <c r="V465" s="46">
        <v>0</v>
      </c>
      <c r="W465" s="46">
        <v>0</v>
      </c>
      <c r="X465" s="46">
        <v>0</v>
      </c>
      <c r="Y465" s="46">
        <v>0</v>
      </c>
      <c r="Z465" s="46">
        <v>0</v>
      </c>
      <c r="AA465" s="46">
        <v>0</v>
      </c>
      <c r="AB465" s="46">
        <v>0</v>
      </c>
      <c r="AC465" s="70">
        <f t="shared" si="116"/>
        <v>0</v>
      </c>
      <c r="AD465" s="113">
        <f t="shared" si="117"/>
        <v>0</v>
      </c>
    </row>
    <row r="466" spans="1:30" s="48" customFormat="1" ht="12.75" hidden="1" x14ac:dyDescent="0.2">
      <c r="A466" s="94">
        <v>461</v>
      </c>
      <c r="B466" s="35"/>
      <c r="C466" s="142"/>
      <c r="D466" s="56"/>
      <c r="E466" s="78">
        <f t="shared" si="114"/>
        <v>0</v>
      </c>
      <c r="F466" s="79">
        <f t="shared" si="106"/>
        <v>0</v>
      </c>
      <c r="G466" s="46">
        <f t="shared" si="107"/>
        <v>0</v>
      </c>
      <c r="H466" s="46">
        <f t="shared" si="108"/>
        <v>0</v>
      </c>
      <c r="I466" s="46">
        <f t="shared" si="109"/>
        <v>0</v>
      </c>
      <c r="J466" s="46">
        <f t="shared" si="110"/>
        <v>0</v>
      </c>
      <c r="K466" s="46">
        <f t="shared" si="111"/>
        <v>0</v>
      </c>
      <c r="L466" s="46">
        <f t="shared" si="112"/>
        <v>0</v>
      </c>
      <c r="M466" s="46">
        <f t="shared" si="113"/>
        <v>0</v>
      </c>
      <c r="N466" s="79">
        <v>0</v>
      </c>
      <c r="O466" s="46">
        <v>0</v>
      </c>
      <c r="P466" s="46">
        <v>0</v>
      </c>
      <c r="Q466" s="46">
        <v>0</v>
      </c>
      <c r="R466" s="46">
        <v>0</v>
      </c>
      <c r="S466" s="130">
        <v>0</v>
      </c>
      <c r="T466" s="46">
        <v>0</v>
      </c>
      <c r="U466" s="80">
        <f t="shared" si="115"/>
        <v>0</v>
      </c>
      <c r="V466" s="46">
        <v>0</v>
      </c>
      <c r="W466" s="46">
        <v>0</v>
      </c>
      <c r="X466" s="46">
        <v>0</v>
      </c>
      <c r="Y466" s="46">
        <v>0</v>
      </c>
      <c r="Z466" s="46">
        <v>0</v>
      </c>
      <c r="AA466" s="46">
        <v>0</v>
      </c>
      <c r="AB466" s="46">
        <v>0</v>
      </c>
      <c r="AC466" s="70">
        <f t="shared" si="116"/>
        <v>0</v>
      </c>
      <c r="AD466" s="113">
        <f t="shared" si="117"/>
        <v>0</v>
      </c>
    </row>
    <row r="467" spans="1:30" s="48" customFormat="1" ht="12.75" hidden="1" x14ac:dyDescent="0.2">
      <c r="A467" s="94">
        <v>462</v>
      </c>
      <c r="B467" s="35"/>
      <c r="C467" s="142"/>
      <c r="D467" s="56"/>
      <c r="E467" s="78">
        <f t="shared" si="114"/>
        <v>0</v>
      </c>
      <c r="F467" s="79">
        <f t="shared" si="106"/>
        <v>0</v>
      </c>
      <c r="G467" s="46">
        <f t="shared" si="107"/>
        <v>0</v>
      </c>
      <c r="H467" s="46">
        <f t="shared" si="108"/>
        <v>0</v>
      </c>
      <c r="I467" s="46">
        <f t="shared" si="109"/>
        <v>0</v>
      </c>
      <c r="J467" s="46">
        <f t="shared" si="110"/>
        <v>0</v>
      </c>
      <c r="K467" s="46">
        <f t="shared" si="111"/>
        <v>0</v>
      </c>
      <c r="L467" s="46">
        <f t="shared" si="112"/>
        <v>0</v>
      </c>
      <c r="M467" s="46">
        <f t="shared" si="113"/>
        <v>0</v>
      </c>
      <c r="N467" s="79">
        <v>0</v>
      </c>
      <c r="O467" s="46">
        <v>0</v>
      </c>
      <c r="P467" s="46">
        <v>0</v>
      </c>
      <c r="Q467" s="46">
        <v>0</v>
      </c>
      <c r="R467" s="46">
        <v>0</v>
      </c>
      <c r="S467" s="130">
        <v>0</v>
      </c>
      <c r="T467" s="46">
        <v>0</v>
      </c>
      <c r="U467" s="80">
        <f t="shared" si="115"/>
        <v>0</v>
      </c>
      <c r="V467" s="46">
        <v>0</v>
      </c>
      <c r="W467" s="46">
        <v>0</v>
      </c>
      <c r="X467" s="46">
        <v>0</v>
      </c>
      <c r="Y467" s="46">
        <v>0</v>
      </c>
      <c r="Z467" s="46">
        <v>0</v>
      </c>
      <c r="AA467" s="46">
        <v>0</v>
      </c>
      <c r="AB467" s="46">
        <v>0</v>
      </c>
      <c r="AC467" s="70">
        <f t="shared" si="116"/>
        <v>0</v>
      </c>
      <c r="AD467" s="113">
        <f t="shared" si="117"/>
        <v>0</v>
      </c>
    </row>
    <row r="468" spans="1:30" s="48" customFormat="1" ht="12.75" hidden="1" x14ac:dyDescent="0.2">
      <c r="A468" s="94">
        <v>463</v>
      </c>
      <c r="B468" s="35"/>
      <c r="C468" s="142"/>
      <c r="D468" s="56"/>
      <c r="E468" s="78">
        <f t="shared" si="114"/>
        <v>0</v>
      </c>
      <c r="F468" s="79">
        <f t="shared" si="106"/>
        <v>0</v>
      </c>
      <c r="G468" s="46">
        <f t="shared" si="107"/>
        <v>0</v>
      </c>
      <c r="H468" s="46">
        <f t="shared" si="108"/>
        <v>0</v>
      </c>
      <c r="I468" s="46">
        <f t="shared" si="109"/>
        <v>0</v>
      </c>
      <c r="J468" s="46">
        <f t="shared" si="110"/>
        <v>0</v>
      </c>
      <c r="K468" s="46">
        <f t="shared" si="111"/>
        <v>0</v>
      </c>
      <c r="L468" s="46">
        <f t="shared" si="112"/>
        <v>0</v>
      </c>
      <c r="M468" s="46">
        <f t="shared" si="113"/>
        <v>0</v>
      </c>
      <c r="N468" s="79">
        <v>0</v>
      </c>
      <c r="O468" s="46">
        <v>0</v>
      </c>
      <c r="P468" s="46">
        <v>0</v>
      </c>
      <c r="Q468" s="46">
        <v>0</v>
      </c>
      <c r="R468" s="46">
        <v>0</v>
      </c>
      <c r="S468" s="130">
        <v>0</v>
      </c>
      <c r="T468" s="46">
        <v>0</v>
      </c>
      <c r="U468" s="80">
        <f t="shared" si="115"/>
        <v>0</v>
      </c>
      <c r="V468" s="46">
        <v>0</v>
      </c>
      <c r="W468" s="46">
        <v>0</v>
      </c>
      <c r="X468" s="46">
        <v>0</v>
      </c>
      <c r="Y468" s="46">
        <v>0</v>
      </c>
      <c r="Z468" s="46">
        <v>0</v>
      </c>
      <c r="AA468" s="46">
        <v>0</v>
      </c>
      <c r="AB468" s="46">
        <v>0</v>
      </c>
      <c r="AC468" s="70">
        <f t="shared" si="116"/>
        <v>0</v>
      </c>
      <c r="AD468" s="113">
        <f t="shared" si="117"/>
        <v>0</v>
      </c>
    </row>
    <row r="469" spans="1:30" s="48" customFormat="1" ht="12.75" hidden="1" x14ac:dyDescent="0.2">
      <c r="A469" s="94">
        <v>464</v>
      </c>
      <c r="B469" s="35"/>
      <c r="C469" s="142"/>
      <c r="D469" s="56"/>
      <c r="E469" s="78">
        <f t="shared" si="114"/>
        <v>0</v>
      </c>
      <c r="F469" s="79">
        <f t="shared" si="106"/>
        <v>0</v>
      </c>
      <c r="G469" s="46">
        <f t="shared" si="107"/>
        <v>0</v>
      </c>
      <c r="H469" s="46">
        <f t="shared" si="108"/>
        <v>0</v>
      </c>
      <c r="I469" s="46">
        <f t="shared" si="109"/>
        <v>0</v>
      </c>
      <c r="J469" s="46">
        <f t="shared" si="110"/>
        <v>0</v>
      </c>
      <c r="K469" s="46">
        <f t="shared" si="111"/>
        <v>0</v>
      </c>
      <c r="L469" s="46">
        <f t="shared" si="112"/>
        <v>0</v>
      </c>
      <c r="M469" s="46">
        <f t="shared" si="113"/>
        <v>0</v>
      </c>
      <c r="N469" s="79">
        <v>0</v>
      </c>
      <c r="O469" s="46">
        <v>0</v>
      </c>
      <c r="P469" s="46">
        <v>0</v>
      </c>
      <c r="Q469" s="46">
        <v>0</v>
      </c>
      <c r="R469" s="46">
        <v>0</v>
      </c>
      <c r="S469" s="130">
        <v>0</v>
      </c>
      <c r="T469" s="46">
        <v>0</v>
      </c>
      <c r="U469" s="80">
        <f t="shared" si="115"/>
        <v>0</v>
      </c>
      <c r="V469" s="46">
        <v>0</v>
      </c>
      <c r="W469" s="46">
        <v>0</v>
      </c>
      <c r="X469" s="46">
        <v>0</v>
      </c>
      <c r="Y469" s="46">
        <v>0</v>
      </c>
      <c r="Z469" s="46">
        <v>0</v>
      </c>
      <c r="AA469" s="46">
        <v>0</v>
      </c>
      <c r="AB469" s="46">
        <v>0</v>
      </c>
      <c r="AC469" s="70">
        <f t="shared" si="116"/>
        <v>0</v>
      </c>
      <c r="AD469" s="113">
        <f t="shared" si="117"/>
        <v>0</v>
      </c>
    </row>
    <row r="470" spans="1:30" s="48" customFormat="1" ht="12.75" hidden="1" x14ac:dyDescent="0.2">
      <c r="A470" s="94">
        <v>465</v>
      </c>
      <c r="B470" s="35"/>
      <c r="C470" s="142"/>
      <c r="D470" s="56"/>
      <c r="E470" s="78">
        <f t="shared" si="114"/>
        <v>0</v>
      </c>
      <c r="F470" s="79">
        <f t="shared" si="106"/>
        <v>0</v>
      </c>
      <c r="G470" s="46">
        <f t="shared" si="107"/>
        <v>0</v>
      </c>
      <c r="H470" s="46">
        <f t="shared" si="108"/>
        <v>0</v>
      </c>
      <c r="I470" s="46">
        <f t="shared" si="109"/>
        <v>0</v>
      </c>
      <c r="J470" s="46">
        <f t="shared" si="110"/>
        <v>0</v>
      </c>
      <c r="K470" s="46">
        <f t="shared" si="111"/>
        <v>0</v>
      </c>
      <c r="L470" s="46">
        <f t="shared" si="112"/>
        <v>0</v>
      </c>
      <c r="M470" s="46">
        <f t="shared" si="113"/>
        <v>0</v>
      </c>
      <c r="N470" s="79">
        <v>0</v>
      </c>
      <c r="O470" s="46">
        <v>0</v>
      </c>
      <c r="P470" s="46">
        <v>0</v>
      </c>
      <c r="Q470" s="46">
        <v>0</v>
      </c>
      <c r="R470" s="46">
        <v>0</v>
      </c>
      <c r="S470" s="130">
        <v>0</v>
      </c>
      <c r="T470" s="46">
        <v>0</v>
      </c>
      <c r="U470" s="80">
        <f t="shared" si="115"/>
        <v>0</v>
      </c>
      <c r="V470" s="46">
        <v>0</v>
      </c>
      <c r="W470" s="46">
        <v>0</v>
      </c>
      <c r="X470" s="46">
        <v>0</v>
      </c>
      <c r="Y470" s="46">
        <v>0</v>
      </c>
      <c r="Z470" s="46">
        <v>0</v>
      </c>
      <c r="AA470" s="46">
        <v>0</v>
      </c>
      <c r="AB470" s="46">
        <v>0</v>
      </c>
      <c r="AC470" s="70">
        <f t="shared" si="116"/>
        <v>0</v>
      </c>
      <c r="AD470" s="113">
        <f t="shared" si="117"/>
        <v>0</v>
      </c>
    </row>
    <row r="471" spans="1:30" s="48" customFormat="1" ht="12.75" hidden="1" x14ac:dyDescent="0.2">
      <c r="A471" s="94">
        <v>466</v>
      </c>
      <c r="B471" s="35"/>
      <c r="C471" s="142"/>
      <c r="D471" s="56"/>
      <c r="E471" s="78">
        <f t="shared" si="114"/>
        <v>0</v>
      </c>
      <c r="F471" s="79">
        <f t="shared" si="106"/>
        <v>0</v>
      </c>
      <c r="G471" s="46">
        <f t="shared" si="107"/>
        <v>0</v>
      </c>
      <c r="H471" s="46">
        <f t="shared" si="108"/>
        <v>0</v>
      </c>
      <c r="I471" s="46">
        <f t="shared" si="109"/>
        <v>0</v>
      </c>
      <c r="J471" s="46">
        <f t="shared" si="110"/>
        <v>0</v>
      </c>
      <c r="K471" s="46">
        <f t="shared" si="111"/>
        <v>0</v>
      </c>
      <c r="L471" s="46">
        <f t="shared" si="112"/>
        <v>0</v>
      </c>
      <c r="M471" s="46">
        <f t="shared" si="113"/>
        <v>0</v>
      </c>
      <c r="N471" s="79">
        <v>0</v>
      </c>
      <c r="O471" s="46">
        <v>0</v>
      </c>
      <c r="P471" s="46">
        <v>0</v>
      </c>
      <c r="Q471" s="46">
        <v>0</v>
      </c>
      <c r="R471" s="46">
        <v>0</v>
      </c>
      <c r="S471" s="130">
        <v>0</v>
      </c>
      <c r="T471" s="46">
        <v>0</v>
      </c>
      <c r="U471" s="80">
        <f t="shared" si="115"/>
        <v>0</v>
      </c>
      <c r="V471" s="46">
        <v>0</v>
      </c>
      <c r="W471" s="46">
        <v>0</v>
      </c>
      <c r="X471" s="46">
        <v>0</v>
      </c>
      <c r="Y471" s="46">
        <v>0</v>
      </c>
      <c r="Z471" s="46">
        <v>0</v>
      </c>
      <c r="AA471" s="46">
        <v>0</v>
      </c>
      <c r="AB471" s="46">
        <v>0</v>
      </c>
      <c r="AC471" s="70">
        <f t="shared" si="116"/>
        <v>0</v>
      </c>
      <c r="AD471" s="113">
        <f t="shared" si="117"/>
        <v>0</v>
      </c>
    </row>
    <row r="472" spans="1:30" s="48" customFormat="1" ht="12.75" hidden="1" x14ac:dyDescent="0.2">
      <c r="A472" s="94">
        <v>467</v>
      </c>
      <c r="B472" s="35"/>
      <c r="C472" s="142"/>
      <c r="D472" s="56"/>
      <c r="E472" s="78">
        <f t="shared" si="114"/>
        <v>0</v>
      </c>
      <c r="F472" s="79">
        <f t="shared" si="106"/>
        <v>0</v>
      </c>
      <c r="G472" s="46">
        <f t="shared" si="107"/>
        <v>0</v>
      </c>
      <c r="H472" s="46">
        <f t="shared" si="108"/>
        <v>0</v>
      </c>
      <c r="I472" s="46">
        <f t="shared" si="109"/>
        <v>0</v>
      </c>
      <c r="J472" s="46">
        <f t="shared" si="110"/>
        <v>0</v>
      </c>
      <c r="K472" s="46">
        <f t="shared" si="111"/>
        <v>0</v>
      </c>
      <c r="L472" s="46">
        <f t="shared" si="112"/>
        <v>0</v>
      </c>
      <c r="M472" s="46">
        <f t="shared" si="113"/>
        <v>0</v>
      </c>
      <c r="N472" s="79">
        <v>0</v>
      </c>
      <c r="O472" s="46">
        <v>0</v>
      </c>
      <c r="P472" s="46">
        <v>0</v>
      </c>
      <c r="Q472" s="46">
        <v>0</v>
      </c>
      <c r="R472" s="46">
        <v>0</v>
      </c>
      <c r="S472" s="130">
        <v>0</v>
      </c>
      <c r="T472" s="46">
        <v>0</v>
      </c>
      <c r="U472" s="80">
        <f t="shared" si="115"/>
        <v>0</v>
      </c>
      <c r="V472" s="46">
        <v>0</v>
      </c>
      <c r="W472" s="46">
        <v>0</v>
      </c>
      <c r="X472" s="46">
        <v>0</v>
      </c>
      <c r="Y472" s="46">
        <v>0</v>
      </c>
      <c r="Z472" s="46">
        <v>0</v>
      </c>
      <c r="AA472" s="46">
        <v>0</v>
      </c>
      <c r="AB472" s="46">
        <v>0</v>
      </c>
      <c r="AC472" s="70">
        <f t="shared" si="116"/>
        <v>0</v>
      </c>
      <c r="AD472" s="113">
        <f t="shared" si="117"/>
        <v>0</v>
      </c>
    </row>
    <row r="473" spans="1:30" s="48" customFormat="1" ht="12.75" hidden="1" x14ac:dyDescent="0.2">
      <c r="A473" s="94">
        <v>468</v>
      </c>
      <c r="B473" s="35"/>
      <c r="C473" s="142"/>
      <c r="D473" s="56"/>
      <c r="E473" s="78">
        <f t="shared" si="114"/>
        <v>0</v>
      </c>
      <c r="F473" s="79">
        <f t="shared" si="106"/>
        <v>0</v>
      </c>
      <c r="G473" s="46">
        <f t="shared" si="107"/>
        <v>0</v>
      </c>
      <c r="H473" s="46">
        <f t="shared" si="108"/>
        <v>0</v>
      </c>
      <c r="I473" s="46">
        <f t="shared" si="109"/>
        <v>0</v>
      </c>
      <c r="J473" s="46">
        <f t="shared" si="110"/>
        <v>0</v>
      </c>
      <c r="K473" s="46">
        <f t="shared" si="111"/>
        <v>0</v>
      </c>
      <c r="L473" s="46">
        <f t="shared" si="112"/>
        <v>0</v>
      </c>
      <c r="M473" s="46">
        <f t="shared" si="113"/>
        <v>0</v>
      </c>
      <c r="N473" s="79">
        <v>0</v>
      </c>
      <c r="O473" s="46">
        <v>0</v>
      </c>
      <c r="P473" s="46">
        <v>0</v>
      </c>
      <c r="Q473" s="46">
        <v>0</v>
      </c>
      <c r="R473" s="46">
        <v>0</v>
      </c>
      <c r="S473" s="130">
        <v>0</v>
      </c>
      <c r="T473" s="46">
        <v>0</v>
      </c>
      <c r="U473" s="80">
        <f t="shared" si="115"/>
        <v>0</v>
      </c>
      <c r="V473" s="46">
        <v>0</v>
      </c>
      <c r="W473" s="46">
        <v>0</v>
      </c>
      <c r="X473" s="46">
        <v>0</v>
      </c>
      <c r="Y473" s="46">
        <v>0</v>
      </c>
      <c r="Z473" s="46">
        <v>0</v>
      </c>
      <c r="AA473" s="46">
        <v>0</v>
      </c>
      <c r="AB473" s="46">
        <v>0</v>
      </c>
      <c r="AC473" s="70">
        <f t="shared" si="116"/>
        <v>0</v>
      </c>
      <c r="AD473" s="113">
        <f t="shared" si="117"/>
        <v>0</v>
      </c>
    </row>
    <row r="474" spans="1:30" s="48" customFormat="1" ht="12.75" hidden="1" x14ac:dyDescent="0.2">
      <c r="A474" s="94">
        <v>469</v>
      </c>
      <c r="B474" s="35"/>
      <c r="C474" s="142"/>
      <c r="D474" s="56"/>
      <c r="E474" s="78">
        <f t="shared" si="114"/>
        <v>0</v>
      </c>
      <c r="F474" s="79">
        <f t="shared" si="106"/>
        <v>0</v>
      </c>
      <c r="G474" s="46">
        <f t="shared" si="107"/>
        <v>0</v>
      </c>
      <c r="H474" s="46">
        <f t="shared" si="108"/>
        <v>0</v>
      </c>
      <c r="I474" s="46">
        <f t="shared" si="109"/>
        <v>0</v>
      </c>
      <c r="J474" s="46">
        <f t="shared" si="110"/>
        <v>0</v>
      </c>
      <c r="K474" s="46">
        <f t="shared" si="111"/>
        <v>0</v>
      </c>
      <c r="L474" s="46">
        <f t="shared" si="112"/>
        <v>0</v>
      </c>
      <c r="M474" s="46">
        <f t="shared" si="113"/>
        <v>0</v>
      </c>
      <c r="N474" s="79">
        <v>0</v>
      </c>
      <c r="O474" s="46">
        <v>0</v>
      </c>
      <c r="P474" s="46">
        <v>0</v>
      </c>
      <c r="Q474" s="46">
        <v>0</v>
      </c>
      <c r="R474" s="46">
        <v>0</v>
      </c>
      <c r="S474" s="130">
        <v>0</v>
      </c>
      <c r="T474" s="46">
        <v>0</v>
      </c>
      <c r="U474" s="80">
        <f t="shared" si="115"/>
        <v>0</v>
      </c>
      <c r="V474" s="46">
        <v>0</v>
      </c>
      <c r="W474" s="46">
        <v>0</v>
      </c>
      <c r="X474" s="46">
        <v>0</v>
      </c>
      <c r="Y474" s="46">
        <v>0</v>
      </c>
      <c r="Z474" s="46">
        <v>0</v>
      </c>
      <c r="AA474" s="46">
        <v>0</v>
      </c>
      <c r="AB474" s="46">
        <v>0</v>
      </c>
      <c r="AC474" s="70">
        <f t="shared" si="116"/>
        <v>0</v>
      </c>
      <c r="AD474" s="113">
        <f t="shared" si="117"/>
        <v>0</v>
      </c>
    </row>
    <row r="475" spans="1:30" s="48" customFormat="1" ht="12.75" hidden="1" x14ac:dyDescent="0.2">
      <c r="A475" s="94">
        <v>470</v>
      </c>
      <c r="B475" s="35"/>
      <c r="C475" s="142"/>
      <c r="D475" s="56"/>
      <c r="E475" s="78">
        <f t="shared" si="114"/>
        <v>0</v>
      </c>
      <c r="F475" s="79">
        <f t="shared" si="106"/>
        <v>0</v>
      </c>
      <c r="G475" s="46">
        <f t="shared" si="107"/>
        <v>0</v>
      </c>
      <c r="H475" s="46">
        <f t="shared" si="108"/>
        <v>0</v>
      </c>
      <c r="I475" s="46">
        <f t="shared" si="109"/>
        <v>0</v>
      </c>
      <c r="J475" s="46">
        <f t="shared" si="110"/>
        <v>0</v>
      </c>
      <c r="K475" s="46">
        <f t="shared" si="111"/>
        <v>0</v>
      </c>
      <c r="L475" s="46">
        <f t="shared" si="112"/>
        <v>0</v>
      </c>
      <c r="M475" s="46">
        <f t="shared" si="113"/>
        <v>0</v>
      </c>
      <c r="N475" s="79">
        <v>0</v>
      </c>
      <c r="O475" s="46">
        <v>0</v>
      </c>
      <c r="P475" s="46">
        <v>0</v>
      </c>
      <c r="Q475" s="46">
        <v>0</v>
      </c>
      <c r="R475" s="46">
        <v>0</v>
      </c>
      <c r="S475" s="130">
        <v>0</v>
      </c>
      <c r="T475" s="46">
        <v>0</v>
      </c>
      <c r="U475" s="80">
        <f t="shared" si="115"/>
        <v>0</v>
      </c>
      <c r="V475" s="46">
        <v>0</v>
      </c>
      <c r="W475" s="46">
        <v>0</v>
      </c>
      <c r="X475" s="46">
        <v>0</v>
      </c>
      <c r="Y475" s="46">
        <v>0</v>
      </c>
      <c r="Z475" s="46">
        <v>0</v>
      </c>
      <c r="AA475" s="46">
        <v>0</v>
      </c>
      <c r="AB475" s="46">
        <v>0</v>
      </c>
      <c r="AC475" s="70">
        <f t="shared" si="116"/>
        <v>0</v>
      </c>
      <c r="AD475" s="113">
        <f t="shared" si="117"/>
        <v>0</v>
      </c>
    </row>
    <row r="476" spans="1:30" s="48" customFormat="1" ht="12.75" hidden="1" x14ac:dyDescent="0.2">
      <c r="A476" s="94">
        <v>471</v>
      </c>
      <c r="B476" s="35"/>
      <c r="C476" s="142"/>
      <c r="D476" s="56"/>
      <c r="E476" s="78">
        <f t="shared" si="114"/>
        <v>0</v>
      </c>
      <c r="F476" s="79">
        <f t="shared" si="106"/>
        <v>0</v>
      </c>
      <c r="G476" s="46">
        <f t="shared" si="107"/>
        <v>0</v>
      </c>
      <c r="H476" s="46">
        <f t="shared" si="108"/>
        <v>0</v>
      </c>
      <c r="I476" s="46">
        <f t="shared" si="109"/>
        <v>0</v>
      </c>
      <c r="J476" s="46">
        <f t="shared" si="110"/>
        <v>0</v>
      </c>
      <c r="K476" s="46">
        <f t="shared" si="111"/>
        <v>0</v>
      </c>
      <c r="L476" s="46">
        <f t="shared" si="112"/>
        <v>0</v>
      </c>
      <c r="M476" s="46">
        <f t="shared" si="113"/>
        <v>0</v>
      </c>
      <c r="N476" s="79">
        <v>0</v>
      </c>
      <c r="O476" s="46">
        <v>0</v>
      </c>
      <c r="P476" s="46">
        <v>0</v>
      </c>
      <c r="Q476" s="46">
        <v>0</v>
      </c>
      <c r="R476" s="46">
        <v>0</v>
      </c>
      <c r="S476" s="130">
        <v>0</v>
      </c>
      <c r="T476" s="46">
        <v>0</v>
      </c>
      <c r="U476" s="80">
        <f t="shared" si="115"/>
        <v>0</v>
      </c>
      <c r="V476" s="46">
        <v>0</v>
      </c>
      <c r="W476" s="46">
        <v>0</v>
      </c>
      <c r="X476" s="46">
        <v>0</v>
      </c>
      <c r="Y476" s="46">
        <v>0</v>
      </c>
      <c r="Z476" s="46">
        <v>0</v>
      </c>
      <c r="AA476" s="46">
        <v>0</v>
      </c>
      <c r="AB476" s="46">
        <v>0</v>
      </c>
      <c r="AC476" s="70">
        <f t="shared" si="116"/>
        <v>0</v>
      </c>
      <c r="AD476" s="113">
        <f t="shared" si="117"/>
        <v>0</v>
      </c>
    </row>
    <row r="477" spans="1:30" s="48" customFormat="1" ht="12.75" hidden="1" x14ac:dyDescent="0.2">
      <c r="A477" s="94">
        <v>472</v>
      </c>
      <c r="B477" s="35"/>
      <c r="C477" s="142"/>
      <c r="D477" s="56"/>
      <c r="E477" s="78">
        <f t="shared" si="114"/>
        <v>0</v>
      </c>
      <c r="F477" s="79">
        <f t="shared" si="106"/>
        <v>0</v>
      </c>
      <c r="G477" s="46">
        <f t="shared" si="107"/>
        <v>0</v>
      </c>
      <c r="H477" s="46">
        <f t="shared" si="108"/>
        <v>0</v>
      </c>
      <c r="I477" s="46">
        <f t="shared" si="109"/>
        <v>0</v>
      </c>
      <c r="J477" s="46">
        <f t="shared" si="110"/>
        <v>0</v>
      </c>
      <c r="K477" s="46">
        <f t="shared" si="111"/>
        <v>0</v>
      </c>
      <c r="L477" s="46">
        <f t="shared" si="112"/>
        <v>0</v>
      </c>
      <c r="M477" s="46">
        <f t="shared" si="113"/>
        <v>0</v>
      </c>
      <c r="N477" s="79">
        <v>0</v>
      </c>
      <c r="O477" s="46">
        <v>0</v>
      </c>
      <c r="P477" s="46">
        <v>0</v>
      </c>
      <c r="Q477" s="46">
        <v>0</v>
      </c>
      <c r="R477" s="46">
        <v>0</v>
      </c>
      <c r="S477" s="130">
        <v>0</v>
      </c>
      <c r="T477" s="46">
        <v>0</v>
      </c>
      <c r="U477" s="80">
        <f t="shared" si="115"/>
        <v>0</v>
      </c>
      <c r="V477" s="46">
        <v>0</v>
      </c>
      <c r="W477" s="46">
        <v>0</v>
      </c>
      <c r="X477" s="46">
        <v>0</v>
      </c>
      <c r="Y477" s="46">
        <v>0</v>
      </c>
      <c r="Z477" s="46">
        <v>0</v>
      </c>
      <c r="AA477" s="46">
        <v>0</v>
      </c>
      <c r="AB477" s="46">
        <v>0</v>
      </c>
      <c r="AC477" s="70">
        <f t="shared" si="116"/>
        <v>0</v>
      </c>
      <c r="AD477" s="113">
        <f t="shared" si="117"/>
        <v>0</v>
      </c>
    </row>
    <row r="478" spans="1:30" s="48" customFormat="1" ht="12.75" hidden="1" x14ac:dyDescent="0.2">
      <c r="A478" s="94">
        <v>473</v>
      </c>
      <c r="B478" s="35"/>
      <c r="C478" s="142"/>
      <c r="D478" s="56"/>
      <c r="E478" s="78">
        <f t="shared" si="114"/>
        <v>0</v>
      </c>
      <c r="F478" s="79">
        <f t="shared" si="106"/>
        <v>0</v>
      </c>
      <c r="G478" s="46">
        <f t="shared" si="107"/>
        <v>0</v>
      </c>
      <c r="H478" s="46">
        <f t="shared" si="108"/>
        <v>0</v>
      </c>
      <c r="I478" s="46">
        <f t="shared" si="109"/>
        <v>0</v>
      </c>
      <c r="J478" s="46">
        <f t="shared" si="110"/>
        <v>0</v>
      </c>
      <c r="K478" s="46">
        <f t="shared" si="111"/>
        <v>0</v>
      </c>
      <c r="L478" s="46">
        <f t="shared" si="112"/>
        <v>0</v>
      </c>
      <c r="M478" s="46">
        <f t="shared" si="113"/>
        <v>0</v>
      </c>
      <c r="N478" s="79">
        <v>0</v>
      </c>
      <c r="O478" s="46">
        <v>0</v>
      </c>
      <c r="P478" s="46">
        <v>0</v>
      </c>
      <c r="Q478" s="46">
        <v>0</v>
      </c>
      <c r="R478" s="46">
        <v>0</v>
      </c>
      <c r="S478" s="130">
        <v>0</v>
      </c>
      <c r="T478" s="46">
        <v>0</v>
      </c>
      <c r="U478" s="80">
        <f t="shared" si="115"/>
        <v>0</v>
      </c>
      <c r="V478" s="46">
        <v>0</v>
      </c>
      <c r="W478" s="46">
        <v>0</v>
      </c>
      <c r="X478" s="46">
        <v>0</v>
      </c>
      <c r="Y478" s="46">
        <v>0</v>
      </c>
      <c r="Z478" s="46">
        <v>0</v>
      </c>
      <c r="AA478" s="46">
        <v>0</v>
      </c>
      <c r="AB478" s="46">
        <v>0</v>
      </c>
      <c r="AC478" s="70">
        <f t="shared" si="116"/>
        <v>0</v>
      </c>
      <c r="AD478" s="113">
        <f t="shared" si="117"/>
        <v>0</v>
      </c>
    </row>
    <row r="479" spans="1:30" s="48" customFormat="1" ht="12.75" hidden="1" x14ac:dyDescent="0.2">
      <c r="A479" s="94">
        <v>474</v>
      </c>
      <c r="B479" s="35"/>
      <c r="C479" s="142"/>
      <c r="D479" s="56"/>
      <c r="E479" s="78">
        <f t="shared" si="114"/>
        <v>0</v>
      </c>
      <c r="F479" s="79">
        <f t="shared" si="106"/>
        <v>0</v>
      </c>
      <c r="G479" s="46">
        <f t="shared" si="107"/>
        <v>0</v>
      </c>
      <c r="H479" s="46">
        <f t="shared" si="108"/>
        <v>0</v>
      </c>
      <c r="I479" s="46">
        <f t="shared" si="109"/>
        <v>0</v>
      </c>
      <c r="J479" s="46">
        <f t="shared" si="110"/>
        <v>0</v>
      </c>
      <c r="K479" s="46">
        <f t="shared" si="111"/>
        <v>0</v>
      </c>
      <c r="L479" s="46">
        <f t="shared" si="112"/>
        <v>0</v>
      </c>
      <c r="M479" s="46">
        <f t="shared" si="113"/>
        <v>0</v>
      </c>
      <c r="N479" s="79">
        <v>0</v>
      </c>
      <c r="O479" s="46">
        <v>0</v>
      </c>
      <c r="P479" s="46">
        <v>0</v>
      </c>
      <c r="Q479" s="46">
        <v>0</v>
      </c>
      <c r="R479" s="46">
        <v>0</v>
      </c>
      <c r="S479" s="130">
        <v>0</v>
      </c>
      <c r="T479" s="46">
        <v>0</v>
      </c>
      <c r="U479" s="80">
        <f t="shared" si="115"/>
        <v>0</v>
      </c>
      <c r="V479" s="46">
        <v>0</v>
      </c>
      <c r="W479" s="46">
        <v>0</v>
      </c>
      <c r="X479" s="46">
        <v>0</v>
      </c>
      <c r="Y479" s="46">
        <v>0</v>
      </c>
      <c r="Z479" s="46">
        <v>0</v>
      </c>
      <c r="AA479" s="46">
        <v>0</v>
      </c>
      <c r="AB479" s="46">
        <v>0</v>
      </c>
      <c r="AC479" s="70">
        <f t="shared" si="116"/>
        <v>0</v>
      </c>
      <c r="AD479" s="113">
        <f t="shared" si="117"/>
        <v>0</v>
      </c>
    </row>
    <row r="480" spans="1:30" s="48" customFormat="1" ht="12.75" hidden="1" x14ac:dyDescent="0.2">
      <c r="A480" s="94">
        <v>475</v>
      </c>
      <c r="B480" s="35"/>
      <c r="C480" s="142"/>
      <c r="D480" s="56"/>
      <c r="E480" s="78">
        <f t="shared" si="114"/>
        <v>0</v>
      </c>
      <c r="F480" s="79">
        <f t="shared" si="106"/>
        <v>0</v>
      </c>
      <c r="G480" s="46">
        <f t="shared" si="107"/>
        <v>0</v>
      </c>
      <c r="H480" s="46">
        <f t="shared" si="108"/>
        <v>0</v>
      </c>
      <c r="I480" s="46">
        <f t="shared" si="109"/>
        <v>0</v>
      </c>
      <c r="J480" s="46">
        <f t="shared" si="110"/>
        <v>0</v>
      </c>
      <c r="K480" s="46">
        <f t="shared" si="111"/>
        <v>0</v>
      </c>
      <c r="L480" s="46">
        <f t="shared" si="112"/>
        <v>0</v>
      </c>
      <c r="M480" s="46">
        <f t="shared" si="113"/>
        <v>0</v>
      </c>
      <c r="N480" s="79">
        <v>0</v>
      </c>
      <c r="O480" s="46">
        <v>0</v>
      </c>
      <c r="P480" s="46">
        <v>0</v>
      </c>
      <c r="Q480" s="46">
        <v>0</v>
      </c>
      <c r="R480" s="46">
        <v>0</v>
      </c>
      <c r="S480" s="130">
        <v>0</v>
      </c>
      <c r="T480" s="46">
        <v>0</v>
      </c>
      <c r="U480" s="80">
        <f t="shared" si="115"/>
        <v>0</v>
      </c>
      <c r="V480" s="46">
        <v>0</v>
      </c>
      <c r="W480" s="46">
        <v>0</v>
      </c>
      <c r="X480" s="46">
        <v>0</v>
      </c>
      <c r="Y480" s="46">
        <v>0</v>
      </c>
      <c r="Z480" s="46">
        <v>0</v>
      </c>
      <c r="AA480" s="46">
        <v>0</v>
      </c>
      <c r="AB480" s="46">
        <v>0</v>
      </c>
      <c r="AC480" s="70">
        <f t="shared" si="116"/>
        <v>0</v>
      </c>
      <c r="AD480" s="113">
        <f t="shared" si="117"/>
        <v>0</v>
      </c>
    </row>
    <row r="481" spans="1:30" s="48" customFormat="1" ht="12.75" hidden="1" x14ac:dyDescent="0.2">
      <c r="A481" s="94">
        <v>476</v>
      </c>
      <c r="B481" s="35"/>
      <c r="C481" s="142"/>
      <c r="D481" s="56"/>
      <c r="E481" s="78">
        <f t="shared" si="114"/>
        <v>0</v>
      </c>
      <c r="F481" s="79">
        <f t="shared" si="106"/>
        <v>0</v>
      </c>
      <c r="G481" s="46">
        <f t="shared" si="107"/>
        <v>0</v>
      </c>
      <c r="H481" s="46">
        <f t="shared" si="108"/>
        <v>0</v>
      </c>
      <c r="I481" s="46">
        <f t="shared" si="109"/>
        <v>0</v>
      </c>
      <c r="J481" s="46">
        <f t="shared" si="110"/>
        <v>0</v>
      </c>
      <c r="K481" s="46">
        <f t="shared" si="111"/>
        <v>0</v>
      </c>
      <c r="L481" s="46">
        <f t="shared" si="112"/>
        <v>0</v>
      </c>
      <c r="M481" s="46">
        <f t="shared" si="113"/>
        <v>0</v>
      </c>
      <c r="N481" s="79">
        <v>0</v>
      </c>
      <c r="O481" s="46">
        <v>0</v>
      </c>
      <c r="P481" s="46">
        <v>0</v>
      </c>
      <c r="Q481" s="46">
        <v>0</v>
      </c>
      <c r="R481" s="46">
        <v>0</v>
      </c>
      <c r="S481" s="130">
        <v>0</v>
      </c>
      <c r="T481" s="46">
        <v>0</v>
      </c>
      <c r="U481" s="80">
        <f t="shared" si="115"/>
        <v>0</v>
      </c>
      <c r="V481" s="46">
        <v>0</v>
      </c>
      <c r="W481" s="46">
        <v>0</v>
      </c>
      <c r="X481" s="46">
        <v>0</v>
      </c>
      <c r="Y481" s="46">
        <v>0</v>
      </c>
      <c r="Z481" s="46">
        <v>0</v>
      </c>
      <c r="AA481" s="46">
        <v>0</v>
      </c>
      <c r="AB481" s="46">
        <v>0</v>
      </c>
      <c r="AC481" s="70">
        <f t="shared" si="116"/>
        <v>0</v>
      </c>
      <c r="AD481" s="113">
        <f t="shared" si="117"/>
        <v>0</v>
      </c>
    </row>
    <row r="482" spans="1:30" s="48" customFormat="1" ht="12.75" hidden="1" x14ac:dyDescent="0.2">
      <c r="A482" s="94">
        <v>477</v>
      </c>
      <c r="B482" s="35"/>
      <c r="C482" s="142"/>
      <c r="D482" s="56"/>
      <c r="E482" s="78">
        <f t="shared" si="114"/>
        <v>0</v>
      </c>
      <c r="F482" s="79">
        <f t="shared" si="106"/>
        <v>0</v>
      </c>
      <c r="G482" s="46">
        <f t="shared" si="107"/>
        <v>0</v>
      </c>
      <c r="H482" s="46">
        <f t="shared" si="108"/>
        <v>0</v>
      </c>
      <c r="I482" s="46">
        <f t="shared" si="109"/>
        <v>0</v>
      </c>
      <c r="J482" s="46">
        <f t="shared" si="110"/>
        <v>0</v>
      </c>
      <c r="K482" s="46">
        <f t="shared" si="111"/>
        <v>0</v>
      </c>
      <c r="L482" s="46">
        <f t="shared" si="112"/>
        <v>0</v>
      </c>
      <c r="M482" s="46">
        <f t="shared" si="113"/>
        <v>0</v>
      </c>
      <c r="N482" s="79">
        <v>0</v>
      </c>
      <c r="O482" s="46">
        <v>0</v>
      </c>
      <c r="P482" s="46">
        <v>0</v>
      </c>
      <c r="Q482" s="46">
        <v>0</v>
      </c>
      <c r="R482" s="46">
        <v>0</v>
      </c>
      <c r="S482" s="130">
        <v>0</v>
      </c>
      <c r="T482" s="46">
        <v>0</v>
      </c>
      <c r="U482" s="80">
        <f t="shared" si="115"/>
        <v>0</v>
      </c>
      <c r="V482" s="46">
        <v>0</v>
      </c>
      <c r="W482" s="46">
        <v>0</v>
      </c>
      <c r="X482" s="46">
        <v>0</v>
      </c>
      <c r="Y482" s="46">
        <v>0</v>
      </c>
      <c r="Z482" s="46">
        <v>0</v>
      </c>
      <c r="AA482" s="46">
        <v>0</v>
      </c>
      <c r="AB482" s="46">
        <v>0</v>
      </c>
      <c r="AC482" s="70">
        <f t="shared" si="116"/>
        <v>0</v>
      </c>
      <c r="AD482" s="113">
        <f t="shared" si="117"/>
        <v>0</v>
      </c>
    </row>
    <row r="483" spans="1:30" s="48" customFormat="1" ht="12.75" hidden="1" x14ac:dyDescent="0.2">
      <c r="A483" s="94">
        <v>478</v>
      </c>
      <c r="B483" s="35"/>
      <c r="C483" s="142"/>
      <c r="D483" s="56"/>
      <c r="E483" s="78">
        <f t="shared" si="114"/>
        <v>0</v>
      </c>
      <c r="F483" s="79">
        <f t="shared" si="106"/>
        <v>0</v>
      </c>
      <c r="G483" s="46">
        <f t="shared" si="107"/>
        <v>0</v>
      </c>
      <c r="H483" s="46">
        <f t="shared" si="108"/>
        <v>0</v>
      </c>
      <c r="I483" s="46">
        <f t="shared" si="109"/>
        <v>0</v>
      </c>
      <c r="J483" s="46">
        <f t="shared" si="110"/>
        <v>0</v>
      </c>
      <c r="K483" s="46">
        <f t="shared" si="111"/>
        <v>0</v>
      </c>
      <c r="L483" s="46">
        <f t="shared" si="112"/>
        <v>0</v>
      </c>
      <c r="M483" s="46">
        <f t="shared" si="113"/>
        <v>0</v>
      </c>
      <c r="N483" s="79">
        <v>0</v>
      </c>
      <c r="O483" s="46">
        <v>0</v>
      </c>
      <c r="P483" s="46">
        <v>0</v>
      </c>
      <c r="Q483" s="46">
        <v>0</v>
      </c>
      <c r="R483" s="46">
        <v>0</v>
      </c>
      <c r="S483" s="130">
        <v>0</v>
      </c>
      <c r="T483" s="46">
        <v>0</v>
      </c>
      <c r="U483" s="80">
        <f t="shared" si="115"/>
        <v>0</v>
      </c>
      <c r="V483" s="46">
        <v>0</v>
      </c>
      <c r="W483" s="46">
        <v>0</v>
      </c>
      <c r="X483" s="46">
        <v>0</v>
      </c>
      <c r="Y483" s="46">
        <v>0</v>
      </c>
      <c r="Z483" s="46">
        <v>0</v>
      </c>
      <c r="AA483" s="46">
        <v>0</v>
      </c>
      <c r="AB483" s="46">
        <v>0</v>
      </c>
      <c r="AC483" s="70">
        <f t="shared" si="116"/>
        <v>0</v>
      </c>
      <c r="AD483" s="113">
        <f t="shared" si="117"/>
        <v>0</v>
      </c>
    </row>
    <row r="484" spans="1:30" s="48" customFormat="1" ht="12.75" hidden="1" x14ac:dyDescent="0.2">
      <c r="A484" s="94">
        <v>479</v>
      </c>
      <c r="B484" s="35"/>
      <c r="C484" s="142"/>
      <c r="D484" s="56"/>
      <c r="E484" s="78">
        <f t="shared" si="114"/>
        <v>0</v>
      </c>
      <c r="F484" s="79">
        <f t="shared" si="106"/>
        <v>0</v>
      </c>
      <c r="G484" s="46">
        <f t="shared" si="107"/>
        <v>0</v>
      </c>
      <c r="H484" s="46">
        <f t="shared" si="108"/>
        <v>0</v>
      </c>
      <c r="I484" s="46">
        <f t="shared" si="109"/>
        <v>0</v>
      </c>
      <c r="J484" s="46">
        <f t="shared" si="110"/>
        <v>0</v>
      </c>
      <c r="K484" s="46">
        <f t="shared" si="111"/>
        <v>0</v>
      </c>
      <c r="L484" s="46">
        <f t="shared" si="112"/>
        <v>0</v>
      </c>
      <c r="M484" s="46">
        <f t="shared" si="113"/>
        <v>0</v>
      </c>
      <c r="N484" s="79">
        <v>0</v>
      </c>
      <c r="O484" s="46">
        <v>0</v>
      </c>
      <c r="P484" s="46">
        <v>0</v>
      </c>
      <c r="Q484" s="46">
        <v>0</v>
      </c>
      <c r="R484" s="46">
        <v>0</v>
      </c>
      <c r="S484" s="130">
        <v>0</v>
      </c>
      <c r="T484" s="46">
        <v>0</v>
      </c>
      <c r="U484" s="80">
        <f t="shared" si="115"/>
        <v>0</v>
      </c>
      <c r="V484" s="46">
        <v>0</v>
      </c>
      <c r="W484" s="46">
        <v>0</v>
      </c>
      <c r="X484" s="46">
        <v>0</v>
      </c>
      <c r="Y484" s="46">
        <v>0</v>
      </c>
      <c r="Z484" s="46">
        <v>0</v>
      </c>
      <c r="AA484" s="46">
        <v>0</v>
      </c>
      <c r="AB484" s="46">
        <v>0</v>
      </c>
      <c r="AC484" s="70">
        <f t="shared" si="116"/>
        <v>0</v>
      </c>
      <c r="AD484" s="113">
        <f t="shared" si="117"/>
        <v>0</v>
      </c>
    </row>
    <row r="485" spans="1:30" s="48" customFormat="1" ht="12.75" hidden="1" x14ac:dyDescent="0.2">
      <c r="A485" s="94">
        <v>480</v>
      </c>
      <c r="B485" s="35"/>
      <c r="C485" s="142"/>
      <c r="D485" s="56"/>
      <c r="E485" s="78">
        <f t="shared" si="114"/>
        <v>0</v>
      </c>
      <c r="F485" s="79">
        <f t="shared" si="106"/>
        <v>0</v>
      </c>
      <c r="G485" s="46">
        <f t="shared" si="107"/>
        <v>0</v>
      </c>
      <c r="H485" s="46">
        <f t="shared" si="108"/>
        <v>0</v>
      </c>
      <c r="I485" s="46">
        <f t="shared" si="109"/>
        <v>0</v>
      </c>
      <c r="J485" s="46">
        <f t="shared" si="110"/>
        <v>0</v>
      </c>
      <c r="K485" s="46">
        <f t="shared" si="111"/>
        <v>0</v>
      </c>
      <c r="L485" s="46">
        <f t="shared" si="112"/>
        <v>0</v>
      </c>
      <c r="M485" s="46">
        <f t="shared" si="113"/>
        <v>0</v>
      </c>
      <c r="N485" s="79">
        <v>0</v>
      </c>
      <c r="O485" s="46">
        <v>0</v>
      </c>
      <c r="P485" s="46">
        <v>0</v>
      </c>
      <c r="Q485" s="46">
        <v>0</v>
      </c>
      <c r="R485" s="46">
        <v>0</v>
      </c>
      <c r="S485" s="130">
        <v>0</v>
      </c>
      <c r="T485" s="46">
        <v>0</v>
      </c>
      <c r="U485" s="80">
        <f t="shared" si="115"/>
        <v>0</v>
      </c>
      <c r="V485" s="46">
        <v>0</v>
      </c>
      <c r="W485" s="46">
        <v>0</v>
      </c>
      <c r="X485" s="46">
        <v>0</v>
      </c>
      <c r="Y485" s="46">
        <v>0</v>
      </c>
      <c r="Z485" s="46">
        <v>0</v>
      </c>
      <c r="AA485" s="46">
        <v>0</v>
      </c>
      <c r="AB485" s="46">
        <v>0</v>
      </c>
      <c r="AC485" s="70">
        <f t="shared" si="116"/>
        <v>0</v>
      </c>
      <c r="AD485" s="113">
        <f t="shared" si="117"/>
        <v>0</v>
      </c>
    </row>
    <row r="486" spans="1:30" s="48" customFormat="1" ht="12.75" hidden="1" x14ac:dyDescent="0.2">
      <c r="A486" s="94">
        <v>481</v>
      </c>
      <c r="B486" s="35"/>
      <c r="C486" s="142"/>
      <c r="D486" s="56"/>
      <c r="E486" s="78">
        <f t="shared" si="114"/>
        <v>0</v>
      </c>
      <c r="F486" s="79">
        <f t="shared" si="106"/>
        <v>0</v>
      </c>
      <c r="G486" s="46">
        <f t="shared" si="107"/>
        <v>0</v>
      </c>
      <c r="H486" s="46">
        <f t="shared" si="108"/>
        <v>0</v>
      </c>
      <c r="I486" s="46">
        <f t="shared" si="109"/>
        <v>0</v>
      </c>
      <c r="J486" s="46">
        <f t="shared" si="110"/>
        <v>0</v>
      </c>
      <c r="K486" s="46">
        <f t="shared" si="111"/>
        <v>0</v>
      </c>
      <c r="L486" s="46">
        <f t="shared" si="112"/>
        <v>0</v>
      </c>
      <c r="M486" s="46">
        <f t="shared" si="113"/>
        <v>0</v>
      </c>
      <c r="N486" s="79">
        <v>0</v>
      </c>
      <c r="O486" s="46">
        <v>0</v>
      </c>
      <c r="P486" s="46">
        <v>0</v>
      </c>
      <c r="Q486" s="46">
        <v>0</v>
      </c>
      <c r="R486" s="46">
        <v>0</v>
      </c>
      <c r="S486" s="130">
        <v>0</v>
      </c>
      <c r="T486" s="46">
        <v>0</v>
      </c>
      <c r="U486" s="80">
        <f t="shared" si="115"/>
        <v>0</v>
      </c>
      <c r="V486" s="46">
        <v>0</v>
      </c>
      <c r="W486" s="46">
        <v>0</v>
      </c>
      <c r="X486" s="46">
        <v>0</v>
      </c>
      <c r="Y486" s="46">
        <v>0</v>
      </c>
      <c r="Z486" s="46">
        <v>0</v>
      </c>
      <c r="AA486" s="46">
        <v>0</v>
      </c>
      <c r="AB486" s="46">
        <v>0</v>
      </c>
      <c r="AC486" s="70">
        <f t="shared" si="116"/>
        <v>0</v>
      </c>
      <c r="AD486" s="113">
        <f t="shared" si="117"/>
        <v>0</v>
      </c>
    </row>
    <row r="487" spans="1:30" s="48" customFormat="1" ht="12.75" hidden="1" x14ac:dyDescent="0.2">
      <c r="A487" s="94">
        <v>482</v>
      </c>
      <c r="B487" s="35"/>
      <c r="C487" s="142"/>
      <c r="D487" s="56"/>
      <c r="E487" s="78">
        <f t="shared" si="114"/>
        <v>0</v>
      </c>
      <c r="F487" s="79">
        <f t="shared" si="106"/>
        <v>0</v>
      </c>
      <c r="G487" s="46">
        <f t="shared" si="107"/>
        <v>0</v>
      </c>
      <c r="H487" s="46">
        <f t="shared" si="108"/>
        <v>0</v>
      </c>
      <c r="I487" s="46">
        <f t="shared" si="109"/>
        <v>0</v>
      </c>
      <c r="J487" s="46">
        <f t="shared" si="110"/>
        <v>0</v>
      </c>
      <c r="K487" s="46">
        <f t="shared" si="111"/>
        <v>0</v>
      </c>
      <c r="L487" s="46">
        <f t="shared" si="112"/>
        <v>0</v>
      </c>
      <c r="M487" s="46">
        <f t="shared" si="113"/>
        <v>0</v>
      </c>
      <c r="N487" s="79">
        <v>0</v>
      </c>
      <c r="O487" s="46">
        <v>0</v>
      </c>
      <c r="P487" s="46">
        <v>0</v>
      </c>
      <c r="Q487" s="46">
        <v>0</v>
      </c>
      <c r="R487" s="46">
        <v>0</v>
      </c>
      <c r="S487" s="130">
        <v>0</v>
      </c>
      <c r="T487" s="46">
        <v>0</v>
      </c>
      <c r="U487" s="80">
        <f t="shared" si="115"/>
        <v>0</v>
      </c>
      <c r="V487" s="46">
        <v>0</v>
      </c>
      <c r="W487" s="46">
        <v>0</v>
      </c>
      <c r="X487" s="46">
        <v>0</v>
      </c>
      <c r="Y487" s="46">
        <v>0</v>
      </c>
      <c r="Z487" s="46">
        <v>0</v>
      </c>
      <c r="AA487" s="46">
        <v>0</v>
      </c>
      <c r="AB487" s="46">
        <v>0</v>
      </c>
      <c r="AC487" s="70">
        <f t="shared" si="116"/>
        <v>0</v>
      </c>
      <c r="AD487" s="113">
        <f t="shared" si="117"/>
        <v>0</v>
      </c>
    </row>
    <row r="488" spans="1:30" s="48" customFormat="1" ht="12.75" hidden="1" x14ac:dyDescent="0.2">
      <c r="A488" s="94">
        <v>483</v>
      </c>
      <c r="B488" s="35"/>
      <c r="C488" s="142"/>
      <c r="D488" s="56"/>
      <c r="E488" s="78">
        <f t="shared" si="114"/>
        <v>0</v>
      </c>
      <c r="F488" s="79">
        <f t="shared" si="106"/>
        <v>0</v>
      </c>
      <c r="G488" s="46">
        <f t="shared" si="107"/>
        <v>0</v>
      </c>
      <c r="H488" s="46">
        <f t="shared" si="108"/>
        <v>0</v>
      </c>
      <c r="I488" s="46">
        <f t="shared" si="109"/>
        <v>0</v>
      </c>
      <c r="J488" s="46">
        <f t="shared" si="110"/>
        <v>0</v>
      </c>
      <c r="K488" s="46">
        <f t="shared" si="111"/>
        <v>0</v>
      </c>
      <c r="L488" s="46">
        <f t="shared" si="112"/>
        <v>0</v>
      </c>
      <c r="M488" s="46">
        <f t="shared" si="113"/>
        <v>0</v>
      </c>
      <c r="N488" s="79">
        <v>0</v>
      </c>
      <c r="O488" s="46">
        <v>0</v>
      </c>
      <c r="P488" s="46">
        <v>0</v>
      </c>
      <c r="Q488" s="46">
        <v>0</v>
      </c>
      <c r="R488" s="46">
        <v>0</v>
      </c>
      <c r="S488" s="130">
        <v>0</v>
      </c>
      <c r="T488" s="46">
        <v>0</v>
      </c>
      <c r="U488" s="80">
        <f t="shared" si="115"/>
        <v>0</v>
      </c>
      <c r="V488" s="46">
        <v>0</v>
      </c>
      <c r="W488" s="46">
        <v>0</v>
      </c>
      <c r="X488" s="46">
        <v>0</v>
      </c>
      <c r="Y488" s="46">
        <v>0</v>
      </c>
      <c r="Z488" s="46">
        <v>0</v>
      </c>
      <c r="AA488" s="46">
        <v>0</v>
      </c>
      <c r="AB488" s="46">
        <v>0</v>
      </c>
      <c r="AC488" s="70">
        <f t="shared" si="116"/>
        <v>0</v>
      </c>
      <c r="AD488" s="113">
        <f t="shared" si="117"/>
        <v>0</v>
      </c>
    </row>
    <row r="489" spans="1:30" s="48" customFormat="1" ht="12.75" hidden="1" x14ac:dyDescent="0.2">
      <c r="A489" s="94">
        <v>484</v>
      </c>
      <c r="B489" s="35"/>
      <c r="C489" s="142"/>
      <c r="D489" s="56"/>
      <c r="E489" s="78">
        <f t="shared" si="114"/>
        <v>0</v>
      </c>
      <c r="F489" s="79">
        <f t="shared" si="106"/>
        <v>0</v>
      </c>
      <c r="G489" s="46">
        <f t="shared" si="107"/>
        <v>0</v>
      </c>
      <c r="H489" s="46">
        <f t="shared" si="108"/>
        <v>0</v>
      </c>
      <c r="I489" s="46">
        <f t="shared" si="109"/>
        <v>0</v>
      </c>
      <c r="J489" s="46">
        <f t="shared" si="110"/>
        <v>0</v>
      </c>
      <c r="K489" s="46">
        <f t="shared" si="111"/>
        <v>0</v>
      </c>
      <c r="L489" s="46">
        <f t="shared" si="112"/>
        <v>0</v>
      </c>
      <c r="M489" s="46">
        <f t="shared" si="113"/>
        <v>0</v>
      </c>
      <c r="N489" s="79">
        <v>0</v>
      </c>
      <c r="O489" s="46">
        <v>0</v>
      </c>
      <c r="P489" s="46">
        <v>0</v>
      </c>
      <c r="Q489" s="46">
        <v>0</v>
      </c>
      <c r="R489" s="46">
        <v>0</v>
      </c>
      <c r="S489" s="130">
        <v>0</v>
      </c>
      <c r="T489" s="46">
        <v>0</v>
      </c>
      <c r="U489" s="80">
        <f t="shared" si="115"/>
        <v>0</v>
      </c>
      <c r="V489" s="46">
        <v>0</v>
      </c>
      <c r="W489" s="46">
        <v>0</v>
      </c>
      <c r="X489" s="46">
        <v>0</v>
      </c>
      <c r="Y489" s="46">
        <v>0</v>
      </c>
      <c r="Z489" s="46">
        <v>0</v>
      </c>
      <c r="AA489" s="46">
        <v>0</v>
      </c>
      <c r="AB489" s="46">
        <v>0</v>
      </c>
      <c r="AC489" s="70">
        <f t="shared" si="116"/>
        <v>0</v>
      </c>
      <c r="AD489" s="113">
        <f t="shared" si="117"/>
        <v>0</v>
      </c>
    </row>
    <row r="490" spans="1:30" s="48" customFormat="1" ht="12.75" hidden="1" x14ac:dyDescent="0.2">
      <c r="A490" s="94">
        <v>485</v>
      </c>
      <c r="B490" s="35"/>
      <c r="C490" s="142"/>
      <c r="D490" s="56"/>
      <c r="E490" s="78">
        <f t="shared" si="114"/>
        <v>0</v>
      </c>
      <c r="F490" s="79">
        <f t="shared" si="106"/>
        <v>0</v>
      </c>
      <c r="G490" s="46">
        <f t="shared" si="107"/>
        <v>0</v>
      </c>
      <c r="H490" s="46">
        <f t="shared" si="108"/>
        <v>0</v>
      </c>
      <c r="I490" s="46">
        <f t="shared" si="109"/>
        <v>0</v>
      </c>
      <c r="J490" s="46">
        <f t="shared" si="110"/>
        <v>0</v>
      </c>
      <c r="K490" s="46">
        <f t="shared" si="111"/>
        <v>0</v>
      </c>
      <c r="L490" s="46">
        <f t="shared" si="112"/>
        <v>0</v>
      </c>
      <c r="M490" s="46">
        <f t="shared" si="113"/>
        <v>0</v>
      </c>
      <c r="N490" s="79">
        <v>0</v>
      </c>
      <c r="O490" s="46">
        <v>0</v>
      </c>
      <c r="P490" s="46">
        <v>0</v>
      </c>
      <c r="Q490" s="46">
        <v>0</v>
      </c>
      <c r="R490" s="46">
        <v>0</v>
      </c>
      <c r="S490" s="130">
        <v>0</v>
      </c>
      <c r="T490" s="46">
        <v>0</v>
      </c>
      <c r="U490" s="80">
        <f t="shared" si="115"/>
        <v>0</v>
      </c>
      <c r="V490" s="46">
        <v>0</v>
      </c>
      <c r="W490" s="46">
        <v>0</v>
      </c>
      <c r="X490" s="46">
        <v>0</v>
      </c>
      <c r="Y490" s="46">
        <v>0</v>
      </c>
      <c r="Z490" s="46">
        <v>0</v>
      </c>
      <c r="AA490" s="46">
        <v>0</v>
      </c>
      <c r="AB490" s="46">
        <v>0</v>
      </c>
      <c r="AC490" s="70">
        <f t="shared" si="116"/>
        <v>0</v>
      </c>
      <c r="AD490" s="113">
        <f t="shared" si="117"/>
        <v>0</v>
      </c>
    </row>
    <row r="491" spans="1:30" s="48" customFormat="1" ht="12.75" hidden="1" x14ac:dyDescent="0.2">
      <c r="A491" s="94">
        <v>486</v>
      </c>
      <c r="B491" s="35"/>
      <c r="C491" s="142"/>
      <c r="D491" s="56"/>
      <c r="E491" s="78">
        <f t="shared" si="114"/>
        <v>0</v>
      </c>
      <c r="F491" s="79">
        <f t="shared" si="106"/>
        <v>0</v>
      </c>
      <c r="G491" s="46">
        <f t="shared" si="107"/>
        <v>0</v>
      </c>
      <c r="H491" s="46">
        <f t="shared" si="108"/>
        <v>0</v>
      </c>
      <c r="I491" s="46">
        <f t="shared" si="109"/>
        <v>0</v>
      </c>
      <c r="J491" s="46">
        <f t="shared" si="110"/>
        <v>0</v>
      </c>
      <c r="K491" s="46">
        <f t="shared" si="111"/>
        <v>0</v>
      </c>
      <c r="L491" s="46">
        <f t="shared" si="112"/>
        <v>0</v>
      </c>
      <c r="M491" s="46">
        <f t="shared" si="113"/>
        <v>0</v>
      </c>
      <c r="N491" s="79">
        <v>0</v>
      </c>
      <c r="O491" s="46">
        <v>0</v>
      </c>
      <c r="P491" s="46">
        <v>0</v>
      </c>
      <c r="Q491" s="46">
        <v>0</v>
      </c>
      <c r="R491" s="46">
        <v>0</v>
      </c>
      <c r="S491" s="130">
        <v>0</v>
      </c>
      <c r="T491" s="46">
        <v>0</v>
      </c>
      <c r="U491" s="80">
        <f t="shared" si="115"/>
        <v>0</v>
      </c>
      <c r="V491" s="46">
        <v>0</v>
      </c>
      <c r="W491" s="46">
        <v>0</v>
      </c>
      <c r="X491" s="46">
        <v>0</v>
      </c>
      <c r="Y491" s="46">
        <v>0</v>
      </c>
      <c r="Z491" s="46">
        <v>0</v>
      </c>
      <c r="AA491" s="46">
        <v>0</v>
      </c>
      <c r="AB491" s="46">
        <v>0</v>
      </c>
      <c r="AC491" s="70">
        <f t="shared" si="116"/>
        <v>0</v>
      </c>
      <c r="AD491" s="113">
        <f t="shared" si="117"/>
        <v>0</v>
      </c>
    </row>
    <row r="492" spans="1:30" s="48" customFormat="1" ht="12.75" hidden="1" x14ac:dyDescent="0.2">
      <c r="A492" s="94">
        <v>487</v>
      </c>
      <c r="B492" s="35"/>
      <c r="C492" s="142"/>
      <c r="D492" s="56"/>
      <c r="E492" s="78">
        <f t="shared" si="114"/>
        <v>0</v>
      </c>
      <c r="F492" s="79">
        <f t="shared" si="106"/>
        <v>0</v>
      </c>
      <c r="G492" s="46">
        <f t="shared" si="107"/>
        <v>0</v>
      </c>
      <c r="H492" s="46">
        <f t="shared" si="108"/>
        <v>0</v>
      </c>
      <c r="I492" s="46">
        <f t="shared" si="109"/>
        <v>0</v>
      </c>
      <c r="J492" s="46">
        <f t="shared" si="110"/>
        <v>0</v>
      </c>
      <c r="K492" s="46">
        <f t="shared" si="111"/>
        <v>0</v>
      </c>
      <c r="L492" s="46">
        <f t="shared" si="112"/>
        <v>0</v>
      </c>
      <c r="M492" s="46">
        <f t="shared" si="113"/>
        <v>0</v>
      </c>
      <c r="N492" s="79">
        <v>0</v>
      </c>
      <c r="O492" s="46">
        <v>0</v>
      </c>
      <c r="P492" s="46">
        <v>0</v>
      </c>
      <c r="Q492" s="46">
        <v>0</v>
      </c>
      <c r="R492" s="46">
        <v>0</v>
      </c>
      <c r="S492" s="130">
        <v>0</v>
      </c>
      <c r="T492" s="46">
        <v>0</v>
      </c>
      <c r="U492" s="80">
        <f t="shared" si="115"/>
        <v>0</v>
      </c>
      <c r="V492" s="46">
        <v>0</v>
      </c>
      <c r="W492" s="46">
        <v>0</v>
      </c>
      <c r="X492" s="46">
        <v>0</v>
      </c>
      <c r="Y492" s="46">
        <v>0</v>
      </c>
      <c r="Z492" s="46">
        <v>0</v>
      </c>
      <c r="AA492" s="46">
        <v>0</v>
      </c>
      <c r="AB492" s="46">
        <v>0</v>
      </c>
      <c r="AC492" s="70">
        <f t="shared" si="116"/>
        <v>0</v>
      </c>
      <c r="AD492" s="113">
        <f t="shared" si="117"/>
        <v>0</v>
      </c>
    </row>
    <row r="493" spans="1:30" s="48" customFormat="1" ht="12.75" hidden="1" x14ac:dyDescent="0.2">
      <c r="A493" s="94">
        <v>488</v>
      </c>
      <c r="B493" s="35"/>
      <c r="C493" s="142"/>
      <c r="D493" s="56"/>
      <c r="E493" s="78">
        <f t="shared" si="114"/>
        <v>0</v>
      </c>
      <c r="F493" s="79">
        <f t="shared" si="106"/>
        <v>0</v>
      </c>
      <c r="G493" s="46">
        <f t="shared" si="107"/>
        <v>0</v>
      </c>
      <c r="H493" s="46">
        <f t="shared" si="108"/>
        <v>0</v>
      </c>
      <c r="I493" s="46">
        <f t="shared" si="109"/>
        <v>0</v>
      </c>
      <c r="J493" s="46">
        <f t="shared" si="110"/>
        <v>0</v>
      </c>
      <c r="K493" s="46">
        <f t="shared" si="111"/>
        <v>0</v>
      </c>
      <c r="L493" s="46">
        <f t="shared" si="112"/>
        <v>0</v>
      </c>
      <c r="M493" s="46">
        <f t="shared" si="113"/>
        <v>0</v>
      </c>
      <c r="N493" s="79">
        <v>0</v>
      </c>
      <c r="O493" s="46">
        <v>0</v>
      </c>
      <c r="P493" s="46">
        <v>0</v>
      </c>
      <c r="Q493" s="46">
        <v>0</v>
      </c>
      <c r="R493" s="46">
        <v>0</v>
      </c>
      <c r="S493" s="130">
        <v>0</v>
      </c>
      <c r="T493" s="46">
        <v>0</v>
      </c>
      <c r="U493" s="80">
        <f t="shared" si="115"/>
        <v>0</v>
      </c>
      <c r="V493" s="46">
        <v>0</v>
      </c>
      <c r="W493" s="46">
        <v>0</v>
      </c>
      <c r="X493" s="46">
        <v>0</v>
      </c>
      <c r="Y493" s="46">
        <v>0</v>
      </c>
      <c r="Z493" s="46">
        <v>0</v>
      </c>
      <c r="AA493" s="46">
        <v>0</v>
      </c>
      <c r="AB493" s="46">
        <v>0</v>
      </c>
      <c r="AC493" s="70">
        <f t="shared" si="116"/>
        <v>0</v>
      </c>
      <c r="AD493" s="113">
        <f t="shared" si="117"/>
        <v>0</v>
      </c>
    </row>
    <row r="494" spans="1:30" s="48" customFormat="1" ht="12.75" hidden="1" x14ac:dyDescent="0.2">
      <c r="A494" s="94">
        <v>489</v>
      </c>
      <c r="B494" s="35"/>
      <c r="C494" s="142"/>
      <c r="D494" s="56"/>
      <c r="E494" s="78">
        <f t="shared" si="114"/>
        <v>0</v>
      </c>
      <c r="F494" s="79">
        <f t="shared" si="106"/>
        <v>0</v>
      </c>
      <c r="G494" s="46">
        <f t="shared" si="107"/>
        <v>0</v>
      </c>
      <c r="H494" s="46">
        <f t="shared" si="108"/>
        <v>0</v>
      </c>
      <c r="I494" s="46">
        <f t="shared" si="109"/>
        <v>0</v>
      </c>
      <c r="J494" s="46">
        <f t="shared" si="110"/>
        <v>0</v>
      </c>
      <c r="K494" s="46">
        <f t="shared" si="111"/>
        <v>0</v>
      </c>
      <c r="L494" s="46">
        <f t="shared" si="112"/>
        <v>0</v>
      </c>
      <c r="M494" s="46">
        <f t="shared" si="113"/>
        <v>0</v>
      </c>
      <c r="N494" s="79">
        <v>0</v>
      </c>
      <c r="O494" s="46">
        <v>0</v>
      </c>
      <c r="P494" s="46">
        <v>0</v>
      </c>
      <c r="Q494" s="46">
        <v>0</v>
      </c>
      <c r="R494" s="46">
        <v>0</v>
      </c>
      <c r="S494" s="130">
        <v>0</v>
      </c>
      <c r="T494" s="46">
        <v>0</v>
      </c>
      <c r="U494" s="80">
        <f t="shared" si="115"/>
        <v>0</v>
      </c>
      <c r="V494" s="46">
        <v>0</v>
      </c>
      <c r="W494" s="46">
        <v>0</v>
      </c>
      <c r="X494" s="46">
        <v>0</v>
      </c>
      <c r="Y494" s="46">
        <v>0</v>
      </c>
      <c r="Z494" s="46">
        <v>0</v>
      </c>
      <c r="AA494" s="46">
        <v>0</v>
      </c>
      <c r="AB494" s="46">
        <v>0</v>
      </c>
      <c r="AC494" s="70">
        <f t="shared" si="116"/>
        <v>0</v>
      </c>
      <c r="AD494" s="113">
        <f t="shared" si="117"/>
        <v>0</v>
      </c>
    </row>
    <row r="495" spans="1:30" s="48" customFormat="1" ht="12.75" hidden="1" x14ac:dyDescent="0.2">
      <c r="A495" s="94">
        <v>490</v>
      </c>
      <c r="B495" s="35"/>
      <c r="C495" s="142"/>
      <c r="D495" s="56"/>
      <c r="E495" s="78">
        <f t="shared" si="114"/>
        <v>0</v>
      </c>
      <c r="F495" s="79">
        <f t="shared" si="106"/>
        <v>0</v>
      </c>
      <c r="G495" s="46">
        <f t="shared" si="107"/>
        <v>0</v>
      </c>
      <c r="H495" s="46">
        <f t="shared" si="108"/>
        <v>0</v>
      </c>
      <c r="I495" s="46">
        <f t="shared" si="109"/>
        <v>0</v>
      </c>
      <c r="J495" s="46">
        <f t="shared" si="110"/>
        <v>0</v>
      </c>
      <c r="K495" s="46">
        <f t="shared" si="111"/>
        <v>0</v>
      </c>
      <c r="L495" s="46">
        <f t="shared" si="112"/>
        <v>0</v>
      </c>
      <c r="M495" s="46">
        <f t="shared" si="113"/>
        <v>0</v>
      </c>
      <c r="N495" s="79">
        <v>0</v>
      </c>
      <c r="O495" s="46">
        <v>0</v>
      </c>
      <c r="P495" s="46">
        <v>0</v>
      </c>
      <c r="Q495" s="46">
        <v>0</v>
      </c>
      <c r="R495" s="46">
        <v>0</v>
      </c>
      <c r="S495" s="130">
        <v>0</v>
      </c>
      <c r="T495" s="46">
        <v>0</v>
      </c>
      <c r="U495" s="80">
        <f t="shared" si="115"/>
        <v>0</v>
      </c>
      <c r="V495" s="46">
        <v>0</v>
      </c>
      <c r="W495" s="46">
        <v>0</v>
      </c>
      <c r="X495" s="46">
        <v>0</v>
      </c>
      <c r="Y495" s="46">
        <v>0</v>
      </c>
      <c r="Z495" s="46">
        <v>0</v>
      </c>
      <c r="AA495" s="46">
        <v>0</v>
      </c>
      <c r="AB495" s="46">
        <v>0</v>
      </c>
      <c r="AC495" s="70">
        <f t="shared" si="116"/>
        <v>0</v>
      </c>
      <c r="AD495" s="113">
        <f t="shared" si="117"/>
        <v>0</v>
      </c>
    </row>
    <row r="496" spans="1:30" s="48" customFormat="1" ht="12.75" hidden="1" x14ac:dyDescent="0.2">
      <c r="A496" s="94">
        <v>491</v>
      </c>
      <c r="B496" s="35"/>
      <c r="C496" s="142"/>
      <c r="D496" s="56"/>
      <c r="E496" s="78">
        <f t="shared" si="114"/>
        <v>0</v>
      </c>
      <c r="F496" s="79">
        <f t="shared" si="106"/>
        <v>0</v>
      </c>
      <c r="G496" s="46">
        <f t="shared" si="107"/>
        <v>0</v>
      </c>
      <c r="H496" s="46">
        <f t="shared" si="108"/>
        <v>0</v>
      </c>
      <c r="I496" s="46">
        <f t="shared" si="109"/>
        <v>0</v>
      </c>
      <c r="J496" s="46">
        <f t="shared" si="110"/>
        <v>0</v>
      </c>
      <c r="K496" s="46">
        <f t="shared" si="111"/>
        <v>0</v>
      </c>
      <c r="L496" s="46">
        <f t="shared" si="112"/>
        <v>0</v>
      </c>
      <c r="M496" s="46">
        <f t="shared" si="113"/>
        <v>0</v>
      </c>
      <c r="N496" s="79">
        <v>0</v>
      </c>
      <c r="O496" s="46">
        <v>0</v>
      </c>
      <c r="P496" s="46">
        <v>0</v>
      </c>
      <c r="Q496" s="46">
        <v>0</v>
      </c>
      <c r="R496" s="46">
        <v>0</v>
      </c>
      <c r="S496" s="130">
        <v>0</v>
      </c>
      <c r="T496" s="46">
        <v>0</v>
      </c>
      <c r="U496" s="80">
        <f t="shared" si="115"/>
        <v>0</v>
      </c>
      <c r="V496" s="46">
        <v>0</v>
      </c>
      <c r="W496" s="46">
        <v>0</v>
      </c>
      <c r="X496" s="46">
        <v>0</v>
      </c>
      <c r="Y496" s="46">
        <v>0</v>
      </c>
      <c r="Z496" s="46">
        <v>0</v>
      </c>
      <c r="AA496" s="46">
        <v>0</v>
      </c>
      <c r="AB496" s="46">
        <v>0</v>
      </c>
      <c r="AC496" s="70">
        <f t="shared" si="116"/>
        <v>0</v>
      </c>
      <c r="AD496" s="113">
        <f t="shared" si="117"/>
        <v>0</v>
      </c>
    </row>
    <row r="497" spans="1:30" s="48" customFormat="1" ht="12.75" hidden="1" x14ac:dyDescent="0.2">
      <c r="A497" s="94">
        <v>492</v>
      </c>
      <c r="B497" s="35"/>
      <c r="C497" s="142"/>
      <c r="D497" s="56"/>
      <c r="E497" s="78">
        <f t="shared" si="114"/>
        <v>0</v>
      </c>
      <c r="F497" s="79">
        <f t="shared" si="106"/>
        <v>0</v>
      </c>
      <c r="G497" s="46">
        <f t="shared" si="107"/>
        <v>0</v>
      </c>
      <c r="H497" s="46">
        <f t="shared" si="108"/>
        <v>0</v>
      </c>
      <c r="I497" s="46">
        <f t="shared" si="109"/>
        <v>0</v>
      </c>
      <c r="J497" s="46">
        <f t="shared" si="110"/>
        <v>0</v>
      </c>
      <c r="K497" s="46">
        <f t="shared" si="111"/>
        <v>0</v>
      </c>
      <c r="L497" s="46">
        <f t="shared" si="112"/>
        <v>0</v>
      </c>
      <c r="M497" s="46">
        <f t="shared" si="113"/>
        <v>0</v>
      </c>
      <c r="N497" s="79">
        <v>0</v>
      </c>
      <c r="O497" s="46">
        <v>0</v>
      </c>
      <c r="P497" s="46">
        <v>0</v>
      </c>
      <c r="Q497" s="46">
        <v>0</v>
      </c>
      <c r="R497" s="46">
        <v>0</v>
      </c>
      <c r="S497" s="130">
        <v>0</v>
      </c>
      <c r="T497" s="46">
        <v>0</v>
      </c>
      <c r="U497" s="80">
        <f t="shared" si="115"/>
        <v>0</v>
      </c>
      <c r="V497" s="46">
        <v>0</v>
      </c>
      <c r="W497" s="46">
        <v>0</v>
      </c>
      <c r="X497" s="46">
        <v>0</v>
      </c>
      <c r="Y497" s="46">
        <v>0</v>
      </c>
      <c r="Z497" s="46">
        <v>0</v>
      </c>
      <c r="AA497" s="46">
        <v>0</v>
      </c>
      <c r="AB497" s="46">
        <v>0</v>
      </c>
      <c r="AC497" s="70">
        <f t="shared" si="116"/>
        <v>0</v>
      </c>
      <c r="AD497" s="113">
        <f t="shared" si="117"/>
        <v>0</v>
      </c>
    </row>
    <row r="498" spans="1:30" s="48" customFormat="1" ht="12.75" hidden="1" x14ac:dyDescent="0.2">
      <c r="A498" s="94">
        <v>493</v>
      </c>
      <c r="B498" s="35"/>
      <c r="C498" s="142"/>
      <c r="D498" s="56"/>
      <c r="E498" s="78">
        <f t="shared" si="114"/>
        <v>0</v>
      </c>
      <c r="F498" s="79">
        <f t="shared" si="106"/>
        <v>0</v>
      </c>
      <c r="G498" s="46">
        <f t="shared" si="107"/>
        <v>0</v>
      </c>
      <c r="H498" s="46">
        <f t="shared" si="108"/>
        <v>0</v>
      </c>
      <c r="I498" s="46">
        <f t="shared" si="109"/>
        <v>0</v>
      </c>
      <c r="J498" s="46">
        <f t="shared" si="110"/>
        <v>0</v>
      </c>
      <c r="K498" s="46">
        <f t="shared" si="111"/>
        <v>0</v>
      </c>
      <c r="L498" s="46">
        <f t="shared" si="112"/>
        <v>0</v>
      </c>
      <c r="M498" s="46">
        <f t="shared" si="113"/>
        <v>0</v>
      </c>
      <c r="N498" s="79">
        <v>0</v>
      </c>
      <c r="O498" s="46">
        <v>0</v>
      </c>
      <c r="P498" s="46">
        <v>0</v>
      </c>
      <c r="Q498" s="46">
        <v>0</v>
      </c>
      <c r="R498" s="46">
        <v>0</v>
      </c>
      <c r="S498" s="130">
        <v>0</v>
      </c>
      <c r="T498" s="46">
        <v>0</v>
      </c>
      <c r="U498" s="80">
        <f t="shared" si="115"/>
        <v>0</v>
      </c>
      <c r="V498" s="46">
        <v>0</v>
      </c>
      <c r="W498" s="46">
        <v>0</v>
      </c>
      <c r="X498" s="46">
        <v>0</v>
      </c>
      <c r="Y498" s="46">
        <v>0</v>
      </c>
      <c r="Z498" s="46">
        <v>0</v>
      </c>
      <c r="AA498" s="46">
        <v>0</v>
      </c>
      <c r="AB498" s="46">
        <v>0</v>
      </c>
      <c r="AC498" s="70">
        <f t="shared" si="116"/>
        <v>0</v>
      </c>
      <c r="AD498" s="113">
        <f t="shared" si="117"/>
        <v>0</v>
      </c>
    </row>
    <row r="499" spans="1:30" s="48" customFormat="1" ht="12.75" hidden="1" x14ac:dyDescent="0.2">
      <c r="A499" s="94">
        <v>494</v>
      </c>
      <c r="B499" s="35"/>
      <c r="C499" s="142"/>
      <c r="D499" s="56"/>
      <c r="E499" s="78">
        <f t="shared" si="114"/>
        <v>0</v>
      </c>
      <c r="F499" s="79">
        <f t="shared" si="106"/>
        <v>0</v>
      </c>
      <c r="G499" s="46">
        <f t="shared" si="107"/>
        <v>0</v>
      </c>
      <c r="H499" s="46">
        <f t="shared" si="108"/>
        <v>0</v>
      </c>
      <c r="I499" s="46">
        <f t="shared" si="109"/>
        <v>0</v>
      </c>
      <c r="J499" s="46">
        <f t="shared" si="110"/>
        <v>0</v>
      </c>
      <c r="K499" s="46">
        <f t="shared" si="111"/>
        <v>0</v>
      </c>
      <c r="L499" s="46">
        <f t="shared" si="112"/>
        <v>0</v>
      </c>
      <c r="M499" s="46">
        <f t="shared" si="113"/>
        <v>0</v>
      </c>
      <c r="N499" s="79">
        <v>0</v>
      </c>
      <c r="O499" s="46">
        <v>0</v>
      </c>
      <c r="P499" s="46">
        <v>0</v>
      </c>
      <c r="Q499" s="46">
        <v>0</v>
      </c>
      <c r="R499" s="46">
        <v>0</v>
      </c>
      <c r="S499" s="130">
        <v>0</v>
      </c>
      <c r="T499" s="46">
        <v>0</v>
      </c>
      <c r="U499" s="80">
        <f t="shared" si="115"/>
        <v>0</v>
      </c>
      <c r="V499" s="46">
        <v>0</v>
      </c>
      <c r="W499" s="46">
        <v>0</v>
      </c>
      <c r="X499" s="46">
        <v>0</v>
      </c>
      <c r="Y499" s="46">
        <v>0</v>
      </c>
      <c r="Z499" s="46">
        <v>0</v>
      </c>
      <c r="AA499" s="46">
        <v>0</v>
      </c>
      <c r="AB499" s="46">
        <v>0</v>
      </c>
      <c r="AC499" s="70">
        <f t="shared" si="116"/>
        <v>0</v>
      </c>
      <c r="AD499" s="113">
        <f t="shared" si="117"/>
        <v>0</v>
      </c>
    </row>
    <row r="500" spans="1:30" s="48" customFormat="1" ht="12.75" hidden="1" x14ac:dyDescent="0.2">
      <c r="A500" s="94">
        <v>495</v>
      </c>
      <c r="B500" s="35"/>
      <c r="C500" s="142"/>
      <c r="D500" s="56"/>
      <c r="E500" s="78">
        <f t="shared" si="114"/>
        <v>0</v>
      </c>
      <c r="F500" s="79">
        <f t="shared" si="106"/>
        <v>0</v>
      </c>
      <c r="G500" s="46">
        <f t="shared" si="107"/>
        <v>0</v>
      </c>
      <c r="H500" s="46">
        <f t="shared" si="108"/>
        <v>0</v>
      </c>
      <c r="I500" s="46">
        <f t="shared" si="109"/>
        <v>0</v>
      </c>
      <c r="J500" s="46">
        <f t="shared" si="110"/>
        <v>0</v>
      </c>
      <c r="K500" s="46">
        <f t="shared" si="111"/>
        <v>0</v>
      </c>
      <c r="L500" s="46">
        <f t="shared" si="112"/>
        <v>0</v>
      </c>
      <c r="M500" s="46">
        <f t="shared" si="113"/>
        <v>0</v>
      </c>
      <c r="N500" s="79">
        <v>0</v>
      </c>
      <c r="O500" s="46">
        <v>0</v>
      </c>
      <c r="P500" s="46">
        <v>0</v>
      </c>
      <c r="Q500" s="46">
        <v>0</v>
      </c>
      <c r="R500" s="46">
        <v>0</v>
      </c>
      <c r="S500" s="130">
        <v>0</v>
      </c>
      <c r="T500" s="46">
        <v>0</v>
      </c>
      <c r="U500" s="80">
        <f t="shared" si="115"/>
        <v>0</v>
      </c>
      <c r="V500" s="46">
        <v>0</v>
      </c>
      <c r="W500" s="46">
        <v>0</v>
      </c>
      <c r="X500" s="46">
        <v>0</v>
      </c>
      <c r="Y500" s="46">
        <v>0</v>
      </c>
      <c r="Z500" s="46">
        <v>0</v>
      </c>
      <c r="AA500" s="46">
        <v>0</v>
      </c>
      <c r="AB500" s="46">
        <v>0</v>
      </c>
      <c r="AC500" s="70">
        <f t="shared" si="116"/>
        <v>0</v>
      </c>
      <c r="AD500" s="113">
        <f t="shared" si="117"/>
        <v>0</v>
      </c>
    </row>
    <row r="501" spans="1:30" s="48" customFormat="1" ht="12.75" hidden="1" x14ac:dyDescent="0.2">
      <c r="A501" s="94">
        <v>496</v>
      </c>
      <c r="B501" s="35"/>
      <c r="C501" s="142"/>
      <c r="D501" s="56"/>
      <c r="E501" s="78">
        <f t="shared" si="114"/>
        <v>0</v>
      </c>
      <c r="F501" s="79">
        <f t="shared" si="106"/>
        <v>0</v>
      </c>
      <c r="G501" s="46">
        <f t="shared" si="107"/>
        <v>0</v>
      </c>
      <c r="H501" s="46">
        <f t="shared" si="108"/>
        <v>0</v>
      </c>
      <c r="I501" s="46">
        <f t="shared" si="109"/>
        <v>0</v>
      </c>
      <c r="J501" s="46">
        <f t="shared" si="110"/>
        <v>0</v>
      </c>
      <c r="K501" s="46">
        <f t="shared" si="111"/>
        <v>0</v>
      </c>
      <c r="L501" s="46">
        <f t="shared" si="112"/>
        <v>0</v>
      </c>
      <c r="M501" s="46">
        <f t="shared" si="113"/>
        <v>0</v>
      </c>
      <c r="N501" s="79">
        <v>0</v>
      </c>
      <c r="O501" s="46">
        <v>0</v>
      </c>
      <c r="P501" s="46">
        <v>0</v>
      </c>
      <c r="Q501" s="46">
        <v>0</v>
      </c>
      <c r="R501" s="46">
        <v>0</v>
      </c>
      <c r="S501" s="130">
        <v>0</v>
      </c>
      <c r="T501" s="46">
        <v>0</v>
      </c>
      <c r="U501" s="80">
        <f t="shared" si="115"/>
        <v>0</v>
      </c>
      <c r="V501" s="46">
        <v>0</v>
      </c>
      <c r="W501" s="46">
        <v>0</v>
      </c>
      <c r="X501" s="46">
        <v>0</v>
      </c>
      <c r="Y501" s="46">
        <v>0</v>
      </c>
      <c r="Z501" s="46">
        <v>0</v>
      </c>
      <c r="AA501" s="46">
        <v>0</v>
      </c>
      <c r="AB501" s="46">
        <v>0</v>
      </c>
      <c r="AC501" s="70">
        <f t="shared" si="116"/>
        <v>0</v>
      </c>
      <c r="AD501" s="113">
        <f t="shared" si="117"/>
        <v>0</v>
      </c>
    </row>
    <row r="502" spans="1:30" s="48" customFormat="1" ht="12.75" hidden="1" x14ac:dyDescent="0.2">
      <c r="A502" s="94">
        <v>497</v>
      </c>
      <c r="B502" s="35"/>
      <c r="C502" s="142"/>
      <c r="D502" s="56"/>
      <c r="E502" s="78">
        <f t="shared" si="114"/>
        <v>0</v>
      </c>
      <c r="F502" s="79">
        <f t="shared" si="106"/>
        <v>0</v>
      </c>
      <c r="G502" s="46">
        <f t="shared" si="107"/>
        <v>0</v>
      </c>
      <c r="H502" s="46">
        <f t="shared" si="108"/>
        <v>0</v>
      </c>
      <c r="I502" s="46">
        <f t="shared" si="109"/>
        <v>0</v>
      </c>
      <c r="J502" s="46">
        <f t="shared" si="110"/>
        <v>0</v>
      </c>
      <c r="K502" s="46">
        <f t="shared" si="111"/>
        <v>0</v>
      </c>
      <c r="L502" s="46">
        <f t="shared" si="112"/>
        <v>0</v>
      </c>
      <c r="M502" s="46">
        <f t="shared" si="113"/>
        <v>0</v>
      </c>
      <c r="N502" s="79">
        <v>0</v>
      </c>
      <c r="O502" s="46">
        <v>0</v>
      </c>
      <c r="P502" s="46">
        <v>0</v>
      </c>
      <c r="Q502" s="46">
        <v>0</v>
      </c>
      <c r="R502" s="46">
        <v>0</v>
      </c>
      <c r="S502" s="130">
        <v>0</v>
      </c>
      <c r="T502" s="46">
        <v>0</v>
      </c>
      <c r="U502" s="80">
        <f t="shared" si="115"/>
        <v>0</v>
      </c>
      <c r="V502" s="46">
        <v>0</v>
      </c>
      <c r="W502" s="46">
        <v>0</v>
      </c>
      <c r="X502" s="46">
        <v>0</v>
      </c>
      <c r="Y502" s="46">
        <v>0</v>
      </c>
      <c r="Z502" s="46">
        <v>0</v>
      </c>
      <c r="AA502" s="46">
        <v>0</v>
      </c>
      <c r="AB502" s="46">
        <v>0</v>
      </c>
      <c r="AC502" s="70">
        <f t="shared" si="116"/>
        <v>0</v>
      </c>
      <c r="AD502" s="113">
        <f t="shared" si="117"/>
        <v>0</v>
      </c>
    </row>
    <row r="503" spans="1:30" s="48" customFormat="1" ht="12.75" hidden="1" x14ac:dyDescent="0.2">
      <c r="A503" s="94">
        <v>498</v>
      </c>
      <c r="B503" s="35"/>
      <c r="C503" s="142"/>
      <c r="D503" s="56"/>
      <c r="E503" s="78">
        <f t="shared" si="114"/>
        <v>0</v>
      </c>
      <c r="F503" s="79">
        <f t="shared" si="106"/>
        <v>0</v>
      </c>
      <c r="G503" s="46">
        <f t="shared" si="107"/>
        <v>0</v>
      </c>
      <c r="H503" s="46">
        <f t="shared" si="108"/>
        <v>0</v>
      </c>
      <c r="I503" s="46">
        <f t="shared" si="109"/>
        <v>0</v>
      </c>
      <c r="J503" s="46">
        <f t="shared" si="110"/>
        <v>0</v>
      </c>
      <c r="K503" s="46">
        <f t="shared" si="111"/>
        <v>0</v>
      </c>
      <c r="L503" s="46">
        <f t="shared" si="112"/>
        <v>0</v>
      </c>
      <c r="M503" s="46">
        <f t="shared" si="113"/>
        <v>0</v>
      </c>
      <c r="N503" s="79">
        <v>0</v>
      </c>
      <c r="O503" s="46">
        <v>0</v>
      </c>
      <c r="P503" s="46">
        <v>0</v>
      </c>
      <c r="Q503" s="46">
        <v>0</v>
      </c>
      <c r="R503" s="46">
        <v>0</v>
      </c>
      <c r="S503" s="130">
        <v>0</v>
      </c>
      <c r="T503" s="46">
        <v>0</v>
      </c>
      <c r="U503" s="80">
        <f t="shared" si="115"/>
        <v>0</v>
      </c>
      <c r="V503" s="46">
        <v>0</v>
      </c>
      <c r="W503" s="46">
        <v>0</v>
      </c>
      <c r="X503" s="46">
        <v>0</v>
      </c>
      <c r="Y503" s="46">
        <v>0</v>
      </c>
      <c r="Z503" s="46">
        <v>0</v>
      </c>
      <c r="AA503" s="46">
        <v>0</v>
      </c>
      <c r="AB503" s="46">
        <v>0</v>
      </c>
      <c r="AC503" s="70">
        <f t="shared" si="116"/>
        <v>0</v>
      </c>
      <c r="AD503" s="113">
        <f t="shared" si="117"/>
        <v>0</v>
      </c>
    </row>
    <row r="504" spans="1:30" s="48" customFormat="1" ht="12.75" hidden="1" x14ac:dyDescent="0.2">
      <c r="A504" s="94">
        <v>499</v>
      </c>
      <c r="B504" s="35"/>
      <c r="C504" s="142"/>
      <c r="D504" s="56"/>
      <c r="E504" s="78">
        <f t="shared" si="114"/>
        <v>0</v>
      </c>
      <c r="F504" s="79">
        <f t="shared" si="106"/>
        <v>0</v>
      </c>
      <c r="G504" s="46">
        <f t="shared" si="107"/>
        <v>0</v>
      </c>
      <c r="H504" s="46">
        <f t="shared" si="108"/>
        <v>0</v>
      </c>
      <c r="I504" s="46">
        <f t="shared" si="109"/>
        <v>0</v>
      </c>
      <c r="J504" s="46">
        <f t="shared" si="110"/>
        <v>0</v>
      </c>
      <c r="K504" s="46">
        <f t="shared" si="111"/>
        <v>0</v>
      </c>
      <c r="L504" s="46">
        <f t="shared" si="112"/>
        <v>0</v>
      </c>
      <c r="M504" s="46">
        <f t="shared" si="113"/>
        <v>0</v>
      </c>
      <c r="N504" s="79">
        <v>0</v>
      </c>
      <c r="O504" s="46">
        <v>0</v>
      </c>
      <c r="P504" s="46">
        <v>0</v>
      </c>
      <c r="Q504" s="46">
        <v>0</v>
      </c>
      <c r="R504" s="46">
        <v>0</v>
      </c>
      <c r="S504" s="130">
        <v>0</v>
      </c>
      <c r="T504" s="46">
        <v>0</v>
      </c>
      <c r="U504" s="80">
        <f t="shared" si="115"/>
        <v>0</v>
      </c>
      <c r="V504" s="46">
        <v>0</v>
      </c>
      <c r="W504" s="46">
        <v>0</v>
      </c>
      <c r="X504" s="46">
        <v>0</v>
      </c>
      <c r="Y504" s="46">
        <v>0</v>
      </c>
      <c r="Z504" s="46">
        <v>0</v>
      </c>
      <c r="AA504" s="46">
        <v>0</v>
      </c>
      <c r="AB504" s="46">
        <v>0</v>
      </c>
      <c r="AC504" s="70">
        <f t="shared" si="116"/>
        <v>0</v>
      </c>
      <c r="AD504" s="113">
        <f t="shared" si="117"/>
        <v>0</v>
      </c>
    </row>
    <row r="505" spans="1:30" s="48" customFormat="1" ht="13.5" hidden="1" thickBot="1" x14ac:dyDescent="0.25">
      <c r="A505" s="94">
        <v>500</v>
      </c>
      <c r="B505" s="35"/>
      <c r="C505" s="142"/>
      <c r="D505" s="56"/>
      <c r="E505" s="78">
        <f t="shared" si="114"/>
        <v>0</v>
      </c>
      <c r="F505" s="79">
        <f t="shared" si="106"/>
        <v>0</v>
      </c>
      <c r="G505" s="46">
        <f t="shared" si="107"/>
        <v>0</v>
      </c>
      <c r="H505" s="46">
        <f t="shared" si="108"/>
        <v>0</v>
      </c>
      <c r="I505" s="46">
        <f t="shared" si="109"/>
        <v>0</v>
      </c>
      <c r="J505" s="46">
        <f t="shared" si="110"/>
        <v>0</v>
      </c>
      <c r="K505" s="46">
        <f t="shared" si="111"/>
        <v>0</v>
      </c>
      <c r="L505" s="46">
        <f t="shared" si="112"/>
        <v>0</v>
      </c>
      <c r="M505" s="46">
        <f t="shared" si="113"/>
        <v>0</v>
      </c>
      <c r="N505" s="79">
        <v>0</v>
      </c>
      <c r="O505" s="46">
        <v>0</v>
      </c>
      <c r="P505" s="46">
        <v>0</v>
      </c>
      <c r="Q505" s="46">
        <v>0</v>
      </c>
      <c r="R505" s="46">
        <v>0</v>
      </c>
      <c r="S505" s="130">
        <v>0</v>
      </c>
      <c r="T505" s="46">
        <v>0</v>
      </c>
      <c r="U505" s="80">
        <f t="shared" si="115"/>
        <v>0</v>
      </c>
      <c r="V505" s="46">
        <v>0</v>
      </c>
      <c r="W505" s="46">
        <v>0</v>
      </c>
      <c r="X505" s="46">
        <v>0</v>
      </c>
      <c r="Y505" s="46">
        <v>0</v>
      </c>
      <c r="Z505" s="46">
        <v>0</v>
      </c>
      <c r="AA505" s="46">
        <v>0</v>
      </c>
      <c r="AB505" s="46">
        <v>0</v>
      </c>
      <c r="AC505" s="70">
        <f t="shared" si="116"/>
        <v>0</v>
      </c>
      <c r="AD505" s="113">
        <f t="shared" si="117"/>
        <v>0</v>
      </c>
    </row>
    <row r="506" spans="1:30" s="48" customFormat="1" ht="27" customHeight="1" x14ac:dyDescent="0.2">
      <c r="A506" s="327" t="s">
        <v>61</v>
      </c>
      <c r="B506" s="328"/>
      <c r="C506" s="328"/>
      <c r="D506" s="329">
        <f t="shared" ref="D506:AD506" si="118">ROUND(SUM(D6:D505),2)</f>
        <v>126722.29</v>
      </c>
      <c r="E506" s="329">
        <f t="shared" si="118"/>
        <v>138839.13</v>
      </c>
      <c r="F506" s="329">
        <f t="shared" ref="F506" si="119">ROUND(SUM(F6:F505),2)</f>
        <v>49318.74</v>
      </c>
      <c r="G506" s="329">
        <f t="shared" ref="G506" si="120">ROUND(SUM(G6:G505),2)</f>
        <v>1774.06</v>
      </c>
      <c r="H506" s="329">
        <f t="shared" ref="H506" si="121">ROUND(SUM(H6:H505),2)</f>
        <v>14192.44</v>
      </c>
      <c r="I506" s="329">
        <f t="shared" ref="I506" si="122">ROUND(SUM(I6:I505),2)</f>
        <v>5676.98</v>
      </c>
      <c r="J506" s="329">
        <f t="shared" ref="J506" si="123">ROUND(SUM(J6:J505),2)</f>
        <v>11569.93</v>
      </c>
      <c r="K506" s="329">
        <f t="shared" ref="K506" si="124">ROUND(SUM(K6:K505),2)</f>
        <v>11569.93</v>
      </c>
      <c r="L506" s="329">
        <f t="shared" ref="L506" si="125">ROUND(SUM(L6:L505),2)</f>
        <v>3856.64</v>
      </c>
      <c r="M506" s="329">
        <f t="shared" ref="M506" si="126">ROUND(SUM(M6:M505),2)</f>
        <v>11569.93</v>
      </c>
      <c r="N506" s="329">
        <f t="shared" si="118"/>
        <v>0</v>
      </c>
      <c r="O506" s="329">
        <f t="shared" si="118"/>
        <v>0</v>
      </c>
      <c r="P506" s="329">
        <f t="shared" si="118"/>
        <v>0</v>
      </c>
      <c r="Q506" s="329">
        <f t="shared" si="118"/>
        <v>0</v>
      </c>
      <c r="R506" s="329">
        <f t="shared" si="118"/>
        <v>0</v>
      </c>
      <c r="S506" s="329">
        <f t="shared" si="118"/>
        <v>0</v>
      </c>
      <c r="T506" s="329">
        <f t="shared" si="118"/>
        <v>0</v>
      </c>
      <c r="U506" s="329">
        <f t="shared" si="118"/>
        <v>109528.65</v>
      </c>
      <c r="V506" s="329">
        <f t="shared" si="118"/>
        <v>21522.25</v>
      </c>
      <c r="W506" s="329">
        <f t="shared" si="118"/>
        <v>16600</v>
      </c>
      <c r="X506" s="329">
        <f t="shared" ref="X506" si="127">ROUND(SUM(X6:X505),2)</f>
        <v>308</v>
      </c>
      <c r="Y506" s="329">
        <f t="shared" si="118"/>
        <v>330</v>
      </c>
      <c r="Z506" s="329">
        <f t="shared" si="118"/>
        <v>0</v>
      </c>
      <c r="AA506" s="329">
        <f t="shared" si="118"/>
        <v>0</v>
      </c>
      <c r="AB506" s="329">
        <f t="shared" si="118"/>
        <v>0</v>
      </c>
      <c r="AC506" s="329">
        <f t="shared" si="118"/>
        <v>38760.25</v>
      </c>
      <c r="AD506" s="329">
        <f t="shared" si="118"/>
        <v>287128.03000000003</v>
      </c>
    </row>
    <row r="507" spans="1:30" s="48" customFormat="1" ht="15.75" customHeight="1" x14ac:dyDescent="0.2">
      <c r="A507" s="212"/>
      <c r="B507" s="125"/>
      <c r="C507" s="326"/>
      <c r="D507" s="111"/>
      <c r="E507" s="111"/>
      <c r="F507" s="111"/>
      <c r="G507" s="111"/>
      <c r="H507" s="111"/>
      <c r="I507" s="111"/>
      <c r="J507" s="111"/>
      <c r="K507" s="111"/>
      <c r="L507" s="111"/>
      <c r="M507" s="111"/>
      <c r="N507" s="111"/>
      <c r="O507" s="111"/>
      <c r="P507" s="111"/>
      <c r="Q507" s="111"/>
      <c r="R507" s="111"/>
      <c r="S507" s="111"/>
      <c r="T507" s="111"/>
      <c r="U507" s="111"/>
      <c r="V507" s="111"/>
      <c r="W507" s="111"/>
      <c r="X507" s="111"/>
      <c r="Y507" s="111"/>
      <c r="Z507" s="111"/>
      <c r="AA507" s="111"/>
      <c r="AB507" s="111"/>
      <c r="AC507" s="111"/>
      <c r="AD507" s="111"/>
    </row>
    <row r="508" spans="1:30" s="48" customFormat="1" ht="15.75" customHeight="1" x14ac:dyDescent="0.2">
      <c r="T508" s="111"/>
      <c r="U508" s="111"/>
      <c r="V508" s="111"/>
      <c r="W508" s="111"/>
      <c r="X508" s="111"/>
      <c r="Y508" s="111"/>
      <c r="Z508" s="111"/>
      <c r="AA508" s="111"/>
      <c r="AB508" s="111"/>
      <c r="AC508" s="111"/>
      <c r="AD508" s="111"/>
    </row>
    <row r="509" spans="1:30" s="48" customFormat="1" ht="30" customHeight="1" x14ac:dyDescent="0.2">
      <c r="A509" s="382" t="s">
        <v>364</v>
      </c>
      <c r="B509" s="382"/>
      <c r="C509" s="382"/>
      <c r="D509" s="382"/>
      <c r="E509" s="382"/>
      <c r="F509" s="382"/>
      <c r="G509" s="382"/>
      <c r="H509" s="382"/>
      <c r="I509" s="382"/>
      <c r="J509" s="382"/>
      <c r="K509" s="382"/>
      <c r="L509" s="382"/>
      <c r="M509" s="382"/>
      <c r="N509" s="160"/>
      <c r="O509" s="160"/>
      <c r="P509" s="160"/>
      <c r="Q509" s="160"/>
      <c r="R509" s="160"/>
      <c r="S509" s="160"/>
      <c r="T509" s="122"/>
      <c r="U509" s="122"/>
      <c r="W509" s="49"/>
      <c r="X509" s="49"/>
      <c r="Y509" s="49"/>
      <c r="Z509" s="49"/>
      <c r="AA509" s="49"/>
      <c r="AB509" s="49"/>
      <c r="AC509" s="49"/>
      <c r="AD509" s="49"/>
    </row>
    <row r="510" spans="1:30" s="49" customFormat="1" ht="30" customHeight="1" x14ac:dyDescent="0.2">
      <c r="A510" s="330"/>
      <c r="B510" s="330"/>
      <c r="C510" s="330"/>
      <c r="D510" s="330"/>
      <c r="E510" s="330"/>
      <c r="F510" s="330"/>
      <c r="G510" s="380" t="s">
        <v>89</v>
      </c>
      <c r="H510" s="380"/>
      <c r="I510" s="380"/>
      <c r="J510" s="380"/>
      <c r="K510" s="380"/>
      <c r="L510" s="380"/>
      <c r="M510" s="380" t="s">
        <v>365</v>
      </c>
      <c r="N510" s="125"/>
      <c r="O510" s="125"/>
      <c r="P510" s="125"/>
      <c r="Q510" s="125"/>
      <c r="R510" s="125"/>
      <c r="S510" s="125"/>
    </row>
    <row r="511" spans="1:30" s="49" customFormat="1" ht="38.25" customHeight="1" x14ac:dyDescent="0.2">
      <c r="A511" s="325" t="s">
        <v>30</v>
      </c>
      <c r="B511" s="325" t="s">
        <v>337</v>
      </c>
      <c r="C511" s="325" t="s">
        <v>366</v>
      </c>
      <c r="D511" s="325" t="s">
        <v>367</v>
      </c>
      <c r="E511" s="325" t="s">
        <v>137</v>
      </c>
      <c r="F511" s="325" t="s">
        <v>152</v>
      </c>
      <c r="G511" s="325" t="s">
        <v>139</v>
      </c>
      <c r="H511" s="325" t="s">
        <v>171</v>
      </c>
      <c r="I511" s="299" t="s">
        <v>175</v>
      </c>
      <c r="J511" s="299"/>
      <c r="K511" s="299"/>
      <c r="L511" s="325" t="s">
        <v>61</v>
      </c>
      <c r="M511" s="381"/>
      <c r="N511" s="125"/>
      <c r="O511" s="125"/>
      <c r="P511" s="125"/>
      <c r="Q511" s="125"/>
      <c r="R511" s="125"/>
      <c r="S511" s="125"/>
    </row>
    <row r="512" spans="1:30" s="48" customFormat="1" ht="12.75" x14ac:dyDescent="0.2">
      <c r="A512" s="94">
        <v>1</v>
      </c>
      <c r="B512" s="35"/>
      <c r="C512" s="45"/>
      <c r="D512" s="56"/>
      <c r="E512" s="78">
        <f>C512*D512</f>
        <v>0</v>
      </c>
      <c r="F512" s="112"/>
      <c r="G512" s="46"/>
      <c r="H512" s="46"/>
      <c r="I512" s="46"/>
      <c r="J512" s="46"/>
      <c r="K512" s="46"/>
      <c r="L512" s="70">
        <f>SUM(G512:K512)</f>
        <v>0</v>
      </c>
      <c r="M512" s="113">
        <f>E512+L512+F512</f>
        <v>0</v>
      </c>
      <c r="N512" s="70"/>
      <c r="O512" s="70"/>
      <c r="P512" s="70"/>
      <c r="Q512" s="70"/>
      <c r="R512" s="70"/>
      <c r="S512" s="70"/>
      <c r="T512" s="49"/>
      <c r="U512" s="49"/>
      <c r="V512" s="49"/>
      <c r="W512" s="49"/>
      <c r="Y512" s="49"/>
    </row>
    <row r="513" spans="1:30" s="48" customFormat="1" ht="12.75" x14ac:dyDescent="0.2">
      <c r="A513" s="94">
        <v>2</v>
      </c>
      <c r="B513" s="35"/>
      <c r="C513" s="45"/>
      <c r="D513" s="56"/>
      <c r="E513" s="78">
        <f t="shared" ref="E513:E521" si="128">C513*D513</f>
        <v>0</v>
      </c>
      <c r="F513" s="112"/>
      <c r="G513" s="46"/>
      <c r="H513" s="46"/>
      <c r="I513" s="46"/>
      <c r="J513" s="46"/>
      <c r="K513" s="46"/>
      <c r="L513" s="70">
        <f t="shared" ref="L513:L521" si="129">SUM(G513:K513)</f>
        <v>0</v>
      </c>
      <c r="M513" s="113">
        <f t="shared" ref="M513:M521" si="130">E513+L513+F513</f>
        <v>0</v>
      </c>
      <c r="N513" s="70"/>
      <c r="O513" s="70"/>
      <c r="P513" s="70"/>
      <c r="Q513" s="70"/>
      <c r="R513" s="70"/>
      <c r="S513" s="70"/>
      <c r="T513" s="49"/>
      <c r="U513" s="49"/>
      <c r="V513" s="49"/>
      <c r="W513" s="49"/>
      <c r="Y513" s="49"/>
    </row>
    <row r="514" spans="1:30" s="48" customFormat="1" ht="12.75" x14ac:dyDescent="0.2">
      <c r="A514" s="94">
        <v>3</v>
      </c>
      <c r="B514" s="35"/>
      <c r="C514" s="45"/>
      <c r="D514" s="56"/>
      <c r="E514" s="78">
        <f t="shared" si="128"/>
        <v>0</v>
      </c>
      <c r="F514" s="112"/>
      <c r="G514" s="46"/>
      <c r="H514" s="46"/>
      <c r="I514" s="46"/>
      <c r="J514" s="46"/>
      <c r="K514" s="46"/>
      <c r="L514" s="70">
        <f t="shared" si="129"/>
        <v>0</v>
      </c>
      <c r="M514" s="113">
        <f t="shared" si="130"/>
        <v>0</v>
      </c>
      <c r="N514" s="70"/>
      <c r="O514" s="70"/>
      <c r="P514" s="70"/>
      <c r="Q514" s="70"/>
      <c r="R514" s="70"/>
      <c r="S514" s="70"/>
      <c r="T514" s="49"/>
      <c r="U514" s="49"/>
      <c r="V514" s="49"/>
      <c r="W514" s="49"/>
      <c r="Y514" s="49"/>
    </row>
    <row r="515" spans="1:30" s="48" customFormat="1" ht="12.75" x14ac:dyDescent="0.2">
      <c r="A515" s="94">
        <v>4</v>
      </c>
      <c r="B515" s="35"/>
      <c r="C515" s="45"/>
      <c r="D515" s="56"/>
      <c r="E515" s="78">
        <f t="shared" si="128"/>
        <v>0</v>
      </c>
      <c r="F515" s="112"/>
      <c r="G515" s="46"/>
      <c r="H515" s="46"/>
      <c r="I515" s="46"/>
      <c r="J515" s="46"/>
      <c r="K515" s="46"/>
      <c r="L515" s="70">
        <f t="shared" si="129"/>
        <v>0</v>
      </c>
      <c r="M515" s="113">
        <f t="shared" si="130"/>
        <v>0</v>
      </c>
      <c r="N515" s="70"/>
      <c r="O515" s="70"/>
      <c r="P515" s="70"/>
      <c r="Q515" s="70"/>
      <c r="R515" s="70"/>
      <c r="S515" s="70"/>
      <c r="T515" s="49"/>
      <c r="U515" s="49"/>
      <c r="V515" s="49"/>
      <c r="W515" s="49"/>
      <c r="Y515" s="49"/>
    </row>
    <row r="516" spans="1:30" s="48" customFormat="1" ht="12.75" x14ac:dyDescent="0.2">
      <c r="A516" s="94">
        <v>5</v>
      </c>
      <c r="B516" s="35"/>
      <c r="C516" s="45"/>
      <c r="D516" s="56"/>
      <c r="E516" s="78">
        <f t="shared" si="128"/>
        <v>0</v>
      </c>
      <c r="F516" s="112"/>
      <c r="G516" s="46"/>
      <c r="H516" s="46"/>
      <c r="I516" s="46"/>
      <c r="J516" s="46"/>
      <c r="K516" s="46"/>
      <c r="L516" s="70">
        <f t="shared" si="129"/>
        <v>0</v>
      </c>
      <c r="M516" s="113">
        <f t="shared" si="130"/>
        <v>0</v>
      </c>
      <c r="N516" s="70"/>
      <c r="O516" s="70"/>
      <c r="P516" s="70"/>
      <c r="Q516" s="70"/>
      <c r="R516" s="70"/>
      <c r="S516" s="70"/>
      <c r="T516" s="49"/>
      <c r="U516" s="49"/>
      <c r="V516" s="49"/>
      <c r="W516" s="49"/>
      <c r="Y516" s="49"/>
    </row>
    <row r="517" spans="1:30" s="48" customFormat="1" ht="12.75" x14ac:dyDescent="0.2">
      <c r="A517" s="94">
        <v>6</v>
      </c>
      <c r="B517" s="35"/>
      <c r="C517" s="45"/>
      <c r="D517" s="56"/>
      <c r="E517" s="78">
        <f t="shared" si="128"/>
        <v>0</v>
      </c>
      <c r="F517" s="112"/>
      <c r="G517" s="46"/>
      <c r="H517" s="46"/>
      <c r="I517" s="46"/>
      <c r="J517" s="46"/>
      <c r="K517" s="46"/>
      <c r="L517" s="70">
        <f t="shared" si="129"/>
        <v>0</v>
      </c>
      <c r="M517" s="113">
        <f t="shared" si="130"/>
        <v>0</v>
      </c>
      <c r="N517" s="70"/>
      <c r="O517" s="70"/>
      <c r="P517" s="70"/>
      <c r="Q517" s="70"/>
      <c r="R517" s="70"/>
      <c r="S517" s="70"/>
      <c r="T517" s="49"/>
      <c r="U517" s="49"/>
      <c r="V517" s="49"/>
      <c r="W517" s="49"/>
      <c r="Y517" s="49"/>
    </row>
    <row r="518" spans="1:30" s="48" customFormat="1" ht="12.75" x14ac:dyDescent="0.2">
      <c r="A518" s="94">
        <v>7</v>
      </c>
      <c r="B518" s="35"/>
      <c r="C518" s="45"/>
      <c r="D518" s="56"/>
      <c r="E518" s="78">
        <f t="shared" si="128"/>
        <v>0</v>
      </c>
      <c r="F518" s="112"/>
      <c r="G518" s="46"/>
      <c r="H518" s="46"/>
      <c r="I518" s="46"/>
      <c r="J518" s="46"/>
      <c r="K518" s="46"/>
      <c r="L518" s="70">
        <f t="shared" si="129"/>
        <v>0</v>
      </c>
      <c r="M518" s="113">
        <f t="shared" si="130"/>
        <v>0</v>
      </c>
      <c r="N518" s="70"/>
      <c r="O518" s="70"/>
      <c r="P518" s="70"/>
      <c r="Q518" s="70"/>
      <c r="R518" s="70"/>
      <c r="S518" s="70"/>
      <c r="T518" s="49"/>
      <c r="U518" s="49"/>
      <c r="V518" s="49"/>
      <c r="W518" s="49"/>
      <c r="Y518" s="49"/>
    </row>
    <row r="519" spans="1:30" s="48" customFormat="1" ht="12.75" x14ac:dyDescent="0.2">
      <c r="A519" s="94">
        <v>8</v>
      </c>
      <c r="B519" s="35"/>
      <c r="C519" s="45"/>
      <c r="D519" s="56"/>
      <c r="E519" s="78">
        <f t="shared" si="128"/>
        <v>0</v>
      </c>
      <c r="F519" s="112"/>
      <c r="G519" s="46"/>
      <c r="H519" s="46"/>
      <c r="I519" s="46"/>
      <c r="J519" s="46"/>
      <c r="K519" s="46"/>
      <c r="L519" s="70">
        <f t="shared" si="129"/>
        <v>0</v>
      </c>
      <c r="M519" s="113">
        <f t="shared" si="130"/>
        <v>0</v>
      </c>
      <c r="N519" s="70"/>
      <c r="O519" s="70"/>
      <c r="P519" s="70"/>
      <c r="Q519" s="70"/>
      <c r="R519" s="70"/>
      <c r="S519" s="70"/>
      <c r="T519" s="49"/>
      <c r="U519" s="49"/>
      <c r="V519" s="49"/>
      <c r="W519" s="49"/>
      <c r="Y519" s="49"/>
    </row>
    <row r="520" spans="1:30" s="48" customFormat="1" ht="12.75" x14ac:dyDescent="0.2">
      <c r="A520" s="94">
        <v>9</v>
      </c>
      <c r="B520" s="35"/>
      <c r="C520" s="45"/>
      <c r="D520" s="56"/>
      <c r="E520" s="78">
        <f t="shared" si="128"/>
        <v>0</v>
      </c>
      <c r="F520" s="112"/>
      <c r="G520" s="46"/>
      <c r="H520" s="46"/>
      <c r="I520" s="46"/>
      <c r="J520" s="46"/>
      <c r="K520" s="46"/>
      <c r="L520" s="70">
        <f t="shared" si="129"/>
        <v>0</v>
      </c>
      <c r="M520" s="113">
        <f t="shared" si="130"/>
        <v>0</v>
      </c>
      <c r="N520" s="70"/>
      <c r="O520" s="70"/>
      <c r="P520" s="70"/>
      <c r="Q520" s="70"/>
      <c r="R520" s="70"/>
      <c r="S520" s="70"/>
      <c r="T520" s="49"/>
      <c r="U520" s="49"/>
      <c r="V520" s="49"/>
      <c r="W520" s="49"/>
      <c r="Y520" s="49"/>
    </row>
    <row r="521" spans="1:30" s="48" customFormat="1" ht="12.75" x14ac:dyDescent="0.2">
      <c r="A521" s="94">
        <v>10</v>
      </c>
      <c r="B521" s="35"/>
      <c r="C521" s="45"/>
      <c r="D521" s="56"/>
      <c r="E521" s="78">
        <f t="shared" si="128"/>
        <v>0</v>
      </c>
      <c r="F521" s="112"/>
      <c r="G521" s="46"/>
      <c r="H521" s="46"/>
      <c r="I521" s="46"/>
      <c r="J521" s="46"/>
      <c r="K521" s="46"/>
      <c r="L521" s="70">
        <f t="shared" si="129"/>
        <v>0</v>
      </c>
      <c r="M521" s="113">
        <f t="shared" si="130"/>
        <v>0</v>
      </c>
      <c r="N521" s="70"/>
      <c r="O521" s="70"/>
      <c r="P521" s="70"/>
      <c r="Q521" s="70"/>
      <c r="R521" s="70"/>
      <c r="S521" s="70"/>
      <c r="T521" s="49"/>
      <c r="U521" s="49"/>
      <c r="V521" s="49"/>
      <c r="W521" s="49"/>
      <c r="Y521" s="49"/>
    </row>
    <row r="522" spans="1:30" s="48" customFormat="1" ht="27" customHeight="1" x14ac:dyDescent="0.2">
      <c r="A522" s="327" t="s">
        <v>61</v>
      </c>
      <c r="B522" s="328"/>
      <c r="C522" s="331">
        <f>SUM(C512:C521)</f>
        <v>0</v>
      </c>
      <c r="D522" s="329">
        <f>SUM(D512:D521)</f>
        <v>0</v>
      </c>
      <c r="E522" s="329">
        <f>SUM(E512:E521)</f>
        <v>0</v>
      </c>
      <c r="F522" s="329">
        <f t="shared" ref="F522:M522" si="131">ROUND(SUM(F512:F521),2)</f>
        <v>0</v>
      </c>
      <c r="G522" s="329">
        <f t="shared" si="131"/>
        <v>0</v>
      </c>
      <c r="H522" s="329">
        <f t="shared" si="131"/>
        <v>0</v>
      </c>
      <c r="I522" s="329">
        <f t="shared" si="131"/>
        <v>0</v>
      </c>
      <c r="J522" s="329">
        <f t="shared" si="131"/>
        <v>0</v>
      </c>
      <c r="K522" s="329">
        <f t="shared" si="131"/>
        <v>0</v>
      </c>
      <c r="L522" s="329">
        <f t="shared" si="131"/>
        <v>0</v>
      </c>
      <c r="M522" s="329">
        <f t="shared" si="131"/>
        <v>0</v>
      </c>
      <c r="N522" s="111"/>
      <c r="O522" s="111"/>
      <c r="P522" s="111"/>
      <c r="Q522" s="111"/>
      <c r="R522" s="111"/>
      <c r="S522" s="111"/>
      <c r="T522" s="49"/>
      <c r="U522" s="49"/>
      <c r="V522" s="49"/>
      <c r="W522" s="49"/>
      <c r="Y522" s="49"/>
    </row>
    <row r="523" spans="1:30" s="48" customFormat="1" ht="27" customHeight="1" x14ac:dyDescent="0.2">
      <c r="A523" s="3"/>
      <c r="B523" s="3"/>
      <c r="C523" s="3"/>
      <c r="D523" s="3"/>
      <c r="E523" s="3"/>
      <c r="F523" s="73"/>
      <c r="G523" s="73"/>
      <c r="H523" s="73"/>
      <c r="I523" s="73"/>
      <c r="J523" s="73"/>
      <c r="K523" s="73"/>
      <c r="L523" s="73"/>
      <c r="M523" s="73"/>
      <c r="N523" s="73"/>
      <c r="O523" s="73"/>
      <c r="P523" s="73"/>
      <c r="Q523" s="73"/>
      <c r="R523" s="73"/>
      <c r="S523" s="73"/>
      <c r="T523" s="73"/>
      <c r="U523" s="73"/>
      <c r="V523" s="73"/>
      <c r="W523" s="73"/>
      <c r="X523" s="73"/>
      <c r="Y523" s="73"/>
      <c r="Z523" s="73"/>
      <c r="AA523" s="73"/>
      <c r="AB523" s="73"/>
      <c r="AC523" s="73"/>
      <c r="AD523" s="73"/>
    </row>
    <row r="524" spans="1:30" s="48" customFormat="1" ht="27" customHeight="1" x14ac:dyDescent="0.2">
      <c r="A524" s="3"/>
      <c r="B524" s="3"/>
      <c r="C524" s="3"/>
      <c r="D524" s="3"/>
      <c r="E524" s="3"/>
      <c r="F524" s="73"/>
      <c r="G524" s="73"/>
      <c r="H524" s="73"/>
      <c r="I524" s="73"/>
      <c r="J524" s="73"/>
      <c r="K524" s="73"/>
      <c r="L524" s="73"/>
      <c r="M524" s="73"/>
      <c r="N524" s="73"/>
      <c r="O524" s="73"/>
      <c r="P524" s="73"/>
      <c r="Q524" s="73"/>
      <c r="R524" s="73"/>
      <c r="S524" s="73"/>
      <c r="T524" s="73"/>
      <c r="U524" s="73"/>
      <c r="V524" s="73"/>
      <c r="W524" s="73"/>
      <c r="X524" s="73"/>
      <c r="Y524" s="73"/>
      <c r="Z524" s="73"/>
      <c r="AA524" s="73"/>
      <c r="AB524" s="73"/>
      <c r="AC524" s="73"/>
      <c r="AD524" s="73"/>
    </row>
    <row r="525" spans="1:30" s="48" customFormat="1" ht="27" customHeight="1" x14ac:dyDescent="0.2">
      <c r="A525" s="3"/>
      <c r="B525" s="95"/>
      <c r="C525" s="95"/>
      <c r="D525" s="81"/>
      <c r="E525" s="3"/>
      <c r="F525" s="3"/>
      <c r="G525" s="3"/>
      <c r="H525" s="3"/>
      <c r="I525" s="3"/>
      <c r="J525" s="3"/>
      <c r="K525" s="3"/>
      <c r="L525" s="3"/>
      <c r="M525" s="3"/>
      <c r="N525" s="3"/>
      <c r="O525" s="3"/>
      <c r="P525" s="3"/>
      <c r="Q525" s="3"/>
      <c r="R525" s="3"/>
      <c r="S525" s="3"/>
      <c r="T525" s="3"/>
      <c r="U525" s="4"/>
      <c r="V525" s="3"/>
      <c r="W525" s="4"/>
      <c r="X525" s="3"/>
      <c r="Y525" s="4"/>
      <c r="Z525" s="3"/>
      <c r="AA525" s="3"/>
      <c r="AB525" s="3"/>
      <c r="AC525" s="3"/>
      <c r="AD525" s="3"/>
    </row>
    <row r="526" spans="1:30" s="48" customFormat="1" ht="27" customHeight="1" x14ac:dyDescent="0.2">
      <c r="A526" s="3"/>
      <c r="B526" s="95"/>
      <c r="C526" s="95"/>
      <c r="D526" s="81"/>
      <c r="E526" s="3"/>
      <c r="F526" s="3"/>
      <c r="G526" s="3"/>
      <c r="H526" s="3"/>
      <c r="I526" s="3"/>
      <c r="J526" s="3"/>
      <c r="K526" s="3"/>
      <c r="L526" s="3"/>
      <c r="M526" s="3"/>
      <c r="N526" s="3"/>
      <c r="O526" s="3"/>
      <c r="P526" s="3"/>
      <c r="Q526" s="3"/>
      <c r="R526" s="3"/>
      <c r="S526" s="3"/>
      <c r="T526" s="3"/>
      <c r="U526" s="4"/>
      <c r="V526" s="3"/>
      <c r="W526" s="4"/>
      <c r="X526" s="3"/>
      <c r="Y526" s="4"/>
      <c r="Z526" s="3"/>
      <c r="AA526" s="3"/>
      <c r="AB526" s="3"/>
      <c r="AC526" s="3"/>
      <c r="AD526" s="3"/>
    </row>
    <row r="527" spans="1:30" s="48" customFormat="1" ht="19.5" customHeight="1" x14ac:dyDescent="0.2">
      <c r="A527" s="3"/>
      <c r="M527" s="3"/>
      <c r="N527" s="3"/>
      <c r="O527" s="3"/>
      <c r="P527" s="3"/>
      <c r="Q527" s="3"/>
      <c r="R527" s="3"/>
      <c r="S527" s="3"/>
      <c r="T527" s="3"/>
      <c r="U527" s="4"/>
      <c r="V527" s="3"/>
      <c r="W527" s="4"/>
      <c r="X527" s="3"/>
      <c r="Y527" s="4"/>
      <c r="Z527" s="3"/>
      <c r="AA527" s="3"/>
      <c r="AB527" s="3"/>
      <c r="AC527" s="3"/>
      <c r="AD527" s="3"/>
    </row>
    <row r="528" spans="1:30" s="48" customFormat="1" ht="24.75" customHeight="1" x14ac:dyDescent="0.2">
      <c r="A528" s="3"/>
      <c r="M528" s="3"/>
      <c r="N528" s="3"/>
      <c r="O528" s="3"/>
      <c r="P528" s="3"/>
      <c r="Q528" s="3"/>
      <c r="R528" s="3"/>
      <c r="S528" s="3"/>
      <c r="T528" s="3"/>
      <c r="U528" s="3"/>
      <c r="V528" s="4"/>
      <c r="W528" s="3"/>
      <c r="X528" s="4"/>
      <c r="Y528" s="3"/>
      <c r="Z528" s="4"/>
      <c r="AA528" s="3"/>
      <c r="AB528" s="3"/>
      <c r="AC528" s="3"/>
      <c r="AD528" s="3"/>
    </row>
    <row r="529" spans="1:30" s="48" customFormat="1" ht="19.5" customHeight="1" x14ac:dyDescent="0.2">
      <c r="A529" s="3"/>
      <c r="M529" s="3"/>
      <c r="N529" s="3"/>
      <c r="O529" s="3"/>
      <c r="P529" s="3"/>
      <c r="Q529" s="3"/>
      <c r="R529" s="3"/>
      <c r="S529" s="3"/>
      <c r="T529" s="3"/>
      <c r="U529" s="3"/>
      <c r="V529" s="4"/>
      <c r="W529" s="3"/>
      <c r="X529" s="4"/>
      <c r="Y529" s="3"/>
      <c r="Z529" s="4"/>
      <c r="AA529" s="3"/>
      <c r="AB529" s="3"/>
      <c r="AC529" s="3"/>
      <c r="AD529" s="3"/>
    </row>
    <row r="530" spans="1:30" s="48" customFormat="1" ht="19.5" customHeight="1" x14ac:dyDescent="0.2">
      <c r="A530" s="3"/>
      <c r="M530" s="3"/>
      <c r="N530" s="3"/>
      <c r="O530" s="3"/>
      <c r="P530" s="3"/>
      <c r="Q530" s="3"/>
      <c r="R530" s="3"/>
      <c r="S530" s="3"/>
      <c r="T530" s="3"/>
      <c r="U530" s="3"/>
      <c r="V530" s="4"/>
      <c r="W530" s="3"/>
      <c r="X530" s="4"/>
      <c r="Y530" s="3"/>
      <c r="Z530" s="4"/>
      <c r="AA530" s="3"/>
      <c r="AB530" s="3"/>
      <c r="AC530" s="3"/>
      <c r="AD530" s="3"/>
    </row>
    <row r="531" spans="1:30" ht="14.25" customHeight="1" x14ac:dyDescent="0.2"/>
  </sheetData>
  <sheetProtection algorithmName="SHA-512" hashValue="vu8xOXw0vIUROvBs2BJzdJZBFVeg2aYTTq6I5lkYYqdyJZidKRC6YtUBU3Nz2uEFLK38h5DEu1UxnyG/F98s1g==" saltValue="sZEkAl2qicSgb22wwUUiVg==" spinCount="100000" sheet="1" objects="1" scenarios="1" formatColumns="0" formatRows="0"/>
  <mergeCells count="9">
    <mergeCell ref="G510:L510"/>
    <mergeCell ref="M510:M511"/>
    <mergeCell ref="A509:M509"/>
    <mergeCell ref="AD4:AD5"/>
    <mergeCell ref="A1:AD1"/>
    <mergeCell ref="A2:AD2"/>
    <mergeCell ref="A3:AD3"/>
    <mergeCell ref="V4:AC4"/>
    <mergeCell ref="F4:U4"/>
  </mergeCells>
  <dataValidations disablePrompts="1" count="2">
    <dataValidation type="list" allowBlank="1" showInputMessage="1" showErrorMessage="1" sqref="V5:AB5" xr:uid="{00000000-0002-0000-0500-000000000000}">
      <formula1>Benefícios</formula1>
    </dataValidation>
    <dataValidation type="list" allowBlank="1" showInputMessage="1" showErrorMessage="1" sqref="I511:K511" xr:uid="{00000000-0002-0000-0500-000001000000}">
      <formula1>Beneficios2</formula1>
    </dataValidation>
  </dataValidations>
  <pageMargins left="0.19685039370078741" right="0.19685039370078741" top="0.59055118110236227" bottom="0.59055118110236227" header="0" footer="0"/>
  <pageSetup paperSize="9" scale="46" fitToHeight="0" orientation="landscape" r:id="rId1"/>
  <headerFooter>
    <oddFooter>Página &amp;P de &amp;N</oddFooter>
  </headerFooter>
  <rowBreaks count="1" manualBreakCount="1">
    <brk id="507" max="21" man="1"/>
  </rowBreaks>
  <ignoredErrors>
    <ignoredError sqref="L512:L521 U6:U9" formulaRange="1"/>
    <ignoredError sqref="E6:E9 F24:M505 G6:H6 G7:H23 J6:M6 J7:M23"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lan4">
    <tabColor theme="3" tint="-0.249977111117893"/>
    <pageSetUpPr fitToPage="1"/>
  </sheetPr>
  <dimension ref="A1:BJ532"/>
  <sheetViews>
    <sheetView zoomScaleNormal="100" zoomScaleSheetLayoutView="100" workbookViewId="0">
      <pane xSplit="6" ySplit="6" topLeftCell="G7" activePane="bottomRight" state="frozen"/>
      <selection pane="topRight" activeCell="G1" sqref="G1"/>
      <selection pane="bottomLeft" activeCell="A7" sqref="A7"/>
      <selection pane="bottomRight" activeCell="D25" sqref="D25"/>
    </sheetView>
  </sheetViews>
  <sheetFormatPr defaultColWidth="17" defaultRowHeight="30" customHeight="1" x14ac:dyDescent="0.2"/>
  <cols>
    <col min="1" max="1" width="6.7109375" style="3" customWidth="1"/>
    <col min="2" max="2" width="31.140625" style="3" customWidth="1"/>
    <col min="3" max="3" width="6.7109375" style="3" customWidth="1"/>
    <col min="4" max="4" width="10.7109375" style="38" customWidth="1"/>
    <col min="5" max="6" width="9.28515625" style="3" customWidth="1"/>
    <col min="7" max="7" width="10.28515625" style="38" bestFit="1" customWidth="1"/>
    <col min="8" max="8" width="7.85546875" style="38" customWidth="1"/>
    <col min="9" max="10" width="9.5703125" style="38" customWidth="1"/>
    <col min="11" max="12" width="8.7109375" style="38" customWidth="1"/>
    <col min="13" max="13" width="10.28515625" style="38" customWidth="1"/>
    <col min="14" max="14" width="7.85546875" style="3" customWidth="1"/>
    <col min="15" max="17" width="9.5703125" style="3" customWidth="1"/>
    <col min="18" max="18" width="9.5703125" style="4" customWidth="1"/>
    <col min="19" max="19" width="10.28515625" style="38" hidden="1" customWidth="1"/>
    <col min="20" max="20" width="7.7109375" style="3" hidden="1" customWidth="1"/>
    <col min="21" max="23" width="9.5703125" style="3" hidden="1" customWidth="1"/>
    <col min="24" max="24" width="9.5703125" style="4" hidden="1" customWidth="1"/>
    <col min="25" max="25" width="10.28515625" style="38" hidden="1" customWidth="1"/>
    <col min="26" max="26" width="7.7109375" style="3" hidden="1" customWidth="1"/>
    <col min="27" max="29" width="9.5703125" style="3" hidden="1" customWidth="1"/>
    <col min="30" max="30" width="9.5703125" style="4" hidden="1" customWidth="1"/>
    <col min="31" max="31" width="10.28515625" style="38" hidden="1" customWidth="1"/>
    <col min="32" max="32" width="7.7109375" style="3" hidden="1" customWidth="1"/>
    <col min="33" max="35" width="9.5703125" style="3" hidden="1" customWidth="1"/>
    <col min="36" max="36" width="9.5703125" style="4" hidden="1" customWidth="1"/>
    <col min="37" max="37" width="11.7109375" style="4" customWidth="1"/>
    <col min="38" max="40" width="9.5703125" style="3" customWidth="1"/>
    <col min="41" max="41" width="11.85546875" style="3" customWidth="1"/>
    <col min="42" max="42" width="8.7109375" style="3" customWidth="1"/>
    <col min="43" max="43" width="9.5703125" style="3" bestFit="1" customWidth="1"/>
    <col min="44" max="44" width="72.42578125" style="38" customWidth="1"/>
    <col min="45" max="45" width="8.7109375" style="3" customWidth="1"/>
    <col min="46" max="46" width="17" style="3" customWidth="1"/>
    <col min="47" max="47" width="17" style="3" hidden="1" customWidth="1"/>
    <col min="48" max="48" width="17" style="3" customWidth="1"/>
    <col min="49" max="16384" width="17" style="3"/>
  </cols>
  <sheetData>
    <row r="1" spans="1:47" ht="30.75" customHeight="1" x14ac:dyDescent="0.2">
      <c r="A1" s="368" t="str">
        <f>Capa!A1</f>
        <v>Memória de Cálculo
Termo de Parceria nº 51/21 celebrado entre o Instituto Estadual de Florestas e o Instituto Ekos Brasil</v>
      </c>
      <c r="B1" s="368"/>
      <c r="C1" s="368"/>
      <c r="D1" s="368"/>
      <c r="E1" s="368"/>
      <c r="F1" s="368"/>
      <c r="G1" s="368"/>
      <c r="H1" s="368"/>
      <c r="I1" s="368"/>
      <c r="J1" s="368"/>
      <c r="K1" s="368"/>
      <c r="L1" s="368"/>
      <c r="M1" s="368"/>
      <c r="N1" s="368"/>
      <c r="O1" s="368"/>
      <c r="P1" s="368"/>
      <c r="Q1" s="368"/>
      <c r="R1" s="368"/>
      <c r="S1" s="368"/>
      <c r="T1" s="368"/>
      <c r="U1" s="368"/>
      <c r="V1" s="368"/>
      <c r="W1" s="368"/>
      <c r="X1" s="368"/>
      <c r="Y1" s="368"/>
      <c r="Z1" s="368"/>
      <c r="AA1" s="368"/>
      <c r="AB1" s="368"/>
      <c r="AC1" s="368"/>
      <c r="AD1" s="368"/>
      <c r="AE1" s="368"/>
      <c r="AF1" s="368"/>
      <c r="AG1" s="368"/>
      <c r="AH1" s="368"/>
      <c r="AI1" s="368"/>
      <c r="AJ1" s="368"/>
      <c r="AK1" s="368"/>
      <c r="AL1" s="368"/>
      <c r="AM1" s="368"/>
      <c r="AN1" s="368"/>
      <c r="AO1" s="368"/>
      <c r="AP1" s="368"/>
      <c r="AQ1" s="368"/>
      <c r="AR1" s="368"/>
      <c r="AS1" s="123"/>
      <c r="AU1" s="12" t="s">
        <v>139</v>
      </c>
    </row>
    <row r="2" spans="1:47" ht="21.75" customHeight="1" x14ac:dyDescent="0.2">
      <c r="A2" s="368" t="s">
        <v>368</v>
      </c>
      <c r="B2" s="368"/>
      <c r="C2" s="368"/>
      <c r="D2" s="368"/>
      <c r="E2" s="368"/>
      <c r="F2" s="368"/>
      <c r="G2" s="368"/>
      <c r="H2" s="368"/>
      <c r="I2" s="368"/>
      <c r="J2" s="368"/>
      <c r="K2" s="368"/>
      <c r="L2" s="368"/>
      <c r="M2" s="368"/>
      <c r="N2" s="368"/>
      <c r="O2" s="368"/>
      <c r="P2" s="368"/>
      <c r="Q2" s="368"/>
      <c r="R2" s="368"/>
      <c r="S2" s="368"/>
      <c r="T2" s="368"/>
      <c r="U2" s="368"/>
      <c r="V2" s="368"/>
      <c r="W2" s="368"/>
      <c r="X2" s="368"/>
      <c r="Y2" s="368"/>
      <c r="Z2" s="368"/>
      <c r="AA2" s="368"/>
      <c r="AB2" s="368"/>
      <c r="AC2" s="368"/>
      <c r="AD2" s="368"/>
      <c r="AE2" s="368"/>
      <c r="AF2" s="368"/>
      <c r="AG2" s="368"/>
      <c r="AH2" s="368"/>
      <c r="AI2" s="368"/>
      <c r="AJ2" s="368"/>
      <c r="AK2" s="368"/>
      <c r="AL2" s="368"/>
      <c r="AM2" s="368"/>
      <c r="AN2" s="368"/>
      <c r="AO2" s="368"/>
      <c r="AP2" s="368"/>
      <c r="AQ2" s="368"/>
      <c r="AR2" s="368"/>
      <c r="AS2" s="123"/>
      <c r="AU2" s="12" t="s">
        <v>167</v>
      </c>
    </row>
    <row r="3" spans="1:47" ht="15" customHeight="1" x14ac:dyDescent="0.2">
      <c r="A3" s="368" t="s">
        <v>335</v>
      </c>
      <c r="B3" s="368"/>
      <c r="C3" s="368"/>
      <c r="D3" s="368"/>
      <c r="E3" s="368"/>
      <c r="F3" s="368"/>
      <c r="G3" s="368"/>
      <c r="H3" s="368"/>
      <c r="I3" s="368"/>
      <c r="J3" s="368"/>
      <c r="K3" s="368"/>
      <c r="L3" s="368"/>
      <c r="M3" s="368"/>
      <c r="N3" s="368"/>
      <c r="O3" s="368"/>
      <c r="P3" s="368"/>
      <c r="Q3" s="368"/>
      <c r="R3" s="368"/>
      <c r="S3" s="368"/>
      <c r="T3" s="368"/>
      <c r="U3" s="368"/>
      <c r="V3" s="368"/>
      <c r="W3" s="368"/>
      <c r="X3" s="368"/>
      <c r="Y3" s="368"/>
      <c r="Z3" s="368"/>
      <c r="AA3" s="368"/>
      <c r="AB3" s="368"/>
      <c r="AC3" s="368"/>
      <c r="AD3" s="368"/>
      <c r="AE3" s="368"/>
      <c r="AF3" s="368"/>
      <c r="AG3" s="368"/>
      <c r="AH3" s="368"/>
      <c r="AI3" s="368"/>
      <c r="AJ3" s="368"/>
      <c r="AK3" s="368"/>
      <c r="AL3" s="368"/>
      <c r="AM3" s="368"/>
      <c r="AN3" s="368"/>
      <c r="AO3" s="368"/>
      <c r="AP3" s="368"/>
      <c r="AQ3" s="368"/>
      <c r="AR3" s="368"/>
      <c r="AS3" s="123"/>
      <c r="AU3" s="12" t="s">
        <v>369</v>
      </c>
    </row>
    <row r="4" spans="1:47" s="76" customFormat="1" ht="21" customHeight="1" x14ac:dyDescent="0.2">
      <c r="A4" s="380" t="s">
        <v>30</v>
      </c>
      <c r="B4" s="380" t="s">
        <v>337</v>
      </c>
      <c r="C4" s="380" t="s">
        <v>370</v>
      </c>
      <c r="D4" s="380" t="s">
        <v>371</v>
      </c>
      <c r="E4" s="380" t="s">
        <v>372</v>
      </c>
      <c r="F4" s="392" t="s">
        <v>373</v>
      </c>
      <c r="G4" s="390" t="s">
        <v>374</v>
      </c>
      <c r="H4" s="380"/>
      <c r="I4" s="380"/>
      <c r="J4" s="380"/>
      <c r="K4" s="380"/>
      <c r="L4" s="392"/>
      <c r="M4" s="390" t="s">
        <v>375</v>
      </c>
      <c r="N4" s="380"/>
      <c r="O4" s="380"/>
      <c r="P4" s="380"/>
      <c r="Q4" s="380"/>
      <c r="R4" s="392"/>
      <c r="S4" s="390" t="s">
        <v>376</v>
      </c>
      <c r="T4" s="380"/>
      <c r="U4" s="380"/>
      <c r="V4" s="380"/>
      <c r="W4" s="380"/>
      <c r="X4" s="392"/>
      <c r="Y4" s="390" t="s">
        <v>377</v>
      </c>
      <c r="Z4" s="380"/>
      <c r="AA4" s="380"/>
      <c r="AB4" s="380"/>
      <c r="AC4" s="380"/>
      <c r="AD4" s="392"/>
      <c r="AE4" s="390" t="s">
        <v>378</v>
      </c>
      <c r="AF4" s="380"/>
      <c r="AG4" s="380"/>
      <c r="AH4" s="380"/>
      <c r="AI4" s="380"/>
      <c r="AJ4" s="392"/>
      <c r="AK4" s="390" t="s">
        <v>379</v>
      </c>
      <c r="AL4" s="380"/>
      <c r="AM4" s="380"/>
      <c r="AN4" s="392"/>
      <c r="AO4" s="397" t="s">
        <v>380</v>
      </c>
      <c r="AP4" s="398"/>
      <c r="AQ4" s="398"/>
      <c r="AR4" s="394" t="s">
        <v>101</v>
      </c>
      <c r="AS4" s="126"/>
      <c r="AU4" s="12" t="s">
        <v>171</v>
      </c>
    </row>
    <row r="5" spans="1:47" s="76" customFormat="1" ht="27" customHeight="1" x14ac:dyDescent="0.2">
      <c r="A5" s="384"/>
      <c r="B5" s="384"/>
      <c r="C5" s="384"/>
      <c r="D5" s="384"/>
      <c r="E5" s="384"/>
      <c r="F5" s="385"/>
      <c r="G5" s="388" t="s">
        <v>381</v>
      </c>
      <c r="H5" s="386" t="s">
        <v>382</v>
      </c>
      <c r="I5" s="393" t="s">
        <v>383</v>
      </c>
      <c r="J5" s="384"/>
      <c r="K5" s="384"/>
      <c r="L5" s="385"/>
      <c r="M5" s="388" t="s">
        <v>381</v>
      </c>
      <c r="N5" s="386" t="s">
        <v>382</v>
      </c>
      <c r="O5" s="393" t="s">
        <v>383</v>
      </c>
      <c r="P5" s="384"/>
      <c r="Q5" s="384"/>
      <c r="R5" s="385"/>
      <c r="S5" s="388" t="s">
        <v>381</v>
      </c>
      <c r="T5" s="386" t="s">
        <v>382</v>
      </c>
      <c r="U5" s="393" t="s">
        <v>383</v>
      </c>
      <c r="V5" s="384"/>
      <c r="W5" s="384"/>
      <c r="X5" s="385"/>
      <c r="Y5" s="388" t="s">
        <v>381</v>
      </c>
      <c r="Z5" s="386" t="s">
        <v>382</v>
      </c>
      <c r="AA5" s="393" t="s">
        <v>383</v>
      </c>
      <c r="AB5" s="384"/>
      <c r="AC5" s="384"/>
      <c r="AD5" s="385"/>
      <c r="AE5" s="388" t="s">
        <v>381</v>
      </c>
      <c r="AF5" s="386" t="s">
        <v>382</v>
      </c>
      <c r="AG5" s="393" t="s">
        <v>383</v>
      </c>
      <c r="AH5" s="384"/>
      <c r="AI5" s="384"/>
      <c r="AJ5" s="385"/>
      <c r="AK5" s="388" t="s">
        <v>384</v>
      </c>
      <c r="AL5" s="384" t="s">
        <v>87</v>
      </c>
      <c r="AM5" s="384" t="s">
        <v>89</v>
      </c>
      <c r="AN5" s="385" t="s">
        <v>385</v>
      </c>
      <c r="AO5" s="388" t="s">
        <v>386</v>
      </c>
      <c r="AP5" s="384" t="s">
        <v>387</v>
      </c>
      <c r="AQ5" s="384" t="s">
        <v>388</v>
      </c>
      <c r="AR5" s="395"/>
      <c r="AS5" s="125"/>
      <c r="AU5" s="12" t="s">
        <v>173</v>
      </c>
    </row>
    <row r="6" spans="1:47" s="76" customFormat="1" ht="39" customHeight="1" x14ac:dyDescent="0.2">
      <c r="A6" s="381"/>
      <c r="B6" s="381"/>
      <c r="C6" s="381"/>
      <c r="D6" s="381"/>
      <c r="E6" s="381"/>
      <c r="F6" s="391"/>
      <c r="G6" s="389"/>
      <c r="H6" s="387"/>
      <c r="I6" s="299" t="s">
        <v>167</v>
      </c>
      <c r="J6" s="299" t="s">
        <v>165</v>
      </c>
      <c r="K6" s="299" t="s">
        <v>171</v>
      </c>
      <c r="L6" s="299" t="s">
        <v>181</v>
      </c>
      <c r="M6" s="389"/>
      <c r="N6" s="387"/>
      <c r="O6" s="299"/>
      <c r="P6" s="299"/>
      <c r="Q6" s="299"/>
      <c r="R6" s="299"/>
      <c r="S6" s="389"/>
      <c r="T6" s="387"/>
      <c r="U6" s="299"/>
      <c r="V6" s="299"/>
      <c r="W6" s="299"/>
      <c r="X6" s="299"/>
      <c r="Y6" s="389"/>
      <c r="Z6" s="387"/>
      <c r="AA6" s="299"/>
      <c r="AB6" s="299"/>
      <c r="AC6" s="299"/>
      <c r="AD6" s="299"/>
      <c r="AE6" s="389"/>
      <c r="AF6" s="387"/>
      <c r="AG6" s="299"/>
      <c r="AH6" s="299"/>
      <c r="AI6" s="299"/>
      <c r="AJ6" s="299"/>
      <c r="AK6" s="389"/>
      <c r="AL6" s="381"/>
      <c r="AM6" s="381"/>
      <c r="AN6" s="391"/>
      <c r="AO6" s="389"/>
      <c r="AP6" s="381"/>
      <c r="AQ6" s="381"/>
      <c r="AR6" s="396"/>
      <c r="AS6" s="125"/>
      <c r="AU6" s="12" t="s">
        <v>175</v>
      </c>
    </row>
    <row r="7" spans="1:47" ht="12.75" x14ac:dyDescent="0.2">
      <c r="A7" s="47">
        <v>1</v>
      </c>
      <c r="B7" s="12" t="str">
        <f>'Encargos e Benefícios'!B6</f>
        <v>Diretoria/Presidência</v>
      </c>
      <c r="C7" s="10">
        <f>'Encargos e Benefícios'!C6</f>
        <v>1</v>
      </c>
      <c r="D7" s="37">
        <v>40</v>
      </c>
      <c r="E7" s="167">
        <v>45992</v>
      </c>
      <c r="F7" s="166">
        <v>46143</v>
      </c>
      <c r="G7" s="165">
        <v>46143</v>
      </c>
      <c r="H7" s="127">
        <v>7.0000000000000007E-2</v>
      </c>
      <c r="I7" s="46">
        <f>H7*'Encargos e Benefícios'!V6</f>
        <v>26.652500000000003</v>
      </c>
      <c r="J7" s="46">
        <f>H7*'Encargos e Benefícios'!W6</f>
        <v>14.000000000000002</v>
      </c>
      <c r="K7" s="46">
        <f>H7*'Encargos e Benefícios'!X6</f>
        <v>0.98000000000000009</v>
      </c>
      <c r="L7" s="46">
        <f>H7*'Encargos e Benefícios'!Y6</f>
        <v>1.05</v>
      </c>
      <c r="M7" s="165"/>
      <c r="N7" s="127"/>
      <c r="O7" s="46"/>
      <c r="P7" s="46"/>
      <c r="Q7" s="46"/>
      <c r="R7" s="46"/>
      <c r="S7" s="165"/>
      <c r="T7" s="127"/>
      <c r="U7" s="46"/>
      <c r="V7" s="46"/>
      <c r="W7" s="46"/>
      <c r="X7" s="46"/>
      <c r="Y7" s="165"/>
      <c r="Z7" s="127"/>
      <c r="AA7" s="46"/>
      <c r="AB7" s="46"/>
      <c r="AC7" s="46"/>
      <c r="AD7" s="46"/>
      <c r="AE7" s="165"/>
      <c r="AF7" s="127"/>
      <c r="AG7" s="46"/>
      <c r="AH7" s="46"/>
      <c r="AI7" s="46"/>
      <c r="AJ7" s="130"/>
      <c r="AK7" s="11">
        <f>'Encargos e Benefícios'!D6</f>
        <v>5762.78</v>
      </c>
      <c r="AL7" s="11">
        <f>IF('Encargos e Benefícios'!C6=0,0,'Encargos e Benefícios'!U6/'Encargos e Benefícios'!C6)</f>
        <v>4546.1931111111107</v>
      </c>
      <c r="AM7" s="11">
        <f>IF('Encargos e Benefícios'!C6=0,0,'Encargos e Benefícios'!AC6/'Encargos e Benefícios'!C6)</f>
        <v>609.75</v>
      </c>
      <c r="AN7" s="114">
        <f>IF('Encargos e Benefícios'!C6=0,0,'Encargos e Benefícios'!AD6/'Encargos e Benefícios'!C6)</f>
        <v>10918.72311111111</v>
      </c>
      <c r="AO7" s="32"/>
      <c r="AP7" s="31"/>
      <c r="AQ7" s="31"/>
      <c r="AR7" s="297"/>
      <c r="AS7" s="32"/>
      <c r="AU7" s="12" t="s">
        <v>177</v>
      </c>
    </row>
    <row r="8" spans="1:47" ht="12.75" x14ac:dyDescent="0.2">
      <c r="A8" s="47">
        <v>2</v>
      </c>
      <c r="B8" s="12" t="str">
        <f>'Encargos e Benefícios'!B7</f>
        <v>Diretoria Administrativo Financeira</v>
      </c>
      <c r="C8" s="10">
        <f>'Encargos e Benefícios'!C7</f>
        <v>1</v>
      </c>
      <c r="D8" s="37">
        <v>40</v>
      </c>
      <c r="E8" s="167">
        <v>45992</v>
      </c>
      <c r="F8" s="166">
        <v>46143</v>
      </c>
      <c r="G8" s="165">
        <v>46143</v>
      </c>
      <c r="H8" s="127">
        <v>7.0000000000000007E-2</v>
      </c>
      <c r="I8" s="46">
        <f>H8*'Encargos e Benefícios'!V7</f>
        <v>53.305000000000007</v>
      </c>
      <c r="J8" s="46">
        <f>H8*'Encargos e Benefícios'!W7</f>
        <v>28.000000000000004</v>
      </c>
      <c r="K8" s="46">
        <f>H8*'Encargos e Benefícios'!X7</f>
        <v>0.98000000000000009</v>
      </c>
      <c r="L8" s="46">
        <f>H8*'Encargos e Benefícios'!Y7</f>
        <v>1.05</v>
      </c>
      <c r="M8" s="165"/>
      <c r="N8" s="127"/>
      <c r="O8" s="46"/>
      <c r="P8" s="46"/>
      <c r="Q8" s="46"/>
      <c r="R8" s="46"/>
      <c r="S8" s="165"/>
      <c r="T8" s="127"/>
      <c r="U8" s="46"/>
      <c r="V8" s="46"/>
      <c r="W8" s="46"/>
      <c r="X8" s="46"/>
      <c r="Y8" s="165"/>
      <c r="Z8" s="127"/>
      <c r="AA8" s="46"/>
      <c r="AB8" s="46"/>
      <c r="AC8" s="46"/>
      <c r="AD8" s="46"/>
      <c r="AE8" s="165"/>
      <c r="AF8" s="127"/>
      <c r="AG8" s="46"/>
      <c r="AH8" s="46"/>
      <c r="AI8" s="46"/>
      <c r="AJ8" s="130"/>
      <c r="AK8" s="11">
        <f>'Encargos e Benefícios'!D7</f>
        <v>11525.55</v>
      </c>
      <c r="AL8" s="11">
        <f>IF('Encargos e Benefícios'!C7=0,0,'Encargos e Benefícios'!U7/'Encargos e Benefícios'!C7)</f>
        <v>9092.3783333333322</v>
      </c>
      <c r="AM8" s="11">
        <f>IF('Encargos e Benefícios'!C7=0,0,'Encargos e Benefícios'!AC7/'Encargos e Benefícios'!C7)</f>
        <v>1190.5</v>
      </c>
      <c r="AN8" s="114">
        <f>IF('Encargos e Benefícios'!C7=0,0,'Encargos e Benefícios'!AD7/'Encargos e Benefícios'!C7)</f>
        <v>21808.42833333333</v>
      </c>
      <c r="AO8" s="32"/>
      <c r="AP8" s="31"/>
      <c r="AQ8" s="31"/>
      <c r="AR8" s="297"/>
      <c r="AS8" s="32"/>
      <c r="AU8" s="21" t="s">
        <v>181</v>
      </c>
    </row>
    <row r="9" spans="1:47" ht="12.75" x14ac:dyDescent="0.2">
      <c r="A9" s="47">
        <v>3</v>
      </c>
      <c r="B9" s="12" t="str">
        <f>'Encargos e Benefícios'!B8</f>
        <v>Gerente Geral do Contrato</v>
      </c>
      <c r="C9" s="10">
        <f>'Encargos e Benefícios'!C8</f>
        <v>1</v>
      </c>
      <c r="D9" s="37">
        <v>40</v>
      </c>
      <c r="E9" s="167">
        <v>45992</v>
      </c>
      <c r="F9" s="166">
        <v>46143</v>
      </c>
      <c r="G9" s="165">
        <v>46143</v>
      </c>
      <c r="H9" s="127">
        <v>7.0000000000000007E-2</v>
      </c>
      <c r="I9" s="46">
        <f>H9*'Encargos e Benefícios'!V8</f>
        <v>106.61000000000001</v>
      </c>
      <c r="J9" s="46">
        <f>H9*'Encargos e Benefícios'!W8</f>
        <v>56.000000000000007</v>
      </c>
      <c r="K9" s="46">
        <f>H9*'Encargos e Benefícios'!X8</f>
        <v>0.98000000000000009</v>
      </c>
      <c r="L9" s="46">
        <f>H9*'Encargos e Benefícios'!Y8</f>
        <v>1.05</v>
      </c>
      <c r="M9" s="165"/>
      <c r="N9" s="127"/>
      <c r="O9" s="46"/>
      <c r="P9" s="46"/>
      <c r="Q9" s="46"/>
      <c r="R9" s="46"/>
      <c r="S9" s="165"/>
      <c r="T9" s="127"/>
      <c r="U9" s="46"/>
      <c r="V9" s="46"/>
      <c r="W9" s="46"/>
      <c r="X9" s="46"/>
      <c r="Y9" s="165"/>
      <c r="Z9" s="127"/>
      <c r="AA9" s="46"/>
      <c r="AB9" s="46"/>
      <c r="AC9" s="46"/>
      <c r="AD9" s="46"/>
      <c r="AE9" s="165"/>
      <c r="AF9" s="127"/>
      <c r="AG9" s="46"/>
      <c r="AH9" s="46"/>
      <c r="AI9" s="46"/>
      <c r="AJ9" s="130"/>
      <c r="AK9" s="11">
        <f>'Encargos e Benefícios'!D8</f>
        <v>19187.54</v>
      </c>
      <c r="AL9" s="11">
        <f>IF('Encargos e Benefícios'!C8=0,0,'Encargos e Benefícios'!U8/'Encargos e Benefícios'!C8)</f>
        <v>15136.83711111111</v>
      </c>
      <c r="AM9" s="11">
        <f>IF('Encargos e Benefícios'!C8=0,0,'Encargos e Benefícios'!AC8/'Encargos e Benefícios'!C8)</f>
        <v>2352</v>
      </c>
      <c r="AN9" s="114">
        <f>IF('Encargos e Benefícios'!C8=0,0,'Encargos e Benefícios'!AD8/'Encargos e Benefícios'!C8)</f>
        <v>36676.377111111113</v>
      </c>
      <c r="AO9" s="32"/>
      <c r="AP9" s="31"/>
      <c r="AQ9" s="31"/>
      <c r="AR9" s="297"/>
      <c r="AS9" s="32"/>
    </row>
    <row r="10" spans="1:47" ht="12.75" x14ac:dyDescent="0.2">
      <c r="A10" s="47">
        <v>4</v>
      </c>
      <c r="B10" s="12" t="str">
        <f>'Encargos e Benefícios'!B9</f>
        <v>Gerente de Planejamento e Estratégia</v>
      </c>
      <c r="C10" s="10">
        <f>'Encargos e Benefícios'!C9</f>
        <v>1</v>
      </c>
      <c r="D10" s="37">
        <v>40</v>
      </c>
      <c r="E10" s="167">
        <v>45992</v>
      </c>
      <c r="F10" s="166">
        <v>46143</v>
      </c>
      <c r="G10" s="165">
        <v>46143</v>
      </c>
      <c r="H10" s="127">
        <v>7.0000000000000007E-2</v>
      </c>
      <c r="I10" s="46">
        <f>H10*'Encargos e Benefícios'!V9</f>
        <v>106.61000000000001</v>
      </c>
      <c r="J10" s="46">
        <f>H10*'Encargos e Benefícios'!W9</f>
        <v>56.000000000000007</v>
      </c>
      <c r="K10" s="46">
        <f>H10*'Encargos e Benefícios'!X9</f>
        <v>0.98000000000000009</v>
      </c>
      <c r="L10" s="46">
        <f>H10*'Encargos e Benefícios'!Y9</f>
        <v>1.05</v>
      </c>
      <c r="M10" s="165"/>
      <c r="N10" s="127"/>
      <c r="O10" s="46"/>
      <c r="P10" s="46"/>
      <c r="Q10" s="46"/>
      <c r="R10" s="46"/>
      <c r="S10" s="165"/>
      <c r="T10" s="127"/>
      <c r="U10" s="46"/>
      <c r="V10" s="46"/>
      <c r="W10" s="46"/>
      <c r="X10" s="46"/>
      <c r="Y10" s="165"/>
      <c r="Z10" s="127"/>
      <c r="AA10" s="46"/>
      <c r="AB10" s="46"/>
      <c r="AC10" s="46"/>
      <c r="AD10" s="46"/>
      <c r="AE10" s="165"/>
      <c r="AF10" s="127"/>
      <c r="AG10" s="46"/>
      <c r="AH10" s="46"/>
      <c r="AI10" s="46"/>
      <c r="AJ10" s="130"/>
      <c r="AK10" s="11">
        <f>'Encargos e Benefícios'!D9</f>
        <v>19187.54</v>
      </c>
      <c r="AL10" s="11">
        <f>IF('Encargos e Benefícios'!C9=0,0,'Encargos e Benefícios'!U9/'Encargos e Benefícios'!C9)</f>
        <v>15136.83711111111</v>
      </c>
      <c r="AM10" s="11">
        <f>IF('Encargos e Benefícios'!C9=0,0,'Encargos e Benefícios'!AC9/'Encargos e Benefícios'!C9)</f>
        <v>2352</v>
      </c>
      <c r="AN10" s="114">
        <f>IF('Encargos e Benefícios'!C9=0,0,'Encargos e Benefícios'!AD9/'Encargos e Benefícios'!C9)</f>
        <v>36676.377111111113</v>
      </c>
      <c r="AO10" s="32"/>
      <c r="AP10" s="31"/>
      <c r="AQ10" s="31"/>
      <c r="AR10" s="297"/>
      <c r="AS10" s="32"/>
    </row>
    <row r="11" spans="1:47" ht="12.75" x14ac:dyDescent="0.2">
      <c r="A11" s="47">
        <v>5</v>
      </c>
      <c r="B11" s="12" t="str">
        <f>'Encargos e Benefícios'!B10</f>
        <v>Coordenação Técnica 01</v>
      </c>
      <c r="C11" s="10">
        <f>'Encargos e Benefícios'!C10</f>
        <v>1</v>
      </c>
      <c r="D11" s="37">
        <v>40</v>
      </c>
      <c r="E11" s="167">
        <v>45992</v>
      </c>
      <c r="F11" s="166">
        <v>46143</v>
      </c>
      <c r="G11" s="165">
        <v>46143</v>
      </c>
      <c r="H11" s="127">
        <v>7.0000000000000007E-2</v>
      </c>
      <c r="I11" s="46">
        <f>H11*'Encargos e Benefícios'!V10</f>
        <v>106.61000000000001</v>
      </c>
      <c r="J11" s="46">
        <f>H11*'Encargos e Benefícios'!W10</f>
        <v>56.000000000000007</v>
      </c>
      <c r="K11" s="46">
        <f>H11*'Encargos e Benefícios'!X10</f>
        <v>0.98000000000000009</v>
      </c>
      <c r="L11" s="46">
        <f>H11*'Encargos e Benefícios'!Y10</f>
        <v>1.05</v>
      </c>
      <c r="M11" s="165"/>
      <c r="N11" s="127"/>
      <c r="O11" s="46"/>
      <c r="P11" s="46"/>
      <c r="Q11" s="46"/>
      <c r="R11" s="46"/>
      <c r="S11" s="165"/>
      <c r="T11" s="127"/>
      <c r="U11" s="46"/>
      <c r="V11" s="46"/>
      <c r="W11" s="46"/>
      <c r="X11" s="46"/>
      <c r="Y11" s="165"/>
      <c r="Z11" s="127"/>
      <c r="AA11" s="46"/>
      <c r="AB11" s="46"/>
      <c r="AC11" s="46"/>
      <c r="AD11" s="46"/>
      <c r="AE11" s="165"/>
      <c r="AF11" s="127"/>
      <c r="AG11" s="46"/>
      <c r="AH11" s="46"/>
      <c r="AI11" s="46"/>
      <c r="AJ11" s="130"/>
      <c r="AK11" s="11">
        <f>'Encargos e Benefícios'!D10</f>
        <v>9353.92</v>
      </c>
      <c r="AL11" s="11">
        <f>IF('Encargos e Benefícios'!C10=0,0,'Encargos e Benefícios'!U10/'Encargos e Benefícios'!C10)</f>
        <v>7379.2035555555558</v>
      </c>
      <c r="AM11" s="11">
        <f>IF('Encargos e Benefícios'!C10=0,0,'Encargos e Benefícios'!AC10/'Encargos e Benefícios'!C10)</f>
        <v>2352</v>
      </c>
      <c r="AN11" s="114">
        <f>IF('Encargos e Benefícios'!C10=0,0,'Encargos e Benefícios'!AD10/'Encargos e Benefícios'!C10)</f>
        <v>19085.123555555554</v>
      </c>
      <c r="AO11" s="32"/>
      <c r="AP11" s="31"/>
      <c r="AQ11" s="31"/>
      <c r="AR11" s="297"/>
      <c r="AS11" s="32"/>
    </row>
    <row r="12" spans="1:47" ht="12.75" x14ac:dyDescent="0.2">
      <c r="A12" s="47">
        <v>6</v>
      </c>
      <c r="B12" s="12" t="str">
        <f>'Encargos e Benefícios'!B11</f>
        <v>Coordenação Administrativa Financeira</v>
      </c>
      <c r="C12" s="10">
        <f>'Encargos e Benefícios'!C11</f>
        <v>1</v>
      </c>
      <c r="D12" s="37">
        <v>40</v>
      </c>
      <c r="E12" s="167">
        <v>45992</v>
      </c>
      <c r="F12" s="166">
        <v>46143</v>
      </c>
      <c r="G12" s="165">
        <v>46143</v>
      </c>
      <c r="H12" s="127">
        <v>7.0000000000000007E-2</v>
      </c>
      <c r="I12" s="46">
        <f>H12*'Encargos e Benefícios'!V11</f>
        <v>106.61000000000001</v>
      </c>
      <c r="J12" s="46">
        <f>H12*'Encargos e Benefícios'!W11</f>
        <v>56.000000000000007</v>
      </c>
      <c r="K12" s="46">
        <f>H12*'Encargos e Benefícios'!X11</f>
        <v>0.98000000000000009</v>
      </c>
      <c r="L12" s="46">
        <f>H12*'Encargos e Benefícios'!Y11</f>
        <v>1.05</v>
      </c>
      <c r="M12" s="165"/>
      <c r="N12" s="127"/>
      <c r="O12" s="46"/>
      <c r="P12" s="46"/>
      <c r="Q12" s="46"/>
      <c r="R12" s="46"/>
      <c r="S12" s="165"/>
      <c r="T12" s="127"/>
      <c r="U12" s="46"/>
      <c r="V12" s="46"/>
      <c r="W12" s="46"/>
      <c r="X12" s="46"/>
      <c r="Y12" s="165"/>
      <c r="Z12" s="127"/>
      <c r="AA12" s="46"/>
      <c r="AB12" s="46"/>
      <c r="AC12" s="46"/>
      <c r="AD12" s="46"/>
      <c r="AE12" s="165"/>
      <c r="AF12" s="127"/>
      <c r="AG12" s="46"/>
      <c r="AH12" s="46"/>
      <c r="AI12" s="46"/>
      <c r="AJ12" s="130"/>
      <c r="AK12" s="11">
        <f>'Encargos e Benefícios'!D11</f>
        <v>9353.92</v>
      </c>
      <c r="AL12" s="11">
        <f>IF('Encargos e Benefícios'!C11=0,0,'Encargos e Benefícios'!U11/'Encargos e Benefícios'!C11)</f>
        <v>7379.2035555555558</v>
      </c>
      <c r="AM12" s="11">
        <f>IF('Encargos e Benefícios'!C11=0,0,'Encargos e Benefícios'!AC11/'Encargos e Benefícios'!C11)</f>
        <v>2352</v>
      </c>
      <c r="AN12" s="114">
        <f>IF('Encargos e Benefícios'!C11=0,0,'Encargos e Benefícios'!AD11/'Encargos e Benefícios'!C11)</f>
        <v>19085.123555555554</v>
      </c>
      <c r="AO12" s="32"/>
      <c r="AP12" s="31"/>
      <c r="AQ12" s="31"/>
      <c r="AR12" s="297"/>
      <c r="AS12" s="32"/>
    </row>
    <row r="13" spans="1:47" ht="12.75" x14ac:dyDescent="0.2">
      <c r="A13" s="47">
        <v>7</v>
      </c>
      <c r="B13" s="12" t="str">
        <f>'Encargos e Benefícios'!B12</f>
        <v>Analista Técnico - Biodiversidade</v>
      </c>
      <c r="C13" s="10">
        <f>'Encargos e Benefícios'!C12</f>
        <v>2</v>
      </c>
      <c r="D13" s="37">
        <v>44</v>
      </c>
      <c r="E13" s="167">
        <v>45992</v>
      </c>
      <c r="F13" s="166">
        <v>46143</v>
      </c>
      <c r="G13" s="165">
        <v>46143</v>
      </c>
      <c r="H13" s="127">
        <v>7.0000000000000007E-2</v>
      </c>
      <c r="I13" s="46">
        <f>H13*'Encargos e Benefícios'!V12</f>
        <v>119.14000000000001</v>
      </c>
      <c r="J13" s="46">
        <f>H13*'Encargos e Benefícios'!W12</f>
        <v>112.00000000000001</v>
      </c>
      <c r="K13" s="46">
        <f>H13*'Encargos e Benefícios'!X12</f>
        <v>1.9600000000000002</v>
      </c>
      <c r="L13" s="46">
        <f>H13*'Encargos e Benefícios'!Y12</f>
        <v>2.1</v>
      </c>
      <c r="M13" s="165"/>
      <c r="N13" s="127"/>
      <c r="O13" s="46"/>
      <c r="P13" s="46"/>
      <c r="Q13" s="46"/>
      <c r="R13" s="46"/>
      <c r="S13" s="165"/>
      <c r="T13" s="127"/>
      <c r="U13" s="46"/>
      <c r="V13" s="46"/>
      <c r="W13" s="46"/>
      <c r="X13" s="46"/>
      <c r="Y13" s="165"/>
      <c r="Z13" s="127"/>
      <c r="AA13" s="46"/>
      <c r="AB13" s="46"/>
      <c r="AC13" s="46"/>
      <c r="AD13" s="46"/>
      <c r="AE13" s="165"/>
      <c r="AF13" s="127"/>
      <c r="AG13" s="46"/>
      <c r="AH13" s="46"/>
      <c r="AI13" s="46"/>
      <c r="AJ13" s="130"/>
      <c r="AK13" s="11">
        <f>'Encargos e Benefícios'!D12</f>
        <v>6192.19</v>
      </c>
      <c r="AL13" s="11">
        <f>IF('Encargos e Benefícios'!C12=0,0,'Encargos e Benefícios'!U12/'Encargos e Benefícios'!C12)</f>
        <v>4884.9498888888875</v>
      </c>
      <c r="AM13" s="11">
        <f>IF('Encargos e Benefícios'!C12=0,0,'Encargos e Benefícios'!AC12/'Encargos e Benefícios'!C12)</f>
        <v>1680</v>
      </c>
      <c r="AN13" s="114">
        <f>IF('Encargos e Benefícios'!C12=0,0,'Encargos e Benefícios'!AD12/'Encargos e Benefícios'!C12)</f>
        <v>12757.139888888887</v>
      </c>
      <c r="AO13" s="32"/>
      <c r="AP13" s="31"/>
      <c r="AQ13" s="31"/>
      <c r="AR13" s="297"/>
      <c r="AS13" s="32"/>
    </row>
    <row r="14" spans="1:47" ht="12.75" x14ac:dyDescent="0.2">
      <c r="A14" s="47">
        <v>8</v>
      </c>
      <c r="B14" s="12" t="str">
        <f>'Encargos e Benefícios'!B13</f>
        <v>Analista técnico - Comunicação</v>
      </c>
      <c r="C14" s="10">
        <f>'Encargos e Benefícios'!C13</f>
        <v>1</v>
      </c>
      <c r="D14" s="37">
        <v>44</v>
      </c>
      <c r="E14" s="167">
        <v>45992</v>
      </c>
      <c r="F14" s="166">
        <v>46143</v>
      </c>
      <c r="G14" s="165">
        <v>46143</v>
      </c>
      <c r="H14" s="127">
        <v>7.0000000000000007E-2</v>
      </c>
      <c r="I14" s="46">
        <f>H14*'Encargos e Benefícios'!V13</f>
        <v>59.570000000000007</v>
      </c>
      <c r="J14" s="46">
        <f>H14*'Encargos e Benefícios'!W13</f>
        <v>56.000000000000007</v>
      </c>
      <c r="K14" s="46">
        <f>H14*'Encargos e Benefícios'!X13</f>
        <v>0.98000000000000009</v>
      </c>
      <c r="L14" s="46">
        <f>H14*'Encargos e Benefícios'!Y13</f>
        <v>1.05</v>
      </c>
      <c r="M14" s="165"/>
      <c r="N14" s="127"/>
      <c r="O14" s="46"/>
      <c r="P14" s="46"/>
      <c r="Q14" s="46"/>
      <c r="R14" s="46"/>
      <c r="S14" s="165"/>
      <c r="T14" s="127"/>
      <c r="U14" s="46"/>
      <c r="V14" s="46"/>
      <c r="W14" s="46"/>
      <c r="X14" s="46"/>
      <c r="Y14" s="165"/>
      <c r="Z14" s="127"/>
      <c r="AA14" s="46"/>
      <c r="AB14" s="46"/>
      <c r="AC14" s="46"/>
      <c r="AD14" s="46"/>
      <c r="AE14" s="165"/>
      <c r="AF14" s="127"/>
      <c r="AG14" s="46"/>
      <c r="AH14" s="46"/>
      <c r="AI14" s="46"/>
      <c r="AJ14" s="130"/>
      <c r="AK14" s="11">
        <f>'Encargos e Benefícios'!D13</f>
        <v>6826.88</v>
      </c>
      <c r="AL14" s="11">
        <f>IF('Encargos e Benefícios'!C13=0,0,'Encargos e Benefícios'!U13/'Encargos e Benefícios'!C13)</f>
        <v>5385.6497777777777</v>
      </c>
      <c r="AM14" s="11">
        <f>IF('Encargos e Benefícios'!C13=0,0,'Encargos e Benefícios'!AC13/'Encargos e Benefícios'!C13)</f>
        <v>1680</v>
      </c>
      <c r="AN14" s="114">
        <f>IF('Encargos e Benefícios'!C13=0,0,'Encargos e Benefícios'!AD13/'Encargos e Benefícios'!C13)</f>
        <v>13892.529777777778</v>
      </c>
      <c r="AO14" s="32"/>
      <c r="AP14" s="31"/>
      <c r="AQ14" s="31"/>
      <c r="AR14" s="297"/>
      <c r="AS14" s="32"/>
    </row>
    <row r="15" spans="1:47" ht="12.75" x14ac:dyDescent="0.2">
      <c r="A15" s="47">
        <v>9</v>
      </c>
      <c r="B15" s="12" t="str">
        <f>'Encargos e Benefícios'!B14</f>
        <v>Analista técnico - Adm-Financeiro</v>
      </c>
      <c r="C15" s="10">
        <f>'Encargos e Benefícios'!C14</f>
        <v>1</v>
      </c>
      <c r="D15" s="37">
        <v>44</v>
      </c>
      <c r="E15" s="167">
        <v>45992</v>
      </c>
      <c r="F15" s="166">
        <v>46143</v>
      </c>
      <c r="G15" s="165">
        <v>46143</v>
      </c>
      <c r="H15" s="127">
        <v>7.0000000000000007E-2</v>
      </c>
      <c r="I15" s="46">
        <f>H15*'Encargos e Benefícios'!V14</f>
        <v>59.570000000000007</v>
      </c>
      <c r="J15" s="46">
        <f>H15*'Encargos e Benefícios'!W14</f>
        <v>56.000000000000007</v>
      </c>
      <c r="K15" s="46">
        <f>H15*'Encargos e Benefícios'!X14</f>
        <v>0.98000000000000009</v>
      </c>
      <c r="L15" s="46">
        <f>H15*'Encargos e Benefícios'!Y14</f>
        <v>1.05</v>
      </c>
      <c r="M15" s="165"/>
      <c r="N15" s="127"/>
      <c r="O15" s="46"/>
      <c r="P15" s="46"/>
      <c r="Q15" s="46"/>
      <c r="R15" s="46"/>
      <c r="S15" s="165"/>
      <c r="T15" s="127"/>
      <c r="U15" s="46"/>
      <c r="V15" s="46"/>
      <c r="W15" s="46"/>
      <c r="X15" s="46"/>
      <c r="Y15" s="165"/>
      <c r="Z15" s="127"/>
      <c r="AA15" s="46"/>
      <c r="AB15" s="46"/>
      <c r="AC15" s="46"/>
      <c r="AD15" s="46"/>
      <c r="AE15" s="165"/>
      <c r="AF15" s="127"/>
      <c r="AG15" s="46"/>
      <c r="AH15" s="46"/>
      <c r="AI15" s="46"/>
      <c r="AJ15" s="130"/>
      <c r="AK15" s="11">
        <f>'Encargos e Benefícios'!D14</f>
        <v>6048.19</v>
      </c>
      <c r="AL15" s="11">
        <f>IF('Encargos e Benefícios'!C14=0,0,'Encargos e Benefícios'!U14/'Encargos e Benefícios'!C14)</f>
        <v>4771.3498888888871</v>
      </c>
      <c r="AM15" s="11">
        <f>IF('Encargos e Benefícios'!C14=0,0,'Encargos e Benefícios'!AC14/'Encargos e Benefícios'!C14)</f>
        <v>1680</v>
      </c>
      <c r="AN15" s="114">
        <f>IF('Encargos e Benefícios'!C14=0,0,'Encargos e Benefícios'!AD14/'Encargos e Benefícios'!C14)</f>
        <v>12499.539888888887</v>
      </c>
      <c r="AO15" s="32"/>
      <c r="AP15" s="31"/>
      <c r="AQ15" s="31"/>
      <c r="AR15" s="297"/>
      <c r="AS15" s="32"/>
    </row>
    <row r="16" spans="1:47" ht="12.75" x14ac:dyDescent="0.2">
      <c r="A16" s="47">
        <v>10</v>
      </c>
      <c r="B16" s="12" t="str">
        <f>'Encargos e Benefícios'!B15</f>
        <v>Assistente Administrativa 01</v>
      </c>
      <c r="C16" s="10">
        <f>'Encargos e Benefícios'!C15</f>
        <v>1</v>
      </c>
      <c r="D16" s="37">
        <v>44</v>
      </c>
      <c r="E16" s="167">
        <v>45992</v>
      </c>
      <c r="F16" s="166">
        <v>46143</v>
      </c>
      <c r="G16" s="165">
        <v>46143</v>
      </c>
      <c r="H16" s="127">
        <v>7.0000000000000007E-2</v>
      </c>
      <c r="I16" s="46">
        <f>H16*'Encargos e Benefícios'!V15</f>
        <v>59.570000000000007</v>
      </c>
      <c r="J16" s="46">
        <f>H16*'Encargos e Benefícios'!W15</f>
        <v>56.000000000000007</v>
      </c>
      <c r="K16" s="46">
        <f>H16*'Encargos e Benefícios'!X15</f>
        <v>0.98000000000000009</v>
      </c>
      <c r="L16" s="46">
        <f>H16*'Encargos e Benefícios'!Y15</f>
        <v>1.05</v>
      </c>
      <c r="M16" s="165"/>
      <c r="N16" s="127"/>
      <c r="O16" s="46"/>
      <c r="P16" s="46"/>
      <c r="Q16" s="46"/>
      <c r="R16" s="46"/>
      <c r="S16" s="165"/>
      <c r="T16" s="127"/>
      <c r="U16" s="46"/>
      <c r="V16" s="46"/>
      <c r="W16" s="46"/>
      <c r="X16" s="46"/>
      <c r="Y16" s="165"/>
      <c r="Z16" s="127"/>
      <c r="AA16" s="46"/>
      <c r="AB16" s="46"/>
      <c r="AC16" s="46"/>
      <c r="AD16" s="46"/>
      <c r="AE16" s="165"/>
      <c r="AF16" s="127"/>
      <c r="AG16" s="46"/>
      <c r="AH16" s="46"/>
      <c r="AI16" s="46"/>
      <c r="AJ16" s="130"/>
      <c r="AK16" s="11">
        <f>'Encargos e Benefícios'!D15</f>
        <v>2801.58</v>
      </c>
      <c r="AL16" s="11">
        <f>IF('Encargos e Benefícios'!C15=0,0,'Encargos e Benefícios'!U15/'Encargos e Benefícios'!C15)</f>
        <v>2210.1353333333336</v>
      </c>
      <c r="AM16" s="11">
        <f>IF('Encargos e Benefícios'!C15=0,0,'Encargos e Benefícios'!AC15/'Encargos e Benefícios'!C15)</f>
        <v>1680</v>
      </c>
      <c r="AN16" s="114">
        <f>IF('Encargos e Benefícios'!C15=0,0,'Encargos e Benefícios'!AD15/'Encargos e Benefícios'!C15)</f>
        <v>6691.7153333333335</v>
      </c>
      <c r="AO16" s="32"/>
      <c r="AP16" s="31"/>
      <c r="AQ16" s="31"/>
      <c r="AR16" s="297"/>
      <c r="AS16" s="32"/>
    </row>
    <row r="17" spans="1:45" ht="12.75" x14ac:dyDescent="0.2">
      <c r="A17" s="47">
        <v>11</v>
      </c>
      <c r="B17" s="12" t="str">
        <f>'Encargos e Benefícios'!B16</f>
        <v>Assistente Administrativa 02</v>
      </c>
      <c r="C17" s="10">
        <f>'Encargos e Benefícios'!C16</f>
        <v>1</v>
      </c>
      <c r="D17" s="37">
        <v>44</v>
      </c>
      <c r="E17" s="167">
        <v>45992</v>
      </c>
      <c r="F17" s="166">
        <v>46143</v>
      </c>
      <c r="G17" s="165">
        <v>46143</v>
      </c>
      <c r="H17" s="127">
        <v>7.0000000000000007E-2</v>
      </c>
      <c r="I17" s="46">
        <f>H17*'Encargos e Benefícios'!V16</f>
        <v>59.570000000000007</v>
      </c>
      <c r="J17" s="46">
        <f>H17*'Encargos e Benefícios'!W16</f>
        <v>56.000000000000007</v>
      </c>
      <c r="K17" s="46">
        <f>H17*'Encargos e Benefícios'!X16</f>
        <v>0.98000000000000009</v>
      </c>
      <c r="L17" s="46">
        <f>H17*'Encargos e Benefícios'!Y16</f>
        <v>1.05</v>
      </c>
      <c r="M17" s="165"/>
      <c r="N17" s="127"/>
      <c r="O17" s="46"/>
      <c r="P17" s="46"/>
      <c r="Q17" s="46"/>
      <c r="R17" s="46"/>
      <c r="S17" s="165"/>
      <c r="T17" s="127"/>
      <c r="U17" s="46"/>
      <c r="V17" s="46"/>
      <c r="W17" s="46"/>
      <c r="X17" s="46"/>
      <c r="Y17" s="165"/>
      <c r="Z17" s="127"/>
      <c r="AA17" s="46"/>
      <c r="AB17" s="46"/>
      <c r="AC17" s="46"/>
      <c r="AD17" s="46"/>
      <c r="AE17" s="165"/>
      <c r="AF17" s="127"/>
      <c r="AG17" s="46"/>
      <c r="AH17" s="46"/>
      <c r="AI17" s="46"/>
      <c r="AJ17" s="130"/>
      <c r="AK17" s="11">
        <f>'Encargos e Benefícios'!D16</f>
        <v>2801.58</v>
      </c>
      <c r="AL17" s="11">
        <f>IF('Encargos e Benefícios'!C16=0,0,'Encargos e Benefícios'!U16/'Encargos e Benefícios'!C16)</f>
        <v>2210.1353333333336</v>
      </c>
      <c r="AM17" s="11">
        <f>IF('Encargos e Benefícios'!C16=0,0,'Encargos e Benefícios'!AC16/'Encargos e Benefícios'!C16)</f>
        <v>1680</v>
      </c>
      <c r="AN17" s="114">
        <f>IF('Encargos e Benefícios'!C16=0,0,'Encargos e Benefícios'!AD16/'Encargos e Benefícios'!C16)</f>
        <v>6691.7153333333335</v>
      </c>
      <c r="AO17" s="32"/>
      <c r="AP17" s="31"/>
      <c r="AQ17" s="31"/>
      <c r="AR17" s="297"/>
      <c r="AS17" s="32"/>
    </row>
    <row r="18" spans="1:45" ht="12.75" x14ac:dyDescent="0.2">
      <c r="A18" s="47">
        <v>12</v>
      </c>
      <c r="B18" s="12" t="str">
        <f>'Encargos e Benefícios'!B17</f>
        <v>Encarregado de Serviços de Parque</v>
      </c>
      <c r="C18" s="10">
        <f>'Encargos e Benefícios'!C17</f>
        <v>1</v>
      </c>
      <c r="D18" s="37">
        <v>44</v>
      </c>
      <c r="E18" s="167">
        <v>45992</v>
      </c>
      <c r="F18" s="166">
        <v>46143</v>
      </c>
      <c r="G18" s="165">
        <v>46143</v>
      </c>
      <c r="H18" s="127">
        <v>7.0000000000000007E-2</v>
      </c>
      <c r="I18" s="46">
        <f>H18*'Encargos e Benefícios'!V17</f>
        <v>59.570000000000007</v>
      </c>
      <c r="J18" s="46">
        <f>H18*'Encargos e Benefícios'!W17</f>
        <v>56.000000000000007</v>
      </c>
      <c r="K18" s="46">
        <f>H18*'Encargos e Benefícios'!X17</f>
        <v>0.98000000000000009</v>
      </c>
      <c r="L18" s="46">
        <f>H18*'Encargos e Benefícios'!Y17</f>
        <v>1.05</v>
      </c>
      <c r="M18" s="165"/>
      <c r="N18" s="127"/>
      <c r="O18" s="46"/>
      <c r="P18" s="46"/>
      <c r="Q18" s="46"/>
      <c r="R18" s="46"/>
      <c r="S18" s="165"/>
      <c r="T18" s="127"/>
      <c r="U18" s="46"/>
      <c r="V18" s="46"/>
      <c r="W18" s="46"/>
      <c r="X18" s="46"/>
      <c r="Y18" s="165"/>
      <c r="Z18" s="127"/>
      <c r="AA18" s="46"/>
      <c r="AB18" s="46"/>
      <c r="AC18" s="46"/>
      <c r="AD18" s="46"/>
      <c r="AE18" s="165"/>
      <c r="AF18" s="127"/>
      <c r="AG18" s="46"/>
      <c r="AH18" s="46"/>
      <c r="AI18" s="46"/>
      <c r="AJ18" s="130"/>
      <c r="AK18" s="11">
        <f>'Encargos e Benefícios'!D17</f>
        <v>3688.08</v>
      </c>
      <c r="AL18" s="11">
        <f>IF('Encargos e Benefícios'!C17=0,0,'Encargos e Benefícios'!U17/'Encargos e Benefícios'!C17)</f>
        <v>2909.485333333334</v>
      </c>
      <c r="AM18" s="11">
        <f>IF('Encargos e Benefícios'!C17=0,0,'Encargos e Benefícios'!AC17/'Encargos e Benefícios'!C17)</f>
        <v>1680</v>
      </c>
      <c r="AN18" s="114">
        <f>IF('Encargos e Benefícios'!C17=0,0,'Encargos e Benefícios'!AD17/'Encargos e Benefícios'!C17)</f>
        <v>8277.5653333333339</v>
      </c>
      <c r="AO18" s="32"/>
      <c r="AP18" s="31"/>
      <c r="AQ18" s="31"/>
      <c r="AR18" s="297"/>
      <c r="AS18" s="32"/>
    </row>
    <row r="19" spans="1:45" ht="12.75" x14ac:dyDescent="0.2">
      <c r="A19" s="47">
        <v>13</v>
      </c>
      <c r="B19" s="12" t="str">
        <f>'Encargos e Benefícios'!B18</f>
        <v>Agente de Serviço de Parque 01</v>
      </c>
      <c r="C19" s="10">
        <f>'Encargos e Benefícios'!C18</f>
        <v>2</v>
      </c>
      <c r="D19" s="37">
        <v>44</v>
      </c>
      <c r="E19" s="167">
        <v>45992</v>
      </c>
      <c r="F19" s="166">
        <v>46143</v>
      </c>
      <c r="G19" s="165">
        <v>46143</v>
      </c>
      <c r="H19" s="127">
        <v>7.0000000000000007E-2</v>
      </c>
      <c r="I19" s="46">
        <f>H19*'Encargos e Benefícios'!V18</f>
        <v>119.14000000000001</v>
      </c>
      <c r="J19" s="46">
        <f>H19*'Encargos e Benefícios'!W18</f>
        <v>112.00000000000001</v>
      </c>
      <c r="K19" s="46">
        <f>H19*'Encargos e Benefícios'!X18</f>
        <v>1.9600000000000002</v>
      </c>
      <c r="L19" s="46">
        <f>H19*'Encargos e Benefícios'!Y18</f>
        <v>2.1</v>
      </c>
      <c r="M19" s="165"/>
      <c r="N19" s="127"/>
      <c r="O19" s="46"/>
      <c r="P19" s="46"/>
      <c r="Q19" s="46"/>
      <c r="R19" s="46"/>
      <c r="S19" s="165"/>
      <c r="T19" s="127"/>
      <c r="U19" s="46"/>
      <c r="V19" s="46"/>
      <c r="W19" s="46"/>
      <c r="X19" s="46"/>
      <c r="Y19" s="165"/>
      <c r="Z19" s="127"/>
      <c r="AA19" s="46"/>
      <c r="AB19" s="46"/>
      <c r="AC19" s="46"/>
      <c r="AD19" s="46"/>
      <c r="AE19" s="165"/>
      <c r="AF19" s="127"/>
      <c r="AG19" s="46"/>
      <c r="AH19" s="46"/>
      <c r="AI19" s="46"/>
      <c r="AJ19" s="130"/>
      <c r="AK19" s="11">
        <f>'Encargos e Benefícios'!D18</f>
        <v>1811.99</v>
      </c>
      <c r="AL19" s="11">
        <f>IF('Encargos e Benefícios'!C18=0,0,'Encargos e Benefícios'!U18/'Encargos e Benefícios'!C18)</f>
        <v>1429.4587777777781</v>
      </c>
      <c r="AM19" s="11">
        <f>IF('Encargos e Benefícios'!C18=0,0,'Encargos e Benefícios'!AC18/'Encargos e Benefícios'!C18)</f>
        <v>1680</v>
      </c>
      <c r="AN19" s="114">
        <f>IF('Encargos e Benefícios'!C18=0,0,'Encargos e Benefícios'!AD18/'Encargos e Benefícios'!C18)</f>
        <v>4921.4487777777777</v>
      </c>
      <c r="AO19" s="32"/>
      <c r="AP19" s="31"/>
      <c r="AQ19" s="31"/>
      <c r="AR19" s="297"/>
      <c r="AS19" s="32"/>
    </row>
    <row r="20" spans="1:45" ht="12.75" x14ac:dyDescent="0.2">
      <c r="A20" s="47">
        <v>14</v>
      </c>
      <c r="B20" s="12" t="str">
        <f>'Encargos e Benefícios'!B19</f>
        <v>Agente de Serviço de Parque 02</v>
      </c>
      <c r="C20" s="10">
        <f>'Encargos e Benefícios'!C19</f>
        <v>2</v>
      </c>
      <c r="D20" s="37">
        <v>44</v>
      </c>
      <c r="E20" s="167">
        <v>45992</v>
      </c>
      <c r="F20" s="166">
        <v>46143</v>
      </c>
      <c r="G20" s="165">
        <v>46143</v>
      </c>
      <c r="H20" s="127">
        <v>7.0000000000000007E-2</v>
      </c>
      <c r="I20" s="46">
        <f>H20*'Encargos e Benefícios'!V19</f>
        <v>119.14000000000001</v>
      </c>
      <c r="J20" s="46">
        <f>H20*'Encargos e Benefícios'!W19</f>
        <v>112.00000000000001</v>
      </c>
      <c r="K20" s="46">
        <f>H20*'Encargos e Benefícios'!X19</f>
        <v>1.9600000000000002</v>
      </c>
      <c r="L20" s="46">
        <f>H20*'Encargos e Benefícios'!Y19</f>
        <v>2.1</v>
      </c>
      <c r="M20" s="165"/>
      <c r="N20" s="127"/>
      <c r="O20" s="46"/>
      <c r="P20" s="46"/>
      <c r="Q20" s="46"/>
      <c r="R20" s="46"/>
      <c r="S20" s="165"/>
      <c r="T20" s="127"/>
      <c r="U20" s="46"/>
      <c r="V20" s="46"/>
      <c r="W20" s="46"/>
      <c r="X20" s="46"/>
      <c r="Y20" s="165"/>
      <c r="Z20" s="127"/>
      <c r="AA20" s="46"/>
      <c r="AB20" s="46"/>
      <c r="AC20" s="46"/>
      <c r="AD20" s="46"/>
      <c r="AE20" s="165"/>
      <c r="AF20" s="127"/>
      <c r="AG20" s="46"/>
      <c r="AH20" s="46"/>
      <c r="AI20" s="46"/>
      <c r="AJ20" s="130"/>
      <c r="AK20" s="11">
        <f>'Encargos e Benefícios'!D19</f>
        <v>2493.41</v>
      </c>
      <c r="AL20" s="11">
        <f>IF('Encargos e Benefícios'!C19=0,0,'Encargos e Benefícios'!U19/'Encargos e Benefícios'!C19)</f>
        <v>1967.0234444444445</v>
      </c>
      <c r="AM20" s="11">
        <f>IF('Encargos e Benefícios'!C19=0,0,'Encargos e Benefícios'!AC19/'Encargos e Benefícios'!C19)</f>
        <v>1680</v>
      </c>
      <c r="AN20" s="114">
        <f>IF('Encargos e Benefícios'!C19=0,0,'Encargos e Benefícios'!AD19/'Encargos e Benefícios'!C19)</f>
        <v>6140.4334444444448</v>
      </c>
      <c r="AO20" s="32"/>
      <c r="AP20" s="31"/>
      <c r="AQ20" s="31"/>
      <c r="AR20" s="297"/>
      <c r="AS20" s="32"/>
    </row>
    <row r="21" spans="1:45" ht="12.75" x14ac:dyDescent="0.2">
      <c r="A21" s="47">
        <v>15</v>
      </c>
      <c r="B21" s="12" t="str">
        <f>'Encargos e Benefícios'!B20</f>
        <v>Analista Técnico BI</v>
      </c>
      <c r="C21" s="10">
        <f>'Encargos e Benefícios'!C20</f>
        <v>1</v>
      </c>
      <c r="D21" s="37">
        <v>44</v>
      </c>
      <c r="E21" s="167">
        <v>45992</v>
      </c>
      <c r="F21" s="166">
        <v>45992</v>
      </c>
      <c r="G21" s="165" t="s">
        <v>389</v>
      </c>
      <c r="H21" s="127">
        <v>0</v>
      </c>
      <c r="I21" s="46">
        <f>H21*'Encargos e Benefícios'!V20</f>
        <v>0</v>
      </c>
      <c r="J21" s="46">
        <f>H21*'Encargos e Benefícios'!W20</f>
        <v>0</v>
      </c>
      <c r="K21" s="46">
        <f>H21*'Encargos e Benefícios'!X20</f>
        <v>0</v>
      </c>
      <c r="L21" s="46">
        <f>H21*'Encargos e Benefícios'!Y20</f>
        <v>0</v>
      </c>
      <c r="M21" s="165"/>
      <c r="N21" s="127"/>
      <c r="O21" s="46"/>
      <c r="P21" s="46"/>
      <c r="Q21" s="46"/>
      <c r="R21" s="46"/>
      <c r="S21" s="165"/>
      <c r="T21" s="127"/>
      <c r="U21" s="46"/>
      <c r="V21" s="46"/>
      <c r="W21" s="46"/>
      <c r="X21" s="46"/>
      <c r="Y21" s="165"/>
      <c r="Z21" s="127"/>
      <c r="AA21" s="46"/>
      <c r="AB21" s="46"/>
      <c r="AC21" s="46"/>
      <c r="AD21" s="46"/>
      <c r="AE21" s="165"/>
      <c r="AF21" s="127"/>
      <c r="AG21" s="46"/>
      <c r="AH21" s="46"/>
      <c r="AI21" s="46"/>
      <c r="AJ21" s="130"/>
      <c r="AK21" s="11">
        <f>'Encargos e Benefícios'!D20</f>
        <v>5965.8</v>
      </c>
      <c r="AL21" s="11">
        <f>IF('Encargos e Benefícios'!C20=0,0,'Encargos e Benefícios'!U20/'Encargos e Benefícios'!C20)</f>
        <v>4706.3533333333326</v>
      </c>
      <c r="AM21" s="11">
        <f>IF('Encargos e Benefícios'!C20=0,0,'Encargos e Benefícios'!AC20/'Encargos e Benefícios'!C20)</f>
        <v>1680</v>
      </c>
      <c r="AN21" s="114">
        <f>IF('Encargos e Benefícios'!C20=0,0,'Encargos e Benefícios'!AD20/'Encargos e Benefícios'!C20)</f>
        <v>12352.153333333332</v>
      </c>
      <c r="AO21" s="32"/>
      <c r="AP21" s="31"/>
      <c r="AQ21" s="31"/>
      <c r="AR21" s="297"/>
      <c r="AS21" s="32"/>
    </row>
    <row r="22" spans="1:45" ht="12.75" x14ac:dyDescent="0.2">
      <c r="A22" s="47">
        <v>16</v>
      </c>
      <c r="B22" s="12" t="str">
        <f>'Encargos e Benefícios'!B21</f>
        <v>Coordenação Técnica 02</v>
      </c>
      <c r="C22" s="10">
        <f>'Encargos e Benefícios'!C21</f>
        <v>1</v>
      </c>
      <c r="D22" s="37">
        <v>44</v>
      </c>
      <c r="E22" s="167">
        <v>45992</v>
      </c>
      <c r="F22" s="166">
        <v>45992</v>
      </c>
      <c r="G22" s="165" t="s">
        <v>389</v>
      </c>
      <c r="H22" s="127">
        <v>0</v>
      </c>
      <c r="I22" s="46">
        <f>H22*'Encargos e Benefícios'!V21</f>
        <v>0</v>
      </c>
      <c r="J22" s="46">
        <f>H22*'Encargos e Benefícios'!W21</f>
        <v>0</v>
      </c>
      <c r="K22" s="46">
        <f>H22*'Encargos e Benefícios'!X21</f>
        <v>0</v>
      </c>
      <c r="L22" s="46">
        <f>H22*'Encargos e Benefícios'!Y21</f>
        <v>0</v>
      </c>
      <c r="M22" s="165"/>
      <c r="N22" s="127"/>
      <c r="O22" s="46"/>
      <c r="P22" s="46"/>
      <c r="Q22" s="46"/>
      <c r="R22" s="46"/>
      <c r="S22" s="165"/>
      <c r="T22" s="127"/>
      <c r="U22" s="46"/>
      <c r="V22" s="46"/>
      <c r="W22" s="46"/>
      <c r="X22" s="46"/>
      <c r="Y22" s="165"/>
      <c r="Z22" s="127"/>
      <c r="AA22" s="46"/>
      <c r="AB22" s="46"/>
      <c r="AC22" s="46"/>
      <c r="AD22" s="46"/>
      <c r="AE22" s="165"/>
      <c r="AF22" s="127"/>
      <c r="AG22" s="46"/>
      <c r="AH22" s="46"/>
      <c r="AI22" s="46"/>
      <c r="AJ22" s="130"/>
      <c r="AK22" s="11">
        <f>'Encargos e Benefícios'!D21</f>
        <v>9350</v>
      </c>
      <c r="AL22" s="11">
        <f>IF('Encargos e Benefícios'!C21=0,0,'Encargos e Benefícios'!U21/'Encargos e Benefícios'!C21)</f>
        <v>7376.1111111111122</v>
      </c>
      <c r="AM22" s="11">
        <f>IF('Encargos e Benefícios'!C21=0,0,'Encargos e Benefícios'!AC21/'Encargos e Benefícios'!C21)</f>
        <v>2352</v>
      </c>
      <c r="AN22" s="114">
        <f>IF('Encargos e Benefícios'!C21=0,0,'Encargos e Benefícios'!AD21/'Encargos e Benefícios'!C21)</f>
        <v>19078.111111111113</v>
      </c>
      <c r="AO22" s="32"/>
      <c r="AP22" s="31"/>
      <c r="AQ22" s="31"/>
      <c r="AR22" s="297"/>
      <c r="AS22" s="32"/>
    </row>
    <row r="23" spans="1:45" ht="12.75" x14ac:dyDescent="0.2">
      <c r="A23" s="47">
        <v>17</v>
      </c>
      <c r="B23" s="12" t="str">
        <f>'Encargos e Benefícios'!B22</f>
        <v>Auxiliar de Serviços Gerais</v>
      </c>
      <c r="C23" s="10">
        <f>'Encargos e Benefícios'!C22</f>
        <v>2</v>
      </c>
      <c r="D23" s="37">
        <v>44</v>
      </c>
      <c r="E23" s="167">
        <v>45992</v>
      </c>
      <c r="F23" s="166">
        <v>46143</v>
      </c>
      <c r="G23" s="165">
        <v>46143</v>
      </c>
      <c r="H23" s="127">
        <v>7.0000000000000007E-2</v>
      </c>
      <c r="I23" s="46">
        <f>H23*'Encargos e Benefícios'!V22</f>
        <v>119.14000000000001</v>
      </c>
      <c r="J23" s="46">
        <f>H23*'Encargos e Benefícios'!W22</f>
        <v>112.00000000000001</v>
      </c>
      <c r="K23" s="46">
        <f>H23*'Encargos e Benefícios'!X22</f>
        <v>1.9600000000000002</v>
      </c>
      <c r="L23" s="46">
        <f>H23*'Encargos e Benefícios'!Y22</f>
        <v>2.1</v>
      </c>
      <c r="M23" s="165"/>
      <c r="N23" s="127"/>
      <c r="O23" s="46"/>
      <c r="P23" s="46"/>
      <c r="Q23" s="46"/>
      <c r="R23" s="46"/>
      <c r="S23" s="165"/>
      <c r="T23" s="127"/>
      <c r="U23" s="46"/>
      <c r="V23" s="46"/>
      <c r="W23" s="46"/>
      <c r="X23" s="46"/>
      <c r="Y23" s="165"/>
      <c r="Z23" s="127"/>
      <c r="AA23" s="46"/>
      <c r="AB23" s="46"/>
      <c r="AC23" s="46"/>
      <c r="AD23" s="46"/>
      <c r="AE23" s="165"/>
      <c r="AF23" s="127"/>
      <c r="AG23" s="46"/>
      <c r="AH23" s="46"/>
      <c r="AI23" s="46"/>
      <c r="AJ23" s="130"/>
      <c r="AK23" s="11">
        <f>'Encargos e Benefícios'!D22</f>
        <v>1619.25</v>
      </c>
      <c r="AL23" s="11">
        <f>IF('Encargos e Benefícios'!C22=0,0,'Encargos e Benefícios'!U22/'Encargos e Benefícios'!C22)</f>
        <v>1277.4083333333335</v>
      </c>
      <c r="AM23" s="11">
        <f>IF('Encargos e Benefícios'!C22=0,0,'Encargos e Benefícios'!AC22/'Encargos e Benefícios'!C22)</f>
        <v>1680</v>
      </c>
      <c r="AN23" s="114">
        <f>IF('Encargos e Benefícios'!C22=0,0,'Encargos e Benefícios'!AD22/'Encargos e Benefícios'!C22)</f>
        <v>4576.6583333333338</v>
      </c>
      <c r="AO23" s="32"/>
      <c r="AP23" s="31"/>
      <c r="AQ23" s="31"/>
      <c r="AR23" s="297"/>
      <c r="AS23" s="32"/>
    </row>
    <row r="24" spans="1:45" ht="12.75" x14ac:dyDescent="0.2">
      <c r="A24" s="47">
        <v>18</v>
      </c>
      <c r="B24" s="12" t="str">
        <f>'Encargos e Benefícios'!B23</f>
        <v>Pedreiro</v>
      </c>
      <c r="C24" s="10">
        <f>'Encargos e Benefícios'!C23</f>
        <v>1</v>
      </c>
      <c r="D24" s="37">
        <v>44</v>
      </c>
      <c r="E24" s="167">
        <v>45992</v>
      </c>
      <c r="F24" s="166">
        <v>46143</v>
      </c>
      <c r="G24" s="165">
        <v>46143</v>
      </c>
      <c r="H24" s="127">
        <v>7.0000000000000007E-2</v>
      </c>
      <c r="I24" s="46">
        <f>H24*'Encargos e Benefícios'!V23</f>
        <v>59.570000000000007</v>
      </c>
      <c r="J24" s="46">
        <f>H24*'Encargos e Benefícios'!W23</f>
        <v>56.000000000000007</v>
      </c>
      <c r="K24" s="46">
        <f>H24*'Encargos e Benefícios'!X23</f>
        <v>0.98000000000000009</v>
      </c>
      <c r="L24" s="46">
        <f>H24*'Encargos e Benefícios'!Y23</f>
        <v>1.05</v>
      </c>
      <c r="M24" s="165"/>
      <c r="N24" s="127"/>
      <c r="O24" s="46"/>
      <c r="P24" s="46"/>
      <c r="Q24" s="46"/>
      <c r="R24" s="46"/>
      <c r="S24" s="165"/>
      <c r="T24" s="127"/>
      <c r="U24" s="46"/>
      <c r="V24" s="46"/>
      <c r="W24" s="46"/>
      <c r="X24" s="46"/>
      <c r="Y24" s="165"/>
      <c r="Z24" s="127"/>
      <c r="AA24" s="46"/>
      <c r="AB24" s="46"/>
      <c r="AC24" s="46"/>
      <c r="AD24" s="46"/>
      <c r="AE24" s="165"/>
      <c r="AF24" s="127"/>
      <c r="AG24" s="46"/>
      <c r="AH24" s="46"/>
      <c r="AI24" s="46"/>
      <c r="AJ24" s="130"/>
      <c r="AK24" s="11">
        <f>'Encargos e Benefícios'!D23</f>
        <v>2752.09</v>
      </c>
      <c r="AL24" s="11">
        <f>IF('Encargos e Benefícios'!C23=0,0,'Encargos e Benefícios'!U23/'Encargos e Benefícios'!C23)</f>
        <v>2171.0932222222223</v>
      </c>
      <c r="AM24" s="11">
        <f>IF('Encargos e Benefícios'!C23=0,0,'Encargos e Benefícios'!AC23/'Encargos e Benefícios'!C23)</f>
        <v>1680</v>
      </c>
      <c r="AN24" s="114">
        <f>IF('Encargos e Benefícios'!C23=0,0,'Encargos e Benefícios'!AD23/'Encargos e Benefícios'!C23)</f>
        <v>6603.183222222222</v>
      </c>
      <c r="AO24" s="32"/>
      <c r="AP24" s="31"/>
      <c r="AQ24" s="31"/>
      <c r="AR24" s="297"/>
      <c r="AS24" s="32"/>
    </row>
    <row r="25" spans="1:45" ht="12.75" x14ac:dyDescent="0.2">
      <c r="A25" s="47">
        <v>19</v>
      </c>
      <c r="B25" s="12">
        <f>'Encargos e Benefícios'!B24</f>
        <v>0</v>
      </c>
      <c r="C25" s="10">
        <f>'Encargos e Benefícios'!C24</f>
        <v>0</v>
      </c>
      <c r="D25" s="37"/>
      <c r="E25" s="167"/>
      <c r="F25" s="166"/>
      <c r="G25" s="165"/>
      <c r="H25" s="127"/>
      <c r="I25" s="46"/>
      <c r="J25" s="46"/>
      <c r="K25" s="46"/>
      <c r="L25" s="46"/>
      <c r="M25" s="165"/>
      <c r="N25" s="127"/>
      <c r="O25" s="46"/>
      <c r="P25" s="46"/>
      <c r="Q25" s="46"/>
      <c r="R25" s="46"/>
      <c r="S25" s="165"/>
      <c r="T25" s="127"/>
      <c r="U25" s="46"/>
      <c r="V25" s="46"/>
      <c r="W25" s="46"/>
      <c r="X25" s="46"/>
      <c r="Y25" s="165"/>
      <c r="Z25" s="127"/>
      <c r="AA25" s="46"/>
      <c r="AB25" s="46"/>
      <c r="AC25" s="46"/>
      <c r="AD25" s="46"/>
      <c r="AE25" s="165"/>
      <c r="AF25" s="127"/>
      <c r="AG25" s="46"/>
      <c r="AH25" s="46"/>
      <c r="AI25" s="46"/>
      <c r="AJ25" s="130"/>
      <c r="AK25" s="11">
        <f>'Encargos e Benefícios'!D24</f>
        <v>0</v>
      </c>
      <c r="AL25" s="11">
        <f>IF('Encargos e Benefícios'!C24=0,0,'Encargos e Benefícios'!U24/'Encargos e Benefícios'!C24)</f>
        <v>0</v>
      </c>
      <c r="AM25" s="11">
        <f>IF('Encargos e Benefícios'!C24=0,0,'Encargos e Benefícios'!AC24/'Encargos e Benefícios'!C24)</f>
        <v>0</v>
      </c>
      <c r="AN25" s="114">
        <f>IF('Encargos e Benefícios'!C24=0,0,'Encargos e Benefícios'!AD24/'Encargos e Benefícios'!C24)</f>
        <v>0</v>
      </c>
      <c r="AO25" s="32"/>
      <c r="AP25" s="31"/>
      <c r="AQ25" s="31"/>
      <c r="AR25" s="297"/>
      <c r="AS25" s="32"/>
    </row>
    <row r="26" spans="1:45" ht="12.75" x14ac:dyDescent="0.2">
      <c r="A26" s="47">
        <v>20</v>
      </c>
      <c r="B26" s="12">
        <f>'Encargos e Benefícios'!B25</f>
        <v>0</v>
      </c>
      <c r="C26" s="10">
        <f>'Encargos e Benefícios'!C25</f>
        <v>0</v>
      </c>
      <c r="D26" s="37"/>
      <c r="E26" s="167"/>
      <c r="F26" s="166"/>
      <c r="G26" s="165"/>
      <c r="H26" s="127"/>
      <c r="I26" s="46"/>
      <c r="J26" s="46"/>
      <c r="K26" s="46"/>
      <c r="L26" s="46"/>
      <c r="M26" s="165"/>
      <c r="N26" s="127"/>
      <c r="O26" s="46"/>
      <c r="P26" s="46"/>
      <c r="Q26" s="46"/>
      <c r="R26" s="46"/>
      <c r="S26" s="165"/>
      <c r="T26" s="127"/>
      <c r="U26" s="46"/>
      <c r="V26" s="46"/>
      <c r="W26" s="46"/>
      <c r="X26" s="46"/>
      <c r="Y26" s="165"/>
      <c r="Z26" s="127"/>
      <c r="AA26" s="46"/>
      <c r="AB26" s="46"/>
      <c r="AC26" s="46"/>
      <c r="AD26" s="46"/>
      <c r="AE26" s="165"/>
      <c r="AF26" s="127"/>
      <c r="AG26" s="46"/>
      <c r="AH26" s="46"/>
      <c r="AI26" s="46"/>
      <c r="AJ26" s="130"/>
      <c r="AK26" s="11">
        <f>'Encargos e Benefícios'!D25</f>
        <v>0</v>
      </c>
      <c r="AL26" s="11">
        <f>IF('Encargos e Benefícios'!C25=0,0,'Encargos e Benefícios'!U25/'Encargos e Benefícios'!C25)</f>
        <v>0</v>
      </c>
      <c r="AM26" s="11">
        <f>IF('Encargos e Benefícios'!C25=0,0,'Encargos e Benefícios'!AC25/'Encargos e Benefícios'!C25)</f>
        <v>0</v>
      </c>
      <c r="AN26" s="114">
        <f>IF('Encargos e Benefícios'!C25=0,0,'Encargos e Benefícios'!AD25/'Encargos e Benefícios'!C25)</f>
        <v>0</v>
      </c>
      <c r="AO26" s="32"/>
      <c r="AP26" s="31"/>
      <c r="AQ26" s="31"/>
      <c r="AR26" s="297"/>
      <c r="AS26" s="32"/>
    </row>
    <row r="27" spans="1:45" ht="12.75" x14ac:dyDescent="0.2">
      <c r="A27" s="47">
        <v>21</v>
      </c>
      <c r="B27" s="12">
        <f>'Encargos e Benefícios'!B26</f>
        <v>0</v>
      </c>
      <c r="C27" s="10">
        <f>'Encargos e Benefícios'!C26</f>
        <v>0</v>
      </c>
      <c r="D27" s="37"/>
      <c r="E27" s="167"/>
      <c r="F27" s="166"/>
      <c r="G27" s="165"/>
      <c r="H27" s="127"/>
      <c r="I27" s="46"/>
      <c r="J27" s="46"/>
      <c r="K27" s="46"/>
      <c r="L27" s="46"/>
      <c r="M27" s="165"/>
      <c r="N27" s="127"/>
      <c r="O27" s="46"/>
      <c r="P27" s="46"/>
      <c r="Q27" s="46"/>
      <c r="R27" s="46"/>
      <c r="S27" s="165"/>
      <c r="T27" s="127"/>
      <c r="U27" s="46"/>
      <c r="V27" s="46"/>
      <c r="W27" s="46"/>
      <c r="X27" s="46"/>
      <c r="Y27" s="165"/>
      <c r="Z27" s="127"/>
      <c r="AA27" s="46"/>
      <c r="AB27" s="46"/>
      <c r="AC27" s="46"/>
      <c r="AD27" s="46"/>
      <c r="AE27" s="165"/>
      <c r="AF27" s="127"/>
      <c r="AG27" s="46"/>
      <c r="AH27" s="46"/>
      <c r="AI27" s="46"/>
      <c r="AJ27" s="130"/>
      <c r="AK27" s="11">
        <f>'Encargos e Benefícios'!D26</f>
        <v>0</v>
      </c>
      <c r="AL27" s="11">
        <f>IF('Encargos e Benefícios'!C26=0,0,'Encargos e Benefícios'!U26/'Encargos e Benefícios'!C26)</f>
        <v>0</v>
      </c>
      <c r="AM27" s="11">
        <f>IF('Encargos e Benefícios'!C26=0,0,'Encargos e Benefícios'!AC26/'Encargos e Benefícios'!C26)</f>
        <v>0</v>
      </c>
      <c r="AN27" s="114">
        <f>IF('Encargos e Benefícios'!C26=0,0,'Encargos e Benefícios'!AD26/'Encargos e Benefícios'!C26)</f>
        <v>0</v>
      </c>
      <c r="AO27" s="32"/>
      <c r="AP27" s="31"/>
      <c r="AQ27" s="31"/>
      <c r="AR27" s="297"/>
      <c r="AS27" s="32"/>
    </row>
    <row r="28" spans="1:45" ht="12.75" x14ac:dyDescent="0.2">
      <c r="A28" s="47">
        <v>22</v>
      </c>
      <c r="B28" s="12">
        <f>'Encargos e Benefícios'!B27</f>
        <v>0</v>
      </c>
      <c r="C28" s="10">
        <f>'Encargos e Benefícios'!C27</f>
        <v>0</v>
      </c>
      <c r="D28" s="37"/>
      <c r="E28" s="167"/>
      <c r="F28" s="166"/>
      <c r="G28" s="165"/>
      <c r="H28" s="127"/>
      <c r="I28" s="46"/>
      <c r="J28" s="46"/>
      <c r="K28" s="46"/>
      <c r="L28" s="46"/>
      <c r="M28" s="165"/>
      <c r="N28" s="127"/>
      <c r="O28" s="46"/>
      <c r="P28" s="46"/>
      <c r="Q28" s="46"/>
      <c r="R28" s="46"/>
      <c r="S28" s="165"/>
      <c r="T28" s="127"/>
      <c r="U28" s="46"/>
      <c r="V28" s="46"/>
      <c r="W28" s="46"/>
      <c r="X28" s="46"/>
      <c r="Y28" s="165"/>
      <c r="Z28" s="127"/>
      <c r="AA28" s="46"/>
      <c r="AB28" s="46"/>
      <c r="AC28" s="46"/>
      <c r="AD28" s="46"/>
      <c r="AE28" s="165"/>
      <c r="AF28" s="127"/>
      <c r="AG28" s="46"/>
      <c r="AH28" s="46"/>
      <c r="AI28" s="46"/>
      <c r="AJ28" s="130"/>
      <c r="AK28" s="11">
        <f>'Encargos e Benefícios'!D27</f>
        <v>0</v>
      </c>
      <c r="AL28" s="11">
        <f>IF('Encargos e Benefícios'!C27=0,0,'Encargos e Benefícios'!U27/'Encargos e Benefícios'!C27)</f>
        <v>0</v>
      </c>
      <c r="AM28" s="11">
        <f>IF('Encargos e Benefícios'!C27=0,0,'Encargos e Benefícios'!AC27/'Encargos e Benefícios'!C27)</f>
        <v>0</v>
      </c>
      <c r="AN28" s="114">
        <f>IF('Encargos e Benefícios'!C27=0,0,'Encargos e Benefícios'!AD27/'Encargos e Benefícios'!C27)</f>
        <v>0</v>
      </c>
      <c r="AO28" s="32"/>
      <c r="AP28" s="31"/>
      <c r="AQ28" s="31"/>
      <c r="AR28" s="297"/>
      <c r="AS28" s="32"/>
    </row>
    <row r="29" spans="1:45" ht="12.75" x14ac:dyDescent="0.2">
      <c r="A29" s="47">
        <v>23</v>
      </c>
      <c r="B29" s="12">
        <f>'Encargos e Benefícios'!B28</f>
        <v>0</v>
      </c>
      <c r="C29" s="10">
        <f>'Encargos e Benefícios'!C28</f>
        <v>0</v>
      </c>
      <c r="D29" s="37"/>
      <c r="E29" s="167"/>
      <c r="F29" s="166"/>
      <c r="G29" s="165"/>
      <c r="H29" s="127"/>
      <c r="I29" s="46"/>
      <c r="J29" s="46"/>
      <c r="K29" s="46"/>
      <c r="L29" s="46"/>
      <c r="M29" s="165"/>
      <c r="N29" s="127"/>
      <c r="O29" s="46"/>
      <c r="P29" s="46"/>
      <c r="Q29" s="46"/>
      <c r="R29" s="46"/>
      <c r="S29" s="165"/>
      <c r="T29" s="127"/>
      <c r="U29" s="46"/>
      <c r="V29" s="46"/>
      <c r="W29" s="46"/>
      <c r="X29" s="46"/>
      <c r="Y29" s="165"/>
      <c r="Z29" s="127"/>
      <c r="AA29" s="46"/>
      <c r="AB29" s="46"/>
      <c r="AC29" s="46"/>
      <c r="AD29" s="46"/>
      <c r="AE29" s="165"/>
      <c r="AF29" s="127"/>
      <c r="AG29" s="46"/>
      <c r="AH29" s="46"/>
      <c r="AI29" s="46"/>
      <c r="AJ29" s="130"/>
      <c r="AK29" s="11">
        <f>'Encargos e Benefícios'!D28</f>
        <v>0</v>
      </c>
      <c r="AL29" s="11">
        <f>IF('Encargos e Benefícios'!C28=0,0,'Encargos e Benefícios'!U28/'Encargos e Benefícios'!C28)</f>
        <v>0</v>
      </c>
      <c r="AM29" s="11">
        <f>IF('Encargos e Benefícios'!C28=0,0,'Encargos e Benefícios'!AC28/'Encargos e Benefícios'!C28)</f>
        <v>0</v>
      </c>
      <c r="AN29" s="114">
        <f>IF('Encargos e Benefícios'!C28=0,0,'Encargos e Benefícios'!AD28/'Encargos e Benefícios'!C28)</f>
        <v>0</v>
      </c>
      <c r="AO29" s="32"/>
      <c r="AP29" s="31"/>
      <c r="AQ29" s="31"/>
      <c r="AR29" s="297"/>
      <c r="AS29" s="32"/>
    </row>
    <row r="30" spans="1:45" ht="12.75" x14ac:dyDescent="0.2">
      <c r="A30" s="47">
        <v>24</v>
      </c>
      <c r="B30" s="12">
        <f>'Encargos e Benefícios'!B29</f>
        <v>0</v>
      </c>
      <c r="C30" s="10">
        <f>'Encargos e Benefícios'!C29</f>
        <v>0</v>
      </c>
      <c r="D30" s="37"/>
      <c r="E30" s="167"/>
      <c r="F30" s="166"/>
      <c r="G30" s="165"/>
      <c r="H30" s="127"/>
      <c r="I30" s="46"/>
      <c r="J30" s="46"/>
      <c r="K30" s="46"/>
      <c r="L30" s="46"/>
      <c r="M30" s="165"/>
      <c r="N30" s="127"/>
      <c r="O30" s="46"/>
      <c r="P30" s="46"/>
      <c r="Q30" s="46"/>
      <c r="R30" s="46"/>
      <c r="S30" s="165"/>
      <c r="T30" s="127"/>
      <c r="U30" s="46"/>
      <c r="V30" s="46"/>
      <c r="W30" s="46"/>
      <c r="X30" s="46"/>
      <c r="Y30" s="165"/>
      <c r="Z30" s="127"/>
      <c r="AA30" s="46"/>
      <c r="AB30" s="46"/>
      <c r="AC30" s="46"/>
      <c r="AD30" s="46"/>
      <c r="AE30" s="165"/>
      <c r="AF30" s="127"/>
      <c r="AG30" s="46"/>
      <c r="AH30" s="46"/>
      <c r="AI30" s="46"/>
      <c r="AJ30" s="130"/>
      <c r="AK30" s="11">
        <f>'Encargos e Benefícios'!D29</f>
        <v>0</v>
      </c>
      <c r="AL30" s="11">
        <f>IF('Encargos e Benefícios'!C29=0,0,'Encargos e Benefícios'!U29/'Encargos e Benefícios'!C29)</f>
        <v>0</v>
      </c>
      <c r="AM30" s="11">
        <f>IF('Encargos e Benefícios'!C29=0,0,'Encargos e Benefícios'!AC29/'Encargos e Benefícios'!C29)</f>
        <v>0</v>
      </c>
      <c r="AN30" s="114">
        <f>IF('Encargos e Benefícios'!C29=0,0,'Encargos e Benefícios'!AD29/'Encargos e Benefícios'!C29)</f>
        <v>0</v>
      </c>
      <c r="AO30" s="32"/>
      <c r="AP30" s="31"/>
      <c r="AQ30" s="31"/>
      <c r="AR30" s="297"/>
      <c r="AS30" s="32"/>
    </row>
    <row r="31" spans="1:45" ht="12.75" x14ac:dyDescent="0.2">
      <c r="A31" s="47">
        <v>25</v>
      </c>
      <c r="B31" s="12">
        <f>'Encargos e Benefícios'!B30</f>
        <v>0</v>
      </c>
      <c r="C31" s="10">
        <f>'Encargos e Benefícios'!C30</f>
        <v>0</v>
      </c>
      <c r="D31" s="37"/>
      <c r="E31" s="167"/>
      <c r="F31" s="166"/>
      <c r="G31" s="165"/>
      <c r="H31" s="127"/>
      <c r="I31" s="46"/>
      <c r="J31" s="46"/>
      <c r="K31" s="46"/>
      <c r="L31" s="46"/>
      <c r="M31" s="165"/>
      <c r="N31" s="127"/>
      <c r="O31" s="46"/>
      <c r="P31" s="46"/>
      <c r="Q31" s="46"/>
      <c r="R31" s="46"/>
      <c r="S31" s="165"/>
      <c r="T31" s="127"/>
      <c r="U31" s="46"/>
      <c r="V31" s="46"/>
      <c r="W31" s="46"/>
      <c r="X31" s="46"/>
      <c r="Y31" s="165"/>
      <c r="Z31" s="127"/>
      <c r="AA31" s="46"/>
      <c r="AB31" s="46"/>
      <c r="AC31" s="46"/>
      <c r="AD31" s="46"/>
      <c r="AE31" s="165"/>
      <c r="AF31" s="127"/>
      <c r="AG31" s="46"/>
      <c r="AH31" s="46"/>
      <c r="AI31" s="46"/>
      <c r="AJ31" s="130"/>
      <c r="AK31" s="11">
        <f>'Encargos e Benefícios'!D30</f>
        <v>0</v>
      </c>
      <c r="AL31" s="11">
        <f>IF('Encargos e Benefícios'!C30=0,0,'Encargos e Benefícios'!U30/'Encargos e Benefícios'!C30)</f>
        <v>0</v>
      </c>
      <c r="AM31" s="11">
        <f>IF('Encargos e Benefícios'!C30=0,0,'Encargos e Benefícios'!AC30/'Encargos e Benefícios'!C30)</f>
        <v>0</v>
      </c>
      <c r="AN31" s="114">
        <f>IF('Encargos e Benefícios'!C30=0,0,'Encargos e Benefícios'!AD30/'Encargos e Benefícios'!C30)</f>
        <v>0</v>
      </c>
      <c r="AO31" s="32"/>
      <c r="AP31" s="31"/>
      <c r="AQ31" s="31"/>
      <c r="AR31" s="297"/>
      <c r="AS31" s="32"/>
    </row>
    <row r="32" spans="1:45" ht="12.75" x14ac:dyDescent="0.2">
      <c r="A32" s="47">
        <v>26</v>
      </c>
      <c r="B32" s="12">
        <f>'Encargos e Benefícios'!B31</f>
        <v>0</v>
      </c>
      <c r="C32" s="10">
        <f>'Encargos e Benefícios'!C31</f>
        <v>0</v>
      </c>
      <c r="D32" s="37"/>
      <c r="E32" s="167"/>
      <c r="F32" s="166"/>
      <c r="G32" s="165"/>
      <c r="H32" s="127"/>
      <c r="I32" s="46"/>
      <c r="J32" s="46"/>
      <c r="K32" s="46"/>
      <c r="L32" s="46"/>
      <c r="M32" s="165"/>
      <c r="N32" s="127"/>
      <c r="O32" s="46"/>
      <c r="P32" s="46"/>
      <c r="Q32" s="46"/>
      <c r="R32" s="46"/>
      <c r="S32" s="165"/>
      <c r="T32" s="127"/>
      <c r="U32" s="46"/>
      <c r="V32" s="46"/>
      <c r="W32" s="46"/>
      <c r="X32" s="46"/>
      <c r="Y32" s="165"/>
      <c r="Z32" s="127"/>
      <c r="AA32" s="46"/>
      <c r="AB32" s="46"/>
      <c r="AC32" s="46"/>
      <c r="AD32" s="46"/>
      <c r="AE32" s="165"/>
      <c r="AF32" s="127"/>
      <c r="AG32" s="46"/>
      <c r="AH32" s="46"/>
      <c r="AI32" s="46"/>
      <c r="AJ32" s="130"/>
      <c r="AK32" s="11">
        <f>'Encargos e Benefícios'!D31</f>
        <v>0</v>
      </c>
      <c r="AL32" s="11">
        <f>IF('Encargos e Benefícios'!C31=0,0,'Encargos e Benefícios'!U31/'Encargos e Benefícios'!C31)</f>
        <v>0</v>
      </c>
      <c r="AM32" s="11">
        <f>IF('Encargos e Benefícios'!C31=0,0,'Encargos e Benefícios'!AC31/'Encargos e Benefícios'!C31)</f>
        <v>0</v>
      </c>
      <c r="AN32" s="114">
        <f>IF('Encargos e Benefícios'!C31=0,0,'Encargos e Benefícios'!AD31/'Encargos e Benefícios'!C31)</f>
        <v>0</v>
      </c>
      <c r="AO32" s="32"/>
      <c r="AP32" s="31"/>
      <c r="AQ32" s="31"/>
      <c r="AR32" s="297"/>
      <c r="AS32" s="32"/>
    </row>
    <row r="33" spans="1:45" ht="12.75" x14ac:dyDescent="0.2">
      <c r="A33" s="47">
        <v>27</v>
      </c>
      <c r="B33" s="12">
        <f>'Encargos e Benefícios'!B32</f>
        <v>0</v>
      </c>
      <c r="C33" s="10">
        <f>'Encargos e Benefícios'!C32</f>
        <v>0</v>
      </c>
      <c r="D33" s="37"/>
      <c r="E33" s="167"/>
      <c r="F33" s="166"/>
      <c r="G33" s="165"/>
      <c r="H33" s="127"/>
      <c r="I33" s="46"/>
      <c r="J33" s="46"/>
      <c r="K33" s="46"/>
      <c r="L33" s="46"/>
      <c r="M33" s="165"/>
      <c r="N33" s="127"/>
      <c r="O33" s="46"/>
      <c r="P33" s="46"/>
      <c r="Q33" s="46"/>
      <c r="R33" s="46"/>
      <c r="S33" s="165"/>
      <c r="T33" s="127"/>
      <c r="U33" s="46"/>
      <c r="V33" s="46"/>
      <c r="W33" s="46"/>
      <c r="X33" s="46"/>
      <c r="Y33" s="165"/>
      <c r="Z33" s="127"/>
      <c r="AA33" s="46"/>
      <c r="AB33" s="46"/>
      <c r="AC33" s="46"/>
      <c r="AD33" s="46"/>
      <c r="AE33" s="165"/>
      <c r="AF33" s="127"/>
      <c r="AG33" s="46"/>
      <c r="AH33" s="46"/>
      <c r="AI33" s="46"/>
      <c r="AJ33" s="130"/>
      <c r="AK33" s="11">
        <f>'Encargos e Benefícios'!D32</f>
        <v>0</v>
      </c>
      <c r="AL33" s="11">
        <f>IF('Encargos e Benefícios'!C32=0,0,'Encargos e Benefícios'!U32/'Encargos e Benefícios'!C32)</f>
        <v>0</v>
      </c>
      <c r="AM33" s="11">
        <f>IF('Encargos e Benefícios'!C32=0,0,'Encargos e Benefícios'!AC32/'Encargos e Benefícios'!C32)</f>
        <v>0</v>
      </c>
      <c r="AN33" s="114">
        <f>IF('Encargos e Benefícios'!C32=0,0,'Encargos e Benefícios'!AD32/'Encargos e Benefícios'!C32)</f>
        <v>0</v>
      </c>
      <c r="AO33" s="32"/>
      <c r="AP33" s="31"/>
      <c r="AQ33" s="31"/>
      <c r="AR33" s="297"/>
      <c r="AS33" s="32"/>
    </row>
    <row r="34" spans="1:45" ht="12.75" x14ac:dyDescent="0.2">
      <c r="A34" s="47">
        <v>28</v>
      </c>
      <c r="B34" s="12">
        <f>'Encargos e Benefícios'!B33</f>
        <v>0</v>
      </c>
      <c r="C34" s="10">
        <f>'Encargos e Benefícios'!C33</f>
        <v>0</v>
      </c>
      <c r="D34" s="37"/>
      <c r="E34" s="167"/>
      <c r="F34" s="166"/>
      <c r="G34" s="165"/>
      <c r="H34" s="127"/>
      <c r="I34" s="46"/>
      <c r="J34" s="46"/>
      <c r="K34" s="46"/>
      <c r="L34" s="46"/>
      <c r="M34" s="165"/>
      <c r="N34" s="127"/>
      <c r="O34" s="46"/>
      <c r="P34" s="46"/>
      <c r="Q34" s="46"/>
      <c r="R34" s="46"/>
      <c r="S34" s="165"/>
      <c r="T34" s="127"/>
      <c r="U34" s="46"/>
      <c r="V34" s="46"/>
      <c r="W34" s="46"/>
      <c r="X34" s="46"/>
      <c r="Y34" s="165"/>
      <c r="Z34" s="127"/>
      <c r="AA34" s="46"/>
      <c r="AB34" s="46"/>
      <c r="AC34" s="46"/>
      <c r="AD34" s="46"/>
      <c r="AE34" s="165"/>
      <c r="AF34" s="127"/>
      <c r="AG34" s="46"/>
      <c r="AH34" s="46"/>
      <c r="AI34" s="46"/>
      <c r="AJ34" s="130"/>
      <c r="AK34" s="11">
        <f>'Encargos e Benefícios'!D33</f>
        <v>0</v>
      </c>
      <c r="AL34" s="11">
        <f>IF('Encargos e Benefícios'!C33=0,0,'Encargos e Benefícios'!U33/'Encargos e Benefícios'!C33)</f>
        <v>0</v>
      </c>
      <c r="AM34" s="11">
        <f>IF('Encargos e Benefícios'!C33=0,0,'Encargos e Benefícios'!AC33/'Encargos e Benefícios'!C33)</f>
        <v>0</v>
      </c>
      <c r="AN34" s="114">
        <f>IF('Encargos e Benefícios'!C33=0,0,'Encargos e Benefícios'!AD33/'Encargos e Benefícios'!C33)</f>
        <v>0</v>
      </c>
      <c r="AO34" s="32"/>
      <c r="AP34" s="31"/>
      <c r="AQ34" s="31"/>
      <c r="AR34" s="297"/>
      <c r="AS34" s="32"/>
    </row>
    <row r="35" spans="1:45" ht="12.75" x14ac:dyDescent="0.2">
      <c r="A35" s="47">
        <v>29</v>
      </c>
      <c r="B35" s="12">
        <f>'Encargos e Benefícios'!B34</f>
        <v>0</v>
      </c>
      <c r="C35" s="10">
        <f>'Encargos e Benefícios'!C34</f>
        <v>0</v>
      </c>
      <c r="D35" s="37"/>
      <c r="E35" s="167"/>
      <c r="F35" s="166"/>
      <c r="G35" s="165"/>
      <c r="H35" s="127"/>
      <c r="I35" s="46"/>
      <c r="J35" s="46"/>
      <c r="K35" s="46"/>
      <c r="L35" s="46"/>
      <c r="M35" s="165"/>
      <c r="N35" s="127"/>
      <c r="O35" s="46"/>
      <c r="P35" s="46"/>
      <c r="Q35" s="46"/>
      <c r="R35" s="46"/>
      <c r="S35" s="165"/>
      <c r="T35" s="127"/>
      <c r="U35" s="46"/>
      <c r="V35" s="46"/>
      <c r="W35" s="46"/>
      <c r="X35" s="46"/>
      <c r="Y35" s="165"/>
      <c r="Z35" s="127"/>
      <c r="AA35" s="46"/>
      <c r="AB35" s="46"/>
      <c r="AC35" s="46"/>
      <c r="AD35" s="46"/>
      <c r="AE35" s="165"/>
      <c r="AF35" s="127"/>
      <c r="AG35" s="46"/>
      <c r="AH35" s="46"/>
      <c r="AI35" s="46"/>
      <c r="AJ35" s="130"/>
      <c r="AK35" s="11">
        <f>'Encargos e Benefícios'!D34</f>
        <v>0</v>
      </c>
      <c r="AL35" s="11">
        <f>IF('Encargos e Benefícios'!C34=0,0,'Encargos e Benefícios'!U34/'Encargos e Benefícios'!C34)</f>
        <v>0</v>
      </c>
      <c r="AM35" s="11">
        <f>IF('Encargos e Benefícios'!C34=0,0,'Encargos e Benefícios'!AC34/'Encargos e Benefícios'!C34)</f>
        <v>0</v>
      </c>
      <c r="AN35" s="114">
        <f>IF('Encargos e Benefícios'!C34=0,0,'Encargos e Benefícios'!AD34/'Encargos e Benefícios'!C34)</f>
        <v>0</v>
      </c>
      <c r="AO35" s="32"/>
      <c r="AP35" s="31"/>
      <c r="AQ35" s="31"/>
      <c r="AR35" s="297"/>
      <c r="AS35" s="32"/>
    </row>
    <row r="36" spans="1:45" ht="12.75" x14ac:dyDescent="0.2">
      <c r="A36" s="47">
        <v>30</v>
      </c>
      <c r="B36" s="12">
        <f>'Encargos e Benefícios'!B35</f>
        <v>0</v>
      </c>
      <c r="C36" s="10">
        <f>'Encargos e Benefícios'!C35</f>
        <v>0</v>
      </c>
      <c r="D36" s="37"/>
      <c r="E36" s="167"/>
      <c r="F36" s="166"/>
      <c r="G36" s="165"/>
      <c r="H36" s="127"/>
      <c r="I36" s="46"/>
      <c r="J36" s="46"/>
      <c r="K36" s="46"/>
      <c r="L36" s="46"/>
      <c r="M36" s="165"/>
      <c r="N36" s="127"/>
      <c r="O36" s="46"/>
      <c r="P36" s="46"/>
      <c r="Q36" s="46"/>
      <c r="R36" s="46"/>
      <c r="S36" s="165"/>
      <c r="T36" s="127"/>
      <c r="U36" s="46"/>
      <c r="V36" s="46"/>
      <c r="W36" s="46"/>
      <c r="X36" s="46"/>
      <c r="Y36" s="165"/>
      <c r="Z36" s="127"/>
      <c r="AA36" s="46"/>
      <c r="AB36" s="46"/>
      <c r="AC36" s="46"/>
      <c r="AD36" s="46"/>
      <c r="AE36" s="165"/>
      <c r="AF36" s="127"/>
      <c r="AG36" s="46"/>
      <c r="AH36" s="46"/>
      <c r="AI36" s="46"/>
      <c r="AJ36" s="130"/>
      <c r="AK36" s="11">
        <f>'Encargos e Benefícios'!D35</f>
        <v>0</v>
      </c>
      <c r="AL36" s="11">
        <f>IF('Encargos e Benefícios'!C35=0,0,'Encargos e Benefícios'!U35/'Encargos e Benefícios'!C35)</f>
        <v>0</v>
      </c>
      <c r="AM36" s="11">
        <f>IF('Encargos e Benefícios'!C35=0,0,'Encargos e Benefícios'!AC35/'Encargos e Benefícios'!C35)</f>
        <v>0</v>
      </c>
      <c r="AN36" s="114">
        <f>IF('Encargos e Benefícios'!C35=0,0,'Encargos e Benefícios'!AD35/'Encargos e Benefícios'!C35)</f>
        <v>0</v>
      </c>
      <c r="AO36" s="32"/>
      <c r="AP36" s="31"/>
      <c r="AQ36" s="31"/>
      <c r="AR36" s="297"/>
      <c r="AS36" s="32"/>
    </row>
    <row r="37" spans="1:45" ht="12.75" x14ac:dyDescent="0.2">
      <c r="A37" s="47">
        <v>31</v>
      </c>
      <c r="B37" s="12">
        <f>'Encargos e Benefícios'!B36</f>
        <v>0</v>
      </c>
      <c r="C37" s="10">
        <f>'Encargos e Benefícios'!C36</f>
        <v>0</v>
      </c>
      <c r="D37" s="37"/>
      <c r="E37" s="167"/>
      <c r="F37" s="166"/>
      <c r="G37" s="165"/>
      <c r="H37" s="127"/>
      <c r="I37" s="46"/>
      <c r="J37" s="46"/>
      <c r="K37" s="46"/>
      <c r="L37" s="46"/>
      <c r="M37" s="165"/>
      <c r="N37" s="127"/>
      <c r="O37" s="46"/>
      <c r="P37" s="46"/>
      <c r="Q37" s="46"/>
      <c r="R37" s="46"/>
      <c r="S37" s="165"/>
      <c r="T37" s="127"/>
      <c r="U37" s="46"/>
      <c r="V37" s="46"/>
      <c r="W37" s="46"/>
      <c r="X37" s="46"/>
      <c r="Y37" s="165"/>
      <c r="Z37" s="127"/>
      <c r="AA37" s="46"/>
      <c r="AB37" s="46"/>
      <c r="AC37" s="46"/>
      <c r="AD37" s="46"/>
      <c r="AE37" s="165"/>
      <c r="AF37" s="127"/>
      <c r="AG37" s="46"/>
      <c r="AH37" s="46"/>
      <c r="AI37" s="46"/>
      <c r="AJ37" s="130"/>
      <c r="AK37" s="11">
        <f>'Encargos e Benefícios'!D36</f>
        <v>0</v>
      </c>
      <c r="AL37" s="11">
        <f>IF('Encargos e Benefícios'!C36=0,0,'Encargos e Benefícios'!U36/'Encargos e Benefícios'!C36)</f>
        <v>0</v>
      </c>
      <c r="AM37" s="11">
        <f>IF('Encargos e Benefícios'!C36=0,0,'Encargos e Benefícios'!AC36/'Encargos e Benefícios'!C36)</f>
        <v>0</v>
      </c>
      <c r="AN37" s="114">
        <f>IF('Encargos e Benefícios'!C36=0,0,'Encargos e Benefícios'!AD36/'Encargos e Benefícios'!C36)</f>
        <v>0</v>
      </c>
      <c r="AO37" s="32"/>
      <c r="AP37" s="31"/>
      <c r="AQ37" s="31"/>
      <c r="AR37" s="297"/>
      <c r="AS37" s="32"/>
    </row>
    <row r="38" spans="1:45" ht="12.75" x14ac:dyDescent="0.2">
      <c r="A38" s="47">
        <v>32</v>
      </c>
      <c r="B38" s="12">
        <f>'Encargos e Benefícios'!B37</f>
        <v>0</v>
      </c>
      <c r="C38" s="10">
        <f>'Encargos e Benefícios'!C37</f>
        <v>0</v>
      </c>
      <c r="D38" s="37"/>
      <c r="E38" s="167"/>
      <c r="F38" s="166"/>
      <c r="G38" s="165"/>
      <c r="H38" s="127"/>
      <c r="I38" s="46"/>
      <c r="J38" s="46"/>
      <c r="K38" s="46"/>
      <c r="L38" s="46"/>
      <c r="M38" s="165"/>
      <c r="N38" s="127"/>
      <c r="O38" s="46"/>
      <c r="P38" s="46"/>
      <c r="Q38" s="46"/>
      <c r="R38" s="46"/>
      <c r="S38" s="165"/>
      <c r="T38" s="127"/>
      <c r="U38" s="46"/>
      <c r="V38" s="46"/>
      <c r="W38" s="46"/>
      <c r="X38" s="46"/>
      <c r="Y38" s="165"/>
      <c r="Z38" s="127"/>
      <c r="AA38" s="46"/>
      <c r="AB38" s="46"/>
      <c r="AC38" s="46"/>
      <c r="AD38" s="46"/>
      <c r="AE38" s="165"/>
      <c r="AF38" s="127"/>
      <c r="AG38" s="46"/>
      <c r="AH38" s="46"/>
      <c r="AI38" s="46"/>
      <c r="AJ38" s="130"/>
      <c r="AK38" s="11">
        <f>'Encargos e Benefícios'!D37</f>
        <v>0</v>
      </c>
      <c r="AL38" s="11">
        <f>IF('Encargos e Benefícios'!C37=0,0,'Encargos e Benefícios'!U37/'Encargos e Benefícios'!C37)</f>
        <v>0</v>
      </c>
      <c r="AM38" s="11">
        <f>IF('Encargos e Benefícios'!C37=0,0,'Encargos e Benefícios'!AC37/'Encargos e Benefícios'!C37)</f>
        <v>0</v>
      </c>
      <c r="AN38" s="114">
        <f>IF('Encargos e Benefícios'!C37=0,0,'Encargos e Benefícios'!AD37/'Encargos e Benefícios'!C37)</f>
        <v>0</v>
      </c>
      <c r="AO38" s="32"/>
      <c r="AP38" s="31"/>
      <c r="AQ38" s="31"/>
      <c r="AR38" s="297"/>
      <c r="AS38" s="32"/>
    </row>
    <row r="39" spans="1:45" ht="12.75" x14ac:dyDescent="0.2">
      <c r="A39" s="47">
        <v>33</v>
      </c>
      <c r="B39" s="12">
        <f>'Encargos e Benefícios'!B38</f>
        <v>0</v>
      </c>
      <c r="C39" s="10">
        <f>'Encargos e Benefícios'!C38</f>
        <v>0</v>
      </c>
      <c r="D39" s="37"/>
      <c r="E39" s="167"/>
      <c r="F39" s="166"/>
      <c r="G39" s="165"/>
      <c r="H39" s="127"/>
      <c r="I39" s="46"/>
      <c r="J39" s="46"/>
      <c r="K39" s="46"/>
      <c r="L39" s="46"/>
      <c r="M39" s="165"/>
      <c r="N39" s="127"/>
      <c r="O39" s="46"/>
      <c r="P39" s="46"/>
      <c r="Q39" s="46"/>
      <c r="R39" s="46"/>
      <c r="S39" s="165"/>
      <c r="T39" s="127"/>
      <c r="U39" s="46"/>
      <c r="V39" s="46"/>
      <c r="W39" s="46"/>
      <c r="X39" s="46"/>
      <c r="Y39" s="165"/>
      <c r="Z39" s="127"/>
      <c r="AA39" s="46"/>
      <c r="AB39" s="46"/>
      <c r="AC39" s="46"/>
      <c r="AD39" s="46"/>
      <c r="AE39" s="165"/>
      <c r="AF39" s="127"/>
      <c r="AG39" s="46"/>
      <c r="AH39" s="46"/>
      <c r="AI39" s="46"/>
      <c r="AJ39" s="130"/>
      <c r="AK39" s="11">
        <f>'Encargos e Benefícios'!D38</f>
        <v>0</v>
      </c>
      <c r="AL39" s="11">
        <f>IF('Encargos e Benefícios'!C38=0,0,'Encargos e Benefícios'!U38/'Encargos e Benefícios'!C38)</f>
        <v>0</v>
      </c>
      <c r="AM39" s="11">
        <f>IF('Encargos e Benefícios'!C38=0,0,'Encargos e Benefícios'!AC38/'Encargos e Benefícios'!C38)</f>
        <v>0</v>
      </c>
      <c r="AN39" s="114">
        <f>IF('Encargos e Benefícios'!C38=0,0,'Encargos e Benefícios'!AD38/'Encargos e Benefícios'!C38)</f>
        <v>0</v>
      </c>
      <c r="AO39" s="32"/>
      <c r="AP39" s="31"/>
      <c r="AQ39" s="31"/>
      <c r="AR39" s="297"/>
      <c r="AS39" s="32"/>
    </row>
    <row r="40" spans="1:45" ht="12.75" x14ac:dyDescent="0.2">
      <c r="A40" s="47">
        <v>34</v>
      </c>
      <c r="B40" s="12">
        <f>'Encargos e Benefícios'!B39</f>
        <v>0</v>
      </c>
      <c r="C40" s="10">
        <f>'Encargos e Benefícios'!C39</f>
        <v>0</v>
      </c>
      <c r="D40" s="37"/>
      <c r="E40" s="167"/>
      <c r="F40" s="166"/>
      <c r="G40" s="165"/>
      <c r="H40" s="127"/>
      <c r="I40" s="46"/>
      <c r="J40" s="46"/>
      <c r="K40" s="46"/>
      <c r="L40" s="46"/>
      <c r="M40" s="165"/>
      <c r="N40" s="127"/>
      <c r="O40" s="46"/>
      <c r="P40" s="46"/>
      <c r="Q40" s="46"/>
      <c r="R40" s="46"/>
      <c r="S40" s="165"/>
      <c r="T40" s="127"/>
      <c r="U40" s="46"/>
      <c r="V40" s="46"/>
      <c r="W40" s="46"/>
      <c r="X40" s="46"/>
      <c r="Y40" s="165"/>
      <c r="Z40" s="127"/>
      <c r="AA40" s="46"/>
      <c r="AB40" s="46"/>
      <c r="AC40" s="46"/>
      <c r="AD40" s="46"/>
      <c r="AE40" s="165"/>
      <c r="AF40" s="127"/>
      <c r="AG40" s="46"/>
      <c r="AH40" s="46"/>
      <c r="AI40" s="46"/>
      <c r="AJ40" s="130"/>
      <c r="AK40" s="11">
        <f>'Encargos e Benefícios'!D39</f>
        <v>0</v>
      </c>
      <c r="AL40" s="11">
        <f>IF('Encargos e Benefícios'!C39=0,0,'Encargos e Benefícios'!U39/'Encargos e Benefícios'!C39)</f>
        <v>0</v>
      </c>
      <c r="AM40" s="11">
        <f>IF('Encargos e Benefícios'!C39=0,0,'Encargos e Benefícios'!AC39/'Encargos e Benefícios'!C39)</f>
        <v>0</v>
      </c>
      <c r="AN40" s="114">
        <f>IF('Encargos e Benefícios'!C39=0,0,'Encargos e Benefícios'!AD39/'Encargos e Benefícios'!C39)</f>
        <v>0</v>
      </c>
      <c r="AO40" s="32"/>
      <c r="AP40" s="31"/>
      <c r="AQ40" s="31"/>
      <c r="AR40" s="297"/>
      <c r="AS40" s="32"/>
    </row>
    <row r="41" spans="1:45" ht="12.75" x14ac:dyDescent="0.2">
      <c r="A41" s="47">
        <v>35</v>
      </c>
      <c r="B41" s="12">
        <f>'Encargos e Benefícios'!B40</f>
        <v>0</v>
      </c>
      <c r="C41" s="10">
        <f>'Encargos e Benefícios'!C40</f>
        <v>0</v>
      </c>
      <c r="D41" s="37"/>
      <c r="E41" s="167"/>
      <c r="F41" s="166"/>
      <c r="G41" s="165"/>
      <c r="H41" s="127"/>
      <c r="I41" s="46"/>
      <c r="J41" s="46"/>
      <c r="K41" s="46"/>
      <c r="L41" s="46"/>
      <c r="M41" s="165"/>
      <c r="N41" s="127"/>
      <c r="O41" s="46"/>
      <c r="P41" s="46"/>
      <c r="Q41" s="46"/>
      <c r="R41" s="46"/>
      <c r="S41" s="165"/>
      <c r="T41" s="127"/>
      <c r="U41" s="46"/>
      <c r="V41" s="46"/>
      <c r="W41" s="46"/>
      <c r="X41" s="46"/>
      <c r="Y41" s="165"/>
      <c r="Z41" s="127"/>
      <c r="AA41" s="46"/>
      <c r="AB41" s="46"/>
      <c r="AC41" s="46"/>
      <c r="AD41" s="46"/>
      <c r="AE41" s="165"/>
      <c r="AF41" s="127"/>
      <c r="AG41" s="46"/>
      <c r="AH41" s="46"/>
      <c r="AI41" s="46"/>
      <c r="AJ41" s="130"/>
      <c r="AK41" s="11">
        <f>'Encargos e Benefícios'!D40</f>
        <v>0</v>
      </c>
      <c r="AL41" s="11">
        <f>IF('Encargos e Benefícios'!C40=0,0,'Encargos e Benefícios'!U40/'Encargos e Benefícios'!C40)</f>
        <v>0</v>
      </c>
      <c r="AM41" s="11">
        <f>IF('Encargos e Benefícios'!C40=0,0,'Encargos e Benefícios'!AC40/'Encargos e Benefícios'!C40)</f>
        <v>0</v>
      </c>
      <c r="AN41" s="114">
        <f>IF('Encargos e Benefícios'!C40=0,0,'Encargos e Benefícios'!AD40/'Encargos e Benefícios'!C40)</f>
        <v>0</v>
      </c>
      <c r="AO41" s="32"/>
      <c r="AP41" s="31"/>
      <c r="AQ41" s="31"/>
      <c r="AR41" s="297"/>
      <c r="AS41" s="32"/>
    </row>
    <row r="42" spans="1:45" ht="12.75" x14ac:dyDescent="0.2">
      <c r="A42" s="47">
        <v>36</v>
      </c>
      <c r="B42" s="12">
        <f>'Encargos e Benefícios'!B41</f>
        <v>0</v>
      </c>
      <c r="C42" s="10">
        <f>'Encargos e Benefícios'!C41</f>
        <v>0</v>
      </c>
      <c r="D42" s="37"/>
      <c r="E42" s="167"/>
      <c r="F42" s="166"/>
      <c r="G42" s="165"/>
      <c r="H42" s="127"/>
      <c r="I42" s="46"/>
      <c r="J42" s="46"/>
      <c r="K42" s="46"/>
      <c r="L42" s="46"/>
      <c r="M42" s="165"/>
      <c r="N42" s="127"/>
      <c r="O42" s="46"/>
      <c r="P42" s="46"/>
      <c r="Q42" s="46"/>
      <c r="R42" s="46"/>
      <c r="S42" s="165"/>
      <c r="T42" s="127"/>
      <c r="U42" s="46"/>
      <c r="V42" s="46"/>
      <c r="W42" s="46"/>
      <c r="X42" s="46"/>
      <c r="Y42" s="165"/>
      <c r="Z42" s="127"/>
      <c r="AA42" s="46"/>
      <c r="AB42" s="46"/>
      <c r="AC42" s="46"/>
      <c r="AD42" s="46"/>
      <c r="AE42" s="165"/>
      <c r="AF42" s="127"/>
      <c r="AG42" s="46"/>
      <c r="AH42" s="46"/>
      <c r="AI42" s="46"/>
      <c r="AJ42" s="130"/>
      <c r="AK42" s="11">
        <f>'Encargos e Benefícios'!D41</f>
        <v>0</v>
      </c>
      <c r="AL42" s="11">
        <f>IF('Encargos e Benefícios'!C41=0,0,'Encargos e Benefícios'!U41/'Encargos e Benefícios'!C41)</f>
        <v>0</v>
      </c>
      <c r="AM42" s="11">
        <f>IF('Encargos e Benefícios'!C41=0,0,'Encargos e Benefícios'!AC41/'Encargos e Benefícios'!C41)</f>
        <v>0</v>
      </c>
      <c r="AN42" s="114">
        <f>IF('Encargos e Benefícios'!C41=0,0,'Encargos e Benefícios'!AD41/'Encargos e Benefícios'!C41)</f>
        <v>0</v>
      </c>
      <c r="AO42" s="32"/>
      <c r="AP42" s="31"/>
      <c r="AQ42" s="31"/>
      <c r="AR42" s="297"/>
      <c r="AS42" s="32"/>
    </row>
    <row r="43" spans="1:45" ht="12.75" x14ac:dyDescent="0.2">
      <c r="A43" s="47">
        <v>37</v>
      </c>
      <c r="B43" s="12">
        <f>'Encargos e Benefícios'!B42</f>
        <v>0</v>
      </c>
      <c r="C43" s="10">
        <f>'Encargos e Benefícios'!C42</f>
        <v>0</v>
      </c>
      <c r="D43" s="37"/>
      <c r="E43" s="167"/>
      <c r="F43" s="166"/>
      <c r="G43" s="165"/>
      <c r="H43" s="127"/>
      <c r="I43" s="46"/>
      <c r="J43" s="46"/>
      <c r="K43" s="46"/>
      <c r="L43" s="46"/>
      <c r="M43" s="165"/>
      <c r="N43" s="127"/>
      <c r="O43" s="46"/>
      <c r="P43" s="46"/>
      <c r="Q43" s="46"/>
      <c r="R43" s="46"/>
      <c r="S43" s="165"/>
      <c r="T43" s="127"/>
      <c r="U43" s="46"/>
      <c r="V43" s="46"/>
      <c r="W43" s="46"/>
      <c r="X43" s="46"/>
      <c r="Y43" s="165"/>
      <c r="Z43" s="127"/>
      <c r="AA43" s="46"/>
      <c r="AB43" s="46"/>
      <c r="AC43" s="46"/>
      <c r="AD43" s="46"/>
      <c r="AE43" s="165"/>
      <c r="AF43" s="127"/>
      <c r="AG43" s="46"/>
      <c r="AH43" s="46"/>
      <c r="AI43" s="46"/>
      <c r="AJ43" s="130"/>
      <c r="AK43" s="11">
        <f>'Encargos e Benefícios'!D42</f>
        <v>0</v>
      </c>
      <c r="AL43" s="11">
        <f>IF('Encargos e Benefícios'!C42=0,0,'Encargos e Benefícios'!U42/'Encargos e Benefícios'!C42)</f>
        <v>0</v>
      </c>
      <c r="AM43" s="11">
        <f>IF('Encargos e Benefícios'!C42=0,0,'Encargos e Benefícios'!AC42/'Encargos e Benefícios'!C42)</f>
        <v>0</v>
      </c>
      <c r="AN43" s="114">
        <f>IF('Encargos e Benefícios'!C42=0,0,'Encargos e Benefícios'!AD42/'Encargos e Benefícios'!C42)</f>
        <v>0</v>
      </c>
      <c r="AO43" s="32"/>
      <c r="AP43" s="31"/>
      <c r="AQ43" s="31"/>
      <c r="AR43" s="297"/>
      <c r="AS43" s="32"/>
    </row>
    <row r="44" spans="1:45" ht="12.75" x14ac:dyDescent="0.2">
      <c r="A44" s="47">
        <v>38</v>
      </c>
      <c r="B44" s="12">
        <f>'Encargos e Benefícios'!B43</f>
        <v>0</v>
      </c>
      <c r="C44" s="10">
        <f>'Encargos e Benefícios'!C43</f>
        <v>0</v>
      </c>
      <c r="D44" s="37"/>
      <c r="E44" s="167"/>
      <c r="F44" s="166"/>
      <c r="G44" s="165"/>
      <c r="H44" s="127"/>
      <c r="I44" s="46"/>
      <c r="J44" s="46"/>
      <c r="K44" s="46"/>
      <c r="L44" s="46"/>
      <c r="M44" s="165"/>
      <c r="N44" s="127"/>
      <c r="O44" s="46"/>
      <c r="P44" s="46"/>
      <c r="Q44" s="46"/>
      <c r="R44" s="46"/>
      <c r="S44" s="165"/>
      <c r="T44" s="127"/>
      <c r="U44" s="46"/>
      <c r="V44" s="46"/>
      <c r="W44" s="46"/>
      <c r="X44" s="46"/>
      <c r="Y44" s="165"/>
      <c r="Z44" s="127"/>
      <c r="AA44" s="46"/>
      <c r="AB44" s="46"/>
      <c r="AC44" s="46"/>
      <c r="AD44" s="46"/>
      <c r="AE44" s="165"/>
      <c r="AF44" s="127"/>
      <c r="AG44" s="46"/>
      <c r="AH44" s="46"/>
      <c r="AI44" s="46"/>
      <c r="AJ44" s="130"/>
      <c r="AK44" s="11">
        <f>'Encargos e Benefícios'!D43</f>
        <v>0</v>
      </c>
      <c r="AL44" s="11">
        <f>IF('Encargos e Benefícios'!C43=0,0,'Encargos e Benefícios'!U43/'Encargos e Benefícios'!C43)</f>
        <v>0</v>
      </c>
      <c r="AM44" s="11">
        <f>IF('Encargos e Benefícios'!C43=0,0,'Encargos e Benefícios'!AC43/'Encargos e Benefícios'!C43)</f>
        <v>0</v>
      </c>
      <c r="AN44" s="114">
        <f>IF('Encargos e Benefícios'!C43=0,0,'Encargos e Benefícios'!AD43/'Encargos e Benefícios'!C43)</f>
        <v>0</v>
      </c>
      <c r="AO44" s="32"/>
      <c r="AP44" s="31"/>
      <c r="AQ44" s="31"/>
      <c r="AR44" s="297"/>
      <c r="AS44" s="32"/>
    </row>
    <row r="45" spans="1:45" ht="12.75" x14ac:dyDescent="0.2">
      <c r="A45" s="47">
        <v>39</v>
      </c>
      <c r="B45" s="12">
        <f>'Encargos e Benefícios'!B44</f>
        <v>0</v>
      </c>
      <c r="C45" s="10">
        <f>'Encargos e Benefícios'!C44</f>
        <v>0</v>
      </c>
      <c r="D45" s="37"/>
      <c r="E45" s="167"/>
      <c r="F45" s="166"/>
      <c r="G45" s="165"/>
      <c r="H45" s="127"/>
      <c r="I45" s="46"/>
      <c r="J45" s="46"/>
      <c r="K45" s="46"/>
      <c r="L45" s="46"/>
      <c r="M45" s="165"/>
      <c r="N45" s="127"/>
      <c r="O45" s="46"/>
      <c r="P45" s="46"/>
      <c r="Q45" s="46"/>
      <c r="R45" s="46"/>
      <c r="S45" s="165"/>
      <c r="T45" s="127"/>
      <c r="U45" s="46"/>
      <c r="V45" s="46"/>
      <c r="W45" s="46"/>
      <c r="X45" s="46"/>
      <c r="Y45" s="165"/>
      <c r="Z45" s="127"/>
      <c r="AA45" s="46"/>
      <c r="AB45" s="46"/>
      <c r="AC45" s="46"/>
      <c r="AD45" s="46"/>
      <c r="AE45" s="165"/>
      <c r="AF45" s="127"/>
      <c r="AG45" s="46"/>
      <c r="AH45" s="46"/>
      <c r="AI45" s="46"/>
      <c r="AJ45" s="130"/>
      <c r="AK45" s="11">
        <f>'Encargos e Benefícios'!D44</f>
        <v>0</v>
      </c>
      <c r="AL45" s="11">
        <f>IF('Encargos e Benefícios'!C44=0,0,'Encargos e Benefícios'!U44/'Encargos e Benefícios'!C44)</f>
        <v>0</v>
      </c>
      <c r="AM45" s="11">
        <f>IF('Encargos e Benefícios'!C44=0,0,'Encargos e Benefícios'!AC44/'Encargos e Benefícios'!C44)</f>
        <v>0</v>
      </c>
      <c r="AN45" s="114">
        <f>IF('Encargos e Benefícios'!C44=0,0,'Encargos e Benefícios'!AD44/'Encargos e Benefícios'!C44)</f>
        <v>0</v>
      </c>
      <c r="AO45" s="32"/>
      <c r="AP45" s="31"/>
      <c r="AQ45" s="31"/>
      <c r="AR45" s="297"/>
      <c r="AS45" s="32"/>
    </row>
    <row r="46" spans="1:45" ht="12.75" x14ac:dyDescent="0.2">
      <c r="A46" s="47">
        <v>40</v>
      </c>
      <c r="B46" s="12">
        <f>'Encargos e Benefícios'!B45</f>
        <v>0</v>
      </c>
      <c r="C46" s="10">
        <f>'Encargos e Benefícios'!C45</f>
        <v>0</v>
      </c>
      <c r="D46" s="37"/>
      <c r="E46" s="167"/>
      <c r="F46" s="166"/>
      <c r="G46" s="165"/>
      <c r="H46" s="127"/>
      <c r="I46" s="46"/>
      <c r="J46" s="46"/>
      <c r="K46" s="46"/>
      <c r="L46" s="46"/>
      <c r="M46" s="165"/>
      <c r="N46" s="127"/>
      <c r="O46" s="46"/>
      <c r="P46" s="46"/>
      <c r="Q46" s="46"/>
      <c r="R46" s="46"/>
      <c r="S46" s="165"/>
      <c r="T46" s="127"/>
      <c r="U46" s="46"/>
      <c r="V46" s="46"/>
      <c r="W46" s="46"/>
      <c r="X46" s="46"/>
      <c r="Y46" s="165"/>
      <c r="Z46" s="127"/>
      <c r="AA46" s="46"/>
      <c r="AB46" s="46"/>
      <c r="AC46" s="46"/>
      <c r="AD46" s="46"/>
      <c r="AE46" s="165"/>
      <c r="AF46" s="127"/>
      <c r="AG46" s="46"/>
      <c r="AH46" s="46"/>
      <c r="AI46" s="46"/>
      <c r="AJ46" s="130"/>
      <c r="AK46" s="11">
        <f>'Encargos e Benefícios'!D45</f>
        <v>0</v>
      </c>
      <c r="AL46" s="11">
        <f>IF('Encargos e Benefícios'!C45=0,0,'Encargos e Benefícios'!U45/'Encargos e Benefícios'!C45)</f>
        <v>0</v>
      </c>
      <c r="AM46" s="11">
        <f>IF('Encargos e Benefícios'!C45=0,0,'Encargos e Benefícios'!AC45/'Encargos e Benefícios'!C45)</f>
        <v>0</v>
      </c>
      <c r="AN46" s="114">
        <f>IF('Encargos e Benefícios'!C45=0,0,'Encargos e Benefícios'!AD45/'Encargos e Benefícios'!C45)</f>
        <v>0</v>
      </c>
      <c r="AO46" s="32"/>
      <c r="AP46" s="31"/>
      <c r="AQ46" s="31"/>
      <c r="AR46" s="297"/>
      <c r="AS46" s="32"/>
    </row>
    <row r="47" spans="1:45" ht="12.75" x14ac:dyDescent="0.2">
      <c r="A47" s="47">
        <v>41</v>
      </c>
      <c r="B47" s="12">
        <f>'Encargos e Benefícios'!B46</f>
        <v>0</v>
      </c>
      <c r="C47" s="10">
        <f>'Encargos e Benefícios'!C46</f>
        <v>0</v>
      </c>
      <c r="D47" s="37"/>
      <c r="E47" s="167"/>
      <c r="F47" s="166"/>
      <c r="G47" s="165"/>
      <c r="H47" s="127"/>
      <c r="I47" s="46"/>
      <c r="J47" s="46"/>
      <c r="K47" s="46"/>
      <c r="L47" s="46"/>
      <c r="M47" s="165"/>
      <c r="N47" s="127"/>
      <c r="O47" s="46"/>
      <c r="P47" s="46"/>
      <c r="Q47" s="46"/>
      <c r="R47" s="46"/>
      <c r="S47" s="165"/>
      <c r="T47" s="127"/>
      <c r="U47" s="46"/>
      <c r="V47" s="46"/>
      <c r="W47" s="46"/>
      <c r="X47" s="46"/>
      <c r="Y47" s="165"/>
      <c r="Z47" s="127"/>
      <c r="AA47" s="46"/>
      <c r="AB47" s="46"/>
      <c r="AC47" s="46"/>
      <c r="AD47" s="46"/>
      <c r="AE47" s="165"/>
      <c r="AF47" s="127"/>
      <c r="AG47" s="46"/>
      <c r="AH47" s="46"/>
      <c r="AI47" s="46"/>
      <c r="AJ47" s="130"/>
      <c r="AK47" s="11">
        <f>'Encargos e Benefícios'!D46</f>
        <v>0</v>
      </c>
      <c r="AL47" s="11">
        <f>IF('Encargos e Benefícios'!C46=0,0,'Encargos e Benefícios'!U46/'Encargos e Benefícios'!C46)</f>
        <v>0</v>
      </c>
      <c r="AM47" s="11">
        <f>IF('Encargos e Benefícios'!C46=0,0,'Encargos e Benefícios'!AC46/'Encargos e Benefícios'!C46)</f>
        <v>0</v>
      </c>
      <c r="AN47" s="114">
        <f>IF('Encargos e Benefícios'!C46=0,0,'Encargos e Benefícios'!AD46/'Encargos e Benefícios'!C46)</f>
        <v>0</v>
      </c>
      <c r="AO47" s="32"/>
      <c r="AP47" s="31"/>
      <c r="AQ47" s="31"/>
      <c r="AR47" s="297"/>
      <c r="AS47" s="32"/>
    </row>
    <row r="48" spans="1:45" ht="12.75" x14ac:dyDescent="0.2">
      <c r="A48" s="47">
        <v>42</v>
      </c>
      <c r="B48" s="12">
        <f>'Encargos e Benefícios'!B47</f>
        <v>0</v>
      </c>
      <c r="C48" s="10">
        <f>'Encargos e Benefícios'!C47</f>
        <v>0</v>
      </c>
      <c r="D48" s="37"/>
      <c r="E48" s="167"/>
      <c r="F48" s="166"/>
      <c r="G48" s="165"/>
      <c r="H48" s="127"/>
      <c r="I48" s="46"/>
      <c r="J48" s="46"/>
      <c r="K48" s="46"/>
      <c r="L48" s="46"/>
      <c r="M48" s="165"/>
      <c r="N48" s="127"/>
      <c r="O48" s="46"/>
      <c r="P48" s="46"/>
      <c r="Q48" s="46"/>
      <c r="R48" s="46"/>
      <c r="S48" s="165"/>
      <c r="T48" s="127"/>
      <c r="U48" s="46"/>
      <c r="V48" s="46"/>
      <c r="W48" s="46"/>
      <c r="X48" s="46"/>
      <c r="Y48" s="165"/>
      <c r="Z48" s="127"/>
      <c r="AA48" s="46"/>
      <c r="AB48" s="46"/>
      <c r="AC48" s="46"/>
      <c r="AD48" s="46"/>
      <c r="AE48" s="165"/>
      <c r="AF48" s="127"/>
      <c r="AG48" s="46"/>
      <c r="AH48" s="46"/>
      <c r="AI48" s="46"/>
      <c r="AJ48" s="130"/>
      <c r="AK48" s="11">
        <f>'Encargos e Benefícios'!D47</f>
        <v>0</v>
      </c>
      <c r="AL48" s="11">
        <f>IF('Encargos e Benefícios'!C47=0,0,'Encargos e Benefícios'!U47/'Encargos e Benefícios'!C47)</f>
        <v>0</v>
      </c>
      <c r="AM48" s="11">
        <f>IF('Encargos e Benefícios'!C47=0,0,'Encargos e Benefícios'!AC47/'Encargos e Benefícios'!C47)</f>
        <v>0</v>
      </c>
      <c r="AN48" s="114">
        <f>IF('Encargos e Benefícios'!C47=0,0,'Encargos e Benefícios'!AD47/'Encargos e Benefícios'!C47)</f>
        <v>0</v>
      </c>
      <c r="AO48" s="32"/>
      <c r="AP48" s="31"/>
      <c r="AQ48" s="31"/>
      <c r="AR48" s="297"/>
      <c r="AS48" s="32"/>
    </row>
    <row r="49" spans="1:45" ht="12.75" x14ac:dyDescent="0.2">
      <c r="A49" s="47">
        <v>43</v>
      </c>
      <c r="B49" s="12">
        <f>'Encargos e Benefícios'!B48</f>
        <v>0</v>
      </c>
      <c r="C49" s="10">
        <f>'Encargos e Benefícios'!C48</f>
        <v>0</v>
      </c>
      <c r="D49" s="37"/>
      <c r="E49" s="167"/>
      <c r="F49" s="166"/>
      <c r="G49" s="165"/>
      <c r="H49" s="127"/>
      <c r="I49" s="46"/>
      <c r="J49" s="46"/>
      <c r="K49" s="46"/>
      <c r="L49" s="46"/>
      <c r="M49" s="165"/>
      <c r="N49" s="127"/>
      <c r="O49" s="46"/>
      <c r="P49" s="46"/>
      <c r="Q49" s="46"/>
      <c r="R49" s="46"/>
      <c r="S49" s="165"/>
      <c r="T49" s="127"/>
      <c r="U49" s="46"/>
      <c r="V49" s="46"/>
      <c r="W49" s="46"/>
      <c r="X49" s="46"/>
      <c r="Y49" s="165"/>
      <c r="Z49" s="127"/>
      <c r="AA49" s="46"/>
      <c r="AB49" s="46"/>
      <c r="AC49" s="46"/>
      <c r="AD49" s="46"/>
      <c r="AE49" s="165"/>
      <c r="AF49" s="127"/>
      <c r="AG49" s="46"/>
      <c r="AH49" s="46"/>
      <c r="AI49" s="46"/>
      <c r="AJ49" s="130"/>
      <c r="AK49" s="11">
        <f>'Encargos e Benefícios'!D48</f>
        <v>0</v>
      </c>
      <c r="AL49" s="11">
        <f>IF('Encargos e Benefícios'!C48=0,0,'Encargos e Benefícios'!U48/'Encargos e Benefícios'!C48)</f>
        <v>0</v>
      </c>
      <c r="AM49" s="11">
        <f>IF('Encargos e Benefícios'!C48=0,0,'Encargos e Benefícios'!AC48/'Encargos e Benefícios'!C48)</f>
        <v>0</v>
      </c>
      <c r="AN49" s="114">
        <f>IF('Encargos e Benefícios'!C48=0,0,'Encargos e Benefícios'!AD48/'Encargos e Benefícios'!C48)</f>
        <v>0</v>
      </c>
      <c r="AO49" s="32"/>
      <c r="AP49" s="31"/>
      <c r="AQ49" s="31"/>
      <c r="AR49" s="297"/>
      <c r="AS49" s="32"/>
    </row>
    <row r="50" spans="1:45" ht="12.75" x14ac:dyDescent="0.2">
      <c r="A50" s="47">
        <v>44</v>
      </c>
      <c r="B50" s="12">
        <f>'Encargos e Benefícios'!B49</f>
        <v>0</v>
      </c>
      <c r="C50" s="10">
        <f>'Encargos e Benefícios'!C49</f>
        <v>0</v>
      </c>
      <c r="D50" s="37"/>
      <c r="E50" s="167"/>
      <c r="F50" s="166"/>
      <c r="G50" s="165"/>
      <c r="H50" s="127"/>
      <c r="I50" s="46"/>
      <c r="J50" s="46"/>
      <c r="K50" s="46"/>
      <c r="L50" s="46"/>
      <c r="M50" s="165"/>
      <c r="N50" s="127"/>
      <c r="O50" s="46"/>
      <c r="P50" s="46"/>
      <c r="Q50" s="46"/>
      <c r="R50" s="46"/>
      <c r="S50" s="165"/>
      <c r="T50" s="127"/>
      <c r="U50" s="46"/>
      <c r="V50" s="46"/>
      <c r="W50" s="46"/>
      <c r="X50" s="46"/>
      <c r="Y50" s="165"/>
      <c r="Z50" s="127"/>
      <c r="AA50" s="46"/>
      <c r="AB50" s="46"/>
      <c r="AC50" s="46"/>
      <c r="AD50" s="46"/>
      <c r="AE50" s="165"/>
      <c r="AF50" s="127"/>
      <c r="AG50" s="46"/>
      <c r="AH50" s="46"/>
      <c r="AI50" s="46"/>
      <c r="AJ50" s="130"/>
      <c r="AK50" s="11">
        <f>'Encargos e Benefícios'!D49</f>
        <v>0</v>
      </c>
      <c r="AL50" s="11">
        <f>IF('Encargos e Benefícios'!C49=0,0,'Encargos e Benefícios'!U49/'Encargos e Benefícios'!C49)</f>
        <v>0</v>
      </c>
      <c r="AM50" s="11">
        <f>IF('Encargos e Benefícios'!C49=0,0,'Encargos e Benefícios'!AC49/'Encargos e Benefícios'!C49)</f>
        <v>0</v>
      </c>
      <c r="AN50" s="114">
        <f>IF('Encargos e Benefícios'!C49=0,0,'Encargos e Benefícios'!AD49/'Encargos e Benefícios'!C49)</f>
        <v>0</v>
      </c>
      <c r="AO50" s="32"/>
      <c r="AP50" s="31"/>
      <c r="AQ50" s="31"/>
      <c r="AR50" s="297"/>
      <c r="AS50" s="32"/>
    </row>
    <row r="51" spans="1:45" ht="12.75" x14ac:dyDescent="0.2">
      <c r="A51" s="47">
        <v>45</v>
      </c>
      <c r="B51" s="12">
        <f>'Encargos e Benefícios'!B50</f>
        <v>0</v>
      </c>
      <c r="C51" s="10">
        <f>'Encargos e Benefícios'!C50</f>
        <v>0</v>
      </c>
      <c r="D51" s="37"/>
      <c r="E51" s="167"/>
      <c r="F51" s="166"/>
      <c r="G51" s="165"/>
      <c r="H51" s="127"/>
      <c r="I51" s="46"/>
      <c r="J51" s="46"/>
      <c r="K51" s="46"/>
      <c r="L51" s="46"/>
      <c r="M51" s="165"/>
      <c r="N51" s="127"/>
      <c r="O51" s="46"/>
      <c r="P51" s="46"/>
      <c r="Q51" s="46"/>
      <c r="R51" s="46"/>
      <c r="S51" s="165"/>
      <c r="T51" s="127"/>
      <c r="U51" s="46"/>
      <c r="V51" s="46"/>
      <c r="W51" s="46"/>
      <c r="X51" s="46"/>
      <c r="Y51" s="165"/>
      <c r="Z51" s="127"/>
      <c r="AA51" s="46"/>
      <c r="AB51" s="46"/>
      <c r="AC51" s="46"/>
      <c r="AD51" s="46"/>
      <c r="AE51" s="165"/>
      <c r="AF51" s="127"/>
      <c r="AG51" s="46"/>
      <c r="AH51" s="46"/>
      <c r="AI51" s="46"/>
      <c r="AJ51" s="130"/>
      <c r="AK51" s="11">
        <f>'Encargos e Benefícios'!D50</f>
        <v>0</v>
      </c>
      <c r="AL51" s="11">
        <f>IF('Encargos e Benefícios'!C50=0,0,'Encargos e Benefícios'!U50/'Encargos e Benefícios'!C50)</f>
        <v>0</v>
      </c>
      <c r="AM51" s="11">
        <f>IF('Encargos e Benefícios'!C50=0,0,'Encargos e Benefícios'!AC50/'Encargos e Benefícios'!C50)</f>
        <v>0</v>
      </c>
      <c r="AN51" s="114">
        <f>IF('Encargos e Benefícios'!C50=0,0,'Encargos e Benefícios'!AD50/'Encargos e Benefícios'!C50)</f>
        <v>0</v>
      </c>
      <c r="AO51" s="32"/>
      <c r="AP51" s="31"/>
      <c r="AQ51" s="31"/>
      <c r="AR51" s="297"/>
      <c r="AS51" s="32"/>
    </row>
    <row r="52" spans="1:45" ht="12.75" x14ac:dyDescent="0.2">
      <c r="A52" s="47">
        <v>46</v>
      </c>
      <c r="B52" s="12">
        <f>'Encargos e Benefícios'!B51</f>
        <v>0</v>
      </c>
      <c r="C52" s="10">
        <f>'Encargos e Benefícios'!C51</f>
        <v>0</v>
      </c>
      <c r="D52" s="37"/>
      <c r="E52" s="167"/>
      <c r="F52" s="166"/>
      <c r="G52" s="165"/>
      <c r="H52" s="127"/>
      <c r="I52" s="46"/>
      <c r="J52" s="46"/>
      <c r="K52" s="46"/>
      <c r="L52" s="46"/>
      <c r="M52" s="165"/>
      <c r="N52" s="127"/>
      <c r="O52" s="46"/>
      <c r="P52" s="46"/>
      <c r="Q52" s="46"/>
      <c r="R52" s="46"/>
      <c r="S52" s="165"/>
      <c r="T52" s="127"/>
      <c r="U52" s="46"/>
      <c r="V52" s="46"/>
      <c r="W52" s="46"/>
      <c r="X52" s="46"/>
      <c r="Y52" s="165"/>
      <c r="Z52" s="127"/>
      <c r="AA52" s="46"/>
      <c r="AB52" s="46"/>
      <c r="AC52" s="46"/>
      <c r="AD52" s="46"/>
      <c r="AE52" s="165"/>
      <c r="AF52" s="127"/>
      <c r="AG52" s="46"/>
      <c r="AH52" s="46"/>
      <c r="AI52" s="46"/>
      <c r="AJ52" s="130"/>
      <c r="AK52" s="11">
        <f>'Encargos e Benefícios'!D51</f>
        <v>0</v>
      </c>
      <c r="AL52" s="11">
        <f>IF('Encargos e Benefícios'!C51=0,0,'Encargos e Benefícios'!U51/'Encargos e Benefícios'!C51)</f>
        <v>0</v>
      </c>
      <c r="AM52" s="11">
        <f>IF('Encargos e Benefícios'!C51=0,0,'Encargos e Benefícios'!AC51/'Encargos e Benefícios'!C51)</f>
        <v>0</v>
      </c>
      <c r="AN52" s="114">
        <f>IF('Encargos e Benefícios'!C51=0,0,'Encargos e Benefícios'!AD51/'Encargos e Benefícios'!C51)</f>
        <v>0</v>
      </c>
      <c r="AO52" s="32"/>
      <c r="AP52" s="31"/>
      <c r="AQ52" s="31"/>
      <c r="AR52" s="297"/>
      <c r="AS52" s="32"/>
    </row>
    <row r="53" spans="1:45" ht="12.75" x14ac:dyDescent="0.2">
      <c r="A53" s="47">
        <v>47</v>
      </c>
      <c r="B53" s="12">
        <f>'Encargos e Benefícios'!B52</f>
        <v>0</v>
      </c>
      <c r="C53" s="10">
        <f>'Encargos e Benefícios'!C52</f>
        <v>0</v>
      </c>
      <c r="D53" s="37"/>
      <c r="E53" s="167"/>
      <c r="F53" s="166"/>
      <c r="G53" s="165"/>
      <c r="H53" s="127"/>
      <c r="I53" s="46"/>
      <c r="J53" s="46"/>
      <c r="K53" s="46"/>
      <c r="L53" s="46"/>
      <c r="M53" s="165"/>
      <c r="N53" s="127"/>
      <c r="O53" s="46"/>
      <c r="P53" s="46"/>
      <c r="Q53" s="46"/>
      <c r="R53" s="46"/>
      <c r="S53" s="165"/>
      <c r="T53" s="127"/>
      <c r="U53" s="46"/>
      <c r="V53" s="46"/>
      <c r="W53" s="46"/>
      <c r="X53" s="46"/>
      <c r="Y53" s="165"/>
      <c r="Z53" s="127"/>
      <c r="AA53" s="46"/>
      <c r="AB53" s="46"/>
      <c r="AC53" s="46"/>
      <c r="AD53" s="46"/>
      <c r="AE53" s="165"/>
      <c r="AF53" s="127"/>
      <c r="AG53" s="46"/>
      <c r="AH53" s="46"/>
      <c r="AI53" s="46"/>
      <c r="AJ53" s="130"/>
      <c r="AK53" s="11">
        <f>'Encargos e Benefícios'!D52</f>
        <v>0</v>
      </c>
      <c r="AL53" s="11">
        <f>IF('Encargos e Benefícios'!C52=0,0,'Encargos e Benefícios'!U52/'Encargos e Benefícios'!C52)</f>
        <v>0</v>
      </c>
      <c r="AM53" s="11">
        <f>IF('Encargos e Benefícios'!C52=0,0,'Encargos e Benefícios'!AC52/'Encargos e Benefícios'!C52)</f>
        <v>0</v>
      </c>
      <c r="AN53" s="114">
        <f>IF('Encargos e Benefícios'!C52=0,0,'Encargos e Benefícios'!AD52/'Encargos e Benefícios'!C52)</f>
        <v>0</v>
      </c>
      <c r="AO53" s="32"/>
      <c r="AP53" s="31"/>
      <c r="AQ53" s="31"/>
      <c r="AR53" s="297"/>
      <c r="AS53" s="32"/>
    </row>
    <row r="54" spans="1:45" ht="12.75" x14ac:dyDescent="0.2">
      <c r="A54" s="47">
        <v>48</v>
      </c>
      <c r="B54" s="12">
        <f>'Encargos e Benefícios'!B53</f>
        <v>0</v>
      </c>
      <c r="C54" s="10">
        <f>'Encargos e Benefícios'!C53</f>
        <v>0</v>
      </c>
      <c r="D54" s="37"/>
      <c r="E54" s="167"/>
      <c r="F54" s="166"/>
      <c r="G54" s="165"/>
      <c r="H54" s="127"/>
      <c r="I54" s="46"/>
      <c r="J54" s="46"/>
      <c r="K54" s="46"/>
      <c r="L54" s="46"/>
      <c r="M54" s="165"/>
      <c r="N54" s="127"/>
      <c r="O54" s="46"/>
      <c r="P54" s="46"/>
      <c r="Q54" s="46"/>
      <c r="R54" s="46"/>
      <c r="S54" s="165"/>
      <c r="T54" s="127"/>
      <c r="U54" s="46"/>
      <c r="V54" s="46"/>
      <c r="W54" s="46"/>
      <c r="X54" s="46"/>
      <c r="Y54" s="165"/>
      <c r="Z54" s="127"/>
      <c r="AA54" s="46"/>
      <c r="AB54" s="46"/>
      <c r="AC54" s="46"/>
      <c r="AD54" s="46"/>
      <c r="AE54" s="165"/>
      <c r="AF54" s="127"/>
      <c r="AG54" s="46"/>
      <c r="AH54" s="46"/>
      <c r="AI54" s="46"/>
      <c r="AJ54" s="130"/>
      <c r="AK54" s="11">
        <f>'Encargos e Benefícios'!D53</f>
        <v>0</v>
      </c>
      <c r="AL54" s="11">
        <f>IF('Encargos e Benefícios'!C53=0,0,'Encargos e Benefícios'!U53/'Encargos e Benefícios'!C53)</f>
        <v>0</v>
      </c>
      <c r="AM54" s="11">
        <f>IF('Encargos e Benefícios'!C53=0,0,'Encargos e Benefícios'!AC53/'Encargos e Benefícios'!C53)</f>
        <v>0</v>
      </c>
      <c r="AN54" s="114">
        <f>IF('Encargos e Benefícios'!C53=0,0,'Encargos e Benefícios'!AD53/'Encargos e Benefícios'!C53)</f>
        <v>0</v>
      </c>
      <c r="AO54" s="32"/>
      <c r="AP54" s="31"/>
      <c r="AQ54" s="31"/>
      <c r="AR54" s="297"/>
      <c r="AS54" s="32"/>
    </row>
    <row r="55" spans="1:45" ht="12.75" x14ac:dyDescent="0.2">
      <c r="A55" s="47">
        <v>49</v>
      </c>
      <c r="B55" s="12">
        <f>'Encargos e Benefícios'!B54</f>
        <v>0</v>
      </c>
      <c r="C55" s="10">
        <f>'Encargos e Benefícios'!C54</f>
        <v>0</v>
      </c>
      <c r="D55" s="37"/>
      <c r="E55" s="167"/>
      <c r="F55" s="166"/>
      <c r="G55" s="165"/>
      <c r="H55" s="127"/>
      <c r="I55" s="46"/>
      <c r="J55" s="46"/>
      <c r="K55" s="46"/>
      <c r="L55" s="46"/>
      <c r="M55" s="165"/>
      <c r="N55" s="127"/>
      <c r="O55" s="46"/>
      <c r="P55" s="46"/>
      <c r="Q55" s="46"/>
      <c r="R55" s="46"/>
      <c r="S55" s="165"/>
      <c r="T55" s="127"/>
      <c r="U55" s="46"/>
      <c r="V55" s="46"/>
      <c r="W55" s="46"/>
      <c r="X55" s="46"/>
      <c r="Y55" s="165"/>
      <c r="Z55" s="127"/>
      <c r="AA55" s="46"/>
      <c r="AB55" s="46"/>
      <c r="AC55" s="46"/>
      <c r="AD55" s="46"/>
      <c r="AE55" s="165"/>
      <c r="AF55" s="127"/>
      <c r="AG55" s="46"/>
      <c r="AH55" s="46"/>
      <c r="AI55" s="46"/>
      <c r="AJ55" s="130"/>
      <c r="AK55" s="11">
        <f>'Encargos e Benefícios'!D54</f>
        <v>0</v>
      </c>
      <c r="AL55" s="11">
        <f>IF('Encargos e Benefícios'!C54=0,0,'Encargos e Benefícios'!U54/'Encargos e Benefícios'!C54)</f>
        <v>0</v>
      </c>
      <c r="AM55" s="11">
        <f>IF('Encargos e Benefícios'!C54=0,0,'Encargos e Benefícios'!AC54/'Encargos e Benefícios'!C54)</f>
        <v>0</v>
      </c>
      <c r="AN55" s="114">
        <f>IF('Encargos e Benefícios'!C54=0,0,'Encargos e Benefícios'!AD54/'Encargos e Benefícios'!C54)</f>
        <v>0</v>
      </c>
      <c r="AO55" s="32"/>
      <c r="AP55" s="31"/>
      <c r="AQ55" s="31"/>
      <c r="AR55" s="297"/>
      <c r="AS55" s="32"/>
    </row>
    <row r="56" spans="1:45" ht="12.75" x14ac:dyDescent="0.2">
      <c r="A56" s="47">
        <v>50</v>
      </c>
      <c r="B56" s="12">
        <f>'Encargos e Benefícios'!B55</f>
        <v>0</v>
      </c>
      <c r="C56" s="10">
        <f>'Encargos e Benefícios'!C55</f>
        <v>0</v>
      </c>
      <c r="D56" s="37"/>
      <c r="E56" s="167"/>
      <c r="F56" s="166"/>
      <c r="G56" s="165"/>
      <c r="H56" s="127"/>
      <c r="I56" s="46"/>
      <c r="J56" s="46"/>
      <c r="K56" s="46"/>
      <c r="L56" s="46"/>
      <c r="M56" s="165"/>
      <c r="N56" s="127"/>
      <c r="O56" s="46"/>
      <c r="P56" s="46"/>
      <c r="Q56" s="46"/>
      <c r="R56" s="46"/>
      <c r="S56" s="165"/>
      <c r="T56" s="127"/>
      <c r="U56" s="46"/>
      <c r="V56" s="46"/>
      <c r="W56" s="46"/>
      <c r="X56" s="46"/>
      <c r="Y56" s="165"/>
      <c r="Z56" s="127"/>
      <c r="AA56" s="46"/>
      <c r="AB56" s="46"/>
      <c r="AC56" s="46"/>
      <c r="AD56" s="46"/>
      <c r="AE56" s="165"/>
      <c r="AF56" s="127"/>
      <c r="AG56" s="46"/>
      <c r="AH56" s="46"/>
      <c r="AI56" s="46"/>
      <c r="AJ56" s="130"/>
      <c r="AK56" s="11">
        <f>'Encargos e Benefícios'!D55</f>
        <v>0</v>
      </c>
      <c r="AL56" s="11">
        <f>IF('Encargos e Benefícios'!C55=0,0,'Encargos e Benefícios'!U55/'Encargos e Benefícios'!C55)</f>
        <v>0</v>
      </c>
      <c r="AM56" s="11">
        <f>IF('Encargos e Benefícios'!C55=0,0,'Encargos e Benefícios'!AC55/'Encargos e Benefícios'!C55)</f>
        <v>0</v>
      </c>
      <c r="AN56" s="114">
        <f>IF('Encargos e Benefícios'!C55=0,0,'Encargos e Benefícios'!AD55/'Encargos e Benefícios'!C55)</f>
        <v>0</v>
      </c>
      <c r="AO56" s="32"/>
      <c r="AP56" s="31"/>
      <c r="AQ56" s="31"/>
      <c r="AR56" s="297"/>
      <c r="AS56" s="32"/>
    </row>
    <row r="57" spans="1:45" ht="12.75" hidden="1" x14ac:dyDescent="0.2">
      <c r="A57" s="47">
        <v>51</v>
      </c>
      <c r="B57" s="12">
        <f>'Encargos e Benefícios'!B56</f>
        <v>0</v>
      </c>
      <c r="C57" s="10">
        <f>'Encargos e Benefícios'!C56</f>
        <v>0</v>
      </c>
      <c r="D57" s="37"/>
      <c r="E57" s="167"/>
      <c r="F57" s="166"/>
      <c r="G57" s="165"/>
      <c r="H57" s="127"/>
      <c r="I57" s="46"/>
      <c r="J57" s="46"/>
      <c r="K57" s="46"/>
      <c r="L57" s="46"/>
      <c r="M57" s="165"/>
      <c r="N57" s="127"/>
      <c r="O57" s="46"/>
      <c r="P57" s="46"/>
      <c r="Q57" s="46"/>
      <c r="R57" s="46"/>
      <c r="S57" s="165"/>
      <c r="T57" s="127"/>
      <c r="U57" s="46"/>
      <c r="V57" s="46"/>
      <c r="W57" s="46"/>
      <c r="X57" s="46"/>
      <c r="Y57" s="165"/>
      <c r="Z57" s="127"/>
      <c r="AA57" s="46"/>
      <c r="AB57" s="46"/>
      <c r="AC57" s="46"/>
      <c r="AD57" s="46"/>
      <c r="AE57" s="165"/>
      <c r="AF57" s="127"/>
      <c r="AG57" s="46"/>
      <c r="AH57" s="46"/>
      <c r="AI57" s="46"/>
      <c r="AJ57" s="130"/>
      <c r="AK57" s="11">
        <f>'Encargos e Benefícios'!D56</f>
        <v>0</v>
      </c>
      <c r="AL57" s="11">
        <f>IF('Encargos e Benefícios'!C56=0,0,'Encargos e Benefícios'!U56/'Encargos e Benefícios'!C56)</f>
        <v>0</v>
      </c>
      <c r="AM57" s="11">
        <f>IF('Encargos e Benefícios'!C56=0,0,'Encargos e Benefícios'!AC56/'Encargos e Benefícios'!C56)</f>
        <v>0</v>
      </c>
      <c r="AN57" s="114">
        <f>IF('Encargos e Benefícios'!C56=0,0,'Encargos e Benefícios'!AD56/'Encargos e Benefícios'!C56)</f>
        <v>0</v>
      </c>
      <c r="AO57" s="32"/>
      <c r="AP57" s="31"/>
      <c r="AQ57" s="31"/>
      <c r="AR57" s="203"/>
      <c r="AS57" s="32"/>
    </row>
    <row r="58" spans="1:45" ht="12.75" hidden="1" x14ac:dyDescent="0.2">
      <c r="A58" s="47">
        <v>52</v>
      </c>
      <c r="B58" s="12">
        <f>'Encargos e Benefícios'!B57</f>
        <v>0</v>
      </c>
      <c r="C58" s="10">
        <f>'Encargos e Benefícios'!C57</f>
        <v>0</v>
      </c>
      <c r="D58" s="37"/>
      <c r="E58" s="167"/>
      <c r="F58" s="166"/>
      <c r="G58" s="165"/>
      <c r="H58" s="127"/>
      <c r="I58" s="46"/>
      <c r="J58" s="46"/>
      <c r="K58" s="46"/>
      <c r="L58" s="46"/>
      <c r="M58" s="165"/>
      <c r="N58" s="127"/>
      <c r="O58" s="46"/>
      <c r="P58" s="46"/>
      <c r="Q58" s="46"/>
      <c r="R58" s="46"/>
      <c r="S58" s="165"/>
      <c r="T58" s="127"/>
      <c r="U58" s="46"/>
      <c r="V58" s="46"/>
      <c r="W58" s="46"/>
      <c r="X58" s="46"/>
      <c r="Y58" s="165"/>
      <c r="Z58" s="127"/>
      <c r="AA58" s="46"/>
      <c r="AB58" s="46"/>
      <c r="AC58" s="46"/>
      <c r="AD58" s="46"/>
      <c r="AE58" s="165"/>
      <c r="AF58" s="127"/>
      <c r="AG58" s="46"/>
      <c r="AH58" s="46"/>
      <c r="AI58" s="46"/>
      <c r="AJ58" s="130"/>
      <c r="AK58" s="11">
        <f>'Encargos e Benefícios'!D57</f>
        <v>0</v>
      </c>
      <c r="AL58" s="11">
        <f>IF('Encargos e Benefícios'!C57=0,0,'Encargos e Benefícios'!U57/'Encargos e Benefícios'!C57)</f>
        <v>0</v>
      </c>
      <c r="AM58" s="11">
        <f>IF('Encargos e Benefícios'!C57=0,0,'Encargos e Benefícios'!AC57/'Encargos e Benefícios'!C57)</f>
        <v>0</v>
      </c>
      <c r="AN58" s="114">
        <f>IF('Encargos e Benefícios'!C57=0,0,'Encargos e Benefícios'!AD57/'Encargos e Benefícios'!C57)</f>
        <v>0</v>
      </c>
      <c r="AO58" s="32"/>
      <c r="AP58" s="31"/>
      <c r="AQ58" s="31"/>
      <c r="AR58" s="203"/>
      <c r="AS58" s="32"/>
    </row>
    <row r="59" spans="1:45" ht="12.75" hidden="1" x14ac:dyDescent="0.2">
      <c r="A59" s="47">
        <v>53</v>
      </c>
      <c r="B59" s="12">
        <f>'Encargos e Benefícios'!B58</f>
        <v>0</v>
      </c>
      <c r="C59" s="10">
        <f>'Encargos e Benefícios'!C58</f>
        <v>0</v>
      </c>
      <c r="D59" s="37"/>
      <c r="E59" s="167"/>
      <c r="F59" s="166"/>
      <c r="G59" s="165"/>
      <c r="H59" s="127"/>
      <c r="I59" s="46"/>
      <c r="J59" s="46"/>
      <c r="K59" s="46"/>
      <c r="L59" s="46"/>
      <c r="M59" s="165"/>
      <c r="N59" s="127"/>
      <c r="O59" s="46"/>
      <c r="P59" s="46"/>
      <c r="Q59" s="46"/>
      <c r="R59" s="46"/>
      <c r="S59" s="165"/>
      <c r="T59" s="127"/>
      <c r="U59" s="46"/>
      <c r="V59" s="46"/>
      <c r="W59" s="46"/>
      <c r="X59" s="46"/>
      <c r="Y59" s="165"/>
      <c r="Z59" s="127"/>
      <c r="AA59" s="46"/>
      <c r="AB59" s="46"/>
      <c r="AC59" s="46"/>
      <c r="AD59" s="46"/>
      <c r="AE59" s="165"/>
      <c r="AF59" s="127"/>
      <c r="AG59" s="46"/>
      <c r="AH59" s="46"/>
      <c r="AI59" s="46"/>
      <c r="AJ59" s="130"/>
      <c r="AK59" s="11">
        <f>'Encargos e Benefícios'!D58</f>
        <v>0</v>
      </c>
      <c r="AL59" s="11">
        <f>IF('Encargos e Benefícios'!C58=0,0,'Encargos e Benefícios'!U58/'Encargos e Benefícios'!C58)</f>
        <v>0</v>
      </c>
      <c r="AM59" s="11">
        <f>IF('Encargos e Benefícios'!C58=0,0,'Encargos e Benefícios'!AC58/'Encargos e Benefícios'!C58)</f>
        <v>0</v>
      </c>
      <c r="AN59" s="114">
        <f>IF('Encargos e Benefícios'!C58=0,0,'Encargos e Benefícios'!AD58/'Encargos e Benefícios'!C58)</f>
        <v>0</v>
      </c>
      <c r="AO59" s="32"/>
      <c r="AP59" s="31"/>
      <c r="AQ59" s="31"/>
      <c r="AR59" s="203"/>
      <c r="AS59" s="32"/>
    </row>
    <row r="60" spans="1:45" ht="12.75" hidden="1" x14ac:dyDescent="0.2">
      <c r="A60" s="47">
        <v>54</v>
      </c>
      <c r="B60" s="12">
        <f>'Encargos e Benefícios'!B59</f>
        <v>0</v>
      </c>
      <c r="C60" s="10">
        <f>'Encargos e Benefícios'!C59</f>
        <v>0</v>
      </c>
      <c r="D60" s="37"/>
      <c r="E60" s="167"/>
      <c r="F60" s="166"/>
      <c r="G60" s="165"/>
      <c r="H60" s="127"/>
      <c r="I60" s="46"/>
      <c r="J60" s="46"/>
      <c r="K60" s="46"/>
      <c r="L60" s="46"/>
      <c r="M60" s="165"/>
      <c r="N60" s="127"/>
      <c r="O60" s="46"/>
      <c r="P60" s="46"/>
      <c r="Q60" s="46"/>
      <c r="R60" s="46"/>
      <c r="S60" s="165"/>
      <c r="T60" s="127"/>
      <c r="U60" s="46"/>
      <c r="V60" s="46"/>
      <c r="W60" s="46"/>
      <c r="X60" s="46"/>
      <c r="Y60" s="165"/>
      <c r="Z60" s="127"/>
      <c r="AA60" s="46"/>
      <c r="AB60" s="46"/>
      <c r="AC60" s="46"/>
      <c r="AD60" s="46"/>
      <c r="AE60" s="165"/>
      <c r="AF60" s="127"/>
      <c r="AG60" s="46"/>
      <c r="AH60" s="46"/>
      <c r="AI60" s="46"/>
      <c r="AJ60" s="130"/>
      <c r="AK60" s="11">
        <f>'Encargos e Benefícios'!D59</f>
        <v>0</v>
      </c>
      <c r="AL60" s="11">
        <f>IF('Encargos e Benefícios'!C59=0,0,'Encargos e Benefícios'!U59/'Encargos e Benefícios'!C59)</f>
        <v>0</v>
      </c>
      <c r="AM60" s="11">
        <f>IF('Encargos e Benefícios'!C59=0,0,'Encargos e Benefícios'!AC59/'Encargos e Benefícios'!C59)</f>
        <v>0</v>
      </c>
      <c r="AN60" s="114">
        <f>IF('Encargos e Benefícios'!C59=0,0,'Encargos e Benefícios'!AD59/'Encargos e Benefícios'!C59)</f>
        <v>0</v>
      </c>
      <c r="AO60" s="32"/>
      <c r="AP60" s="31"/>
      <c r="AQ60" s="31"/>
      <c r="AR60" s="203"/>
      <c r="AS60" s="32"/>
    </row>
    <row r="61" spans="1:45" ht="12.75" hidden="1" x14ac:dyDescent="0.2">
      <c r="A61" s="47">
        <v>55</v>
      </c>
      <c r="B61" s="12">
        <f>'Encargos e Benefícios'!B60</f>
        <v>0</v>
      </c>
      <c r="C61" s="10">
        <f>'Encargos e Benefícios'!C60</f>
        <v>0</v>
      </c>
      <c r="D61" s="37"/>
      <c r="E61" s="167"/>
      <c r="F61" s="166"/>
      <c r="G61" s="165"/>
      <c r="H61" s="127"/>
      <c r="I61" s="46"/>
      <c r="J61" s="46"/>
      <c r="K61" s="46"/>
      <c r="L61" s="46"/>
      <c r="M61" s="165"/>
      <c r="N61" s="127"/>
      <c r="O61" s="46"/>
      <c r="P61" s="46"/>
      <c r="Q61" s="46"/>
      <c r="R61" s="46"/>
      <c r="S61" s="165"/>
      <c r="T61" s="127"/>
      <c r="U61" s="46"/>
      <c r="V61" s="46"/>
      <c r="W61" s="46"/>
      <c r="X61" s="46"/>
      <c r="Y61" s="165"/>
      <c r="Z61" s="127"/>
      <c r="AA61" s="46"/>
      <c r="AB61" s="46"/>
      <c r="AC61" s="46"/>
      <c r="AD61" s="46"/>
      <c r="AE61" s="165"/>
      <c r="AF61" s="127"/>
      <c r="AG61" s="46"/>
      <c r="AH61" s="46"/>
      <c r="AI61" s="46"/>
      <c r="AJ61" s="130"/>
      <c r="AK61" s="11">
        <f>'Encargos e Benefícios'!D60</f>
        <v>0</v>
      </c>
      <c r="AL61" s="11">
        <f>IF('Encargos e Benefícios'!C60=0,0,'Encargos e Benefícios'!U60/'Encargos e Benefícios'!C60)</f>
        <v>0</v>
      </c>
      <c r="AM61" s="11">
        <f>IF('Encargos e Benefícios'!C60=0,0,'Encargos e Benefícios'!AC60/'Encargos e Benefícios'!C60)</f>
        <v>0</v>
      </c>
      <c r="AN61" s="114">
        <f>IF('Encargos e Benefícios'!C60=0,0,'Encargos e Benefícios'!AD60/'Encargos e Benefícios'!C60)</f>
        <v>0</v>
      </c>
      <c r="AO61" s="32"/>
      <c r="AP61" s="31"/>
      <c r="AQ61" s="31"/>
      <c r="AR61" s="203"/>
      <c r="AS61" s="32"/>
    </row>
    <row r="62" spans="1:45" ht="12.75" hidden="1" x14ac:dyDescent="0.2">
      <c r="A62" s="47">
        <v>56</v>
      </c>
      <c r="B62" s="12">
        <f>'Encargos e Benefícios'!B61</f>
        <v>0</v>
      </c>
      <c r="C62" s="10">
        <f>'Encargos e Benefícios'!C61</f>
        <v>0</v>
      </c>
      <c r="D62" s="37"/>
      <c r="E62" s="167"/>
      <c r="F62" s="166"/>
      <c r="G62" s="165"/>
      <c r="H62" s="127"/>
      <c r="I62" s="46"/>
      <c r="J62" s="46"/>
      <c r="K62" s="46"/>
      <c r="L62" s="46"/>
      <c r="M62" s="165"/>
      <c r="N62" s="127"/>
      <c r="O62" s="46"/>
      <c r="P62" s="46"/>
      <c r="Q62" s="46"/>
      <c r="R62" s="46"/>
      <c r="S62" s="165"/>
      <c r="T62" s="127"/>
      <c r="U62" s="46"/>
      <c r="V62" s="46"/>
      <c r="W62" s="46"/>
      <c r="X62" s="46"/>
      <c r="Y62" s="165"/>
      <c r="Z62" s="127"/>
      <c r="AA62" s="46"/>
      <c r="AB62" s="46"/>
      <c r="AC62" s="46"/>
      <c r="AD62" s="46"/>
      <c r="AE62" s="165"/>
      <c r="AF62" s="127"/>
      <c r="AG62" s="46"/>
      <c r="AH62" s="46"/>
      <c r="AI62" s="46"/>
      <c r="AJ62" s="130"/>
      <c r="AK62" s="11">
        <f>'Encargos e Benefícios'!D61</f>
        <v>0</v>
      </c>
      <c r="AL62" s="11">
        <f>IF('Encargos e Benefícios'!C61=0,0,'Encargos e Benefícios'!U61/'Encargos e Benefícios'!C61)</f>
        <v>0</v>
      </c>
      <c r="AM62" s="11">
        <f>IF('Encargos e Benefícios'!C61=0,0,'Encargos e Benefícios'!AC61/'Encargos e Benefícios'!C61)</f>
        <v>0</v>
      </c>
      <c r="AN62" s="114">
        <f>IF('Encargos e Benefícios'!C61=0,0,'Encargos e Benefícios'!AD61/'Encargos e Benefícios'!C61)</f>
        <v>0</v>
      </c>
      <c r="AO62" s="32"/>
      <c r="AP62" s="31"/>
      <c r="AQ62" s="31"/>
      <c r="AR62" s="203"/>
      <c r="AS62" s="32"/>
    </row>
    <row r="63" spans="1:45" ht="12.75" hidden="1" x14ac:dyDescent="0.2">
      <c r="A63" s="47">
        <v>57</v>
      </c>
      <c r="B63" s="12">
        <f>'Encargos e Benefícios'!B62</f>
        <v>0</v>
      </c>
      <c r="C63" s="10">
        <f>'Encargos e Benefícios'!C62</f>
        <v>0</v>
      </c>
      <c r="D63" s="37"/>
      <c r="E63" s="167"/>
      <c r="F63" s="166"/>
      <c r="G63" s="165"/>
      <c r="H63" s="127"/>
      <c r="I63" s="46"/>
      <c r="J63" s="46"/>
      <c r="K63" s="46"/>
      <c r="L63" s="46"/>
      <c r="M63" s="165"/>
      <c r="N63" s="127"/>
      <c r="O63" s="46"/>
      <c r="P63" s="46"/>
      <c r="Q63" s="46"/>
      <c r="R63" s="46"/>
      <c r="S63" s="165"/>
      <c r="T63" s="127"/>
      <c r="U63" s="46"/>
      <c r="V63" s="46"/>
      <c r="W63" s="46"/>
      <c r="X63" s="46"/>
      <c r="Y63" s="165"/>
      <c r="Z63" s="127"/>
      <c r="AA63" s="46"/>
      <c r="AB63" s="46"/>
      <c r="AC63" s="46"/>
      <c r="AD63" s="46"/>
      <c r="AE63" s="165"/>
      <c r="AF63" s="127"/>
      <c r="AG63" s="46"/>
      <c r="AH63" s="46"/>
      <c r="AI63" s="46"/>
      <c r="AJ63" s="130"/>
      <c r="AK63" s="11">
        <f>'Encargos e Benefícios'!D62</f>
        <v>0</v>
      </c>
      <c r="AL63" s="11">
        <f>IF('Encargos e Benefícios'!C62=0,0,'Encargos e Benefícios'!U62/'Encargos e Benefícios'!C62)</f>
        <v>0</v>
      </c>
      <c r="AM63" s="11">
        <f>IF('Encargos e Benefícios'!C62=0,0,'Encargos e Benefícios'!AC62/'Encargos e Benefícios'!C62)</f>
        <v>0</v>
      </c>
      <c r="AN63" s="114">
        <f>IF('Encargos e Benefícios'!C62=0,0,'Encargos e Benefícios'!AD62/'Encargos e Benefícios'!C62)</f>
        <v>0</v>
      </c>
      <c r="AO63" s="32"/>
      <c r="AP63" s="31"/>
      <c r="AQ63" s="31"/>
      <c r="AR63" s="203"/>
      <c r="AS63" s="32"/>
    </row>
    <row r="64" spans="1:45" ht="12.75" hidden="1" x14ac:dyDescent="0.2">
      <c r="A64" s="47">
        <v>58</v>
      </c>
      <c r="B64" s="12">
        <f>'Encargos e Benefícios'!B63</f>
        <v>0</v>
      </c>
      <c r="C64" s="10">
        <f>'Encargos e Benefícios'!C63</f>
        <v>0</v>
      </c>
      <c r="D64" s="37"/>
      <c r="E64" s="167"/>
      <c r="F64" s="166"/>
      <c r="G64" s="165"/>
      <c r="H64" s="127"/>
      <c r="I64" s="46"/>
      <c r="J64" s="46"/>
      <c r="K64" s="46"/>
      <c r="L64" s="46"/>
      <c r="M64" s="165"/>
      <c r="N64" s="127"/>
      <c r="O64" s="46"/>
      <c r="P64" s="46"/>
      <c r="Q64" s="46"/>
      <c r="R64" s="46"/>
      <c r="S64" s="165"/>
      <c r="T64" s="127"/>
      <c r="U64" s="46"/>
      <c r="V64" s="46"/>
      <c r="W64" s="46"/>
      <c r="X64" s="46"/>
      <c r="Y64" s="165"/>
      <c r="Z64" s="127"/>
      <c r="AA64" s="46"/>
      <c r="AB64" s="46"/>
      <c r="AC64" s="46"/>
      <c r="AD64" s="46"/>
      <c r="AE64" s="165"/>
      <c r="AF64" s="127"/>
      <c r="AG64" s="46"/>
      <c r="AH64" s="46"/>
      <c r="AI64" s="46"/>
      <c r="AJ64" s="130"/>
      <c r="AK64" s="11">
        <f>'Encargos e Benefícios'!D63</f>
        <v>0</v>
      </c>
      <c r="AL64" s="11">
        <f>IF('Encargos e Benefícios'!C63=0,0,'Encargos e Benefícios'!U63/'Encargos e Benefícios'!C63)</f>
        <v>0</v>
      </c>
      <c r="AM64" s="11">
        <f>IF('Encargos e Benefícios'!C63=0,0,'Encargos e Benefícios'!AC63/'Encargos e Benefícios'!C63)</f>
        <v>0</v>
      </c>
      <c r="AN64" s="114">
        <f>IF('Encargos e Benefícios'!C63=0,0,'Encargos e Benefícios'!AD63/'Encargos e Benefícios'!C63)</f>
        <v>0</v>
      </c>
      <c r="AO64" s="32"/>
      <c r="AP64" s="31"/>
      <c r="AQ64" s="31"/>
      <c r="AR64" s="203"/>
      <c r="AS64" s="32"/>
    </row>
    <row r="65" spans="1:45" ht="12.75" hidden="1" x14ac:dyDescent="0.2">
      <c r="A65" s="47">
        <v>59</v>
      </c>
      <c r="B65" s="12">
        <f>'Encargos e Benefícios'!B64</f>
        <v>0</v>
      </c>
      <c r="C65" s="10">
        <f>'Encargos e Benefícios'!C64</f>
        <v>0</v>
      </c>
      <c r="D65" s="37"/>
      <c r="E65" s="167"/>
      <c r="F65" s="166"/>
      <c r="G65" s="165"/>
      <c r="H65" s="127"/>
      <c r="I65" s="46"/>
      <c r="J65" s="46"/>
      <c r="K65" s="46"/>
      <c r="L65" s="46"/>
      <c r="M65" s="165"/>
      <c r="N65" s="127"/>
      <c r="O65" s="46"/>
      <c r="P65" s="46"/>
      <c r="Q65" s="46"/>
      <c r="R65" s="46"/>
      <c r="S65" s="165"/>
      <c r="T65" s="127"/>
      <c r="U65" s="46"/>
      <c r="V65" s="46"/>
      <c r="W65" s="46"/>
      <c r="X65" s="46"/>
      <c r="Y65" s="165"/>
      <c r="Z65" s="127"/>
      <c r="AA65" s="46"/>
      <c r="AB65" s="46"/>
      <c r="AC65" s="46"/>
      <c r="AD65" s="46"/>
      <c r="AE65" s="165"/>
      <c r="AF65" s="127"/>
      <c r="AG65" s="46"/>
      <c r="AH65" s="46"/>
      <c r="AI65" s="46"/>
      <c r="AJ65" s="130"/>
      <c r="AK65" s="11">
        <f>'Encargos e Benefícios'!D64</f>
        <v>0</v>
      </c>
      <c r="AL65" s="11">
        <f>IF('Encargos e Benefícios'!C64=0,0,'Encargos e Benefícios'!U64/'Encargos e Benefícios'!C64)</f>
        <v>0</v>
      </c>
      <c r="AM65" s="11">
        <f>IF('Encargos e Benefícios'!C64=0,0,'Encargos e Benefícios'!AC64/'Encargos e Benefícios'!C64)</f>
        <v>0</v>
      </c>
      <c r="AN65" s="114">
        <f>IF('Encargos e Benefícios'!C64=0,0,'Encargos e Benefícios'!AD64/'Encargos e Benefícios'!C64)</f>
        <v>0</v>
      </c>
      <c r="AO65" s="32"/>
      <c r="AP65" s="31"/>
      <c r="AQ65" s="31"/>
      <c r="AR65" s="203"/>
      <c r="AS65" s="32"/>
    </row>
    <row r="66" spans="1:45" ht="12.75" hidden="1" x14ac:dyDescent="0.2">
      <c r="A66" s="47">
        <v>60</v>
      </c>
      <c r="B66" s="12">
        <f>'Encargos e Benefícios'!B65</f>
        <v>0</v>
      </c>
      <c r="C66" s="10">
        <f>'Encargos e Benefícios'!C65</f>
        <v>0</v>
      </c>
      <c r="D66" s="37"/>
      <c r="E66" s="167"/>
      <c r="F66" s="166"/>
      <c r="G66" s="165"/>
      <c r="H66" s="127"/>
      <c r="I66" s="46"/>
      <c r="J66" s="46"/>
      <c r="K66" s="46"/>
      <c r="L66" s="46"/>
      <c r="M66" s="165"/>
      <c r="N66" s="127"/>
      <c r="O66" s="46"/>
      <c r="P66" s="46"/>
      <c r="Q66" s="46"/>
      <c r="R66" s="46"/>
      <c r="S66" s="165"/>
      <c r="T66" s="127"/>
      <c r="U66" s="46"/>
      <c r="V66" s="46"/>
      <c r="W66" s="46"/>
      <c r="X66" s="46"/>
      <c r="Y66" s="165"/>
      <c r="Z66" s="127"/>
      <c r="AA66" s="46"/>
      <c r="AB66" s="46"/>
      <c r="AC66" s="46"/>
      <c r="AD66" s="46"/>
      <c r="AE66" s="165"/>
      <c r="AF66" s="127"/>
      <c r="AG66" s="46"/>
      <c r="AH66" s="46"/>
      <c r="AI66" s="46"/>
      <c r="AJ66" s="130"/>
      <c r="AK66" s="11">
        <f>'Encargos e Benefícios'!D65</f>
        <v>0</v>
      </c>
      <c r="AL66" s="11">
        <f>IF('Encargos e Benefícios'!C65=0,0,'Encargos e Benefícios'!U65/'Encargos e Benefícios'!C65)</f>
        <v>0</v>
      </c>
      <c r="AM66" s="11">
        <f>IF('Encargos e Benefícios'!C65=0,0,'Encargos e Benefícios'!AC65/'Encargos e Benefícios'!C65)</f>
        <v>0</v>
      </c>
      <c r="AN66" s="114">
        <f>IF('Encargos e Benefícios'!C65=0,0,'Encargos e Benefícios'!AD65/'Encargos e Benefícios'!C65)</f>
        <v>0</v>
      </c>
      <c r="AO66" s="32"/>
      <c r="AP66" s="31"/>
      <c r="AQ66" s="31"/>
      <c r="AR66" s="203"/>
      <c r="AS66" s="32"/>
    </row>
    <row r="67" spans="1:45" ht="12.75" hidden="1" x14ac:dyDescent="0.2">
      <c r="A67" s="47">
        <v>61</v>
      </c>
      <c r="B67" s="12">
        <f>'Encargos e Benefícios'!B66</f>
        <v>0</v>
      </c>
      <c r="C67" s="10">
        <f>'Encargos e Benefícios'!C66</f>
        <v>0</v>
      </c>
      <c r="D67" s="37"/>
      <c r="E67" s="167"/>
      <c r="F67" s="166"/>
      <c r="G67" s="165"/>
      <c r="H67" s="127"/>
      <c r="I67" s="46"/>
      <c r="J67" s="46"/>
      <c r="K67" s="46"/>
      <c r="L67" s="46"/>
      <c r="M67" s="165"/>
      <c r="N67" s="127"/>
      <c r="O67" s="46"/>
      <c r="P67" s="46"/>
      <c r="Q67" s="46"/>
      <c r="R67" s="46"/>
      <c r="S67" s="165"/>
      <c r="T67" s="127"/>
      <c r="U67" s="46"/>
      <c r="V67" s="46"/>
      <c r="W67" s="46"/>
      <c r="X67" s="46"/>
      <c r="Y67" s="165"/>
      <c r="Z67" s="127"/>
      <c r="AA67" s="46"/>
      <c r="AB67" s="46"/>
      <c r="AC67" s="46"/>
      <c r="AD67" s="46"/>
      <c r="AE67" s="165"/>
      <c r="AF67" s="127"/>
      <c r="AG67" s="46"/>
      <c r="AH67" s="46"/>
      <c r="AI67" s="46"/>
      <c r="AJ67" s="130"/>
      <c r="AK67" s="11">
        <f>'Encargos e Benefícios'!D66</f>
        <v>0</v>
      </c>
      <c r="AL67" s="11">
        <f>IF('Encargos e Benefícios'!C66=0,0,'Encargos e Benefícios'!U66/'Encargos e Benefícios'!C66)</f>
        <v>0</v>
      </c>
      <c r="AM67" s="11">
        <f>IF('Encargos e Benefícios'!C66=0,0,'Encargos e Benefícios'!AC66/'Encargos e Benefícios'!C66)</f>
        <v>0</v>
      </c>
      <c r="AN67" s="114">
        <f>IF('Encargos e Benefícios'!C66=0,0,'Encargos e Benefícios'!AD66/'Encargos e Benefícios'!C66)</f>
        <v>0</v>
      </c>
      <c r="AO67" s="32"/>
      <c r="AP67" s="31"/>
      <c r="AQ67" s="31"/>
      <c r="AR67" s="203"/>
      <c r="AS67" s="32"/>
    </row>
    <row r="68" spans="1:45" ht="12.75" hidden="1" x14ac:dyDescent="0.2">
      <c r="A68" s="47">
        <v>62</v>
      </c>
      <c r="B68" s="12">
        <f>'Encargos e Benefícios'!B67</f>
        <v>0</v>
      </c>
      <c r="C68" s="10">
        <f>'Encargos e Benefícios'!C67</f>
        <v>0</v>
      </c>
      <c r="D68" s="37"/>
      <c r="E68" s="167"/>
      <c r="F68" s="166"/>
      <c r="G68" s="165"/>
      <c r="H68" s="127"/>
      <c r="I68" s="46"/>
      <c r="J68" s="46"/>
      <c r="K68" s="46"/>
      <c r="L68" s="46"/>
      <c r="M68" s="165"/>
      <c r="N68" s="127"/>
      <c r="O68" s="46"/>
      <c r="P68" s="46"/>
      <c r="Q68" s="46"/>
      <c r="R68" s="46"/>
      <c r="S68" s="165"/>
      <c r="T68" s="127"/>
      <c r="U68" s="46"/>
      <c r="V68" s="46"/>
      <c r="W68" s="46"/>
      <c r="X68" s="46"/>
      <c r="Y68" s="165"/>
      <c r="Z68" s="127"/>
      <c r="AA68" s="46"/>
      <c r="AB68" s="46"/>
      <c r="AC68" s="46"/>
      <c r="AD68" s="46"/>
      <c r="AE68" s="165"/>
      <c r="AF68" s="127"/>
      <c r="AG68" s="46"/>
      <c r="AH68" s="46"/>
      <c r="AI68" s="46"/>
      <c r="AJ68" s="130"/>
      <c r="AK68" s="11">
        <f>'Encargos e Benefícios'!D67</f>
        <v>0</v>
      </c>
      <c r="AL68" s="11">
        <f>IF('Encargos e Benefícios'!C67=0,0,'Encargos e Benefícios'!U67/'Encargos e Benefícios'!C67)</f>
        <v>0</v>
      </c>
      <c r="AM68" s="11">
        <f>IF('Encargos e Benefícios'!C67=0,0,'Encargos e Benefícios'!AC67/'Encargos e Benefícios'!C67)</f>
        <v>0</v>
      </c>
      <c r="AN68" s="114">
        <f>IF('Encargos e Benefícios'!C67=0,0,'Encargos e Benefícios'!AD67/'Encargos e Benefícios'!C67)</f>
        <v>0</v>
      </c>
      <c r="AO68" s="32"/>
      <c r="AP68" s="31"/>
      <c r="AQ68" s="31"/>
      <c r="AR68" s="203"/>
      <c r="AS68" s="32"/>
    </row>
    <row r="69" spans="1:45" ht="12.75" hidden="1" x14ac:dyDescent="0.2">
      <c r="A69" s="47">
        <v>63</v>
      </c>
      <c r="B69" s="12">
        <f>'Encargos e Benefícios'!B68</f>
        <v>0</v>
      </c>
      <c r="C69" s="10">
        <f>'Encargos e Benefícios'!C68</f>
        <v>0</v>
      </c>
      <c r="D69" s="37"/>
      <c r="E69" s="167"/>
      <c r="F69" s="166"/>
      <c r="G69" s="165"/>
      <c r="H69" s="127"/>
      <c r="I69" s="46"/>
      <c r="J69" s="46"/>
      <c r="K69" s="46"/>
      <c r="L69" s="46"/>
      <c r="M69" s="165"/>
      <c r="N69" s="127"/>
      <c r="O69" s="46"/>
      <c r="P69" s="46"/>
      <c r="Q69" s="46"/>
      <c r="R69" s="46"/>
      <c r="S69" s="165"/>
      <c r="T69" s="127"/>
      <c r="U69" s="46"/>
      <c r="V69" s="46"/>
      <c r="W69" s="46"/>
      <c r="X69" s="46"/>
      <c r="Y69" s="165"/>
      <c r="Z69" s="127"/>
      <c r="AA69" s="46"/>
      <c r="AB69" s="46"/>
      <c r="AC69" s="46"/>
      <c r="AD69" s="46"/>
      <c r="AE69" s="165"/>
      <c r="AF69" s="127"/>
      <c r="AG69" s="46"/>
      <c r="AH69" s="46"/>
      <c r="AI69" s="46"/>
      <c r="AJ69" s="130"/>
      <c r="AK69" s="11">
        <f>'Encargos e Benefícios'!D68</f>
        <v>0</v>
      </c>
      <c r="AL69" s="11">
        <f>IF('Encargos e Benefícios'!C68=0,0,'Encargos e Benefícios'!U68/'Encargos e Benefícios'!C68)</f>
        <v>0</v>
      </c>
      <c r="AM69" s="11">
        <f>IF('Encargos e Benefícios'!C68=0,0,'Encargos e Benefícios'!AC68/'Encargos e Benefícios'!C68)</f>
        <v>0</v>
      </c>
      <c r="AN69" s="114">
        <f>IF('Encargos e Benefícios'!C68=0,0,'Encargos e Benefícios'!AD68/'Encargos e Benefícios'!C68)</f>
        <v>0</v>
      </c>
      <c r="AO69" s="32"/>
      <c r="AP69" s="31"/>
      <c r="AQ69" s="31"/>
      <c r="AR69" s="203"/>
      <c r="AS69" s="32"/>
    </row>
    <row r="70" spans="1:45" ht="12.75" hidden="1" x14ac:dyDescent="0.2">
      <c r="A70" s="47">
        <v>64</v>
      </c>
      <c r="B70" s="12">
        <f>'Encargos e Benefícios'!B69</f>
        <v>0</v>
      </c>
      <c r="C70" s="10">
        <f>'Encargos e Benefícios'!C69</f>
        <v>0</v>
      </c>
      <c r="D70" s="37"/>
      <c r="E70" s="167"/>
      <c r="F70" s="166"/>
      <c r="G70" s="165"/>
      <c r="H70" s="127"/>
      <c r="I70" s="46"/>
      <c r="J70" s="46"/>
      <c r="K70" s="46"/>
      <c r="L70" s="46"/>
      <c r="M70" s="165"/>
      <c r="N70" s="127"/>
      <c r="O70" s="46"/>
      <c r="P70" s="46"/>
      <c r="Q70" s="46"/>
      <c r="R70" s="46"/>
      <c r="S70" s="165"/>
      <c r="T70" s="127"/>
      <c r="U70" s="46"/>
      <c r="V70" s="46"/>
      <c r="W70" s="46"/>
      <c r="X70" s="46"/>
      <c r="Y70" s="165"/>
      <c r="Z70" s="127"/>
      <c r="AA70" s="46"/>
      <c r="AB70" s="46"/>
      <c r="AC70" s="46"/>
      <c r="AD70" s="46"/>
      <c r="AE70" s="165"/>
      <c r="AF70" s="127"/>
      <c r="AG70" s="46"/>
      <c r="AH70" s="46"/>
      <c r="AI70" s="46"/>
      <c r="AJ70" s="130"/>
      <c r="AK70" s="11">
        <f>'Encargos e Benefícios'!D69</f>
        <v>0</v>
      </c>
      <c r="AL70" s="11">
        <f>IF('Encargos e Benefícios'!C69=0,0,'Encargos e Benefícios'!U69/'Encargos e Benefícios'!C69)</f>
        <v>0</v>
      </c>
      <c r="AM70" s="11">
        <f>IF('Encargos e Benefícios'!C69=0,0,'Encargos e Benefícios'!AC69/'Encargos e Benefícios'!C69)</f>
        <v>0</v>
      </c>
      <c r="AN70" s="114">
        <f>IF('Encargos e Benefícios'!C69=0,0,'Encargos e Benefícios'!AD69/'Encargos e Benefícios'!C69)</f>
        <v>0</v>
      </c>
      <c r="AO70" s="32"/>
      <c r="AP70" s="31"/>
      <c r="AQ70" s="31"/>
      <c r="AR70" s="203"/>
      <c r="AS70" s="32"/>
    </row>
    <row r="71" spans="1:45" ht="12.75" hidden="1" x14ac:dyDescent="0.2">
      <c r="A71" s="47">
        <v>65</v>
      </c>
      <c r="B71" s="12">
        <f>'Encargos e Benefícios'!B70</f>
        <v>0</v>
      </c>
      <c r="C71" s="10">
        <f>'Encargos e Benefícios'!C70</f>
        <v>0</v>
      </c>
      <c r="D71" s="37"/>
      <c r="E71" s="167"/>
      <c r="F71" s="166"/>
      <c r="G71" s="165"/>
      <c r="H71" s="127"/>
      <c r="I71" s="46"/>
      <c r="J71" s="46"/>
      <c r="K71" s="46"/>
      <c r="L71" s="46"/>
      <c r="M71" s="165"/>
      <c r="N71" s="127"/>
      <c r="O71" s="46"/>
      <c r="P71" s="46"/>
      <c r="Q71" s="46"/>
      <c r="R71" s="46"/>
      <c r="S71" s="165"/>
      <c r="T71" s="127"/>
      <c r="U71" s="46"/>
      <c r="V71" s="46"/>
      <c r="W71" s="46"/>
      <c r="X71" s="46"/>
      <c r="Y71" s="165"/>
      <c r="Z71" s="127"/>
      <c r="AA71" s="46"/>
      <c r="AB71" s="46"/>
      <c r="AC71" s="46"/>
      <c r="AD71" s="46"/>
      <c r="AE71" s="165"/>
      <c r="AF71" s="127"/>
      <c r="AG71" s="46"/>
      <c r="AH71" s="46"/>
      <c r="AI71" s="46"/>
      <c r="AJ71" s="130"/>
      <c r="AK71" s="11">
        <f>'Encargos e Benefícios'!D70</f>
        <v>0</v>
      </c>
      <c r="AL71" s="11">
        <f>IF('Encargos e Benefícios'!C70=0,0,'Encargos e Benefícios'!U70/'Encargos e Benefícios'!C70)</f>
        <v>0</v>
      </c>
      <c r="AM71" s="11">
        <f>IF('Encargos e Benefícios'!C70=0,0,'Encargos e Benefícios'!AC70/'Encargos e Benefícios'!C70)</f>
        <v>0</v>
      </c>
      <c r="AN71" s="114">
        <f>IF('Encargos e Benefícios'!C70=0,0,'Encargos e Benefícios'!AD70/'Encargos e Benefícios'!C70)</f>
        <v>0</v>
      </c>
      <c r="AO71" s="32"/>
      <c r="AP71" s="31"/>
      <c r="AQ71" s="31"/>
      <c r="AR71" s="203"/>
      <c r="AS71" s="32"/>
    </row>
    <row r="72" spans="1:45" ht="12.75" hidden="1" x14ac:dyDescent="0.2">
      <c r="A72" s="47">
        <v>66</v>
      </c>
      <c r="B72" s="12">
        <f>'Encargos e Benefícios'!B71</f>
        <v>0</v>
      </c>
      <c r="C72" s="10">
        <f>'Encargos e Benefícios'!C71</f>
        <v>0</v>
      </c>
      <c r="D72" s="37"/>
      <c r="E72" s="167"/>
      <c r="F72" s="166"/>
      <c r="G72" s="165"/>
      <c r="H72" s="127"/>
      <c r="I72" s="46"/>
      <c r="J72" s="46"/>
      <c r="K72" s="46"/>
      <c r="L72" s="46"/>
      <c r="M72" s="165"/>
      <c r="N72" s="127"/>
      <c r="O72" s="46"/>
      <c r="P72" s="46"/>
      <c r="Q72" s="46"/>
      <c r="R72" s="46"/>
      <c r="S72" s="165"/>
      <c r="T72" s="127"/>
      <c r="U72" s="46"/>
      <c r="V72" s="46"/>
      <c r="W72" s="46"/>
      <c r="X72" s="46"/>
      <c r="Y72" s="165"/>
      <c r="Z72" s="127"/>
      <c r="AA72" s="46"/>
      <c r="AB72" s="46"/>
      <c r="AC72" s="46"/>
      <c r="AD72" s="46"/>
      <c r="AE72" s="165"/>
      <c r="AF72" s="127"/>
      <c r="AG72" s="46"/>
      <c r="AH72" s="46"/>
      <c r="AI72" s="46"/>
      <c r="AJ72" s="130"/>
      <c r="AK72" s="11">
        <f>'Encargos e Benefícios'!D71</f>
        <v>0</v>
      </c>
      <c r="AL72" s="11">
        <f>IF('Encargos e Benefícios'!C71=0,0,'Encargos e Benefícios'!U71/'Encargos e Benefícios'!C71)</f>
        <v>0</v>
      </c>
      <c r="AM72" s="11">
        <f>IF('Encargos e Benefícios'!C71=0,0,'Encargos e Benefícios'!AC71/'Encargos e Benefícios'!C71)</f>
        <v>0</v>
      </c>
      <c r="AN72" s="114">
        <f>IF('Encargos e Benefícios'!C71=0,0,'Encargos e Benefícios'!AD71/'Encargos e Benefícios'!C71)</f>
        <v>0</v>
      </c>
      <c r="AO72" s="32"/>
      <c r="AP72" s="31"/>
      <c r="AQ72" s="31"/>
      <c r="AR72" s="203"/>
      <c r="AS72" s="32"/>
    </row>
    <row r="73" spans="1:45" ht="12.75" hidden="1" x14ac:dyDescent="0.2">
      <c r="A73" s="47">
        <v>67</v>
      </c>
      <c r="B73" s="12">
        <f>'Encargos e Benefícios'!B72</f>
        <v>0</v>
      </c>
      <c r="C73" s="10">
        <f>'Encargos e Benefícios'!C72</f>
        <v>0</v>
      </c>
      <c r="D73" s="37"/>
      <c r="E73" s="167"/>
      <c r="F73" s="166"/>
      <c r="G73" s="165"/>
      <c r="H73" s="127"/>
      <c r="I73" s="46"/>
      <c r="J73" s="46"/>
      <c r="K73" s="46"/>
      <c r="L73" s="46"/>
      <c r="M73" s="165"/>
      <c r="N73" s="127"/>
      <c r="O73" s="46"/>
      <c r="P73" s="46"/>
      <c r="Q73" s="46"/>
      <c r="R73" s="46"/>
      <c r="S73" s="165"/>
      <c r="T73" s="127"/>
      <c r="U73" s="46"/>
      <c r="V73" s="46"/>
      <c r="W73" s="46"/>
      <c r="X73" s="46"/>
      <c r="Y73" s="165"/>
      <c r="Z73" s="127"/>
      <c r="AA73" s="46"/>
      <c r="AB73" s="46"/>
      <c r="AC73" s="46"/>
      <c r="AD73" s="46"/>
      <c r="AE73" s="165"/>
      <c r="AF73" s="127"/>
      <c r="AG73" s="46"/>
      <c r="AH73" s="46"/>
      <c r="AI73" s="46"/>
      <c r="AJ73" s="130"/>
      <c r="AK73" s="11">
        <f>'Encargos e Benefícios'!D72</f>
        <v>0</v>
      </c>
      <c r="AL73" s="11">
        <f>IF('Encargos e Benefícios'!C72=0,0,'Encargos e Benefícios'!U72/'Encargos e Benefícios'!C72)</f>
        <v>0</v>
      </c>
      <c r="AM73" s="11">
        <f>IF('Encargos e Benefícios'!C72=0,0,'Encargos e Benefícios'!AC72/'Encargos e Benefícios'!C72)</f>
        <v>0</v>
      </c>
      <c r="AN73" s="114">
        <f>IF('Encargos e Benefícios'!C72=0,0,'Encargos e Benefícios'!AD72/'Encargos e Benefícios'!C72)</f>
        <v>0</v>
      </c>
      <c r="AO73" s="32"/>
      <c r="AP73" s="31"/>
      <c r="AQ73" s="31"/>
      <c r="AR73" s="203"/>
      <c r="AS73" s="32"/>
    </row>
    <row r="74" spans="1:45" ht="12.75" hidden="1" x14ac:dyDescent="0.2">
      <c r="A74" s="47">
        <v>68</v>
      </c>
      <c r="B74" s="12">
        <f>'Encargos e Benefícios'!B73</f>
        <v>0</v>
      </c>
      <c r="C74" s="10">
        <f>'Encargos e Benefícios'!C73</f>
        <v>0</v>
      </c>
      <c r="D74" s="37"/>
      <c r="E74" s="167"/>
      <c r="F74" s="166"/>
      <c r="G74" s="165"/>
      <c r="H74" s="127"/>
      <c r="I74" s="46"/>
      <c r="J74" s="46"/>
      <c r="K74" s="46"/>
      <c r="L74" s="46"/>
      <c r="M74" s="165"/>
      <c r="N74" s="127"/>
      <c r="O74" s="46"/>
      <c r="P74" s="46"/>
      <c r="Q74" s="46"/>
      <c r="R74" s="46"/>
      <c r="S74" s="165"/>
      <c r="T74" s="127"/>
      <c r="U74" s="46"/>
      <c r="V74" s="46"/>
      <c r="W74" s="46"/>
      <c r="X74" s="46"/>
      <c r="Y74" s="165"/>
      <c r="Z74" s="127"/>
      <c r="AA74" s="46"/>
      <c r="AB74" s="46"/>
      <c r="AC74" s="46"/>
      <c r="AD74" s="46"/>
      <c r="AE74" s="165"/>
      <c r="AF74" s="127"/>
      <c r="AG74" s="46"/>
      <c r="AH74" s="46"/>
      <c r="AI74" s="46"/>
      <c r="AJ74" s="130"/>
      <c r="AK74" s="11">
        <f>'Encargos e Benefícios'!D73</f>
        <v>0</v>
      </c>
      <c r="AL74" s="11">
        <f>IF('Encargos e Benefícios'!C73=0,0,'Encargos e Benefícios'!U73/'Encargos e Benefícios'!C73)</f>
        <v>0</v>
      </c>
      <c r="AM74" s="11">
        <f>IF('Encargos e Benefícios'!C73=0,0,'Encargos e Benefícios'!AC73/'Encargos e Benefícios'!C73)</f>
        <v>0</v>
      </c>
      <c r="AN74" s="114">
        <f>IF('Encargos e Benefícios'!C73=0,0,'Encargos e Benefícios'!AD73/'Encargos e Benefícios'!C73)</f>
        <v>0</v>
      </c>
      <c r="AO74" s="32"/>
      <c r="AP74" s="31"/>
      <c r="AQ74" s="31"/>
      <c r="AR74" s="203"/>
      <c r="AS74" s="32"/>
    </row>
    <row r="75" spans="1:45" ht="12.75" hidden="1" x14ac:dyDescent="0.2">
      <c r="A75" s="47">
        <v>69</v>
      </c>
      <c r="B75" s="12">
        <f>'Encargos e Benefícios'!B74</f>
        <v>0</v>
      </c>
      <c r="C75" s="10">
        <f>'Encargos e Benefícios'!C74</f>
        <v>0</v>
      </c>
      <c r="D75" s="37"/>
      <c r="E75" s="167"/>
      <c r="F75" s="166"/>
      <c r="G75" s="165"/>
      <c r="H75" s="127"/>
      <c r="I75" s="46"/>
      <c r="J75" s="46"/>
      <c r="K75" s="46"/>
      <c r="L75" s="46"/>
      <c r="M75" s="165"/>
      <c r="N75" s="127"/>
      <c r="O75" s="46"/>
      <c r="P75" s="46"/>
      <c r="Q75" s="46"/>
      <c r="R75" s="46"/>
      <c r="S75" s="165"/>
      <c r="T75" s="127"/>
      <c r="U75" s="46"/>
      <c r="V75" s="46"/>
      <c r="W75" s="46"/>
      <c r="X75" s="46"/>
      <c r="Y75" s="165"/>
      <c r="Z75" s="127"/>
      <c r="AA75" s="46"/>
      <c r="AB75" s="46"/>
      <c r="AC75" s="46"/>
      <c r="AD75" s="46"/>
      <c r="AE75" s="165"/>
      <c r="AF75" s="127"/>
      <c r="AG75" s="46"/>
      <c r="AH75" s="46"/>
      <c r="AI75" s="46"/>
      <c r="AJ75" s="130"/>
      <c r="AK75" s="11">
        <f>'Encargos e Benefícios'!D74</f>
        <v>0</v>
      </c>
      <c r="AL75" s="11">
        <f>IF('Encargos e Benefícios'!C74=0,0,'Encargos e Benefícios'!U74/'Encargos e Benefícios'!C74)</f>
        <v>0</v>
      </c>
      <c r="AM75" s="11">
        <f>IF('Encargos e Benefícios'!C74=0,0,'Encargos e Benefícios'!AC74/'Encargos e Benefícios'!C74)</f>
        <v>0</v>
      </c>
      <c r="AN75" s="114">
        <f>IF('Encargos e Benefícios'!C74=0,0,'Encargos e Benefícios'!AD74/'Encargos e Benefícios'!C74)</f>
        <v>0</v>
      </c>
      <c r="AO75" s="32"/>
      <c r="AP75" s="31"/>
      <c r="AQ75" s="31"/>
      <c r="AR75" s="203"/>
      <c r="AS75" s="32"/>
    </row>
    <row r="76" spans="1:45" ht="12.75" hidden="1" x14ac:dyDescent="0.2">
      <c r="A76" s="47">
        <v>70</v>
      </c>
      <c r="B76" s="12">
        <f>'Encargos e Benefícios'!B75</f>
        <v>0</v>
      </c>
      <c r="C76" s="10">
        <f>'Encargos e Benefícios'!C75</f>
        <v>0</v>
      </c>
      <c r="D76" s="37"/>
      <c r="E76" s="167"/>
      <c r="F76" s="166"/>
      <c r="G76" s="165"/>
      <c r="H76" s="127"/>
      <c r="I76" s="46"/>
      <c r="J76" s="46"/>
      <c r="K76" s="46"/>
      <c r="L76" s="46"/>
      <c r="M76" s="165"/>
      <c r="N76" s="127"/>
      <c r="O76" s="46"/>
      <c r="P76" s="46"/>
      <c r="Q76" s="46"/>
      <c r="R76" s="46"/>
      <c r="S76" s="165"/>
      <c r="T76" s="127"/>
      <c r="U76" s="46"/>
      <c r="V76" s="46"/>
      <c r="W76" s="46"/>
      <c r="X76" s="46"/>
      <c r="Y76" s="165"/>
      <c r="Z76" s="127"/>
      <c r="AA76" s="46"/>
      <c r="AB76" s="46"/>
      <c r="AC76" s="46"/>
      <c r="AD76" s="46"/>
      <c r="AE76" s="165"/>
      <c r="AF76" s="127"/>
      <c r="AG76" s="46"/>
      <c r="AH76" s="46"/>
      <c r="AI76" s="46"/>
      <c r="AJ76" s="130"/>
      <c r="AK76" s="11">
        <f>'Encargos e Benefícios'!D75</f>
        <v>0</v>
      </c>
      <c r="AL76" s="11">
        <f>IF('Encargos e Benefícios'!C75=0,0,'Encargos e Benefícios'!U75/'Encargos e Benefícios'!C75)</f>
        <v>0</v>
      </c>
      <c r="AM76" s="11">
        <f>IF('Encargos e Benefícios'!C75=0,0,'Encargos e Benefícios'!AC75/'Encargos e Benefícios'!C75)</f>
        <v>0</v>
      </c>
      <c r="AN76" s="114">
        <f>IF('Encargos e Benefícios'!C75=0,0,'Encargos e Benefícios'!AD75/'Encargos e Benefícios'!C75)</f>
        <v>0</v>
      </c>
      <c r="AO76" s="32"/>
      <c r="AP76" s="31"/>
      <c r="AQ76" s="31"/>
      <c r="AR76" s="203"/>
      <c r="AS76" s="32"/>
    </row>
    <row r="77" spans="1:45" ht="12.75" hidden="1" x14ac:dyDescent="0.2">
      <c r="A77" s="47">
        <v>71</v>
      </c>
      <c r="B77" s="12">
        <f>'Encargos e Benefícios'!B76</f>
        <v>0</v>
      </c>
      <c r="C77" s="10">
        <f>'Encargos e Benefícios'!C76</f>
        <v>0</v>
      </c>
      <c r="D77" s="37"/>
      <c r="E77" s="167"/>
      <c r="F77" s="166"/>
      <c r="G77" s="165"/>
      <c r="H77" s="127"/>
      <c r="I77" s="46"/>
      <c r="J77" s="46"/>
      <c r="K77" s="46"/>
      <c r="L77" s="46"/>
      <c r="M77" s="165"/>
      <c r="N77" s="127"/>
      <c r="O77" s="46"/>
      <c r="P77" s="46"/>
      <c r="Q77" s="46"/>
      <c r="R77" s="46"/>
      <c r="S77" s="165"/>
      <c r="T77" s="127"/>
      <c r="U77" s="46"/>
      <c r="V77" s="46"/>
      <c r="W77" s="46"/>
      <c r="X77" s="46"/>
      <c r="Y77" s="165"/>
      <c r="Z77" s="127"/>
      <c r="AA77" s="46"/>
      <c r="AB77" s="46"/>
      <c r="AC77" s="46"/>
      <c r="AD77" s="46"/>
      <c r="AE77" s="165"/>
      <c r="AF77" s="127"/>
      <c r="AG77" s="46"/>
      <c r="AH77" s="46"/>
      <c r="AI77" s="46"/>
      <c r="AJ77" s="130"/>
      <c r="AK77" s="11">
        <f>'Encargos e Benefícios'!D76</f>
        <v>0</v>
      </c>
      <c r="AL77" s="11">
        <f>IF('Encargos e Benefícios'!C76=0,0,'Encargos e Benefícios'!U76/'Encargos e Benefícios'!C76)</f>
        <v>0</v>
      </c>
      <c r="AM77" s="11">
        <f>IF('Encargos e Benefícios'!C76=0,0,'Encargos e Benefícios'!AC76/'Encargos e Benefícios'!C76)</f>
        <v>0</v>
      </c>
      <c r="AN77" s="114">
        <f>IF('Encargos e Benefícios'!C76=0,0,'Encargos e Benefícios'!AD76/'Encargos e Benefícios'!C76)</f>
        <v>0</v>
      </c>
      <c r="AO77" s="32"/>
      <c r="AP77" s="31"/>
      <c r="AQ77" s="31"/>
      <c r="AR77" s="203"/>
      <c r="AS77" s="32"/>
    </row>
    <row r="78" spans="1:45" ht="12.75" hidden="1" x14ac:dyDescent="0.2">
      <c r="A78" s="47">
        <v>72</v>
      </c>
      <c r="B78" s="12">
        <f>'Encargos e Benefícios'!B77</f>
        <v>0</v>
      </c>
      <c r="C78" s="10">
        <f>'Encargos e Benefícios'!C77</f>
        <v>0</v>
      </c>
      <c r="D78" s="37"/>
      <c r="E78" s="167"/>
      <c r="F78" s="166"/>
      <c r="G78" s="165"/>
      <c r="H78" s="127"/>
      <c r="I78" s="46"/>
      <c r="J78" s="46"/>
      <c r="K78" s="46"/>
      <c r="L78" s="46"/>
      <c r="M78" s="165"/>
      <c r="N78" s="127"/>
      <c r="O78" s="46"/>
      <c r="P78" s="46"/>
      <c r="Q78" s="46"/>
      <c r="R78" s="46"/>
      <c r="S78" s="165"/>
      <c r="T78" s="127"/>
      <c r="U78" s="46"/>
      <c r="V78" s="46"/>
      <c r="W78" s="46"/>
      <c r="X78" s="46"/>
      <c r="Y78" s="165"/>
      <c r="Z78" s="127"/>
      <c r="AA78" s="46"/>
      <c r="AB78" s="46"/>
      <c r="AC78" s="46"/>
      <c r="AD78" s="46"/>
      <c r="AE78" s="165"/>
      <c r="AF78" s="127"/>
      <c r="AG78" s="46"/>
      <c r="AH78" s="46"/>
      <c r="AI78" s="46"/>
      <c r="AJ78" s="130"/>
      <c r="AK78" s="11">
        <f>'Encargos e Benefícios'!D77</f>
        <v>0</v>
      </c>
      <c r="AL78" s="11">
        <f>IF('Encargos e Benefícios'!C77=0,0,'Encargos e Benefícios'!U77/'Encargos e Benefícios'!C77)</f>
        <v>0</v>
      </c>
      <c r="AM78" s="11">
        <f>IF('Encargos e Benefícios'!C77=0,0,'Encargos e Benefícios'!AC77/'Encargos e Benefícios'!C77)</f>
        <v>0</v>
      </c>
      <c r="AN78" s="114">
        <f>IF('Encargos e Benefícios'!C77=0,0,'Encargos e Benefícios'!AD77/'Encargos e Benefícios'!C77)</f>
        <v>0</v>
      </c>
      <c r="AO78" s="32"/>
      <c r="AP78" s="31"/>
      <c r="AQ78" s="31"/>
      <c r="AR78" s="203"/>
      <c r="AS78" s="32"/>
    </row>
    <row r="79" spans="1:45" ht="12.75" hidden="1" x14ac:dyDescent="0.2">
      <c r="A79" s="47">
        <v>73</v>
      </c>
      <c r="B79" s="12">
        <f>'Encargos e Benefícios'!B78</f>
        <v>0</v>
      </c>
      <c r="C79" s="10">
        <f>'Encargos e Benefícios'!C78</f>
        <v>0</v>
      </c>
      <c r="D79" s="37"/>
      <c r="E79" s="167"/>
      <c r="F79" s="166"/>
      <c r="G79" s="165"/>
      <c r="H79" s="127"/>
      <c r="I79" s="46"/>
      <c r="J79" s="46"/>
      <c r="K79" s="46"/>
      <c r="L79" s="46"/>
      <c r="M79" s="165"/>
      <c r="N79" s="127"/>
      <c r="O79" s="46"/>
      <c r="P79" s="46"/>
      <c r="Q79" s="46"/>
      <c r="R79" s="46"/>
      <c r="S79" s="165"/>
      <c r="T79" s="127"/>
      <c r="U79" s="46"/>
      <c r="V79" s="46"/>
      <c r="W79" s="46"/>
      <c r="X79" s="46"/>
      <c r="Y79" s="165"/>
      <c r="Z79" s="127"/>
      <c r="AA79" s="46"/>
      <c r="AB79" s="46"/>
      <c r="AC79" s="46"/>
      <c r="AD79" s="46"/>
      <c r="AE79" s="165"/>
      <c r="AF79" s="127"/>
      <c r="AG79" s="46"/>
      <c r="AH79" s="46"/>
      <c r="AI79" s="46"/>
      <c r="AJ79" s="130"/>
      <c r="AK79" s="11">
        <f>'Encargos e Benefícios'!D78</f>
        <v>0</v>
      </c>
      <c r="AL79" s="11">
        <f>IF('Encargos e Benefícios'!C78=0,0,'Encargos e Benefícios'!U78/'Encargos e Benefícios'!C78)</f>
        <v>0</v>
      </c>
      <c r="AM79" s="11">
        <f>IF('Encargos e Benefícios'!C78=0,0,'Encargos e Benefícios'!AC78/'Encargos e Benefícios'!C78)</f>
        <v>0</v>
      </c>
      <c r="AN79" s="114">
        <f>IF('Encargos e Benefícios'!C78=0,0,'Encargos e Benefícios'!AD78/'Encargos e Benefícios'!C78)</f>
        <v>0</v>
      </c>
      <c r="AO79" s="32"/>
      <c r="AP79" s="31"/>
      <c r="AQ79" s="31"/>
      <c r="AR79" s="203"/>
      <c r="AS79" s="32"/>
    </row>
    <row r="80" spans="1:45" ht="12.75" hidden="1" x14ac:dyDescent="0.2">
      <c r="A80" s="47">
        <v>74</v>
      </c>
      <c r="B80" s="12">
        <f>'Encargos e Benefícios'!B79</f>
        <v>0</v>
      </c>
      <c r="C80" s="10">
        <f>'Encargos e Benefícios'!C79</f>
        <v>0</v>
      </c>
      <c r="D80" s="37"/>
      <c r="E80" s="167"/>
      <c r="F80" s="166"/>
      <c r="G80" s="165"/>
      <c r="H80" s="127"/>
      <c r="I80" s="46"/>
      <c r="J80" s="46"/>
      <c r="K80" s="46"/>
      <c r="L80" s="46"/>
      <c r="M80" s="165"/>
      <c r="N80" s="127"/>
      <c r="O80" s="46"/>
      <c r="P80" s="46"/>
      <c r="Q80" s="46"/>
      <c r="R80" s="46"/>
      <c r="S80" s="165"/>
      <c r="T80" s="127"/>
      <c r="U80" s="46"/>
      <c r="V80" s="46"/>
      <c r="W80" s="46"/>
      <c r="X80" s="46"/>
      <c r="Y80" s="165"/>
      <c r="Z80" s="127"/>
      <c r="AA80" s="46"/>
      <c r="AB80" s="46"/>
      <c r="AC80" s="46"/>
      <c r="AD80" s="46"/>
      <c r="AE80" s="165"/>
      <c r="AF80" s="127"/>
      <c r="AG80" s="46"/>
      <c r="AH80" s="46"/>
      <c r="AI80" s="46"/>
      <c r="AJ80" s="130"/>
      <c r="AK80" s="11">
        <f>'Encargos e Benefícios'!D79</f>
        <v>0</v>
      </c>
      <c r="AL80" s="11">
        <f>IF('Encargos e Benefícios'!C79=0,0,'Encargos e Benefícios'!U79/'Encargos e Benefícios'!C79)</f>
        <v>0</v>
      </c>
      <c r="AM80" s="11">
        <f>IF('Encargos e Benefícios'!C79=0,0,'Encargos e Benefícios'!AC79/'Encargos e Benefícios'!C79)</f>
        <v>0</v>
      </c>
      <c r="AN80" s="114">
        <f>IF('Encargos e Benefícios'!C79=0,0,'Encargos e Benefícios'!AD79/'Encargos e Benefícios'!C79)</f>
        <v>0</v>
      </c>
      <c r="AO80" s="32"/>
      <c r="AP80" s="31"/>
      <c r="AQ80" s="31"/>
      <c r="AR80" s="203"/>
      <c r="AS80" s="32"/>
    </row>
    <row r="81" spans="1:45" ht="12.75" hidden="1" x14ac:dyDescent="0.2">
      <c r="A81" s="47">
        <v>75</v>
      </c>
      <c r="B81" s="12">
        <f>'Encargos e Benefícios'!B80</f>
        <v>0</v>
      </c>
      <c r="C81" s="10">
        <f>'Encargos e Benefícios'!C80</f>
        <v>0</v>
      </c>
      <c r="D81" s="37"/>
      <c r="E81" s="167"/>
      <c r="F81" s="166"/>
      <c r="G81" s="165"/>
      <c r="H81" s="127"/>
      <c r="I81" s="46"/>
      <c r="J81" s="46"/>
      <c r="K81" s="46"/>
      <c r="L81" s="46"/>
      <c r="M81" s="165"/>
      <c r="N81" s="127"/>
      <c r="O81" s="46"/>
      <c r="P81" s="46"/>
      <c r="Q81" s="46"/>
      <c r="R81" s="46"/>
      <c r="S81" s="165"/>
      <c r="T81" s="127"/>
      <c r="U81" s="46"/>
      <c r="V81" s="46"/>
      <c r="W81" s="46"/>
      <c r="X81" s="46"/>
      <c r="Y81" s="165"/>
      <c r="Z81" s="127"/>
      <c r="AA81" s="46"/>
      <c r="AB81" s="46"/>
      <c r="AC81" s="46"/>
      <c r="AD81" s="46"/>
      <c r="AE81" s="165"/>
      <c r="AF81" s="127"/>
      <c r="AG81" s="46"/>
      <c r="AH81" s="46"/>
      <c r="AI81" s="46"/>
      <c r="AJ81" s="130"/>
      <c r="AK81" s="11">
        <f>'Encargos e Benefícios'!D80</f>
        <v>0</v>
      </c>
      <c r="AL81" s="11">
        <f>IF('Encargos e Benefícios'!C80=0,0,'Encargos e Benefícios'!U80/'Encargos e Benefícios'!C80)</f>
        <v>0</v>
      </c>
      <c r="AM81" s="11">
        <f>IF('Encargos e Benefícios'!C80=0,0,'Encargos e Benefícios'!AC80/'Encargos e Benefícios'!C80)</f>
        <v>0</v>
      </c>
      <c r="AN81" s="114">
        <f>IF('Encargos e Benefícios'!C80=0,0,'Encargos e Benefícios'!AD80/'Encargos e Benefícios'!C80)</f>
        <v>0</v>
      </c>
      <c r="AO81" s="32"/>
      <c r="AP81" s="31"/>
      <c r="AQ81" s="31"/>
      <c r="AR81" s="203"/>
      <c r="AS81" s="32"/>
    </row>
    <row r="82" spans="1:45" ht="12.75" hidden="1" x14ac:dyDescent="0.2">
      <c r="A82" s="47">
        <v>76</v>
      </c>
      <c r="B82" s="12">
        <f>'Encargos e Benefícios'!B81</f>
        <v>0</v>
      </c>
      <c r="C82" s="10">
        <f>'Encargos e Benefícios'!C81</f>
        <v>0</v>
      </c>
      <c r="D82" s="37"/>
      <c r="E82" s="167"/>
      <c r="F82" s="166"/>
      <c r="G82" s="165"/>
      <c r="H82" s="127"/>
      <c r="I82" s="46"/>
      <c r="J82" s="46"/>
      <c r="K82" s="46"/>
      <c r="L82" s="46"/>
      <c r="M82" s="165"/>
      <c r="N82" s="127"/>
      <c r="O82" s="46"/>
      <c r="P82" s="46"/>
      <c r="Q82" s="46"/>
      <c r="R82" s="46"/>
      <c r="S82" s="165"/>
      <c r="T82" s="127"/>
      <c r="U82" s="46"/>
      <c r="V82" s="46"/>
      <c r="W82" s="46"/>
      <c r="X82" s="46"/>
      <c r="Y82" s="165"/>
      <c r="Z82" s="127"/>
      <c r="AA82" s="46"/>
      <c r="AB82" s="46"/>
      <c r="AC82" s="46"/>
      <c r="AD82" s="46"/>
      <c r="AE82" s="165"/>
      <c r="AF82" s="127"/>
      <c r="AG82" s="46"/>
      <c r="AH82" s="46"/>
      <c r="AI82" s="46"/>
      <c r="AJ82" s="130"/>
      <c r="AK82" s="11">
        <f>'Encargos e Benefícios'!D81</f>
        <v>0</v>
      </c>
      <c r="AL82" s="11">
        <f>IF('Encargos e Benefícios'!C81=0,0,'Encargos e Benefícios'!U81/'Encargos e Benefícios'!C81)</f>
        <v>0</v>
      </c>
      <c r="AM82" s="11">
        <f>IF('Encargos e Benefícios'!C81=0,0,'Encargos e Benefícios'!AC81/'Encargos e Benefícios'!C81)</f>
        <v>0</v>
      </c>
      <c r="AN82" s="114">
        <f>IF('Encargos e Benefícios'!C81=0,0,'Encargos e Benefícios'!AD81/'Encargos e Benefícios'!C81)</f>
        <v>0</v>
      </c>
      <c r="AO82" s="32"/>
      <c r="AP82" s="31"/>
      <c r="AQ82" s="31"/>
      <c r="AR82" s="203"/>
      <c r="AS82" s="32"/>
    </row>
    <row r="83" spans="1:45" ht="12.75" hidden="1" x14ac:dyDescent="0.2">
      <c r="A83" s="47">
        <v>77</v>
      </c>
      <c r="B83" s="12">
        <f>'Encargos e Benefícios'!B82</f>
        <v>0</v>
      </c>
      <c r="C83" s="10">
        <f>'Encargos e Benefícios'!C82</f>
        <v>0</v>
      </c>
      <c r="D83" s="37"/>
      <c r="E83" s="167"/>
      <c r="F83" s="166"/>
      <c r="G83" s="165"/>
      <c r="H83" s="127"/>
      <c r="I83" s="46"/>
      <c r="J83" s="46"/>
      <c r="K83" s="46"/>
      <c r="L83" s="46"/>
      <c r="M83" s="165"/>
      <c r="N83" s="127"/>
      <c r="O83" s="46"/>
      <c r="P83" s="46"/>
      <c r="Q83" s="46"/>
      <c r="R83" s="46"/>
      <c r="S83" s="165"/>
      <c r="T83" s="127"/>
      <c r="U83" s="46"/>
      <c r="V83" s="46"/>
      <c r="W83" s="46"/>
      <c r="X83" s="46"/>
      <c r="Y83" s="165"/>
      <c r="Z83" s="127"/>
      <c r="AA83" s="46"/>
      <c r="AB83" s="46"/>
      <c r="AC83" s="46"/>
      <c r="AD83" s="46"/>
      <c r="AE83" s="165"/>
      <c r="AF83" s="127"/>
      <c r="AG83" s="46"/>
      <c r="AH83" s="46"/>
      <c r="AI83" s="46"/>
      <c r="AJ83" s="130"/>
      <c r="AK83" s="11">
        <f>'Encargos e Benefícios'!D82</f>
        <v>0</v>
      </c>
      <c r="AL83" s="11">
        <f>IF('Encargos e Benefícios'!C82=0,0,'Encargos e Benefícios'!U82/'Encargos e Benefícios'!C82)</f>
        <v>0</v>
      </c>
      <c r="AM83" s="11">
        <f>IF('Encargos e Benefícios'!C82=0,0,'Encargos e Benefícios'!AC82/'Encargos e Benefícios'!C82)</f>
        <v>0</v>
      </c>
      <c r="AN83" s="114">
        <f>IF('Encargos e Benefícios'!C82=0,0,'Encargos e Benefícios'!AD82/'Encargos e Benefícios'!C82)</f>
        <v>0</v>
      </c>
      <c r="AO83" s="32"/>
      <c r="AP83" s="31"/>
      <c r="AQ83" s="31"/>
      <c r="AR83" s="203"/>
      <c r="AS83" s="32"/>
    </row>
    <row r="84" spans="1:45" ht="12.75" hidden="1" x14ac:dyDescent="0.2">
      <c r="A84" s="47">
        <v>78</v>
      </c>
      <c r="B84" s="12">
        <f>'Encargos e Benefícios'!B83</f>
        <v>0</v>
      </c>
      <c r="C84" s="10">
        <f>'Encargos e Benefícios'!C83</f>
        <v>0</v>
      </c>
      <c r="D84" s="37"/>
      <c r="E84" s="167"/>
      <c r="F84" s="166"/>
      <c r="G84" s="165"/>
      <c r="H84" s="127"/>
      <c r="I84" s="46"/>
      <c r="J84" s="46"/>
      <c r="K84" s="46"/>
      <c r="L84" s="46"/>
      <c r="M84" s="165"/>
      <c r="N84" s="127"/>
      <c r="O84" s="46"/>
      <c r="P84" s="46"/>
      <c r="Q84" s="46"/>
      <c r="R84" s="46"/>
      <c r="S84" s="165"/>
      <c r="T84" s="127"/>
      <c r="U84" s="46"/>
      <c r="V84" s="46"/>
      <c r="W84" s="46"/>
      <c r="X84" s="46"/>
      <c r="Y84" s="165"/>
      <c r="Z84" s="127"/>
      <c r="AA84" s="46"/>
      <c r="AB84" s="46"/>
      <c r="AC84" s="46"/>
      <c r="AD84" s="46"/>
      <c r="AE84" s="165"/>
      <c r="AF84" s="127"/>
      <c r="AG84" s="46"/>
      <c r="AH84" s="46"/>
      <c r="AI84" s="46"/>
      <c r="AJ84" s="130"/>
      <c r="AK84" s="11">
        <f>'Encargos e Benefícios'!D83</f>
        <v>0</v>
      </c>
      <c r="AL84" s="11">
        <f>IF('Encargos e Benefícios'!C83=0,0,'Encargos e Benefícios'!U83/'Encargos e Benefícios'!C83)</f>
        <v>0</v>
      </c>
      <c r="AM84" s="11">
        <f>IF('Encargos e Benefícios'!C83=0,0,'Encargos e Benefícios'!AC83/'Encargos e Benefícios'!C83)</f>
        <v>0</v>
      </c>
      <c r="AN84" s="114">
        <f>IF('Encargos e Benefícios'!C83=0,0,'Encargos e Benefícios'!AD83/'Encargos e Benefícios'!C83)</f>
        <v>0</v>
      </c>
      <c r="AO84" s="32"/>
      <c r="AP84" s="31"/>
      <c r="AQ84" s="31"/>
      <c r="AR84" s="203"/>
      <c r="AS84" s="32"/>
    </row>
    <row r="85" spans="1:45" ht="12.75" hidden="1" x14ac:dyDescent="0.2">
      <c r="A85" s="47">
        <v>79</v>
      </c>
      <c r="B85" s="12">
        <f>'Encargos e Benefícios'!B84</f>
        <v>0</v>
      </c>
      <c r="C85" s="10">
        <f>'Encargos e Benefícios'!C84</f>
        <v>0</v>
      </c>
      <c r="D85" s="37"/>
      <c r="E85" s="167"/>
      <c r="F85" s="166"/>
      <c r="G85" s="165"/>
      <c r="H85" s="127"/>
      <c r="I85" s="46"/>
      <c r="J85" s="46"/>
      <c r="K85" s="46"/>
      <c r="L85" s="46"/>
      <c r="M85" s="165"/>
      <c r="N85" s="127"/>
      <c r="O85" s="46"/>
      <c r="P85" s="46"/>
      <c r="Q85" s="46"/>
      <c r="R85" s="46"/>
      <c r="S85" s="165"/>
      <c r="T85" s="127"/>
      <c r="U85" s="46"/>
      <c r="V85" s="46"/>
      <c r="W85" s="46"/>
      <c r="X85" s="46"/>
      <c r="Y85" s="165"/>
      <c r="Z85" s="127"/>
      <c r="AA85" s="46"/>
      <c r="AB85" s="46"/>
      <c r="AC85" s="46"/>
      <c r="AD85" s="46"/>
      <c r="AE85" s="165"/>
      <c r="AF85" s="127"/>
      <c r="AG85" s="46"/>
      <c r="AH85" s="46"/>
      <c r="AI85" s="46"/>
      <c r="AJ85" s="130"/>
      <c r="AK85" s="11">
        <f>'Encargos e Benefícios'!D84</f>
        <v>0</v>
      </c>
      <c r="AL85" s="11">
        <f>IF('Encargos e Benefícios'!C84=0,0,'Encargos e Benefícios'!U84/'Encargos e Benefícios'!C84)</f>
        <v>0</v>
      </c>
      <c r="AM85" s="11">
        <f>IF('Encargos e Benefícios'!C84=0,0,'Encargos e Benefícios'!AC84/'Encargos e Benefícios'!C84)</f>
        <v>0</v>
      </c>
      <c r="AN85" s="114">
        <f>IF('Encargos e Benefícios'!C84=0,0,'Encargos e Benefícios'!AD84/'Encargos e Benefícios'!C84)</f>
        <v>0</v>
      </c>
      <c r="AO85" s="32"/>
      <c r="AP85" s="31"/>
      <c r="AQ85" s="31"/>
      <c r="AR85" s="203"/>
      <c r="AS85" s="32"/>
    </row>
    <row r="86" spans="1:45" ht="12.75" hidden="1" x14ac:dyDescent="0.2">
      <c r="A86" s="47">
        <v>80</v>
      </c>
      <c r="B86" s="12">
        <f>'Encargos e Benefícios'!B85</f>
        <v>0</v>
      </c>
      <c r="C86" s="10">
        <f>'Encargos e Benefícios'!C85</f>
        <v>0</v>
      </c>
      <c r="D86" s="37"/>
      <c r="E86" s="167"/>
      <c r="F86" s="166"/>
      <c r="G86" s="165"/>
      <c r="H86" s="127"/>
      <c r="I86" s="46"/>
      <c r="J86" s="46"/>
      <c r="K86" s="46"/>
      <c r="L86" s="46"/>
      <c r="M86" s="165"/>
      <c r="N86" s="127"/>
      <c r="O86" s="46"/>
      <c r="P86" s="46"/>
      <c r="Q86" s="46"/>
      <c r="R86" s="46"/>
      <c r="S86" s="165"/>
      <c r="T86" s="127"/>
      <c r="U86" s="46"/>
      <c r="V86" s="46"/>
      <c r="W86" s="46"/>
      <c r="X86" s="46"/>
      <c r="Y86" s="165"/>
      <c r="Z86" s="127"/>
      <c r="AA86" s="46"/>
      <c r="AB86" s="46"/>
      <c r="AC86" s="46"/>
      <c r="AD86" s="46"/>
      <c r="AE86" s="165"/>
      <c r="AF86" s="127"/>
      <c r="AG86" s="46"/>
      <c r="AH86" s="46"/>
      <c r="AI86" s="46"/>
      <c r="AJ86" s="130"/>
      <c r="AK86" s="11">
        <f>'Encargos e Benefícios'!D85</f>
        <v>0</v>
      </c>
      <c r="AL86" s="11">
        <f>IF('Encargos e Benefícios'!C85=0,0,'Encargos e Benefícios'!U85/'Encargos e Benefícios'!C85)</f>
        <v>0</v>
      </c>
      <c r="AM86" s="11">
        <f>IF('Encargos e Benefícios'!C85=0,0,'Encargos e Benefícios'!AC85/'Encargos e Benefícios'!C85)</f>
        <v>0</v>
      </c>
      <c r="AN86" s="114">
        <f>IF('Encargos e Benefícios'!C85=0,0,'Encargos e Benefícios'!AD85/'Encargos e Benefícios'!C85)</f>
        <v>0</v>
      </c>
      <c r="AO86" s="32"/>
      <c r="AP86" s="31"/>
      <c r="AQ86" s="31"/>
      <c r="AR86" s="203"/>
      <c r="AS86" s="32"/>
    </row>
    <row r="87" spans="1:45" ht="12.75" hidden="1" x14ac:dyDescent="0.2">
      <c r="A87" s="47">
        <v>81</v>
      </c>
      <c r="B87" s="12">
        <f>'Encargos e Benefícios'!B86</f>
        <v>0</v>
      </c>
      <c r="C87" s="10">
        <f>'Encargos e Benefícios'!C86</f>
        <v>0</v>
      </c>
      <c r="D87" s="37"/>
      <c r="E87" s="167"/>
      <c r="F87" s="166"/>
      <c r="G87" s="165"/>
      <c r="H87" s="127"/>
      <c r="I87" s="46"/>
      <c r="J87" s="46"/>
      <c r="K87" s="46"/>
      <c r="L87" s="46"/>
      <c r="M87" s="165"/>
      <c r="N87" s="127"/>
      <c r="O87" s="46"/>
      <c r="P87" s="46"/>
      <c r="Q87" s="46"/>
      <c r="R87" s="46"/>
      <c r="S87" s="165"/>
      <c r="T87" s="127"/>
      <c r="U87" s="46"/>
      <c r="V87" s="46"/>
      <c r="W87" s="46"/>
      <c r="X87" s="46"/>
      <c r="Y87" s="165"/>
      <c r="Z87" s="127"/>
      <c r="AA87" s="46"/>
      <c r="AB87" s="46"/>
      <c r="AC87" s="46"/>
      <c r="AD87" s="46"/>
      <c r="AE87" s="165"/>
      <c r="AF87" s="127"/>
      <c r="AG87" s="46"/>
      <c r="AH87" s="46"/>
      <c r="AI87" s="46"/>
      <c r="AJ87" s="130"/>
      <c r="AK87" s="11">
        <f>'Encargos e Benefícios'!D86</f>
        <v>0</v>
      </c>
      <c r="AL87" s="11">
        <f>IF('Encargos e Benefícios'!C86=0,0,'Encargos e Benefícios'!U86/'Encargos e Benefícios'!C86)</f>
        <v>0</v>
      </c>
      <c r="AM87" s="11">
        <f>IF('Encargos e Benefícios'!C86=0,0,'Encargos e Benefícios'!AC86/'Encargos e Benefícios'!C86)</f>
        <v>0</v>
      </c>
      <c r="AN87" s="114">
        <f>IF('Encargos e Benefícios'!C86=0,0,'Encargos e Benefícios'!AD86/'Encargos e Benefícios'!C86)</f>
        <v>0</v>
      </c>
      <c r="AO87" s="32"/>
      <c r="AP87" s="31"/>
      <c r="AQ87" s="31"/>
      <c r="AR87" s="203"/>
      <c r="AS87" s="32"/>
    </row>
    <row r="88" spans="1:45" ht="12.75" hidden="1" x14ac:dyDescent="0.2">
      <c r="A88" s="47">
        <v>82</v>
      </c>
      <c r="B88" s="12">
        <f>'Encargos e Benefícios'!B87</f>
        <v>0</v>
      </c>
      <c r="C88" s="10">
        <f>'Encargos e Benefícios'!C87</f>
        <v>0</v>
      </c>
      <c r="D88" s="37"/>
      <c r="E88" s="167"/>
      <c r="F88" s="166"/>
      <c r="G88" s="165"/>
      <c r="H88" s="127"/>
      <c r="I88" s="46"/>
      <c r="J88" s="46"/>
      <c r="K88" s="46"/>
      <c r="L88" s="46"/>
      <c r="M88" s="165"/>
      <c r="N88" s="127"/>
      <c r="O88" s="46"/>
      <c r="P88" s="46"/>
      <c r="Q88" s="46"/>
      <c r="R88" s="46"/>
      <c r="S88" s="165"/>
      <c r="T88" s="127"/>
      <c r="U88" s="46"/>
      <c r="V88" s="46"/>
      <c r="W88" s="46"/>
      <c r="X88" s="46"/>
      <c r="Y88" s="165"/>
      <c r="Z88" s="127"/>
      <c r="AA88" s="46"/>
      <c r="AB88" s="46"/>
      <c r="AC88" s="46"/>
      <c r="AD88" s="46"/>
      <c r="AE88" s="165"/>
      <c r="AF88" s="127"/>
      <c r="AG88" s="46"/>
      <c r="AH88" s="46"/>
      <c r="AI88" s="46"/>
      <c r="AJ88" s="130"/>
      <c r="AK88" s="11">
        <f>'Encargos e Benefícios'!D87</f>
        <v>0</v>
      </c>
      <c r="AL88" s="11">
        <f>IF('Encargos e Benefícios'!C87=0,0,'Encargos e Benefícios'!U87/'Encargos e Benefícios'!C87)</f>
        <v>0</v>
      </c>
      <c r="AM88" s="11">
        <f>IF('Encargos e Benefícios'!C87=0,0,'Encargos e Benefícios'!AC87/'Encargos e Benefícios'!C87)</f>
        <v>0</v>
      </c>
      <c r="AN88" s="114">
        <f>IF('Encargos e Benefícios'!C87=0,0,'Encargos e Benefícios'!AD87/'Encargos e Benefícios'!C87)</f>
        <v>0</v>
      </c>
      <c r="AO88" s="32"/>
      <c r="AP88" s="31"/>
      <c r="AQ88" s="31"/>
      <c r="AR88" s="203"/>
      <c r="AS88" s="32"/>
    </row>
    <row r="89" spans="1:45" ht="12.75" hidden="1" x14ac:dyDescent="0.2">
      <c r="A89" s="47">
        <v>83</v>
      </c>
      <c r="B89" s="12">
        <f>'Encargos e Benefícios'!B88</f>
        <v>0</v>
      </c>
      <c r="C89" s="10">
        <f>'Encargos e Benefícios'!C88</f>
        <v>0</v>
      </c>
      <c r="D89" s="37"/>
      <c r="E89" s="167"/>
      <c r="F89" s="166"/>
      <c r="G89" s="165"/>
      <c r="H89" s="127"/>
      <c r="I89" s="46"/>
      <c r="J89" s="46"/>
      <c r="K89" s="46"/>
      <c r="L89" s="46"/>
      <c r="M89" s="165"/>
      <c r="N89" s="127"/>
      <c r="O89" s="46"/>
      <c r="P89" s="46"/>
      <c r="Q89" s="46"/>
      <c r="R89" s="46"/>
      <c r="S89" s="165"/>
      <c r="T89" s="127"/>
      <c r="U89" s="46"/>
      <c r="V89" s="46"/>
      <c r="W89" s="46"/>
      <c r="X89" s="46"/>
      <c r="Y89" s="165"/>
      <c r="Z89" s="127"/>
      <c r="AA89" s="46"/>
      <c r="AB89" s="46"/>
      <c r="AC89" s="46"/>
      <c r="AD89" s="46"/>
      <c r="AE89" s="165"/>
      <c r="AF89" s="127"/>
      <c r="AG89" s="46"/>
      <c r="AH89" s="46"/>
      <c r="AI89" s="46"/>
      <c r="AJ89" s="130"/>
      <c r="AK89" s="11">
        <f>'Encargos e Benefícios'!D88</f>
        <v>0</v>
      </c>
      <c r="AL89" s="11">
        <f>IF('Encargos e Benefícios'!C88=0,0,'Encargos e Benefícios'!U88/'Encargos e Benefícios'!C88)</f>
        <v>0</v>
      </c>
      <c r="AM89" s="11">
        <f>IF('Encargos e Benefícios'!C88=0,0,'Encargos e Benefícios'!AC88/'Encargos e Benefícios'!C88)</f>
        <v>0</v>
      </c>
      <c r="AN89" s="114">
        <f>IF('Encargos e Benefícios'!C88=0,0,'Encargos e Benefícios'!AD88/'Encargos e Benefícios'!C88)</f>
        <v>0</v>
      </c>
      <c r="AO89" s="32"/>
      <c r="AP89" s="31"/>
      <c r="AQ89" s="31"/>
      <c r="AR89" s="203"/>
      <c r="AS89" s="32"/>
    </row>
    <row r="90" spans="1:45" ht="12.75" hidden="1" x14ac:dyDescent="0.2">
      <c r="A90" s="47">
        <v>84</v>
      </c>
      <c r="B90" s="12">
        <f>'Encargos e Benefícios'!B89</f>
        <v>0</v>
      </c>
      <c r="C90" s="10">
        <f>'Encargos e Benefícios'!C89</f>
        <v>0</v>
      </c>
      <c r="D90" s="37"/>
      <c r="E90" s="167"/>
      <c r="F90" s="166"/>
      <c r="G90" s="165"/>
      <c r="H90" s="127"/>
      <c r="I90" s="46"/>
      <c r="J90" s="46"/>
      <c r="K90" s="46"/>
      <c r="L90" s="46"/>
      <c r="M90" s="165"/>
      <c r="N90" s="127"/>
      <c r="O90" s="46"/>
      <c r="P90" s="46"/>
      <c r="Q90" s="46"/>
      <c r="R90" s="46"/>
      <c r="S90" s="165"/>
      <c r="T90" s="127"/>
      <c r="U90" s="46"/>
      <c r="V90" s="46"/>
      <c r="W90" s="46"/>
      <c r="X90" s="46"/>
      <c r="Y90" s="165"/>
      <c r="Z90" s="127"/>
      <c r="AA90" s="46"/>
      <c r="AB90" s="46"/>
      <c r="AC90" s="46"/>
      <c r="AD90" s="46"/>
      <c r="AE90" s="165"/>
      <c r="AF90" s="127"/>
      <c r="AG90" s="46"/>
      <c r="AH90" s="46"/>
      <c r="AI90" s="46"/>
      <c r="AJ90" s="130"/>
      <c r="AK90" s="11">
        <f>'Encargos e Benefícios'!D89</f>
        <v>0</v>
      </c>
      <c r="AL90" s="11">
        <f>IF('Encargos e Benefícios'!C89=0,0,'Encargos e Benefícios'!U89/'Encargos e Benefícios'!C89)</f>
        <v>0</v>
      </c>
      <c r="AM90" s="11">
        <f>IF('Encargos e Benefícios'!C89=0,0,'Encargos e Benefícios'!AC89/'Encargos e Benefícios'!C89)</f>
        <v>0</v>
      </c>
      <c r="AN90" s="114">
        <f>IF('Encargos e Benefícios'!C89=0,0,'Encargos e Benefícios'!AD89/'Encargos e Benefícios'!C89)</f>
        <v>0</v>
      </c>
      <c r="AO90" s="32"/>
      <c r="AP90" s="31"/>
      <c r="AQ90" s="31"/>
      <c r="AR90" s="203"/>
      <c r="AS90" s="32"/>
    </row>
    <row r="91" spans="1:45" ht="12.75" hidden="1" x14ac:dyDescent="0.2">
      <c r="A91" s="47">
        <v>85</v>
      </c>
      <c r="B91" s="12">
        <f>'Encargos e Benefícios'!B90</f>
        <v>0</v>
      </c>
      <c r="C91" s="10">
        <f>'Encargos e Benefícios'!C90</f>
        <v>0</v>
      </c>
      <c r="D91" s="37"/>
      <c r="E91" s="167"/>
      <c r="F91" s="166"/>
      <c r="G91" s="165"/>
      <c r="H91" s="127"/>
      <c r="I91" s="46"/>
      <c r="J91" s="46"/>
      <c r="K91" s="46"/>
      <c r="L91" s="46"/>
      <c r="M91" s="165"/>
      <c r="N91" s="127"/>
      <c r="O91" s="46"/>
      <c r="P91" s="46"/>
      <c r="Q91" s="46"/>
      <c r="R91" s="46"/>
      <c r="S91" s="165"/>
      <c r="T91" s="127"/>
      <c r="U91" s="46"/>
      <c r="V91" s="46"/>
      <c r="W91" s="46"/>
      <c r="X91" s="46"/>
      <c r="Y91" s="165"/>
      <c r="Z91" s="127"/>
      <c r="AA91" s="46"/>
      <c r="AB91" s="46"/>
      <c r="AC91" s="46"/>
      <c r="AD91" s="46"/>
      <c r="AE91" s="165"/>
      <c r="AF91" s="127"/>
      <c r="AG91" s="46"/>
      <c r="AH91" s="46"/>
      <c r="AI91" s="46"/>
      <c r="AJ91" s="130"/>
      <c r="AK91" s="11">
        <f>'Encargos e Benefícios'!D90</f>
        <v>0</v>
      </c>
      <c r="AL91" s="11">
        <f>IF('Encargos e Benefícios'!C90=0,0,'Encargos e Benefícios'!U90/'Encargos e Benefícios'!C90)</f>
        <v>0</v>
      </c>
      <c r="AM91" s="11">
        <f>IF('Encargos e Benefícios'!C90=0,0,'Encargos e Benefícios'!AC90/'Encargos e Benefícios'!C90)</f>
        <v>0</v>
      </c>
      <c r="AN91" s="114">
        <f>IF('Encargos e Benefícios'!C90=0,0,'Encargos e Benefícios'!AD90/'Encargos e Benefícios'!C90)</f>
        <v>0</v>
      </c>
      <c r="AO91" s="32"/>
      <c r="AP91" s="31"/>
      <c r="AQ91" s="31"/>
      <c r="AR91" s="203"/>
      <c r="AS91" s="32"/>
    </row>
    <row r="92" spans="1:45" ht="12.75" hidden="1" x14ac:dyDescent="0.2">
      <c r="A92" s="47">
        <v>86</v>
      </c>
      <c r="B92" s="12">
        <f>'Encargos e Benefícios'!B91</f>
        <v>0</v>
      </c>
      <c r="C92" s="10">
        <f>'Encargos e Benefícios'!C91</f>
        <v>0</v>
      </c>
      <c r="D92" s="37"/>
      <c r="E92" s="167"/>
      <c r="F92" s="166"/>
      <c r="G92" s="165"/>
      <c r="H92" s="127"/>
      <c r="I92" s="46"/>
      <c r="J92" s="46"/>
      <c r="K92" s="46"/>
      <c r="L92" s="46"/>
      <c r="M92" s="165"/>
      <c r="N92" s="127"/>
      <c r="O92" s="46"/>
      <c r="P92" s="46"/>
      <c r="Q92" s="46"/>
      <c r="R92" s="46"/>
      <c r="S92" s="165"/>
      <c r="T92" s="127"/>
      <c r="U92" s="46"/>
      <c r="V92" s="46"/>
      <c r="W92" s="46"/>
      <c r="X92" s="46"/>
      <c r="Y92" s="165"/>
      <c r="Z92" s="127"/>
      <c r="AA92" s="46"/>
      <c r="AB92" s="46"/>
      <c r="AC92" s="46"/>
      <c r="AD92" s="46"/>
      <c r="AE92" s="165"/>
      <c r="AF92" s="127"/>
      <c r="AG92" s="46"/>
      <c r="AH92" s="46"/>
      <c r="AI92" s="46"/>
      <c r="AJ92" s="130"/>
      <c r="AK92" s="11">
        <f>'Encargos e Benefícios'!D91</f>
        <v>0</v>
      </c>
      <c r="AL92" s="11">
        <f>IF('Encargos e Benefícios'!C91=0,0,'Encargos e Benefícios'!U91/'Encargos e Benefícios'!C91)</f>
        <v>0</v>
      </c>
      <c r="AM92" s="11">
        <f>IF('Encargos e Benefícios'!C91=0,0,'Encargos e Benefícios'!AC91/'Encargos e Benefícios'!C91)</f>
        <v>0</v>
      </c>
      <c r="AN92" s="114">
        <f>IF('Encargos e Benefícios'!C91=0,0,'Encargos e Benefícios'!AD91/'Encargos e Benefícios'!C91)</f>
        <v>0</v>
      </c>
      <c r="AO92" s="32"/>
      <c r="AP92" s="31"/>
      <c r="AQ92" s="31"/>
      <c r="AR92" s="203"/>
      <c r="AS92" s="32"/>
    </row>
    <row r="93" spans="1:45" ht="12.75" hidden="1" x14ac:dyDescent="0.2">
      <c r="A93" s="47">
        <v>87</v>
      </c>
      <c r="B93" s="12">
        <f>'Encargos e Benefícios'!B92</f>
        <v>0</v>
      </c>
      <c r="C93" s="10">
        <f>'Encargos e Benefícios'!C92</f>
        <v>0</v>
      </c>
      <c r="D93" s="37"/>
      <c r="E93" s="167"/>
      <c r="F93" s="166"/>
      <c r="G93" s="165"/>
      <c r="H93" s="127"/>
      <c r="I93" s="46"/>
      <c r="J93" s="46"/>
      <c r="K93" s="46"/>
      <c r="L93" s="46"/>
      <c r="M93" s="165"/>
      <c r="N93" s="127"/>
      <c r="O93" s="46"/>
      <c r="P93" s="46"/>
      <c r="Q93" s="46"/>
      <c r="R93" s="46"/>
      <c r="S93" s="165"/>
      <c r="T93" s="127"/>
      <c r="U93" s="46"/>
      <c r="V93" s="46"/>
      <c r="W93" s="46"/>
      <c r="X93" s="46"/>
      <c r="Y93" s="165"/>
      <c r="Z93" s="127"/>
      <c r="AA93" s="46"/>
      <c r="AB93" s="46"/>
      <c r="AC93" s="46"/>
      <c r="AD93" s="46"/>
      <c r="AE93" s="165"/>
      <c r="AF93" s="127"/>
      <c r="AG93" s="46"/>
      <c r="AH93" s="46"/>
      <c r="AI93" s="46"/>
      <c r="AJ93" s="130"/>
      <c r="AK93" s="11">
        <f>'Encargos e Benefícios'!D92</f>
        <v>0</v>
      </c>
      <c r="AL93" s="11">
        <f>IF('Encargos e Benefícios'!C92=0,0,'Encargos e Benefícios'!U92/'Encargos e Benefícios'!C92)</f>
        <v>0</v>
      </c>
      <c r="AM93" s="11">
        <f>IF('Encargos e Benefícios'!C92=0,0,'Encargos e Benefícios'!AC92/'Encargos e Benefícios'!C92)</f>
        <v>0</v>
      </c>
      <c r="AN93" s="114">
        <f>IF('Encargos e Benefícios'!C92=0,0,'Encargos e Benefícios'!AD92/'Encargos e Benefícios'!C92)</f>
        <v>0</v>
      </c>
      <c r="AO93" s="32"/>
      <c r="AP93" s="31"/>
      <c r="AQ93" s="31"/>
      <c r="AR93" s="203"/>
      <c r="AS93" s="32"/>
    </row>
    <row r="94" spans="1:45" ht="12.75" hidden="1" x14ac:dyDescent="0.2">
      <c r="A94" s="47">
        <v>88</v>
      </c>
      <c r="B94" s="12">
        <f>'Encargos e Benefícios'!B93</f>
        <v>0</v>
      </c>
      <c r="C94" s="10">
        <f>'Encargos e Benefícios'!C93</f>
        <v>0</v>
      </c>
      <c r="D94" s="37"/>
      <c r="E94" s="167"/>
      <c r="F94" s="166"/>
      <c r="G94" s="165"/>
      <c r="H94" s="127"/>
      <c r="I94" s="46"/>
      <c r="J94" s="46"/>
      <c r="K94" s="46"/>
      <c r="L94" s="46"/>
      <c r="M94" s="165"/>
      <c r="N94" s="127"/>
      <c r="O94" s="46"/>
      <c r="P94" s="46"/>
      <c r="Q94" s="46"/>
      <c r="R94" s="46"/>
      <c r="S94" s="165"/>
      <c r="T94" s="127"/>
      <c r="U94" s="46"/>
      <c r="V94" s="46"/>
      <c r="W94" s="46"/>
      <c r="X94" s="46"/>
      <c r="Y94" s="165"/>
      <c r="Z94" s="127"/>
      <c r="AA94" s="46"/>
      <c r="AB94" s="46"/>
      <c r="AC94" s="46"/>
      <c r="AD94" s="46"/>
      <c r="AE94" s="165"/>
      <c r="AF94" s="127"/>
      <c r="AG94" s="46"/>
      <c r="AH94" s="46"/>
      <c r="AI94" s="46"/>
      <c r="AJ94" s="130"/>
      <c r="AK94" s="11">
        <f>'Encargos e Benefícios'!D93</f>
        <v>0</v>
      </c>
      <c r="AL94" s="11">
        <f>IF('Encargos e Benefícios'!C93=0,0,'Encargos e Benefícios'!U93/'Encargos e Benefícios'!C93)</f>
        <v>0</v>
      </c>
      <c r="AM94" s="11">
        <f>IF('Encargos e Benefícios'!C93=0,0,'Encargos e Benefícios'!AC93/'Encargos e Benefícios'!C93)</f>
        <v>0</v>
      </c>
      <c r="AN94" s="114">
        <f>IF('Encargos e Benefícios'!C93=0,0,'Encargos e Benefícios'!AD93/'Encargos e Benefícios'!C93)</f>
        <v>0</v>
      </c>
      <c r="AO94" s="32"/>
      <c r="AP94" s="31"/>
      <c r="AQ94" s="31"/>
      <c r="AR94" s="203"/>
      <c r="AS94" s="32"/>
    </row>
    <row r="95" spans="1:45" ht="12.75" hidden="1" x14ac:dyDescent="0.2">
      <c r="A95" s="47">
        <v>89</v>
      </c>
      <c r="B95" s="12">
        <f>'Encargos e Benefícios'!B94</f>
        <v>0</v>
      </c>
      <c r="C95" s="10">
        <f>'Encargos e Benefícios'!C94</f>
        <v>0</v>
      </c>
      <c r="D95" s="37"/>
      <c r="E95" s="167"/>
      <c r="F95" s="166"/>
      <c r="G95" s="165"/>
      <c r="H95" s="127"/>
      <c r="I95" s="46"/>
      <c r="J95" s="46"/>
      <c r="K95" s="46"/>
      <c r="L95" s="46"/>
      <c r="M95" s="165"/>
      <c r="N95" s="127"/>
      <c r="O95" s="46"/>
      <c r="P95" s="46"/>
      <c r="Q95" s="46"/>
      <c r="R95" s="46"/>
      <c r="S95" s="165"/>
      <c r="T95" s="127"/>
      <c r="U95" s="46"/>
      <c r="V95" s="46"/>
      <c r="W95" s="46"/>
      <c r="X95" s="46"/>
      <c r="Y95" s="165"/>
      <c r="Z95" s="127"/>
      <c r="AA95" s="46"/>
      <c r="AB95" s="46"/>
      <c r="AC95" s="46"/>
      <c r="AD95" s="46"/>
      <c r="AE95" s="165"/>
      <c r="AF95" s="127"/>
      <c r="AG95" s="46"/>
      <c r="AH95" s="46"/>
      <c r="AI95" s="46"/>
      <c r="AJ95" s="130"/>
      <c r="AK95" s="11">
        <f>'Encargos e Benefícios'!D94</f>
        <v>0</v>
      </c>
      <c r="AL95" s="11">
        <f>IF('Encargos e Benefícios'!C94=0,0,'Encargos e Benefícios'!U94/'Encargos e Benefícios'!C94)</f>
        <v>0</v>
      </c>
      <c r="AM95" s="11">
        <f>IF('Encargos e Benefícios'!C94=0,0,'Encargos e Benefícios'!AC94/'Encargos e Benefícios'!C94)</f>
        <v>0</v>
      </c>
      <c r="AN95" s="114">
        <f>IF('Encargos e Benefícios'!C94=0,0,'Encargos e Benefícios'!AD94/'Encargos e Benefícios'!C94)</f>
        <v>0</v>
      </c>
      <c r="AO95" s="32"/>
      <c r="AP95" s="31"/>
      <c r="AQ95" s="31"/>
      <c r="AR95" s="203"/>
      <c r="AS95" s="32"/>
    </row>
    <row r="96" spans="1:45" ht="12.75" hidden="1" x14ac:dyDescent="0.2">
      <c r="A96" s="47">
        <v>90</v>
      </c>
      <c r="B96" s="12">
        <f>'Encargos e Benefícios'!B95</f>
        <v>0</v>
      </c>
      <c r="C96" s="10">
        <f>'Encargos e Benefícios'!C95</f>
        <v>0</v>
      </c>
      <c r="D96" s="37"/>
      <c r="E96" s="167"/>
      <c r="F96" s="166"/>
      <c r="G96" s="165"/>
      <c r="H96" s="127"/>
      <c r="I96" s="46"/>
      <c r="J96" s="46"/>
      <c r="K96" s="46"/>
      <c r="L96" s="46"/>
      <c r="M96" s="165"/>
      <c r="N96" s="127"/>
      <c r="O96" s="46"/>
      <c r="P96" s="46"/>
      <c r="Q96" s="46"/>
      <c r="R96" s="46"/>
      <c r="S96" s="165"/>
      <c r="T96" s="127"/>
      <c r="U96" s="46"/>
      <c r="V96" s="46"/>
      <c r="W96" s="46"/>
      <c r="X96" s="46"/>
      <c r="Y96" s="165"/>
      <c r="Z96" s="127"/>
      <c r="AA96" s="46"/>
      <c r="AB96" s="46"/>
      <c r="AC96" s="46"/>
      <c r="AD96" s="46"/>
      <c r="AE96" s="165"/>
      <c r="AF96" s="127"/>
      <c r="AG96" s="46"/>
      <c r="AH96" s="46"/>
      <c r="AI96" s="46"/>
      <c r="AJ96" s="130"/>
      <c r="AK96" s="11">
        <f>'Encargos e Benefícios'!D95</f>
        <v>0</v>
      </c>
      <c r="AL96" s="11">
        <f>IF('Encargos e Benefícios'!C95=0,0,'Encargos e Benefícios'!U95/'Encargos e Benefícios'!C95)</f>
        <v>0</v>
      </c>
      <c r="AM96" s="11">
        <f>IF('Encargos e Benefícios'!C95=0,0,'Encargos e Benefícios'!AC95/'Encargos e Benefícios'!C95)</f>
        <v>0</v>
      </c>
      <c r="AN96" s="114">
        <f>IF('Encargos e Benefícios'!C95=0,0,'Encargos e Benefícios'!AD95/'Encargos e Benefícios'!C95)</f>
        <v>0</v>
      </c>
      <c r="AO96" s="32"/>
      <c r="AP96" s="31"/>
      <c r="AQ96" s="31"/>
      <c r="AR96" s="203"/>
      <c r="AS96" s="32"/>
    </row>
    <row r="97" spans="1:45" ht="12.75" hidden="1" x14ac:dyDescent="0.2">
      <c r="A97" s="47">
        <v>91</v>
      </c>
      <c r="B97" s="12">
        <f>'Encargos e Benefícios'!B96</f>
        <v>0</v>
      </c>
      <c r="C97" s="10">
        <f>'Encargos e Benefícios'!C96</f>
        <v>0</v>
      </c>
      <c r="D97" s="37"/>
      <c r="E97" s="167"/>
      <c r="F97" s="166"/>
      <c r="G97" s="165"/>
      <c r="H97" s="127"/>
      <c r="I97" s="46"/>
      <c r="J97" s="46"/>
      <c r="K97" s="46"/>
      <c r="L97" s="46"/>
      <c r="M97" s="165"/>
      <c r="N97" s="127"/>
      <c r="O97" s="46"/>
      <c r="P97" s="46"/>
      <c r="Q97" s="46"/>
      <c r="R97" s="46"/>
      <c r="S97" s="165"/>
      <c r="T97" s="127"/>
      <c r="U97" s="46"/>
      <c r="V97" s="46"/>
      <c r="W97" s="46"/>
      <c r="X97" s="46"/>
      <c r="Y97" s="165"/>
      <c r="Z97" s="127"/>
      <c r="AA97" s="46"/>
      <c r="AB97" s="46"/>
      <c r="AC97" s="46"/>
      <c r="AD97" s="46"/>
      <c r="AE97" s="165"/>
      <c r="AF97" s="127"/>
      <c r="AG97" s="46"/>
      <c r="AH97" s="46"/>
      <c r="AI97" s="46"/>
      <c r="AJ97" s="130"/>
      <c r="AK97" s="11">
        <f>'Encargos e Benefícios'!D96</f>
        <v>0</v>
      </c>
      <c r="AL97" s="11">
        <f>IF('Encargos e Benefícios'!C96=0,0,'Encargos e Benefícios'!U96/'Encargos e Benefícios'!C96)</f>
        <v>0</v>
      </c>
      <c r="AM97" s="11">
        <f>IF('Encargos e Benefícios'!C96=0,0,'Encargos e Benefícios'!AC96/'Encargos e Benefícios'!C96)</f>
        <v>0</v>
      </c>
      <c r="AN97" s="114">
        <f>IF('Encargos e Benefícios'!C96=0,0,'Encargos e Benefícios'!AD96/'Encargos e Benefícios'!C96)</f>
        <v>0</v>
      </c>
      <c r="AO97" s="32"/>
      <c r="AP97" s="31"/>
      <c r="AQ97" s="31"/>
      <c r="AR97" s="203"/>
      <c r="AS97" s="32"/>
    </row>
    <row r="98" spans="1:45" ht="12.75" hidden="1" x14ac:dyDescent="0.2">
      <c r="A98" s="47">
        <v>92</v>
      </c>
      <c r="B98" s="12">
        <f>'Encargos e Benefícios'!B97</f>
        <v>0</v>
      </c>
      <c r="C98" s="10">
        <f>'Encargos e Benefícios'!C97</f>
        <v>0</v>
      </c>
      <c r="D98" s="37"/>
      <c r="E98" s="167"/>
      <c r="F98" s="166"/>
      <c r="G98" s="165"/>
      <c r="H98" s="127"/>
      <c r="I98" s="46"/>
      <c r="J98" s="46"/>
      <c r="K98" s="46"/>
      <c r="L98" s="46"/>
      <c r="M98" s="165"/>
      <c r="N98" s="127"/>
      <c r="O98" s="46"/>
      <c r="P98" s="46"/>
      <c r="Q98" s="46"/>
      <c r="R98" s="46"/>
      <c r="S98" s="165"/>
      <c r="T98" s="127"/>
      <c r="U98" s="46"/>
      <c r="V98" s="46"/>
      <c r="W98" s="46"/>
      <c r="X98" s="46"/>
      <c r="Y98" s="165"/>
      <c r="Z98" s="127"/>
      <c r="AA98" s="46"/>
      <c r="AB98" s="46"/>
      <c r="AC98" s="46"/>
      <c r="AD98" s="46"/>
      <c r="AE98" s="165"/>
      <c r="AF98" s="127"/>
      <c r="AG98" s="46"/>
      <c r="AH98" s="46"/>
      <c r="AI98" s="46"/>
      <c r="AJ98" s="130"/>
      <c r="AK98" s="11">
        <f>'Encargos e Benefícios'!D97</f>
        <v>0</v>
      </c>
      <c r="AL98" s="11">
        <f>IF('Encargos e Benefícios'!C97=0,0,'Encargos e Benefícios'!U97/'Encargos e Benefícios'!C97)</f>
        <v>0</v>
      </c>
      <c r="AM98" s="11">
        <f>IF('Encargos e Benefícios'!C97=0,0,'Encargos e Benefícios'!AC97/'Encargos e Benefícios'!C97)</f>
        <v>0</v>
      </c>
      <c r="AN98" s="114">
        <f>IF('Encargos e Benefícios'!C97=0,0,'Encargos e Benefícios'!AD97/'Encargos e Benefícios'!C97)</f>
        <v>0</v>
      </c>
      <c r="AO98" s="32"/>
      <c r="AP98" s="31"/>
      <c r="AQ98" s="31"/>
      <c r="AR98" s="203"/>
      <c r="AS98" s="32"/>
    </row>
    <row r="99" spans="1:45" ht="12.75" hidden="1" x14ac:dyDescent="0.2">
      <c r="A99" s="47">
        <v>93</v>
      </c>
      <c r="B99" s="12">
        <f>'Encargos e Benefícios'!B98</f>
        <v>0</v>
      </c>
      <c r="C99" s="10">
        <f>'Encargos e Benefícios'!C98</f>
        <v>0</v>
      </c>
      <c r="D99" s="37"/>
      <c r="E99" s="167"/>
      <c r="F99" s="166"/>
      <c r="G99" s="165"/>
      <c r="H99" s="127"/>
      <c r="I99" s="46"/>
      <c r="J99" s="46"/>
      <c r="K99" s="46"/>
      <c r="L99" s="46"/>
      <c r="M99" s="165"/>
      <c r="N99" s="127"/>
      <c r="O99" s="46"/>
      <c r="P99" s="46"/>
      <c r="Q99" s="46"/>
      <c r="R99" s="46"/>
      <c r="S99" s="165"/>
      <c r="T99" s="127"/>
      <c r="U99" s="46"/>
      <c r="V99" s="46"/>
      <c r="W99" s="46"/>
      <c r="X99" s="46"/>
      <c r="Y99" s="165"/>
      <c r="Z99" s="127"/>
      <c r="AA99" s="46"/>
      <c r="AB99" s="46"/>
      <c r="AC99" s="46"/>
      <c r="AD99" s="46"/>
      <c r="AE99" s="165"/>
      <c r="AF99" s="127"/>
      <c r="AG99" s="46"/>
      <c r="AH99" s="46"/>
      <c r="AI99" s="46"/>
      <c r="AJ99" s="130"/>
      <c r="AK99" s="11">
        <f>'Encargos e Benefícios'!D98</f>
        <v>0</v>
      </c>
      <c r="AL99" s="11">
        <f>IF('Encargos e Benefícios'!C98=0,0,'Encargos e Benefícios'!U98/'Encargos e Benefícios'!C98)</f>
        <v>0</v>
      </c>
      <c r="AM99" s="11">
        <f>IF('Encargos e Benefícios'!C98=0,0,'Encargos e Benefícios'!AC98/'Encargos e Benefícios'!C98)</f>
        <v>0</v>
      </c>
      <c r="AN99" s="114">
        <f>IF('Encargos e Benefícios'!C98=0,0,'Encargos e Benefícios'!AD98/'Encargos e Benefícios'!C98)</f>
        <v>0</v>
      </c>
      <c r="AO99" s="32"/>
      <c r="AP99" s="31"/>
      <c r="AQ99" s="31"/>
      <c r="AR99" s="203"/>
      <c r="AS99" s="32"/>
    </row>
    <row r="100" spans="1:45" ht="12.75" hidden="1" x14ac:dyDescent="0.2">
      <c r="A100" s="47">
        <v>94</v>
      </c>
      <c r="B100" s="12">
        <f>'Encargos e Benefícios'!B99</f>
        <v>0</v>
      </c>
      <c r="C100" s="10">
        <f>'Encargos e Benefícios'!C99</f>
        <v>0</v>
      </c>
      <c r="D100" s="37"/>
      <c r="E100" s="167"/>
      <c r="F100" s="166"/>
      <c r="G100" s="165"/>
      <c r="H100" s="127"/>
      <c r="I100" s="46"/>
      <c r="J100" s="46"/>
      <c r="K100" s="46"/>
      <c r="L100" s="46"/>
      <c r="M100" s="165"/>
      <c r="N100" s="127"/>
      <c r="O100" s="46"/>
      <c r="P100" s="46"/>
      <c r="Q100" s="46"/>
      <c r="R100" s="46"/>
      <c r="S100" s="165"/>
      <c r="T100" s="127"/>
      <c r="U100" s="46"/>
      <c r="V100" s="46"/>
      <c r="W100" s="46"/>
      <c r="X100" s="46"/>
      <c r="Y100" s="165"/>
      <c r="Z100" s="127"/>
      <c r="AA100" s="46"/>
      <c r="AB100" s="46"/>
      <c r="AC100" s="46"/>
      <c r="AD100" s="46"/>
      <c r="AE100" s="165"/>
      <c r="AF100" s="127"/>
      <c r="AG100" s="46"/>
      <c r="AH100" s="46"/>
      <c r="AI100" s="46"/>
      <c r="AJ100" s="130"/>
      <c r="AK100" s="11">
        <f>'Encargos e Benefícios'!D99</f>
        <v>0</v>
      </c>
      <c r="AL100" s="11">
        <f>IF('Encargos e Benefícios'!C99=0,0,'Encargos e Benefícios'!U99/'Encargos e Benefícios'!C99)</f>
        <v>0</v>
      </c>
      <c r="AM100" s="11">
        <f>IF('Encargos e Benefícios'!C99=0,0,'Encargos e Benefícios'!AC99/'Encargos e Benefícios'!C99)</f>
        <v>0</v>
      </c>
      <c r="AN100" s="114">
        <f>IF('Encargos e Benefícios'!C99=0,0,'Encargos e Benefícios'!AD99/'Encargos e Benefícios'!C99)</f>
        <v>0</v>
      </c>
      <c r="AO100" s="32"/>
      <c r="AP100" s="31"/>
      <c r="AQ100" s="31"/>
      <c r="AR100" s="203"/>
      <c r="AS100" s="32"/>
    </row>
    <row r="101" spans="1:45" ht="12.75" hidden="1" x14ac:dyDescent="0.2">
      <c r="A101" s="47">
        <v>95</v>
      </c>
      <c r="B101" s="12">
        <f>'Encargos e Benefícios'!B100</f>
        <v>0</v>
      </c>
      <c r="C101" s="10">
        <f>'Encargos e Benefícios'!C100</f>
        <v>0</v>
      </c>
      <c r="D101" s="37"/>
      <c r="E101" s="167"/>
      <c r="F101" s="166"/>
      <c r="G101" s="165"/>
      <c r="H101" s="127"/>
      <c r="I101" s="46"/>
      <c r="J101" s="46"/>
      <c r="K101" s="46"/>
      <c r="L101" s="46"/>
      <c r="M101" s="165"/>
      <c r="N101" s="127"/>
      <c r="O101" s="46"/>
      <c r="P101" s="46"/>
      <c r="Q101" s="46"/>
      <c r="R101" s="46"/>
      <c r="S101" s="165"/>
      <c r="T101" s="127"/>
      <c r="U101" s="46"/>
      <c r="V101" s="46"/>
      <c r="W101" s="46"/>
      <c r="X101" s="46"/>
      <c r="Y101" s="165"/>
      <c r="Z101" s="127"/>
      <c r="AA101" s="46"/>
      <c r="AB101" s="46"/>
      <c r="AC101" s="46"/>
      <c r="AD101" s="46"/>
      <c r="AE101" s="165"/>
      <c r="AF101" s="127"/>
      <c r="AG101" s="46"/>
      <c r="AH101" s="46"/>
      <c r="AI101" s="46"/>
      <c r="AJ101" s="130"/>
      <c r="AK101" s="11">
        <f>'Encargos e Benefícios'!D100</f>
        <v>0</v>
      </c>
      <c r="AL101" s="11">
        <f>IF('Encargos e Benefícios'!C100=0,0,'Encargos e Benefícios'!U100/'Encargos e Benefícios'!C100)</f>
        <v>0</v>
      </c>
      <c r="AM101" s="11">
        <f>IF('Encargos e Benefícios'!C100=0,0,'Encargos e Benefícios'!AC100/'Encargos e Benefícios'!C100)</f>
        <v>0</v>
      </c>
      <c r="AN101" s="114">
        <f>IF('Encargos e Benefícios'!C100=0,0,'Encargos e Benefícios'!AD100/'Encargos e Benefícios'!C100)</f>
        <v>0</v>
      </c>
      <c r="AO101" s="32"/>
      <c r="AP101" s="31"/>
      <c r="AQ101" s="31"/>
      <c r="AR101" s="203"/>
      <c r="AS101" s="32"/>
    </row>
    <row r="102" spans="1:45" ht="12.75" hidden="1" x14ac:dyDescent="0.2">
      <c r="A102" s="47">
        <v>96</v>
      </c>
      <c r="B102" s="12">
        <f>'Encargos e Benefícios'!B101</f>
        <v>0</v>
      </c>
      <c r="C102" s="10">
        <f>'Encargos e Benefícios'!C101</f>
        <v>0</v>
      </c>
      <c r="D102" s="37"/>
      <c r="E102" s="167"/>
      <c r="F102" s="166"/>
      <c r="G102" s="165"/>
      <c r="H102" s="127"/>
      <c r="I102" s="46"/>
      <c r="J102" s="46"/>
      <c r="K102" s="46"/>
      <c r="L102" s="46"/>
      <c r="M102" s="165"/>
      <c r="N102" s="127"/>
      <c r="O102" s="46"/>
      <c r="P102" s="46"/>
      <c r="Q102" s="46"/>
      <c r="R102" s="46"/>
      <c r="S102" s="165"/>
      <c r="T102" s="127"/>
      <c r="U102" s="46"/>
      <c r="V102" s="46"/>
      <c r="W102" s="46"/>
      <c r="X102" s="46"/>
      <c r="Y102" s="165"/>
      <c r="Z102" s="127"/>
      <c r="AA102" s="46"/>
      <c r="AB102" s="46"/>
      <c r="AC102" s="46"/>
      <c r="AD102" s="46"/>
      <c r="AE102" s="165"/>
      <c r="AF102" s="127"/>
      <c r="AG102" s="46"/>
      <c r="AH102" s="46"/>
      <c r="AI102" s="46"/>
      <c r="AJ102" s="130"/>
      <c r="AK102" s="11">
        <f>'Encargos e Benefícios'!D101</f>
        <v>0</v>
      </c>
      <c r="AL102" s="11">
        <f>IF('Encargos e Benefícios'!C101=0,0,'Encargos e Benefícios'!U101/'Encargos e Benefícios'!C101)</f>
        <v>0</v>
      </c>
      <c r="AM102" s="11">
        <f>IF('Encargos e Benefícios'!C101=0,0,'Encargos e Benefícios'!AC101/'Encargos e Benefícios'!C101)</f>
        <v>0</v>
      </c>
      <c r="AN102" s="114">
        <f>IF('Encargos e Benefícios'!C101=0,0,'Encargos e Benefícios'!AD101/'Encargos e Benefícios'!C101)</f>
        <v>0</v>
      </c>
      <c r="AO102" s="32"/>
      <c r="AP102" s="31"/>
      <c r="AQ102" s="31"/>
      <c r="AR102" s="203"/>
      <c r="AS102" s="32"/>
    </row>
    <row r="103" spans="1:45" ht="12.75" hidden="1" x14ac:dyDescent="0.2">
      <c r="A103" s="47">
        <v>97</v>
      </c>
      <c r="B103" s="12">
        <f>'Encargos e Benefícios'!B102</f>
        <v>0</v>
      </c>
      <c r="C103" s="10">
        <f>'Encargos e Benefícios'!C102</f>
        <v>0</v>
      </c>
      <c r="D103" s="37"/>
      <c r="E103" s="167"/>
      <c r="F103" s="166"/>
      <c r="G103" s="165"/>
      <c r="H103" s="127"/>
      <c r="I103" s="46"/>
      <c r="J103" s="46"/>
      <c r="K103" s="46"/>
      <c r="L103" s="46"/>
      <c r="M103" s="165"/>
      <c r="N103" s="127"/>
      <c r="O103" s="46"/>
      <c r="P103" s="46"/>
      <c r="Q103" s="46"/>
      <c r="R103" s="46"/>
      <c r="S103" s="165"/>
      <c r="T103" s="127"/>
      <c r="U103" s="46"/>
      <c r="V103" s="46"/>
      <c r="W103" s="46"/>
      <c r="X103" s="46"/>
      <c r="Y103" s="165"/>
      <c r="Z103" s="127"/>
      <c r="AA103" s="46"/>
      <c r="AB103" s="46"/>
      <c r="AC103" s="46"/>
      <c r="AD103" s="46"/>
      <c r="AE103" s="165"/>
      <c r="AF103" s="127"/>
      <c r="AG103" s="46"/>
      <c r="AH103" s="46"/>
      <c r="AI103" s="46"/>
      <c r="AJ103" s="130"/>
      <c r="AK103" s="11">
        <f>'Encargos e Benefícios'!D102</f>
        <v>0</v>
      </c>
      <c r="AL103" s="11">
        <f>IF('Encargos e Benefícios'!C102=0,0,'Encargos e Benefícios'!U102/'Encargos e Benefícios'!C102)</f>
        <v>0</v>
      </c>
      <c r="AM103" s="11">
        <f>IF('Encargos e Benefícios'!C102=0,0,'Encargos e Benefícios'!AC102/'Encargos e Benefícios'!C102)</f>
        <v>0</v>
      </c>
      <c r="AN103" s="114">
        <f>IF('Encargos e Benefícios'!C102=0,0,'Encargos e Benefícios'!AD102/'Encargos e Benefícios'!C102)</f>
        <v>0</v>
      </c>
      <c r="AO103" s="32"/>
      <c r="AP103" s="31"/>
      <c r="AQ103" s="31"/>
      <c r="AR103" s="203"/>
      <c r="AS103" s="32"/>
    </row>
    <row r="104" spans="1:45" ht="12.75" hidden="1" x14ac:dyDescent="0.2">
      <c r="A104" s="47">
        <v>98</v>
      </c>
      <c r="B104" s="12">
        <f>'Encargos e Benefícios'!B103</f>
        <v>0</v>
      </c>
      <c r="C104" s="10">
        <f>'Encargos e Benefícios'!C103</f>
        <v>0</v>
      </c>
      <c r="D104" s="37"/>
      <c r="E104" s="167"/>
      <c r="F104" s="166"/>
      <c r="G104" s="165"/>
      <c r="H104" s="127"/>
      <c r="I104" s="46"/>
      <c r="J104" s="46"/>
      <c r="K104" s="46"/>
      <c r="L104" s="46"/>
      <c r="M104" s="165"/>
      <c r="N104" s="127"/>
      <c r="O104" s="46"/>
      <c r="P104" s="46"/>
      <c r="Q104" s="46"/>
      <c r="R104" s="46"/>
      <c r="S104" s="165"/>
      <c r="T104" s="127"/>
      <c r="U104" s="46"/>
      <c r="V104" s="46"/>
      <c r="W104" s="46"/>
      <c r="X104" s="46"/>
      <c r="Y104" s="165"/>
      <c r="Z104" s="127"/>
      <c r="AA104" s="46"/>
      <c r="AB104" s="46"/>
      <c r="AC104" s="46"/>
      <c r="AD104" s="46"/>
      <c r="AE104" s="165"/>
      <c r="AF104" s="127"/>
      <c r="AG104" s="46"/>
      <c r="AH104" s="46"/>
      <c r="AI104" s="46"/>
      <c r="AJ104" s="130"/>
      <c r="AK104" s="11">
        <f>'Encargos e Benefícios'!D103</f>
        <v>0</v>
      </c>
      <c r="AL104" s="11">
        <f>IF('Encargos e Benefícios'!C103=0,0,'Encargos e Benefícios'!U103/'Encargos e Benefícios'!C103)</f>
        <v>0</v>
      </c>
      <c r="AM104" s="11">
        <f>IF('Encargos e Benefícios'!C103=0,0,'Encargos e Benefícios'!AC103/'Encargos e Benefícios'!C103)</f>
        <v>0</v>
      </c>
      <c r="AN104" s="114">
        <f>IF('Encargos e Benefícios'!C103=0,0,'Encargos e Benefícios'!AD103/'Encargos e Benefícios'!C103)</f>
        <v>0</v>
      </c>
      <c r="AO104" s="32"/>
      <c r="AP104" s="31"/>
      <c r="AQ104" s="31"/>
      <c r="AR104" s="203"/>
      <c r="AS104" s="32"/>
    </row>
    <row r="105" spans="1:45" ht="12.75" hidden="1" x14ac:dyDescent="0.2">
      <c r="A105" s="47">
        <v>99</v>
      </c>
      <c r="B105" s="12">
        <f>'Encargos e Benefícios'!B104</f>
        <v>0</v>
      </c>
      <c r="C105" s="10">
        <f>'Encargos e Benefícios'!C104</f>
        <v>0</v>
      </c>
      <c r="D105" s="37"/>
      <c r="E105" s="167"/>
      <c r="F105" s="166"/>
      <c r="G105" s="165"/>
      <c r="H105" s="127"/>
      <c r="I105" s="46"/>
      <c r="J105" s="46"/>
      <c r="K105" s="46"/>
      <c r="L105" s="46"/>
      <c r="M105" s="165"/>
      <c r="N105" s="127"/>
      <c r="O105" s="46"/>
      <c r="P105" s="46"/>
      <c r="Q105" s="46"/>
      <c r="R105" s="46"/>
      <c r="S105" s="165"/>
      <c r="T105" s="127"/>
      <c r="U105" s="46"/>
      <c r="V105" s="46"/>
      <c r="W105" s="46"/>
      <c r="X105" s="46"/>
      <c r="Y105" s="165"/>
      <c r="Z105" s="127"/>
      <c r="AA105" s="46"/>
      <c r="AB105" s="46"/>
      <c r="AC105" s="46"/>
      <c r="AD105" s="46"/>
      <c r="AE105" s="165"/>
      <c r="AF105" s="127"/>
      <c r="AG105" s="46"/>
      <c r="AH105" s="46"/>
      <c r="AI105" s="46"/>
      <c r="AJ105" s="130"/>
      <c r="AK105" s="11">
        <f>'Encargos e Benefícios'!D104</f>
        <v>0</v>
      </c>
      <c r="AL105" s="11">
        <f>IF('Encargos e Benefícios'!C104=0,0,'Encargos e Benefícios'!U104/'Encargos e Benefícios'!C104)</f>
        <v>0</v>
      </c>
      <c r="AM105" s="11">
        <f>IF('Encargos e Benefícios'!C104=0,0,'Encargos e Benefícios'!AC104/'Encargos e Benefícios'!C104)</f>
        <v>0</v>
      </c>
      <c r="AN105" s="114">
        <f>IF('Encargos e Benefícios'!C104=0,0,'Encargos e Benefícios'!AD104/'Encargos e Benefícios'!C104)</f>
        <v>0</v>
      </c>
      <c r="AO105" s="32"/>
      <c r="AP105" s="31"/>
      <c r="AQ105" s="31"/>
      <c r="AR105" s="203"/>
      <c r="AS105" s="32"/>
    </row>
    <row r="106" spans="1:45" ht="12.75" hidden="1" x14ac:dyDescent="0.2">
      <c r="A106" s="47">
        <v>100</v>
      </c>
      <c r="B106" s="12">
        <f>'Encargos e Benefícios'!B105</f>
        <v>0</v>
      </c>
      <c r="C106" s="10">
        <f>'Encargos e Benefícios'!C105</f>
        <v>0</v>
      </c>
      <c r="D106" s="37"/>
      <c r="E106" s="167"/>
      <c r="F106" s="166"/>
      <c r="G106" s="165"/>
      <c r="H106" s="127"/>
      <c r="I106" s="46"/>
      <c r="J106" s="46"/>
      <c r="K106" s="46"/>
      <c r="L106" s="46"/>
      <c r="M106" s="165"/>
      <c r="N106" s="127"/>
      <c r="O106" s="46"/>
      <c r="P106" s="46"/>
      <c r="Q106" s="46"/>
      <c r="R106" s="46"/>
      <c r="S106" s="165"/>
      <c r="T106" s="127"/>
      <c r="U106" s="46"/>
      <c r="V106" s="46"/>
      <c r="W106" s="46"/>
      <c r="X106" s="46"/>
      <c r="Y106" s="165"/>
      <c r="Z106" s="127"/>
      <c r="AA106" s="46"/>
      <c r="AB106" s="46"/>
      <c r="AC106" s="46"/>
      <c r="AD106" s="46"/>
      <c r="AE106" s="165"/>
      <c r="AF106" s="127"/>
      <c r="AG106" s="46"/>
      <c r="AH106" s="46"/>
      <c r="AI106" s="46"/>
      <c r="AJ106" s="130"/>
      <c r="AK106" s="11">
        <f>'Encargos e Benefícios'!D105</f>
        <v>0</v>
      </c>
      <c r="AL106" s="11">
        <f>IF('Encargos e Benefícios'!C105=0,0,'Encargos e Benefícios'!U105/'Encargos e Benefícios'!C105)</f>
        <v>0</v>
      </c>
      <c r="AM106" s="11">
        <f>IF('Encargos e Benefícios'!C105=0,0,'Encargos e Benefícios'!AC105/'Encargos e Benefícios'!C105)</f>
        <v>0</v>
      </c>
      <c r="AN106" s="114">
        <f>IF('Encargos e Benefícios'!C105=0,0,'Encargos e Benefícios'!AD105/'Encargos e Benefícios'!C105)</f>
        <v>0</v>
      </c>
      <c r="AO106" s="32"/>
      <c r="AP106" s="31"/>
      <c r="AQ106" s="31"/>
      <c r="AR106" s="203"/>
      <c r="AS106" s="32"/>
    </row>
    <row r="107" spans="1:45" ht="12.75" hidden="1" x14ac:dyDescent="0.2">
      <c r="A107" s="47">
        <v>101</v>
      </c>
      <c r="B107" s="12">
        <f>'Encargos e Benefícios'!B106</f>
        <v>0</v>
      </c>
      <c r="C107" s="10">
        <f>'Encargos e Benefícios'!C106</f>
        <v>0</v>
      </c>
      <c r="D107" s="37"/>
      <c r="E107" s="167"/>
      <c r="F107" s="166"/>
      <c r="G107" s="165"/>
      <c r="H107" s="127"/>
      <c r="I107" s="46"/>
      <c r="J107" s="46"/>
      <c r="K107" s="46"/>
      <c r="L107" s="46"/>
      <c r="M107" s="165"/>
      <c r="N107" s="127"/>
      <c r="O107" s="46"/>
      <c r="P107" s="46"/>
      <c r="Q107" s="46"/>
      <c r="R107" s="46"/>
      <c r="S107" s="165"/>
      <c r="T107" s="127"/>
      <c r="U107" s="46"/>
      <c r="V107" s="46"/>
      <c r="W107" s="46"/>
      <c r="X107" s="46"/>
      <c r="Y107" s="165"/>
      <c r="Z107" s="127"/>
      <c r="AA107" s="46"/>
      <c r="AB107" s="46"/>
      <c r="AC107" s="46"/>
      <c r="AD107" s="46"/>
      <c r="AE107" s="165"/>
      <c r="AF107" s="127"/>
      <c r="AG107" s="46"/>
      <c r="AH107" s="46"/>
      <c r="AI107" s="46"/>
      <c r="AJ107" s="130"/>
      <c r="AK107" s="11">
        <f>'Encargos e Benefícios'!D106</f>
        <v>0</v>
      </c>
      <c r="AL107" s="11">
        <f>IF('Encargos e Benefícios'!C106=0,0,'Encargos e Benefícios'!U106/'Encargos e Benefícios'!C106)</f>
        <v>0</v>
      </c>
      <c r="AM107" s="11">
        <f>IF('Encargos e Benefícios'!C106=0,0,'Encargos e Benefícios'!AC106/'Encargos e Benefícios'!C106)</f>
        <v>0</v>
      </c>
      <c r="AN107" s="114">
        <f>IF('Encargos e Benefícios'!C106=0,0,'Encargos e Benefícios'!AD106/'Encargos e Benefícios'!C106)</f>
        <v>0</v>
      </c>
      <c r="AO107" s="32"/>
      <c r="AP107" s="31"/>
      <c r="AQ107" s="31"/>
      <c r="AR107" s="203"/>
      <c r="AS107" s="32"/>
    </row>
    <row r="108" spans="1:45" ht="12.75" hidden="1" x14ac:dyDescent="0.2">
      <c r="A108" s="47">
        <v>102</v>
      </c>
      <c r="B108" s="12">
        <f>'Encargos e Benefícios'!B107</f>
        <v>0</v>
      </c>
      <c r="C108" s="10">
        <f>'Encargos e Benefícios'!C107</f>
        <v>0</v>
      </c>
      <c r="D108" s="37"/>
      <c r="E108" s="167"/>
      <c r="F108" s="166"/>
      <c r="G108" s="165"/>
      <c r="H108" s="127"/>
      <c r="I108" s="46"/>
      <c r="J108" s="46"/>
      <c r="K108" s="46"/>
      <c r="L108" s="46"/>
      <c r="M108" s="165"/>
      <c r="N108" s="127"/>
      <c r="O108" s="46"/>
      <c r="P108" s="46"/>
      <c r="Q108" s="46"/>
      <c r="R108" s="46"/>
      <c r="S108" s="165"/>
      <c r="T108" s="127"/>
      <c r="U108" s="46"/>
      <c r="V108" s="46"/>
      <c r="W108" s="46"/>
      <c r="X108" s="46"/>
      <c r="Y108" s="165"/>
      <c r="Z108" s="127"/>
      <c r="AA108" s="46"/>
      <c r="AB108" s="46"/>
      <c r="AC108" s="46"/>
      <c r="AD108" s="46"/>
      <c r="AE108" s="165"/>
      <c r="AF108" s="127"/>
      <c r="AG108" s="46"/>
      <c r="AH108" s="46"/>
      <c r="AI108" s="46"/>
      <c r="AJ108" s="130"/>
      <c r="AK108" s="11">
        <f>'Encargos e Benefícios'!D107</f>
        <v>0</v>
      </c>
      <c r="AL108" s="11">
        <f>IF('Encargos e Benefícios'!C107=0,0,'Encargos e Benefícios'!U107/'Encargos e Benefícios'!C107)</f>
        <v>0</v>
      </c>
      <c r="AM108" s="11">
        <f>IF('Encargos e Benefícios'!C107=0,0,'Encargos e Benefícios'!AC107/'Encargos e Benefícios'!C107)</f>
        <v>0</v>
      </c>
      <c r="AN108" s="114">
        <f>IF('Encargos e Benefícios'!C107=0,0,'Encargos e Benefícios'!AD107/'Encargos e Benefícios'!C107)</f>
        <v>0</v>
      </c>
      <c r="AO108" s="32"/>
      <c r="AP108" s="31"/>
      <c r="AQ108" s="31"/>
      <c r="AR108" s="203"/>
      <c r="AS108" s="32"/>
    </row>
    <row r="109" spans="1:45" ht="12.75" hidden="1" x14ac:dyDescent="0.2">
      <c r="A109" s="47">
        <v>103</v>
      </c>
      <c r="B109" s="12">
        <f>'Encargos e Benefícios'!B108</f>
        <v>0</v>
      </c>
      <c r="C109" s="10">
        <f>'Encargos e Benefícios'!C108</f>
        <v>0</v>
      </c>
      <c r="D109" s="37"/>
      <c r="E109" s="167"/>
      <c r="F109" s="166"/>
      <c r="G109" s="165"/>
      <c r="H109" s="127"/>
      <c r="I109" s="46"/>
      <c r="J109" s="46"/>
      <c r="K109" s="46"/>
      <c r="L109" s="46"/>
      <c r="M109" s="165"/>
      <c r="N109" s="127"/>
      <c r="O109" s="46"/>
      <c r="P109" s="46"/>
      <c r="Q109" s="46"/>
      <c r="R109" s="46"/>
      <c r="S109" s="165"/>
      <c r="T109" s="127"/>
      <c r="U109" s="46"/>
      <c r="V109" s="46"/>
      <c r="W109" s="46"/>
      <c r="X109" s="46"/>
      <c r="Y109" s="165"/>
      <c r="Z109" s="127"/>
      <c r="AA109" s="46"/>
      <c r="AB109" s="46"/>
      <c r="AC109" s="46"/>
      <c r="AD109" s="46"/>
      <c r="AE109" s="165"/>
      <c r="AF109" s="127"/>
      <c r="AG109" s="46"/>
      <c r="AH109" s="46"/>
      <c r="AI109" s="46"/>
      <c r="AJ109" s="130"/>
      <c r="AK109" s="11">
        <f>'Encargos e Benefícios'!D108</f>
        <v>0</v>
      </c>
      <c r="AL109" s="11">
        <f>IF('Encargos e Benefícios'!C108=0,0,'Encargos e Benefícios'!U108/'Encargos e Benefícios'!C108)</f>
        <v>0</v>
      </c>
      <c r="AM109" s="11">
        <f>IF('Encargos e Benefícios'!C108=0,0,'Encargos e Benefícios'!AC108/'Encargos e Benefícios'!C108)</f>
        <v>0</v>
      </c>
      <c r="AN109" s="114">
        <f>IF('Encargos e Benefícios'!C108=0,0,'Encargos e Benefícios'!AD108/'Encargos e Benefícios'!C108)</f>
        <v>0</v>
      </c>
      <c r="AO109" s="32"/>
      <c r="AP109" s="31"/>
      <c r="AQ109" s="31"/>
      <c r="AR109" s="203"/>
      <c r="AS109" s="32"/>
    </row>
    <row r="110" spans="1:45" ht="12.75" hidden="1" x14ac:dyDescent="0.2">
      <c r="A110" s="47">
        <v>104</v>
      </c>
      <c r="B110" s="12">
        <f>'Encargos e Benefícios'!B109</f>
        <v>0</v>
      </c>
      <c r="C110" s="10">
        <f>'Encargos e Benefícios'!C109</f>
        <v>0</v>
      </c>
      <c r="D110" s="37"/>
      <c r="E110" s="167"/>
      <c r="F110" s="166"/>
      <c r="G110" s="165"/>
      <c r="H110" s="127"/>
      <c r="I110" s="46"/>
      <c r="J110" s="46"/>
      <c r="K110" s="46"/>
      <c r="L110" s="46"/>
      <c r="M110" s="165"/>
      <c r="N110" s="127"/>
      <c r="O110" s="46"/>
      <c r="P110" s="46"/>
      <c r="Q110" s="46"/>
      <c r="R110" s="46"/>
      <c r="S110" s="165"/>
      <c r="T110" s="127"/>
      <c r="U110" s="46"/>
      <c r="V110" s="46"/>
      <c r="W110" s="46"/>
      <c r="X110" s="46"/>
      <c r="Y110" s="165"/>
      <c r="Z110" s="127"/>
      <c r="AA110" s="46"/>
      <c r="AB110" s="46"/>
      <c r="AC110" s="46"/>
      <c r="AD110" s="46"/>
      <c r="AE110" s="165"/>
      <c r="AF110" s="127"/>
      <c r="AG110" s="46"/>
      <c r="AH110" s="46"/>
      <c r="AI110" s="46"/>
      <c r="AJ110" s="130"/>
      <c r="AK110" s="11">
        <f>'Encargos e Benefícios'!D109</f>
        <v>0</v>
      </c>
      <c r="AL110" s="11">
        <f>IF('Encargos e Benefícios'!C109=0,0,'Encargos e Benefícios'!U109/'Encargos e Benefícios'!C109)</f>
        <v>0</v>
      </c>
      <c r="AM110" s="11">
        <f>IF('Encargos e Benefícios'!C109=0,0,'Encargos e Benefícios'!AC109/'Encargos e Benefícios'!C109)</f>
        <v>0</v>
      </c>
      <c r="AN110" s="114">
        <f>IF('Encargos e Benefícios'!C109=0,0,'Encargos e Benefícios'!AD109/'Encargos e Benefícios'!C109)</f>
        <v>0</v>
      </c>
      <c r="AO110" s="32"/>
      <c r="AP110" s="31"/>
      <c r="AQ110" s="31"/>
      <c r="AR110" s="203"/>
      <c r="AS110" s="32"/>
    </row>
    <row r="111" spans="1:45" ht="12.75" hidden="1" x14ac:dyDescent="0.2">
      <c r="A111" s="47">
        <v>105</v>
      </c>
      <c r="B111" s="12">
        <f>'Encargos e Benefícios'!B110</f>
        <v>0</v>
      </c>
      <c r="C111" s="10">
        <f>'Encargos e Benefícios'!C110</f>
        <v>0</v>
      </c>
      <c r="D111" s="37"/>
      <c r="E111" s="167"/>
      <c r="F111" s="166"/>
      <c r="G111" s="165"/>
      <c r="H111" s="127"/>
      <c r="I111" s="46"/>
      <c r="J111" s="46"/>
      <c r="K111" s="46"/>
      <c r="L111" s="46"/>
      <c r="M111" s="165"/>
      <c r="N111" s="127"/>
      <c r="O111" s="46"/>
      <c r="P111" s="46"/>
      <c r="Q111" s="46"/>
      <c r="R111" s="46"/>
      <c r="S111" s="165"/>
      <c r="T111" s="127"/>
      <c r="U111" s="46"/>
      <c r="V111" s="46"/>
      <c r="W111" s="46"/>
      <c r="X111" s="46"/>
      <c r="Y111" s="165"/>
      <c r="Z111" s="127"/>
      <c r="AA111" s="46"/>
      <c r="AB111" s="46"/>
      <c r="AC111" s="46"/>
      <c r="AD111" s="46"/>
      <c r="AE111" s="165"/>
      <c r="AF111" s="127"/>
      <c r="AG111" s="46"/>
      <c r="AH111" s="46"/>
      <c r="AI111" s="46"/>
      <c r="AJ111" s="130"/>
      <c r="AK111" s="11">
        <f>'Encargos e Benefícios'!D110</f>
        <v>0</v>
      </c>
      <c r="AL111" s="11">
        <f>IF('Encargos e Benefícios'!C110=0,0,'Encargos e Benefícios'!U110/'Encargos e Benefícios'!C110)</f>
        <v>0</v>
      </c>
      <c r="AM111" s="11">
        <f>IF('Encargos e Benefícios'!C110=0,0,'Encargos e Benefícios'!AC110/'Encargos e Benefícios'!C110)</f>
        <v>0</v>
      </c>
      <c r="AN111" s="114">
        <f>IF('Encargos e Benefícios'!C110=0,0,'Encargos e Benefícios'!AD110/'Encargos e Benefícios'!C110)</f>
        <v>0</v>
      </c>
      <c r="AO111" s="32"/>
      <c r="AP111" s="31"/>
      <c r="AQ111" s="31"/>
      <c r="AR111" s="203"/>
      <c r="AS111" s="32"/>
    </row>
    <row r="112" spans="1:45" ht="12.75" hidden="1" x14ac:dyDescent="0.2">
      <c r="A112" s="47">
        <v>106</v>
      </c>
      <c r="B112" s="12">
        <f>'Encargos e Benefícios'!B111</f>
        <v>0</v>
      </c>
      <c r="C112" s="10">
        <f>'Encargos e Benefícios'!C111</f>
        <v>0</v>
      </c>
      <c r="D112" s="37"/>
      <c r="E112" s="167"/>
      <c r="F112" s="166"/>
      <c r="G112" s="165"/>
      <c r="H112" s="127"/>
      <c r="I112" s="46"/>
      <c r="J112" s="46"/>
      <c r="K112" s="46"/>
      <c r="L112" s="46"/>
      <c r="M112" s="165"/>
      <c r="N112" s="127"/>
      <c r="O112" s="46"/>
      <c r="P112" s="46"/>
      <c r="Q112" s="46"/>
      <c r="R112" s="46"/>
      <c r="S112" s="165"/>
      <c r="T112" s="127"/>
      <c r="U112" s="46"/>
      <c r="V112" s="46"/>
      <c r="W112" s="46"/>
      <c r="X112" s="46"/>
      <c r="Y112" s="165"/>
      <c r="Z112" s="127"/>
      <c r="AA112" s="46"/>
      <c r="AB112" s="46"/>
      <c r="AC112" s="46"/>
      <c r="AD112" s="46"/>
      <c r="AE112" s="165"/>
      <c r="AF112" s="127"/>
      <c r="AG112" s="46"/>
      <c r="AH112" s="46"/>
      <c r="AI112" s="46"/>
      <c r="AJ112" s="130"/>
      <c r="AK112" s="11">
        <f>'Encargos e Benefícios'!D111</f>
        <v>0</v>
      </c>
      <c r="AL112" s="11">
        <f>IF('Encargos e Benefícios'!C111=0,0,'Encargos e Benefícios'!U111/'Encargos e Benefícios'!C111)</f>
        <v>0</v>
      </c>
      <c r="AM112" s="11">
        <f>IF('Encargos e Benefícios'!C111=0,0,'Encargos e Benefícios'!AC111/'Encargos e Benefícios'!C111)</f>
        <v>0</v>
      </c>
      <c r="AN112" s="114">
        <f>IF('Encargos e Benefícios'!C111=0,0,'Encargos e Benefícios'!AD111/'Encargos e Benefícios'!C111)</f>
        <v>0</v>
      </c>
      <c r="AO112" s="32"/>
      <c r="AP112" s="31"/>
      <c r="AQ112" s="31"/>
      <c r="AR112" s="203"/>
      <c r="AS112" s="32"/>
    </row>
    <row r="113" spans="1:45" ht="12.75" hidden="1" x14ac:dyDescent="0.2">
      <c r="A113" s="47">
        <v>107</v>
      </c>
      <c r="B113" s="12">
        <f>'Encargos e Benefícios'!B112</f>
        <v>0</v>
      </c>
      <c r="C113" s="10">
        <f>'Encargos e Benefícios'!C112</f>
        <v>0</v>
      </c>
      <c r="D113" s="37"/>
      <c r="E113" s="167"/>
      <c r="F113" s="166"/>
      <c r="G113" s="165"/>
      <c r="H113" s="127"/>
      <c r="I113" s="46"/>
      <c r="J113" s="46"/>
      <c r="K113" s="46"/>
      <c r="L113" s="46"/>
      <c r="M113" s="165"/>
      <c r="N113" s="127"/>
      <c r="O113" s="46"/>
      <c r="P113" s="46"/>
      <c r="Q113" s="46"/>
      <c r="R113" s="46"/>
      <c r="S113" s="165"/>
      <c r="T113" s="127"/>
      <c r="U113" s="46"/>
      <c r="V113" s="46"/>
      <c r="W113" s="46"/>
      <c r="X113" s="46"/>
      <c r="Y113" s="165"/>
      <c r="Z113" s="127"/>
      <c r="AA113" s="46"/>
      <c r="AB113" s="46"/>
      <c r="AC113" s="46"/>
      <c r="AD113" s="46"/>
      <c r="AE113" s="165"/>
      <c r="AF113" s="127"/>
      <c r="AG113" s="46"/>
      <c r="AH113" s="46"/>
      <c r="AI113" s="46"/>
      <c r="AJ113" s="130"/>
      <c r="AK113" s="11">
        <f>'Encargos e Benefícios'!D112</f>
        <v>0</v>
      </c>
      <c r="AL113" s="11">
        <f>IF('Encargos e Benefícios'!C112=0,0,'Encargos e Benefícios'!U112/'Encargos e Benefícios'!C112)</f>
        <v>0</v>
      </c>
      <c r="AM113" s="11">
        <f>IF('Encargos e Benefícios'!C112=0,0,'Encargos e Benefícios'!AC112/'Encargos e Benefícios'!C112)</f>
        <v>0</v>
      </c>
      <c r="AN113" s="114">
        <f>IF('Encargos e Benefícios'!C112=0,0,'Encargos e Benefícios'!AD112/'Encargos e Benefícios'!C112)</f>
        <v>0</v>
      </c>
      <c r="AO113" s="32"/>
      <c r="AP113" s="31"/>
      <c r="AQ113" s="31"/>
      <c r="AR113" s="203"/>
      <c r="AS113" s="32"/>
    </row>
    <row r="114" spans="1:45" ht="12.75" hidden="1" x14ac:dyDescent="0.2">
      <c r="A114" s="47">
        <v>108</v>
      </c>
      <c r="B114" s="12">
        <f>'Encargos e Benefícios'!B113</f>
        <v>0</v>
      </c>
      <c r="C114" s="10">
        <f>'Encargos e Benefícios'!C113</f>
        <v>0</v>
      </c>
      <c r="D114" s="37"/>
      <c r="E114" s="167"/>
      <c r="F114" s="166"/>
      <c r="G114" s="165"/>
      <c r="H114" s="127"/>
      <c r="I114" s="46"/>
      <c r="J114" s="46"/>
      <c r="K114" s="46"/>
      <c r="L114" s="46"/>
      <c r="M114" s="165"/>
      <c r="N114" s="127"/>
      <c r="O114" s="46"/>
      <c r="P114" s="46"/>
      <c r="Q114" s="46"/>
      <c r="R114" s="46"/>
      <c r="S114" s="165"/>
      <c r="T114" s="127"/>
      <c r="U114" s="46"/>
      <c r="V114" s="46"/>
      <c r="W114" s="46"/>
      <c r="X114" s="46"/>
      <c r="Y114" s="165"/>
      <c r="Z114" s="127"/>
      <c r="AA114" s="46"/>
      <c r="AB114" s="46"/>
      <c r="AC114" s="46"/>
      <c r="AD114" s="46"/>
      <c r="AE114" s="165"/>
      <c r="AF114" s="127"/>
      <c r="AG114" s="46"/>
      <c r="AH114" s="46"/>
      <c r="AI114" s="46"/>
      <c r="AJ114" s="130"/>
      <c r="AK114" s="11">
        <f>'Encargos e Benefícios'!D113</f>
        <v>0</v>
      </c>
      <c r="AL114" s="11">
        <f>IF('Encargos e Benefícios'!C113=0,0,'Encargos e Benefícios'!U113/'Encargos e Benefícios'!C113)</f>
        <v>0</v>
      </c>
      <c r="AM114" s="11">
        <f>IF('Encargos e Benefícios'!C113=0,0,'Encargos e Benefícios'!AC113/'Encargos e Benefícios'!C113)</f>
        <v>0</v>
      </c>
      <c r="AN114" s="114">
        <f>IF('Encargos e Benefícios'!C113=0,0,'Encargos e Benefícios'!AD113/'Encargos e Benefícios'!C113)</f>
        <v>0</v>
      </c>
      <c r="AO114" s="32"/>
      <c r="AP114" s="31"/>
      <c r="AQ114" s="31"/>
      <c r="AR114" s="203"/>
      <c r="AS114" s="32"/>
    </row>
    <row r="115" spans="1:45" ht="12.75" hidden="1" x14ac:dyDescent="0.2">
      <c r="A115" s="47">
        <v>109</v>
      </c>
      <c r="B115" s="12">
        <f>'Encargos e Benefícios'!B114</f>
        <v>0</v>
      </c>
      <c r="C115" s="10">
        <f>'Encargos e Benefícios'!C114</f>
        <v>0</v>
      </c>
      <c r="D115" s="37"/>
      <c r="E115" s="167"/>
      <c r="F115" s="166"/>
      <c r="G115" s="165"/>
      <c r="H115" s="127"/>
      <c r="I115" s="46"/>
      <c r="J115" s="46"/>
      <c r="K115" s="46"/>
      <c r="L115" s="46"/>
      <c r="M115" s="165"/>
      <c r="N115" s="127"/>
      <c r="O115" s="46"/>
      <c r="P115" s="46"/>
      <c r="Q115" s="46"/>
      <c r="R115" s="46"/>
      <c r="S115" s="165"/>
      <c r="T115" s="127"/>
      <c r="U115" s="46"/>
      <c r="V115" s="46"/>
      <c r="W115" s="46"/>
      <c r="X115" s="46"/>
      <c r="Y115" s="165"/>
      <c r="Z115" s="127"/>
      <c r="AA115" s="46"/>
      <c r="AB115" s="46"/>
      <c r="AC115" s="46"/>
      <c r="AD115" s="46"/>
      <c r="AE115" s="165"/>
      <c r="AF115" s="127"/>
      <c r="AG115" s="46"/>
      <c r="AH115" s="46"/>
      <c r="AI115" s="46"/>
      <c r="AJ115" s="130"/>
      <c r="AK115" s="11">
        <f>'Encargos e Benefícios'!D114</f>
        <v>0</v>
      </c>
      <c r="AL115" s="11">
        <f>IF('Encargos e Benefícios'!C114=0,0,'Encargos e Benefícios'!U114/'Encargos e Benefícios'!C114)</f>
        <v>0</v>
      </c>
      <c r="AM115" s="11">
        <f>IF('Encargos e Benefícios'!C114=0,0,'Encargos e Benefícios'!AC114/'Encargos e Benefícios'!C114)</f>
        <v>0</v>
      </c>
      <c r="AN115" s="114">
        <f>IF('Encargos e Benefícios'!C114=0,0,'Encargos e Benefícios'!AD114/'Encargos e Benefícios'!C114)</f>
        <v>0</v>
      </c>
      <c r="AO115" s="32"/>
      <c r="AP115" s="31"/>
      <c r="AQ115" s="31"/>
      <c r="AR115" s="203"/>
      <c r="AS115" s="32"/>
    </row>
    <row r="116" spans="1:45" ht="12.75" hidden="1" x14ac:dyDescent="0.2">
      <c r="A116" s="47">
        <v>110</v>
      </c>
      <c r="B116" s="12">
        <f>'Encargos e Benefícios'!B115</f>
        <v>0</v>
      </c>
      <c r="C116" s="10">
        <f>'Encargos e Benefícios'!C115</f>
        <v>0</v>
      </c>
      <c r="D116" s="37"/>
      <c r="E116" s="167"/>
      <c r="F116" s="166"/>
      <c r="G116" s="165"/>
      <c r="H116" s="127"/>
      <c r="I116" s="46"/>
      <c r="J116" s="46"/>
      <c r="K116" s="46"/>
      <c r="L116" s="46"/>
      <c r="M116" s="165"/>
      <c r="N116" s="127"/>
      <c r="O116" s="46"/>
      <c r="P116" s="46"/>
      <c r="Q116" s="46"/>
      <c r="R116" s="46"/>
      <c r="S116" s="165"/>
      <c r="T116" s="127"/>
      <c r="U116" s="46"/>
      <c r="V116" s="46"/>
      <c r="W116" s="46"/>
      <c r="X116" s="46"/>
      <c r="Y116" s="165"/>
      <c r="Z116" s="127"/>
      <c r="AA116" s="46"/>
      <c r="AB116" s="46"/>
      <c r="AC116" s="46"/>
      <c r="AD116" s="46"/>
      <c r="AE116" s="165"/>
      <c r="AF116" s="127"/>
      <c r="AG116" s="46"/>
      <c r="AH116" s="46"/>
      <c r="AI116" s="46"/>
      <c r="AJ116" s="130"/>
      <c r="AK116" s="11">
        <f>'Encargos e Benefícios'!D115</f>
        <v>0</v>
      </c>
      <c r="AL116" s="11">
        <f>IF('Encargos e Benefícios'!C115=0,0,'Encargos e Benefícios'!U115/'Encargos e Benefícios'!C115)</f>
        <v>0</v>
      </c>
      <c r="AM116" s="11">
        <f>IF('Encargos e Benefícios'!C115=0,0,'Encargos e Benefícios'!AC115/'Encargos e Benefícios'!C115)</f>
        <v>0</v>
      </c>
      <c r="AN116" s="114">
        <f>IF('Encargos e Benefícios'!C115=0,0,'Encargos e Benefícios'!AD115/'Encargos e Benefícios'!C115)</f>
        <v>0</v>
      </c>
      <c r="AO116" s="32"/>
      <c r="AP116" s="31"/>
      <c r="AQ116" s="31"/>
      <c r="AR116" s="203"/>
      <c r="AS116" s="32"/>
    </row>
    <row r="117" spans="1:45" ht="12.75" hidden="1" x14ac:dyDescent="0.2">
      <c r="A117" s="47">
        <v>111</v>
      </c>
      <c r="B117" s="12">
        <f>'Encargos e Benefícios'!B116</f>
        <v>0</v>
      </c>
      <c r="C117" s="10">
        <f>'Encargos e Benefícios'!C116</f>
        <v>0</v>
      </c>
      <c r="D117" s="37"/>
      <c r="E117" s="167"/>
      <c r="F117" s="166"/>
      <c r="G117" s="165"/>
      <c r="H117" s="127"/>
      <c r="I117" s="46"/>
      <c r="J117" s="46"/>
      <c r="K117" s="46"/>
      <c r="L117" s="46"/>
      <c r="M117" s="165"/>
      <c r="N117" s="127"/>
      <c r="O117" s="46"/>
      <c r="P117" s="46"/>
      <c r="Q117" s="46"/>
      <c r="R117" s="46"/>
      <c r="S117" s="165"/>
      <c r="T117" s="127"/>
      <c r="U117" s="46"/>
      <c r="V117" s="46"/>
      <c r="W117" s="46"/>
      <c r="X117" s="46"/>
      <c r="Y117" s="165"/>
      <c r="Z117" s="127"/>
      <c r="AA117" s="46"/>
      <c r="AB117" s="46"/>
      <c r="AC117" s="46"/>
      <c r="AD117" s="46"/>
      <c r="AE117" s="165"/>
      <c r="AF117" s="127"/>
      <c r="AG117" s="46"/>
      <c r="AH117" s="46"/>
      <c r="AI117" s="46"/>
      <c r="AJ117" s="130"/>
      <c r="AK117" s="11">
        <f>'Encargos e Benefícios'!D116</f>
        <v>0</v>
      </c>
      <c r="AL117" s="11">
        <f>IF('Encargos e Benefícios'!C116=0,0,'Encargos e Benefícios'!U116/'Encargos e Benefícios'!C116)</f>
        <v>0</v>
      </c>
      <c r="AM117" s="11">
        <f>IF('Encargos e Benefícios'!C116=0,0,'Encargos e Benefícios'!AC116/'Encargos e Benefícios'!C116)</f>
        <v>0</v>
      </c>
      <c r="AN117" s="114">
        <f>IF('Encargos e Benefícios'!C116=0,0,'Encargos e Benefícios'!AD116/'Encargos e Benefícios'!C116)</f>
        <v>0</v>
      </c>
      <c r="AO117" s="32"/>
      <c r="AP117" s="31"/>
      <c r="AQ117" s="31"/>
      <c r="AR117" s="203"/>
      <c r="AS117" s="32"/>
    </row>
    <row r="118" spans="1:45" ht="12.75" hidden="1" x14ac:dyDescent="0.2">
      <c r="A118" s="47">
        <v>112</v>
      </c>
      <c r="B118" s="12">
        <f>'Encargos e Benefícios'!B117</f>
        <v>0</v>
      </c>
      <c r="C118" s="10">
        <f>'Encargos e Benefícios'!C117</f>
        <v>0</v>
      </c>
      <c r="D118" s="37"/>
      <c r="E118" s="167"/>
      <c r="F118" s="166"/>
      <c r="G118" s="165"/>
      <c r="H118" s="127"/>
      <c r="I118" s="46"/>
      <c r="J118" s="46"/>
      <c r="K118" s="46"/>
      <c r="L118" s="46"/>
      <c r="M118" s="165"/>
      <c r="N118" s="127"/>
      <c r="O118" s="46"/>
      <c r="P118" s="46"/>
      <c r="Q118" s="46"/>
      <c r="R118" s="46"/>
      <c r="S118" s="165"/>
      <c r="T118" s="127"/>
      <c r="U118" s="46"/>
      <c r="V118" s="46"/>
      <c r="W118" s="46"/>
      <c r="X118" s="46"/>
      <c r="Y118" s="165"/>
      <c r="Z118" s="127"/>
      <c r="AA118" s="46"/>
      <c r="AB118" s="46"/>
      <c r="AC118" s="46"/>
      <c r="AD118" s="46"/>
      <c r="AE118" s="165"/>
      <c r="AF118" s="127"/>
      <c r="AG118" s="46"/>
      <c r="AH118" s="46"/>
      <c r="AI118" s="46"/>
      <c r="AJ118" s="130"/>
      <c r="AK118" s="11">
        <f>'Encargos e Benefícios'!D117</f>
        <v>0</v>
      </c>
      <c r="AL118" s="11">
        <f>IF('Encargos e Benefícios'!C117=0,0,'Encargos e Benefícios'!U117/'Encargos e Benefícios'!C117)</f>
        <v>0</v>
      </c>
      <c r="AM118" s="11">
        <f>IF('Encargos e Benefícios'!C117=0,0,'Encargos e Benefícios'!AC117/'Encargos e Benefícios'!C117)</f>
        <v>0</v>
      </c>
      <c r="AN118" s="114">
        <f>IF('Encargos e Benefícios'!C117=0,0,'Encargos e Benefícios'!AD117/'Encargos e Benefícios'!C117)</f>
        <v>0</v>
      </c>
      <c r="AO118" s="32"/>
      <c r="AP118" s="31"/>
      <c r="AQ118" s="31"/>
      <c r="AR118" s="203"/>
      <c r="AS118" s="32"/>
    </row>
    <row r="119" spans="1:45" ht="12.75" hidden="1" x14ac:dyDescent="0.2">
      <c r="A119" s="47">
        <v>113</v>
      </c>
      <c r="B119" s="12">
        <f>'Encargos e Benefícios'!B118</f>
        <v>0</v>
      </c>
      <c r="C119" s="10">
        <f>'Encargos e Benefícios'!C118</f>
        <v>0</v>
      </c>
      <c r="D119" s="37"/>
      <c r="E119" s="167"/>
      <c r="F119" s="166"/>
      <c r="G119" s="165"/>
      <c r="H119" s="127"/>
      <c r="I119" s="46"/>
      <c r="J119" s="46"/>
      <c r="K119" s="46"/>
      <c r="L119" s="46"/>
      <c r="M119" s="165"/>
      <c r="N119" s="127"/>
      <c r="O119" s="46"/>
      <c r="P119" s="46"/>
      <c r="Q119" s="46"/>
      <c r="R119" s="46"/>
      <c r="S119" s="165"/>
      <c r="T119" s="127"/>
      <c r="U119" s="46"/>
      <c r="V119" s="46"/>
      <c r="W119" s="46"/>
      <c r="X119" s="46"/>
      <c r="Y119" s="165"/>
      <c r="Z119" s="127"/>
      <c r="AA119" s="46"/>
      <c r="AB119" s="46"/>
      <c r="AC119" s="46"/>
      <c r="AD119" s="46"/>
      <c r="AE119" s="165"/>
      <c r="AF119" s="127"/>
      <c r="AG119" s="46"/>
      <c r="AH119" s="46"/>
      <c r="AI119" s="46"/>
      <c r="AJ119" s="130"/>
      <c r="AK119" s="11">
        <f>'Encargos e Benefícios'!D118</f>
        <v>0</v>
      </c>
      <c r="AL119" s="11">
        <f>IF('Encargos e Benefícios'!C118=0,0,'Encargos e Benefícios'!U118/'Encargos e Benefícios'!C118)</f>
        <v>0</v>
      </c>
      <c r="AM119" s="11">
        <f>IF('Encargos e Benefícios'!C118=0,0,'Encargos e Benefícios'!AC118/'Encargos e Benefícios'!C118)</f>
        <v>0</v>
      </c>
      <c r="AN119" s="114">
        <f>IF('Encargos e Benefícios'!C118=0,0,'Encargos e Benefícios'!AD118/'Encargos e Benefícios'!C118)</f>
        <v>0</v>
      </c>
      <c r="AO119" s="32"/>
      <c r="AP119" s="31"/>
      <c r="AQ119" s="31"/>
      <c r="AR119" s="203"/>
      <c r="AS119" s="32"/>
    </row>
    <row r="120" spans="1:45" ht="12.75" hidden="1" x14ac:dyDescent="0.2">
      <c r="A120" s="47">
        <v>114</v>
      </c>
      <c r="B120" s="12">
        <f>'Encargos e Benefícios'!B119</f>
        <v>0</v>
      </c>
      <c r="C120" s="10">
        <f>'Encargos e Benefícios'!C119</f>
        <v>0</v>
      </c>
      <c r="D120" s="37"/>
      <c r="E120" s="167"/>
      <c r="F120" s="166"/>
      <c r="G120" s="165"/>
      <c r="H120" s="127"/>
      <c r="I120" s="46"/>
      <c r="J120" s="46"/>
      <c r="K120" s="46"/>
      <c r="L120" s="46"/>
      <c r="M120" s="165"/>
      <c r="N120" s="127"/>
      <c r="O120" s="46"/>
      <c r="P120" s="46"/>
      <c r="Q120" s="46"/>
      <c r="R120" s="46"/>
      <c r="S120" s="165"/>
      <c r="T120" s="127"/>
      <c r="U120" s="46"/>
      <c r="V120" s="46"/>
      <c r="W120" s="46"/>
      <c r="X120" s="46"/>
      <c r="Y120" s="165"/>
      <c r="Z120" s="127"/>
      <c r="AA120" s="46"/>
      <c r="AB120" s="46"/>
      <c r="AC120" s="46"/>
      <c r="AD120" s="46"/>
      <c r="AE120" s="165"/>
      <c r="AF120" s="127"/>
      <c r="AG120" s="46"/>
      <c r="AH120" s="46"/>
      <c r="AI120" s="46"/>
      <c r="AJ120" s="130"/>
      <c r="AK120" s="11">
        <f>'Encargos e Benefícios'!D119</f>
        <v>0</v>
      </c>
      <c r="AL120" s="11">
        <f>IF('Encargos e Benefícios'!C119=0,0,'Encargos e Benefícios'!U119/'Encargos e Benefícios'!C119)</f>
        <v>0</v>
      </c>
      <c r="AM120" s="11">
        <f>IF('Encargos e Benefícios'!C119=0,0,'Encargos e Benefícios'!AC119/'Encargos e Benefícios'!C119)</f>
        <v>0</v>
      </c>
      <c r="AN120" s="114">
        <f>IF('Encargos e Benefícios'!C119=0,0,'Encargos e Benefícios'!AD119/'Encargos e Benefícios'!C119)</f>
        <v>0</v>
      </c>
      <c r="AO120" s="32"/>
      <c r="AP120" s="31"/>
      <c r="AQ120" s="31"/>
      <c r="AR120" s="203"/>
      <c r="AS120" s="32"/>
    </row>
    <row r="121" spans="1:45" ht="12.75" hidden="1" x14ac:dyDescent="0.2">
      <c r="A121" s="47">
        <v>115</v>
      </c>
      <c r="B121" s="12">
        <f>'Encargos e Benefícios'!B120</f>
        <v>0</v>
      </c>
      <c r="C121" s="10">
        <f>'Encargos e Benefícios'!C120</f>
        <v>0</v>
      </c>
      <c r="D121" s="37"/>
      <c r="E121" s="167"/>
      <c r="F121" s="166"/>
      <c r="G121" s="165"/>
      <c r="H121" s="127"/>
      <c r="I121" s="46"/>
      <c r="J121" s="46"/>
      <c r="K121" s="46"/>
      <c r="L121" s="46"/>
      <c r="M121" s="165"/>
      <c r="N121" s="127"/>
      <c r="O121" s="46"/>
      <c r="P121" s="46"/>
      <c r="Q121" s="46"/>
      <c r="R121" s="46"/>
      <c r="S121" s="165"/>
      <c r="T121" s="127"/>
      <c r="U121" s="46"/>
      <c r="V121" s="46"/>
      <c r="W121" s="46"/>
      <c r="X121" s="46"/>
      <c r="Y121" s="165"/>
      <c r="Z121" s="127"/>
      <c r="AA121" s="46"/>
      <c r="AB121" s="46"/>
      <c r="AC121" s="46"/>
      <c r="AD121" s="46"/>
      <c r="AE121" s="165"/>
      <c r="AF121" s="127"/>
      <c r="AG121" s="46"/>
      <c r="AH121" s="46"/>
      <c r="AI121" s="46"/>
      <c r="AJ121" s="130"/>
      <c r="AK121" s="11">
        <f>'Encargos e Benefícios'!D120</f>
        <v>0</v>
      </c>
      <c r="AL121" s="11">
        <f>IF('Encargos e Benefícios'!C120=0,0,'Encargos e Benefícios'!U120/'Encargos e Benefícios'!C120)</f>
        <v>0</v>
      </c>
      <c r="AM121" s="11">
        <f>IF('Encargos e Benefícios'!C120=0,0,'Encargos e Benefícios'!AC120/'Encargos e Benefícios'!C120)</f>
        <v>0</v>
      </c>
      <c r="AN121" s="114">
        <f>IF('Encargos e Benefícios'!C120=0,0,'Encargos e Benefícios'!AD120/'Encargos e Benefícios'!C120)</f>
        <v>0</v>
      </c>
      <c r="AO121" s="32"/>
      <c r="AP121" s="31"/>
      <c r="AQ121" s="31"/>
      <c r="AR121" s="203"/>
      <c r="AS121" s="32"/>
    </row>
    <row r="122" spans="1:45" ht="12.75" hidden="1" x14ac:dyDescent="0.2">
      <c r="A122" s="47">
        <v>116</v>
      </c>
      <c r="B122" s="12">
        <f>'Encargos e Benefícios'!B121</f>
        <v>0</v>
      </c>
      <c r="C122" s="10">
        <f>'Encargos e Benefícios'!C121</f>
        <v>0</v>
      </c>
      <c r="D122" s="37"/>
      <c r="E122" s="167"/>
      <c r="F122" s="166"/>
      <c r="G122" s="165"/>
      <c r="H122" s="127"/>
      <c r="I122" s="46"/>
      <c r="J122" s="46"/>
      <c r="K122" s="46"/>
      <c r="L122" s="46"/>
      <c r="M122" s="165"/>
      <c r="N122" s="127"/>
      <c r="O122" s="46"/>
      <c r="P122" s="46"/>
      <c r="Q122" s="46"/>
      <c r="R122" s="46"/>
      <c r="S122" s="165"/>
      <c r="T122" s="127"/>
      <c r="U122" s="46"/>
      <c r="V122" s="46"/>
      <c r="W122" s="46"/>
      <c r="X122" s="46"/>
      <c r="Y122" s="165"/>
      <c r="Z122" s="127"/>
      <c r="AA122" s="46"/>
      <c r="AB122" s="46"/>
      <c r="AC122" s="46"/>
      <c r="AD122" s="46"/>
      <c r="AE122" s="165"/>
      <c r="AF122" s="127"/>
      <c r="AG122" s="46"/>
      <c r="AH122" s="46"/>
      <c r="AI122" s="46"/>
      <c r="AJ122" s="130"/>
      <c r="AK122" s="11">
        <f>'Encargos e Benefícios'!D121</f>
        <v>0</v>
      </c>
      <c r="AL122" s="11">
        <f>IF('Encargos e Benefícios'!C121=0,0,'Encargos e Benefícios'!U121/'Encargos e Benefícios'!C121)</f>
        <v>0</v>
      </c>
      <c r="AM122" s="11">
        <f>IF('Encargos e Benefícios'!C121=0,0,'Encargos e Benefícios'!AC121/'Encargos e Benefícios'!C121)</f>
        <v>0</v>
      </c>
      <c r="AN122" s="114">
        <f>IF('Encargos e Benefícios'!C121=0,0,'Encargos e Benefícios'!AD121/'Encargos e Benefícios'!C121)</f>
        <v>0</v>
      </c>
      <c r="AO122" s="32"/>
      <c r="AP122" s="31"/>
      <c r="AQ122" s="31"/>
      <c r="AR122" s="203"/>
      <c r="AS122" s="32"/>
    </row>
    <row r="123" spans="1:45" ht="12.75" hidden="1" x14ac:dyDescent="0.2">
      <c r="A123" s="47">
        <v>117</v>
      </c>
      <c r="B123" s="12">
        <f>'Encargos e Benefícios'!B122</f>
        <v>0</v>
      </c>
      <c r="C123" s="10">
        <f>'Encargos e Benefícios'!C122</f>
        <v>0</v>
      </c>
      <c r="D123" s="37"/>
      <c r="E123" s="167"/>
      <c r="F123" s="166"/>
      <c r="G123" s="165"/>
      <c r="H123" s="127"/>
      <c r="I123" s="46"/>
      <c r="J123" s="46"/>
      <c r="K123" s="46"/>
      <c r="L123" s="46"/>
      <c r="M123" s="165"/>
      <c r="N123" s="127"/>
      <c r="O123" s="46"/>
      <c r="P123" s="46"/>
      <c r="Q123" s="46"/>
      <c r="R123" s="46"/>
      <c r="S123" s="165"/>
      <c r="T123" s="127"/>
      <c r="U123" s="46"/>
      <c r="V123" s="46"/>
      <c r="W123" s="46"/>
      <c r="X123" s="46"/>
      <c r="Y123" s="165"/>
      <c r="Z123" s="127"/>
      <c r="AA123" s="46"/>
      <c r="AB123" s="46"/>
      <c r="AC123" s="46"/>
      <c r="AD123" s="46"/>
      <c r="AE123" s="165"/>
      <c r="AF123" s="127"/>
      <c r="AG123" s="46"/>
      <c r="AH123" s="46"/>
      <c r="AI123" s="46"/>
      <c r="AJ123" s="130"/>
      <c r="AK123" s="11">
        <f>'Encargos e Benefícios'!D122</f>
        <v>0</v>
      </c>
      <c r="AL123" s="11">
        <f>IF('Encargos e Benefícios'!C122=0,0,'Encargos e Benefícios'!U122/'Encargos e Benefícios'!C122)</f>
        <v>0</v>
      </c>
      <c r="AM123" s="11">
        <f>IF('Encargos e Benefícios'!C122=0,0,'Encargos e Benefícios'!AC122/'Encargos e Benefícios'!C122)</f>
        <v>0</v>
      </c>
      <c r="AN123" s="114">
        <f>IF('Encargos e Benefícios'!C122=0,0,'Encargos e Benefícios'!AD122/'Encargos e Benefícios'!C122)</f>
        <v>0</v>
      </c>
      <c r="AO123" s="32"/>
      <c r="AP123" s="31"/>
      <c r="AQ123" s="31"/>
      <c r="AR123" s="203"/>
      <c r="AS123" s="32"/>
    </row>
    <row r="124" spans="1:45" ht="12.75" hidden="1" x14ac:dyDescent="0.2">
      <c r="A124" s="47">
        <v>118</v>
      </c>
      <c r="B124" s="12">
        <f>'Encargos e Benefícios'!B123</f>
        <v>0</v>
      </c>
      <c r="C124" s="10">
        <f>'Encargos e Benefícios'!C123</f>
        <v>0</v>
      </c>
      <c r="D124" s="37"/>
      <c r="E124" s="167"/>
      <c r="F124" s="166"/>
      <c r="G124" s="165"/>
      <c r="H124" s="127"/>
      <c r="I124" s="46"/>
      <c r="J124" s="46"/>
      <c r="K124" s="46"/>
      <c r="L124" s="46"/>
      <c r="M124" s="165"/>
      <c r="N124" s="127"/>
      <c r="O124" s="46"/>
      <c r="P124" s="46"/>
      <c r="Q124" s="46"/>
      <c r="R124" s="46"/>
      <c r="S124" s="165"/>
      <c r="T124" s="127"/>
      <c r="U124" s="46"/>
      <c r="V124" s="46"/>
      <c r="W124" s="46"/>
      <c r="X124" s="46"/>
      <c r="Y124" s="165"/>
      <c r="Z124" s="127"/>
      <c r="AA124" s="46"/>
      <c r="AB124" s="46"/>
      <c r="AC124" s="46"/>
      <c r="AD124" s="46"/>
      <c r="AE124" s="165"/>
      <c r="AF124" s="127"/>
      <c r="AG124" s="46"/>
      <c r="AH124" s="46"/>
      <c r="AI124" s="46"/>
      <c r="AJ124" s="130"/>
      <c r="AK124" s="11">
        <f>'Encargos e Benefícios'!D123</f>
        <v>0</v>
      </c>
      <c r="AL124" s="11">
        <f>IF('Encargos e Benefícios'!C123=0,0,'Encargos e Benefícios'!U123/'Encargos e Benefícios'!C123)</f>
        <v>0</v>
      </c>
      <c r="AM124" s="11">
        <f>IF('Encargos e Benefícios'!C123=0,0,'Encargos e Benefícios'!AC123/'Encargos e Benefícios'!C123)</f>
        <v>0</v>
      </c>
      <c r="AN124" s="114">
        <f>IF('Encargos e Benefícios'!C123=0,0,'Encargos e Benefícios'!AD123/'Encargos e Benefícios'!C123)</f>
        <v>0</v>
      </c>
      <c r="AO124" s="32"/>
      <c r="AP124" s="31"/>
      <c r="AQ124" s="31"/>
      <c r="AR124" s="203"/>
      <c r="AS124" s="32"/>
    </row>
    <row r="125" spans="1:45" ht="12.75" hidden="1" x14ac:dyDescent="0.2">
      <c r="A125" s="47">
        <v>119</v>
      </c>
      <c r="B125" s="12">
        <f>'Encargos e Benefícios'!B124</f>
        <v>0</v>
      </c>
      <c r="C125" s="10">
        <f>'Encargos e Benefícios'!C124</f>
        <v>0</v>
      </c>
      <c r="D125" s="37"/>
      <c r="E125" s="167"/>
      <c r="F125" s="166"/>
      <c r="G125" s="165"/>
      <c r="H125" s="127"/>
      <c r="I125" s="46"/>
      <c r="J125" s="46"/>
      <c r="K125" s="46"/>
      <c r="L125" s="46"/>
      <c r="M125" s="165"/>
      <c r="N125" s="127"/>
      <c r="O125" s="46"/>
      <c r="P125" s="46"/>
      <c r="Q125" s="46"/>
      <c r="R125" s="46"/>
      <c r="S125" s="165"/>
      <c r="T125" s="127"/>
      <c r="U125" s="46"/>
      <c r="V125" s="46"/>
      <c r="W125" s="46"/>
      <c r="X125" s="46"/>
      <c r="Y125" s="165"/>
      <c r="Z125" s="127"/>
      <c r="AA125" s="46"/>
      <c r="AB125" s="46"/>
      <c r="AC125" s="46"/>
      <c r="AD125" s="46"/>
      <c r="AE125" s="165"/>
      <c r="AF125" s="127"/>
      <c r="AG125" s="46"/>
      <c r="AH125" s="46"/>
      <c r="AI125" s="46"/>
      <c r="AJ125" s="130"/>
      <c r="AK125" s="11">
        <f>'Encargos e Benefícios'!D124</f>
        <v>0</v>
      </c>
      <c r="AL125" s="11">
        <f>IF('Encargos e Benefícios'!C124=0,0,'Encargos e Benefícios'!U124/'Encargos e Benefícios'!C124)</f>
        <v>0</v>
      </c>
      <c r="AM125" s="11">
        <f>IF('Encargos e Benefícios'!C124=0,0,'Encargos e Benefícios'!AC124/'Encargos e Benefícios'!C124)</f>
        <v>0</v>
      </c>
      <c r="AN125" s="114">
        <f>IF('Encargos e Benefícios'!C124=0,0,'Encargos e Benefícios'!AD124/'Encargos e Benefícios'!C124)</f>
        <v>0</v>
      </c>
      <c r="AO125" s="32"/>
      <c r="AP125" s="31"/>
      <c r="AQ125" s="31"/>
      <c r="AR125" s="203"/>
      <c r="AS125" s="32"/>
    </row>
    <row r="126" spans="1:45" ht="12.75" hidden="1" x14ac:dyDescent="0.2">
      <c r="A126" s="47">
        <v>120</v>
      </c>
      <c r="B126" s="12">
        <f>'Encargos e Benefícios'!B125</f>
        <v>0</v>
      </c>
      <c r="C126" s="10">
        <f>'Encargos e Benefícios'!C125</f>
        <v>0</v>
      </c>
      <c r="D126" s="37"/>
      <c r="E126" s="167"/>
      <c r="F126" s="166"/>
      <c r="G126" s="165"/>
      <c r="H126" s="127"/>
      <c r="I126" s="46"/>
      <c r="J126" s="46"/>
      <c r="K126" s="46"/>
      <c r="L126" s="46"/>
      <c r="M126" s="165"/>
      <c r="N126" s="127"/>
      <c r="O126" s="46"/>
      <c r="P126" s="46"/>
      <c r="Q126" s="46"/>
      <c r="R126" s="46"/>
      <c r="S126" s="165"/>
      <c r="T126" s="127"/>
      <c r="U126" s="46"/>
      <c r="V126" s="46"/>
      <c r="W126" s="46"/>
      <c r="X126" s="46"/>
      <c r="Y126" s="165"/>
      <c r="Z126" s="127"/>
      <c r="AA126" s="46"/>
      <c r="AB126" s="46"/>
      <c r="AC126" s="46"/>
      <c r="AD126" s="46"/>
      <c r="AE126" s="165"/>
      <c r="AF126" s="127"/>
      <c r="AG126" s="46"/>
      <c r="AH126" s="46"/>
      <c r="AI126" s="46"/>
      <c r="AJ126" s="130"/>
      <c r="AK126" s="11">
        <f>'Encargos e Benefícios'!D125</f>
        <v>0</v>
      </c>
      <c r="AL126" s="11">
        <f>IF('Encargos e Benefícios'!C125=0,0,'Encargos e Benefícios'!U125/'Encargos e Benefícios'!C125)</f>
        <v>0</v>
      </c>
      <c r="AM126" s="11">
        <f>IF('Encargos e Benefícios'!C125=0,0,'Encargos e Benefícios'!AC125/'Encargos e Benefícios'!C125)</f>
        <v>0</v>
      </c>
      <c r="AN126" s="114">
        <f>IF('Encargos e Benefícios'!C125=0,0,'Encargos e Benefícios'!AD125/'Encargos e Benefícios'!C125)</f>
        <v>0</v>
      </c>
      <c r="AO126" s="32"/>
      <c r="AP126" s="31"/>
      <c r="AQ126" s="31"/>
      <c r="AR126" s="203"/>
      <c r="AS126" s="32"/>
    </row>
    <row r="127" spans="1:45" ht="12.75" hidden="1" x14ac:dyDescent="0.2">
      <c r="A127" s="47">
        <v>121</v>
      </c>
      <c r="B127" s="12">
        <f>'Encargos e Benefícios'!B126</f>
        <v>0</v>
      </c>
      <c r="C127" s="10">
        <f>'Encargos e Benefícios'!C126</f>
        <v>0</v>
      </c>
      <c r="D127" s="37"/>
      <c r="E127" s="167"/>
      <c r="F127" s="166"/>
      <c r="G127" s="165"/>
      <c r="H127" s="127"/>
      <c r="I127" s="46"/>
      <c r="J127" s="46"/>
      <c r="K127" s="46"/>
      <c r="L127" s="46"/>
      <c r="M127" s="165"/>
      <c r="N127" s="127"/>
      <c r="O127" s="46"/>
      <c r="P127" s="46"/>
      <c r="Q127" s="46"/>
      <c r="R127" s="46"/>
      <c r="S127" s="165"/>
      <c r="T127" s="127"/>
      <c r="U127" s="46"/>
      <c r="V127" s="46"/>
      <c r="W127" s="46"/>
      <c r="X127" s="46"/>
      <c r="Y127" s="165"/>
      <c r="Z127" s="127"/>
      <c r="AA127" s="46"/>
      <c r="AB127" s="46"/>
      <c r="AC127" s="46"/>
      <c r="AD127" s="46"/>
      <c r="AE127" s="165"/>
      <c r="AF127" s="127"/>
      <c r="AG127" s="46"/>
      <c r="AH127" s="46"/>
      <c r="AI127" s="46"/>
      <c r="AJ127" s="130"/>
      <c r="AK127" s="11">
        <f>'Encargos e Benefícios'!D126</f>
        <v>0</v>
      </c>
      <c r="AL127" s="11">
        <f>IF('Encargos e Benefícios'!C126=0,0,'Encargos e Benefícios'!U126/'Encargos e Benefícios'!C126)</f>
        <v>0</v>
      </c>
      <c r="AM127" s="11">
        <f>IF('Encargos e Benefícios'!C126=0,0,'Encargos e Benefícios'!AC126/'Encargos e Benefícios'!C126)</f>
        <v>0</v>
      </c>
      <c r="AN127" s="114">
        <f>IF('Encargos e Benefícios'!C126=0,0,'Encargos e Benefícios'!AD126/'Encargos e Benefícios'!C126)</f>
        <v>0</v>
      </c>
      <c r="AO127" s="32"/>
      <c r="AP127" s="31"/>
      <c r="AQ127" s="31"/>
      <c r="AR127" s="203"/>
      <c r="AS127" s="32"/>
    </row>
    <row r="128" spans="1:45" ht="12.75" hidden="1" x14ac:dyDescent="0.2">
      <c r="A128" s="47">
        <v>122</v>
      </c>
      <c r="B128" s="12">
        <f>'Encargos e Benefícios'!B127</f>
        <v>0</v>
      </c>
      <c r="C128" s="10">
        <f>'Encargos e Benefícios'!C127</f>
        <v>0</v>
      </c>
      <c r="D128" s="37"/>
      <c r="E128" s="167"/>
      <c r="F128" s="166"/>
      <c r="G128" s="165"/>
      <c r="H128" s="127"/>
      <c r="I128" s="46"/>
      <c r="J128" s="46"/>
      <c r="K128" s="46"/>
      <c r="L128" s="46"/>
      <c r="M128" s="165"/>
      <c r="N128" s="127"/>
      <c r="O128" s="46"/>
      <c r="P128" s="46"/>
      <c r="Q128" s="46"/>
      <c r="R128" s="46"/>
      <c r="S128" s="165"/>
      <c r="T128" s="127"/>
      <c r="U128" s="46"/>
      <c r="V128" s="46"/>
      <c r="W128" s="46"/>
      <c r="X128" s="46"/>
      <c r="Y128" s="165"/>
      <c r="Z128" s="127"/>
      <c r="AA128" s="46"/>
      <c r="AB128" s="46"/>
      <c r="AC128" s="46"/>
      <c r="AD128" s="46"/>
      <c r="AE128" s="165"/>
      <c r="AF128" s="127"/>
      <c r="AG128" s="46"/>
      <c r="AH128" s="46"/>
      <c r="AI128" s="46"/>
      <c r="AJ128" s="130"/>
      <c r="AK128" s="11">
        <f>'Encargos e Benefícios'!D127</f>
        <v>0</v>
      </c>
      <c r="AL128" s="11">
        <f>IF('Encargos e Benefícios'!C127=0,0,'Encargos e Benefícios'!U127/'Encargos e Benefícios'!C127)</f>
        <v>0</v>
      </c>
      <c r="AM128" s="11">
        <f>IF('Encargos e Benefícios'!C127=0,0,'Encargos e Benefícios'!AC127/'Encargos e Benefícios'!C127)</f>
        <v>0</v>
      </c>
      <c r="AN128" s="114">
        <f>IF('Encargos e Benefícios'!C127=0,0,'Encargos e Benefícios'!AD127/'Encargos e Benefícios'!C127)</f>
        <v>0</v>
      </c>
      <c r="AO128" s="32"/>
      <c r="AP128" s="31"/>
      <c r="AQ128" s="31"/>
      <c r="AR128" s="203"/>
      <c r="AS128" s="32"/>
    </row>
    <row r="129" spans="1:45" ht="12.75" hidden="1" x14ac:dyDescent="0.2">
      <c r="A129" s="47">
        <v>123</v>
      </c>
      <c r="B129" s="12">
        <f>'Encargos e Benefícios'!B128</f>
        <v>0</v>
      </c>
      <c r="C129" s="10">
        <f>'Encargos e Benefícios'!C128</f>
        <v>0</v>
      </c>
      <c r="D129" s="37"/>
      <c r="E129" s="167"/>
      <c r="F129" s="166"/>
      <c r="G129" s="165"/>
      <c r="H129" s="127"/>
      <c r="I129" s="46"/>
      <c r="J129" s="46"/>
      <c r="K129" s="46"/>
      <c r="L129" s="46"/>
      <c r="M129" s="165"/>
      <c r="N129" s="127"/>
      <c r="O129" s="46"/>
      <c r="P129" s="46"/>
      <c r="Q129" s="46"/>
      <c r="R129" s="46"/>
      <c r="S129" s="165"/>
      <c r="T129" s="127"/>
      <c r="U129" s="46"/>
      <c r="V129" s="46"/>
      <c r="W129" s="46"/>
      <c r="X129" s="46"/>
      <c r="Y129" s="165"/>
      <c r="Z129" s="127"/>
      <c r="AA129" s="46"/>
      <c r="AB129" s="46"/>
      <c r="AC129" s="46"/>
      <c r="AD129" s="46"/>
      <c r="AE129" s="165"/>
      <c r="AF129" s="127"/>
      <c r="AG129" s="46"/>
      <c r="AH129" s="46"/>
      <c r="AI129" s="46"/>
      <c r="AJ129" s="130"/>
      <c r="AK129" s="11">
        <f>'Encargos e Benefícios'!D128</f>
        <v>0</v>
      </c>
      <c r="AL129" s="11">
        <f>IF('Encargos e Benefícios'!C128=0,0,'Encargos e Benefícios'!U128/'Encargos e Benefícios'!C128)</f>
        <v>0</v>
      </c>
      <c r="AM129" s="11">
        <f>IF('Encargos e Benefícios'!C128=0,0,'Encargos e Benefícios'!AC128/'Encargos e Benefícios'!C128)</f>
        <v>0</v>
      </c>
      <c r="AN129" s="114">
        <f>IF('Encargos e Benefícios'!C128=0,0,'Encargos e Benefícios'!AD128/'Encargos e Benefícios'!C128)</f>
        <v>0</v>
      </c>
      <c r="AO129" s="32"/>
      <c r="AP129" s="31"/>
      <c r="AQ129" s="31"/>
      <c r="AR129" s="203"/>
      <c r="AS129" s="32"/>
    </row>
    <row r="130" spans="1:45" ht="12.75" hidden="1" x14ac:dyDescent="0.2">
      <c r="A130" s="47">
        <v>124</v>
      </c>
      <c r="B130" s="12">
        <f>'Encargos e Benefícios'!B129</f>
        <v>0</v>
      </c>
      <c r="C130" s="10">
        <f>'Encargos e Benefícios'!C129</f>
        <v>0</v>
      </c>
      <c r="D130" s="37"/>
      <c r="E130" s="167"/>
      <c r="F130" s="166"/>
      <c r="G130" s="165"/>
      <c r="H130" s="127"/>
      <c r="I130" s="46"/>
      <c r="J130" s="46"/>
      <c r="K130" s="46"/>
      <c r="L130" s="46"/>
      <c r="M130" s="165"/>
      <c r="N130" s="127"/>
      <c r="O130" s="46"/>
      <c r="P130" s="46"/>
      <c r="Q130" s="46"/>
      <c r="R130" s="46"/>
      <c r="S130" s="165"/>
      <c r="T130" s="127"/>
      <c r="U130" s="46"/>
      <c r="V130" s="46"/>
      <c r="W130" s="46"/>
      <c r="X130" s="46"/>
      <c r="Y130" s="165"/>
      <c r="Z130" s="127"/>
      <c r="AA130" s="46"/>
      <c r="AB130" s="46"/>
      <c r="AC130" s="46"/>
      <c r="AD130" s="46"/>
      <c r="AE130" s="165"/>
      <c r="AF130" s="127"/>
      <c r="AG130" s="46"/>
      <c r="AH130" s="46"/>
      <c r="AI130" s="46"/>
      <c r="AJ130" s="130"/>
      <c r="AK130" s="11">
        <f>'Encargos e Benefícios'!D129</f>
        <v>0</v>
      </c>
      <c r="AL130" s="11">
        <f>IF('Encargos e Benefícios'!C129=0,0,'Encargos e Benefícios'!U129/'Encargos e Benefícios'!C129)</f>
        <v>0</v>
      </c>
      <c r="AM130" s="11">
        <f>IF('Encargos e Benefícios'!C129=0,0,'Encargos e Benefícios'!AC129/'Encargos e Benefícios'!C129)</f>
        <v>0</v>
      </c>
      <c r="AN130" s="114">
        <f>IF('Encargos e Benefícios'!C129=0,0,'Encargos e Benefícios'!AD129/'Encargos e Benefícios'!C129)</f>
        <v>0</v>
      </c>
      <c r="AO130" s="32"/>
      <c r="AP130" s="31"/>
      <c r="AQ130" s="31"/>
      <c r="AR130" s="203"/>
      <c r="AS130" s="32"/>
    </row>
    <row r="131" spans="1:45" ht="12.75" hidden="1" x14ac:dyDescent="0.2">
      <c r="A131" s="47">
        <v>125</v>
      </c>
      <c r="B131" s="12">
        <f>'Encargos e Benefícios'!B130</f>
        <v>0</v>
      </c>
      <c r="C131" s="10">
        <f>'Encargos e Benefícios'!C130</f>
        <v>0</v>
      </c>
      <c r="D131" s="37"/>
      <c r="E131" s="167"/>
      <c r="F131" s="166"/>
      <c r="G131" s="165"/>
      <c r="H131" s="127"/>
      <c r="I131" s="46"/>
      <c r="J131" s="46"/>
      <c r="K131" s="46"/>
      <c r="L131" s="46"/>
      <c r="M131" s="165"/>
      <c r="N131" s="127"/>
      <c r="O131" s="46"/>
      <c r="P131" s="46"/>
      <c r="Q131" s="46"/>
      <c r="R131" s="46"/>
      <c r="S131" s="165"/>
      <c r="T131" s="127"/>
      <c r="U131" s="46"/>
      <c r="V131" s="46"/>
      <c r="W131" s="46"/>
      <c r="X131" s="46"/>
      <c r="Y131" s="165"/>
      <c r="Z131" s="127"/>
      <c r="AA131" s="46"/>
      <c r="AB131" s="46"/>
      <c r="AC131" s="46"/>
      <c r="AD131" s="46"/>
      <c r="AE131" s="165"/>
      <c r="AF131" s="127"/>
      <c r="AG131" s="46"/>
      <c r="AH131" s="46"/>
      <c r="AI131" s="46"/>
      <c r="AJ131" s="130"/>
      <c r="AK131" s="11">
        <f>'Encargos e Benefícios'!D130</f>
        <v>0</v>
      </c>
      <c r="AL131" s="11">
        <f>IF('Encargos e Benefícios'!C130=0,0,'Encargos e Benefícios'!U130/'Encargos e Benefícios'!C130)</f>
        <v>0</v>
      </c>
      <c r="AM131" s="11">
        <f>IF('Encargos e Benefícios'!C130=0,0,'Encargos e Benefícios'!AC130/'Encargos e Benefícios'!C130)</f>
        <v>0</v>
      </c>
      <c r="AN131" s="114">
        <f>IF('Encargos e Benefícios'!C130=0,0,'Encargos e Benefícios'!AD130/'Encargos e Benefícios'!C130)</f>
        <v>0</v>
      </c>
      <c r="AO131" s="32"/>
      <c r="AP131" s="31"/>
      <c r="AQ131" s="31"/>
      <c r="AR131" s="203"/>
      <c r="AS131" s="32"/>
    </row>
    <row r="132" spans="1:45" ht="12.75" hidden="1" x14ac:dyDescent="0.2">
      <c r="A132" s="47">
        <v>126</v>
      </c>
      <c r="B132" s="12">
        <f>'Encargos e Benefícios'!B131</f>
        <v>0</v>
      </c>
      <c r="C132" s="10">
        <f>'Encargos e Benefícios'!C131</f>
        <v>0</v>
      </c>
      <c r="D132" s="37"/>
      <c r="E132" s="167"/>
      <c r="F132" s="166"/>
      <c r="G132" s="165"/>
      <c r="H132" s="127"/>
      <c r="I132" s="46"/>
      <c r="J132" s="46"/>
      <c r="K132" s="46"/>
      <c r="L132" s="46"/>
      <c r="M132" s="165"/>
      <c r="N132" s="127"/>
      <c r="O132" s="46"/>
      <c r="P132" s="46"/>
      <c r="Q132" s="46"/>
      <c r="R132" s="46"/>
      <c r="S132" s="165"/>
      <c r="T132" s="127"/>
      <c r="U132" s="46"/>
      <c r="V132" s="46"/>
      <c r="W132" s="46"/>
      <c r="X132" s="46"/>
      <c r="Y132" s="165"/>
      <c r="Z132" s="127"/>
      <c r="AA132" s="46"/>
      <c r="AB132" s="46"/>
      <c r="AC132" s="46"/>
      <c r="AD132" s="46"/>
      <c r="AE132" s="165"/>
      <c r="AF132" s="127"/>
      <c r="AG132" s="46"/>
      <c r="AH132" s="46"/>
      <c r="AI132" s="46"/>
      <c r="AJ132" s="130"/>
      <c r="AK132" s="11">
        <f>'Encargos e Benefícios'!D131</f>
        <v>0</v>
      </c>
      <c r="AL132" s="11">
        <f>IF('Encargos e Benefícios'!C131=0,0,'Encargos e Benefícios'!U131/'Encargos e Benefícios'!C131)</f>
        <v>0</v>
      </c>
      <c r="AM132" s="11">
        <f>IF('Encargos e Benefícios'!C131=0,0,'Encargos e Benefícios'!AC131/'Encargos e Benefícios'!C131)</f>
        <v>0</v>
      </c>
      <c r="AN132" s="114">
        <f>IF('Encargos e Benefícios'!C131=0,0,'Encargos e Benefícios'!AD131/'Encargos e Benefícios'!C131)</f>
        <v>0</v>
      </c>
      <c r="AO132" s="32"/>
      <c r="AP132" s="31"/>
      <c r="AQ132" s="31"/>
      <c r="AR132" s="203"/>
      <c r="AS132" s="32"/>
    </row>
    <row r="133" spans="1:45" ht="12.75" hidden="1" x14ac:dyDescent="0.2">
      <c r="A133" s="47">
        <v>127</v>
      </c>
      <c r="B133" s="12">
        <f>'Encargos e Benefícios'!B132</f>
        <v>0</v>
      </c>
      <c r="C133" s="10">
        <f>'Encargos e Benefícios'!C132</f>
        <v>0</v>
      </c>
      <c r="D133" s="37"/>
      <c r="E133" s="167"/>
      <c r="F133" s="166"/>
      <c r="G133" s="165"/>
      <c r="H133" s="127"/>
      <c r="I133" s="46"/>
      <c r="J133" s="46"/>
      <c r="K133" s="46"/>
      <c r="L133" s="46"/>
      <c r="M133" s="165"/>
      <c r="N133" s="127"/>
      <c r="O133" s="46"/>
      <c r="P133" s="46"/>
      <c r="Q133" s="46"/>
      <c r="R133" s="46"/>
      <c r="S133" s="165"/>
      <c r="T133" s="127"/>
      <c r="U133" s="46"/>
      <c r="V133" s="46"/>
      <c r="W133" s="46"/>
      <c r="X133" s="46"/>
      <c r="Y133" s="165"/>
      <c r="Z133" s="127"/>
      <c r="AA133" s="46"/>
      <c r="AB133" s="46"/>
      <c r="AC133" s="46"/>
      <c r="AD133" s="46"/>
      <c r="AE133" s="165"/>
      <c r="AF133" s="127"/>
      <c r="AG133" s="46"/>
      <c r="AH133" s="46"/>
      <c r="AI133" s="46"/>
      <c r="AJ133" s="130"/>
      <c r="AK133" s="11">
        <f>'Encargos e Benefícios'!D132</f>
        <v>0</v>
      </c>
      <c r="AL133" s="11">
        <f>IF('Encargos e Benefícios'!C132=0,0,'Encargos e Benefícios'!U132/'Encargos e Benefícios'!C132)</f>
        <v>0</v>
      </c>
      <c r="AM133" s="11">
        <f>IF('Encargos e Benefícios'!C132=0,0,'Encargos e Benefícios'!AC132/'Encargos e Benefícios'!C132)</f>
        <v>0</v>
      </c>
      <c r="AN133" s="114">
        <f>IF('Encargos e Benefícios'!C132=0,0,'Encargos e Benefícios'!AD132/'Encargos e Benefícios'!C132)</f>
        <v>0</v>
      </c>
      <c r="AO133" s="32"/>
      <c r="AP133" s="31"/>
      <c r="AQ133" s="31"/>
      <c r="AR133" s="203"/>
      <c r="AS133" s="32"/>
    </row>
    <row r="134" spans="1:45" ht="12.75" hidden="1" x14ac:dyDescent="0.2">
      <c r="A134" s="47">
        <v>128</v>
      </c>
      <c r="B134" s="12">
        <f>'Encargos e Benefícios'!B133</f>
        <v>0</v>
      </c>
      <c r="C134" s="10">
        <f>'Encargos e Benefícios'!C133</f>
        <v>0</v>
      </c>
      <c r="D134" s="37"/>
      <c r="E134" s="167"/>
      <c r="F134" s="166"/>
      <c r="G134" s="165"/>
      <c r="H134" s="127"/>
      <c r="I134" s="46"/>
      <c r="J134" s="46"/>
      <c r="K134" s="46"/>
      <c r="L134" s="46"/>
      <c r="M134" s="165"/>
      <c r="N134" s="127"/>
      <c r="O134" s="46"/>
      <c r="P134" s="46"/>
      <c r="Q134" s="46"/>
      <c r="R134" s="46"/>
      <c r="S134" s="165"/>
      <c r="T134" s="127"/>
      <c r="U134" s="46"/>
      <c r="V134" s="46"/>
      <c r="W134" s="46"/>
      <c r="X134" s="46"/>
      <c r="Y134" s="165"/>
      <c r="Z134" s="127"/>
      <c r="AA134" s="46"/>
      <c r="AB134" s="46"/>
      <c r="AC134" s="46"/>
      <c r="AD134" s="46"/>
      <c r="AE134" s="165"/>
      <c r="AF134" s="127"/>
      <c r="AG134" s="46"/>
      <c r="AH134" s="46"/>
      <c r="AI134" s="46"/>
      <c r="AJ134" s="130"/>
      <c r="AK134" s="11">
        <f>'Encargos e Benefícios'!D133</f>
        <v>0</v>
      </c>
      <c r="AL134" s="11">
        <f>IF('Encargos e Benefícios'!C133=0,0,'Encargos e Benefícios'!U133/'Encargos e Benefícios'!C133)</f>
        <v>0</v>
      </c>
      <c r="AM134" s="11">
        <f>IF('Encargos e Benefícios'!C133=0,0,'Encargos e Benefícios'!AC133/'Encargos e Benefícios'!C133)</f>
        <v>0</v>
      </c>
      <c r="AN134" s="114">
        <f>IF('Encargos e Benefícios'!C133=0,0,'Encargos e Benefícios'!AD133/'Encargos e Benefícios'!C133)</f>
        <v>0</v>
      </c>
      <c r="AO134" s="32"/>
      <c r="AP134" s="31"/>
      <c r="AQ134" s="31"/>
      <c r="AR134" s="203"/>
      <c r="AS134" s="32"/>
    </row>
    <row r="135" spans="1:45" ht="12.75" hidden="1" x14ac:dyDescent="0.2">
      <c r="A135" s="47">
        <v>129</v>
      </c>
      <c r="B135" s="12">
        <f>'Encargos e Benefícios'!B134</f>
        <v>0</v>
      </c>
      <c r="C135" s="10">
        <f>'Encargos e Benefícios'!C134</f>
        <v>0</v>
      </c>
      <c r="D135" s="37"/>
      <c r="E135" s="167"/>
      <c r="F135" s="166"/>
      <c r="G135" s="165"/>
      <c r="H135" s="127"/>
      <c r="I135" s="46"/>
      <c r="J135" s="46"/>
      <c r="K135" s="46"/>
      <c r="L135" s="46"/>
      <c r="M135" s="165"/>
      <c r="N135" s="127"/>
      <c r="O135" s="46"/>
      <c r="P135" s="46"/>
      <c r="Q135" s="46"/>
      <c r="R135" s="46"/>
      <c r="S135" s="165"/>
      <c r="T135" s="127"/>
      <c r="U135" s="46"/>
      <c r="V135" s="46"/>
      <c r="W135" s="46"/>
      <c r="X135" s="46"/>
      <c r="Y135" s="165"/>
      <c r="Z135" s="127"/>
      <c r="AA135" s="46"/>
      <c r="AB135" s="46"/>
      <c r="AC135" s="46"/>
      <c r="AD135" s="46"/>
      <c r="AE135" s="165"/>
      <c r="AF135" s="127"/>
      <c r="AG135" s="46"/>
      <c r="AH135" s="46"/>
      <c r="AI135" s="46"/>
      <c r="AJ135" s="130"/>
      <c r="AK135" s="11">
        <f>'Encargos e Benefícios'!D134</f>
        <v>0</v>
      </c>
      <c r="AL135" s="11">
        <f>IF('Encargos e Benefícios'!C134=0,0,'Encargos e Benefícios'!U134/'Encargos e Benefícios'!C134)</f>
        <v>0</v>
      </c>
      <c r="AM135" s="11">
        <f>IF('Encargos e Benefícios'!C134=0,0,'Encargos e Benefícios'!AC134/'Encargos e Benefícios'!C134)</f>
        <v>0</v>
      </c>
      <c r="AN135" s="114">
        <f>IF('Encargos e Benefícios'!C134=0,0,'Encargos e Benefícios'!AD134/'Encargos e Benefícios'!C134)</f>
        <v>0</v>
      </c>
      <c r="AO135" s="32"/>
      <c r="AP135" s="31"/>
      <c r="AQ135" s="31"/>
      <c r="AR135" s="203"/>
      <c r="AS135" s="32"/>
    </row>
    <row r="136" spans="1:45" ht="12.75" hidden="1" x14ac:dyDescent="0.2">
      <c r="A136" s="47">
        <v>130</v>
      </c>
      <c r="B136" s="12">
        <f>'Encargos e Benefícios'!B135</f>
        <v>0</v>
      </c>
      <c r="C136" s="10">
        <f>'Encargos e Benefícios'!C135</f>
        <v>0</v>
      </c>
      <c r="D136" s="37"/>
      <c r="E136" s="167"/>
      <c r="F136" s="166"/>
      <c r="G136" s="165"/>
      <c r="H136" s="127"/>
      <c r="I136" s="46"/>
      <c r="J136" s="46"/>
      <c r="K136" s="46"/>
      <c r="L136" s="46"/>
      <c r="M136" s="165"/>
      <c r="N136" s="127"/>
      <c r="O136" s="46"/>
      <c r="P136" s="46"/>
      <c r="Q136" s="46"/>
      <c r="R136" s="46"/>
      <c r="S136" s="165"/>
      <c r="T136" s="127"/>
      <c r="U136" s="46"/>
      <c r="V136" s="46"/>
      <c r="W136" s="46"/>
      <c r="X136" s="46"/>
      <c r="Y136" s="165"/>
      <c r="Z136" s="127"/>
      <c r="AA136" s="46"/>
      <c r="AB136" s="46"/>
      <c r="AC136" s="46"/>
      <c r="AD136" s="46"/>
      <c r="AE136" s="165"/>
      <c r="AF136" s="127"/>
      <c r="AG136" s="46"/>
      <c r="AH136" s="46"/>
      <c r="AI136" s="46"/>
      <c r="AJ136" s="130"/>
      <c r="AK136" s="11">
        <f>'Encargos e Benefícios'!D135</f>
        <v>0</v>
      </c>
      <c r="AL136" s="11">
        <f>IF('Encargos e Benefícios'!C135=0,0,'Encargos e Benefícios'!U135/'Encargos e Benefícios'!C135)</f>
        <v>0</v>
      </c>
      <c r="AM136" s="11">
        <f>IF('Encargos e Benefícios'!C135=0,0,'Encargos e Benefícios'!AC135/'Encargos e Benefícios'!C135)</f>
        <v>0</v>
      </c>
      <c r="AN136" s="114">
        <f>IF('Encargos e Benefícios'!C135=0,0,'Encargos e Benefícios'!AD135/'Encargos e Benefícios'!C135)</f>
        <v>0</v>
      </c>
      <c r="AO136" s="32"/>
      <c r="AP136" s="31"/>
      <c r="AQ136" s="31"/>
      <c r="AR136" s="203"/>
      <c r="AS136" s="32"/>
    </row>
    <row r="137" spans="1:45" ht="12.75" hidden="1" x14ac:dyDescent="0.2">
      <c r="A137" s="47">
        <v>131</v>
      </c>
      <c r="B137" s="12">
        <f>'Encargos e Benefícios'!B136</f>
        <v>0</v>
      </c>
      <c r="C137" s="10">
        <f>'Encargos e Benefícios'!C136</f>
        <v>0</v>
      </c>
      <c r="D137" s="37"/>
      <c r="E137" s="167"/>
      <c r="F137" s="166"/>
      <c r="G137" s="165"/>
      <c r="H137" s="127"/>
      <c r="I137" s="46"/>
      <c r="J137" s="46"/>
      <c r="K137" s="46"/>
      <c r="L137" s="46"/>
      <c r="M137" s="165"/>
      <c r="N137" s="127"/>
      <c r="O137" s="46"/>
      <c r="P137" s="46"/>
      <c r="Q137" s="46"/>
      <c r="R137" s="46"/>
      <c r="S137" s="165"/>
      <c r="T137" s="127"/>
      <c r="U137" s="46"/>
      <c r="V137" s="46"/>
      <c r="W137" s="46"/>
      <c r="X137" s="46"/>
      <c r="Y137" s="165"/>
      <c r="Z137" s="127"/>
      <c r="AA137" s="46"/>
      <c r="AB137" s="46"/>
      <c r="AC137" s="46"/>
      <c r="AD137" s="46"/>
      <c r="AE137" s="165"/>
      <c r="AF137" s="127"/>
      <c r="AG137" s="46"/>
      <c r="AH137" s="46"/>
      <c r="AI137" s="46"/>
      <c r="AJ137" s="130"/>
      <c r="AK137" s="11">
        <f>'Encargos e Benefícios'!D136</f>
        <v>0</v>
      </c>
      <c r="AL137" s="11">
        <f>IF('Encargos e Benefícios'!C136=0,0,'Encargos e Benefícios'!U136/'Encargos e Benefícios'!C136)</f>
        <v>0</v>
      </c>
      <c r="AM137" s="11">
        <f>IF('Encargos e Benefícios'!C136=0,0,'Encargos e Benefícios'!AC136/'Encargos e Benefícios'!C136)</f>
        <v>0</v>
      </c>
      <c r="AN137" s="114">
        <f>IF('Encargos e Benefícios'!C136=0,0,'Encargos e Benefícios'!AD136/'Encargos e Benefícios'!C136)</f>
        <v>0</v>
      </c>
      <c r="AO137" s="32"/>
      <c r="AP137" s="31"/>
      <c r="AQ137" s="31"/>
      <c r="AR137" s="203"/>
      <c r="AS137" s="32"/>
    </row>
    <row r="138" spans="1:45" ht="12.75" hidden="1" x14ac:dyDescent="0.2">
      <c r="A138" s="47">
        <v>132</v>
      </c>
      <c r="B138" s="12">
        <f>'Encargos e Benefícios'!B137</f>
        <v>0</v>
      </c>
      <c r="C138" s="10">
        <f>'Encargos e Benefícios'!C137</f>
        <v>0</v>
      </c>
      <c r="D138" s="37"/>
      <c r="E138" s="167"/>
      <c r="F138" s="166"/>
      <c r="G138" s="165"/>
      <c r="H138" s="127"/>
      <c r="I138" s="46"/>
      <c r="J138" s="46"/>
      <c r="K138" s="46"/>
      <c r="L138" s="46"/>
      <c r="M138" s="165"/>
      <c r="N138" s="127"/>
      <c r="O138" s="46"/>
      <c r="P138" s="46"/>
      <c r="Q138" s="46"/>
      <c r="R138" s="46"/>
      <c r="S138" s="165"/>
      <c r="T138" s="127"/>
      <c r="U138" s="46"/>
      <c r="V138" s="46"/>
      <c r="W138" s="46"/>
      <c r="X138" s="46"/>
      <c r="Y138" s="165"/>
      <c r="Z138" s="127"/>
      <c r="AA138" s="46"/>
      <c r="AB138" s="46"/>
      <c r="AC138" s="46"/>
      <c r="AD138" s="46"/>
      <c r="AE138" s="165"/>
      <c r="AF138" s="127"/>
      <c r="AG138" s="46"/>
      <c r="AH138" s="46"/>
      <c r="AI138" s="46"/>
      <c r="AJ138" s="130"/>
      <c r="AK138" s="11">
        <f>'Encargos e Benefícios'!D137</f>
        <v>0</v>
      </c>
      <c r="AL138" s="11">
        <f>IF('Encargos e Benefícios'!C137=0,0,'Encargos e Benefícios'!U137/'Encargos e Benefícios'!C137)</f>
        <v>0</v>
      </c>
      <c r="AM138" s="11">
        <f>IF('Encargos e Benefícios'!C137=0,0,'Encargos e Benefícios'!AC137/'Encargos e Benefícios'!C137)</f>
        <v>0</v>
      </c>
      <c r="AN138" s="114">
        <f>IF('Encargos e Benefícios'!C137=0,0,'Encargos e Benefícios'!AD137/'Encargos e Benefícios'!C137)</f>
        <v>0</v>
      </c>
      <c r="AO138" s="32"/>
      <c r="AP138" s="31"/>
      <c r="AQ138" s="31"/>
      <c r="AR138" s="203"/>
      <c r="AS138" s="32"/>
    </row>
    <row r="139" spans="1:45" ht="12.75" hidden="1" x14ac:dyDescent="0.2">
      <c r="A139" s="47">
        <v>133</v>
      </c>
      <c r="B139" s="12">
        <f>'Encargos e Benefícios'!B138</f>
        <v>0</v>
      </c>
      <c r="C139" s="10">
        <f>'Encargos e Benefícios'!C138</f>
        <v>0</v>
      </c>
      <c r="D139" s="37"/>
      <c r="E139" s="167"/>
      <c r="F139" s="166"/>
      <c r="G139" s="165"/>
      <c r="H139" s="127"/>
      <c r="I139" s="46"/>
      <c r="J139" s="46"/>
      <c r="K139" s="46"/>
      <c r="L139" s="46"/>
      <c r="M139" s="165"/>
      <c r="N139" s="127"/>
      <c r="O139" s="46"/>
      <c r="P139" s="46"/>
      <c r="Q139" s="46"/>
      <c r="R139" s="46"/>
      <c r="S139" s="165"/>
      <c r="T139" s="127"/>
      <c r="U139" s="46"/>
      <c r="V139" s="46"/>
      <c r="W139" s="46"/>
      <c r="X139" s="46"/>
      <c r="Y139" s="165"/>
      <c r="Z139" s="127"/>
      <c r="AA139" s="46"/>
      <c r="AB139" s="46"/>
      <c r="AC139" s="46"/>
      <c r="AD139" s="46"/>
      <c r="AE139" s="165"/>
      <c r="AF139" s="127"/>
      <c r="AG139" s="46"/>
      <c r="AH139" s="46"/>
      <c r="AI139" s="46"/>
      <c r="AJ139" s="130"/>
      <c r="AK139" s="11">
        <f>'Encargos e Benefícios'!D138</f>
        <v>0</v>
      </c>
      <c r="AL139" s="11">
        <f>IF('Encargos e Benefícios'!C138=0,0,'Encargos e Benefícios'!U138/'Encargos e Benefícios'!C138)</f>
        <v>0</v>
      </c>
      <c r="AM139" s="11">
        <f>IF('Encargos e Benefícios'!C138=0,0,'Encargos e Benefícios'!AC138/'Encargos e Benefícios'!C138)</f>
        <v>0</v>
      </c>
      <c r="AN139" s="114">
        <f>IF('Encargos e Benefícios'!C138=0,0,'Encargos e Benefícios'!AD138/'Encargos e Benefícios'!C138)</f>
        <v>0</v>
      </c>
      <c r="AO139" s="32"/>
      <c r="AP139" s="31"/>
      <c r="AQ139" s="31"/>
      <c r="AR139" s="203"/>
      <c r="AS139" s="32"/>
    </row>
    <row r="140" spans="1:45" ht="12.75" hidden="1" x14ac:dyDescent="0.2">
      <c r="A140" s="47">
        <v>134</v>
      </c>
      <c r="B140" s="12">
        <f>'Encargos e Benefícios'!B139</f>
        <v>0</v>
      </c>
      <c r="C140" s="10">
        <f>'Encargos e Benefícios'!C139</f>
        <v>0</v>
      </c>
      <c r="D140" s="37"/>
      <c r="E140" s="167"/>
      <c r="F140" s="166"/>
      <c r="G140" s="165"/>
      <c r="H140" s="127"/>
      <c r="I140" s="46"/>
      <c r="J140" s="46"/>
      <c r="K140" s="46"/>
      <c r="L140" s="46"/>
      <c r="M140" s="165"/>
      <c r="N140" s="127"/>
      <c r="O140" s="46"/>
      <c r="P140" s="46"/>
      <c r="Q140" s="46"/>
      <c r="R140" s="46"/>
      <c r="S140" s="165"/>
      <c r="T140" s="127"/>
      <c r="U140" s="46"/>
      <c r="V140" s="46"/>
      <c r="W140" s="46"/>
      <c r="X140" s="46"/>
      <c r="Y140" s="165"/>
      <c r="Z140" s="127"/>
      <c r="AA140" s="46"/>
      <c r="AB140" s="46"/>
      <c r="AC140" s="46"/>
      <c r="AD140" s="46"/>
      <c r="AE140" s="165"/>
      <c r="AF140" s="127"/>
      <c r="AG140" s="46"/>
      <c r="AH140" s="46"/>
      <c r="AI140" s="46"/>
      <c r="AJ140" s="130"/>
      <c r="AK140" s="11">
        <f>'Encargos e Benefícios'!D139</f>
        <v>0</v>
      </c>
      <c r="AL140" s="11">
        <f>IF('Encargos e Benefícios'!C139=0,0,'Encargos e Benefícios'!U139/'Encargos e Benefícios'!C139)</f>
        <v>0</v>
      </c>
      <c r="AM140" s="11">
        <f>IF('Encargos e Benefícios'!C139=0,0,'Encargos e Benefícios'!AC139/'Encargos e Benefícios'!C139)</f>
        <v>0</v>
      </c>
      <c r="AN140" s="114">
        <f>IF('Encargos e Benefícios'!C139=0,0,'Encargos e Benefícios'!AD139/'Encargos e Benefícios'!C139)</f>
        <v>0</v>
      </c>
      <c r="AO140" s="32"/>
      <c r="AP140" s="31"/>
      <c r="AQ140" s="31"/>
      <c r="AR140" s="203"/>
      <c r="AS140" s="32"/>
    </row>
    <row r="141" spans="1:45" ht="12.75" hidden="1" x14ac:dyDescent="0.2">
      <c r="A141" s="47">
        <v>135</v>
      </c>
      <c r="B141" s="12">
        <f>'Encargos e Benefícios'!B140</f>
        <v>0</v>
      </c>
      <c r="C141" s="10">
        <f>'Encargos e Benefícios'!C140</f>
        <v>0</v>
      </c>
      <c r="D141" s="37"/>
      <c r="E141" s="167"/>
      <c r="F141" s="166"/>
      <c r="G141" s="165"/>
      <c r="H141" s="127"/>
      <c r="I141" s="46"/>
      <c r="J141" s="46"/>
      <c r="K141" s="46"/>
      <c r="L141" s="46"/>
      <c r="M141" s="165"/>
      <c r="N141" s="127"/>
      <c r="O141" s="46"/>
      <c r="P141" s="46"/>
      <c r="Q141" s="46"/>
      <c r="R141" s="46"/>
      <c r="S141" s="165"/>
      <c r="T141" s="127"/>
      <c r="U141" s="46"/>
      <c r="V141" s="46"/>
      <c r="W141" s="46"/>
      <c r="X141" s="46"/>
      <c r="Y141" s="165"/>
      <c r="Z141" s="127"/>
      <c r="AA141" s="46"/>
      <c r="AB141" s="46"/>
      <c r="AC141" s="46"/>
      <c r="AD141" s="46"/>
      <c r="AE141" s="165"/>
      <c r="AF141" s="127"/>
      <c r="AG141" s="46"/>
      <c r="AH141" s="46"/>
      <c r="AI141" s="46"/>
      <c r="AJ141" s="130"/>
      <c r="AK141" s="11">
        <f>'Encargos e Benefícios'!D140</f>
        <v>0</v>
      </c>
      <c r="AL141" s="11">
        <f>IF('Encargos e Benefícios'!C140=0,0,'Encargos e Benefícios'!U140/'Encargos e Benefícios'!C140)</f>
        <v>0</v>
      </c>
      <c r="AM141" s="11">
        <f>IF('Encargos e Benefícios'!C140=0,0,'Encargos e Benefícios'!AC140/'Encargos e Benefícios'!C140)</f>
        <v>0</v>
      </c>
      <c r="AN141" s="114">
        <f>IF('Encargos e Benefícios'!C140=0,0,'Encargos e Benefícios'!AD140/'Encargos e Benefícios'!C140)</f>
        <v>0</v>
      </c>
      <c r="AO141" s="32"/>
      <c r="AP141" s="31"/>
      <c r="AQ141" s="31"/>
      <c r="AR141" s="203"/>
      <c r="AS141" s="32"/>
    </row>
    <row r="142" spans="1:45" ht="12.75" hidden="1" x14ac:dyDescent="0.2">
      <c r="A142" s="47">
        <v>136</v>
      </c>
      <c r="B142" s="12">
        <f>'Encargos e Benefícios'!B141</f>
        <v>0</v>
      </c>
      <c r="C142" s="10">
        <f>'Encargos e Benefícios'!C141</f>
        <v>0</v>
      </c>
      <c r="D142" s="37"/>
      <c r="E142" s="167"/>
      <c r="F142" s="166"/>
      <c r="G142" s="165"/>
      <c r="H142" s="127"/>
      <c r="I142" s="46"/>
      <c r="J142" s="46"/>
      <c r="K142" s="46"/>
      <c r="L142" s="46"/>
      <c r="M142" s="165"/>
      <c r="N142" s="127"/>
      <c r="O142" s="46"/>
      <c r="P142" s="46"/>
      <c r="Q142" s="46"/>
      <c r="R142" s="46"/>
      <c r="S142" s="165"/>
      <c r="T142" s="127"/>
      <c r="U142" s="46"/>
      <c r="V142" s="46"/>
      <c r="W142" s="46"/>
      <c r="X142" s="46"/>
      <c r="Y142" s="165"/>
      <c r="Z142" s="127"/>
      <c r="AA142" s="46"/>
      <c r="AB142" s="46"/>
      <c r="AC142" s="46"/>
      <c r="AD142" s="46"/>
      <c r="AE142" s="165"/>
      <c r="AF142" s="127"/>
      <c r="AG142" s="46"/>
      <c r="AH142" s="46"/>
      <c r="AI142" s="46"/>
      <c r="AJ142" s="130"/>
      <c r="AK142" s="11">
        <f>'Encargos e Benefícios'!D141</f>
        <v>0</v>
      </c>
      <c r="AL142" s="11">
        <f>IF('Encargos e Benefícios'!C141=0,0,'Encargos e Benefícios'!U141/'Encargos e Benefícios'!C141)</f>
        <v>0</v>
      </c>
      <c r="AM142" s="11">
        <f>IF('Encargos e Benefícios'!C141=0,0,'Encargos e Benefícios'!AC141/'Encargos e Benefícios'!C141)</f>
        <v>0</v>
      </c>
      <c r="AN142" s="114">
        <f>IF('Encargos e Benefícios'!C141=0,0,'Encargos e Benefícios'!AD141/'Encargos e Benefícios'!C141)</f>
        <v>0</v>
      </c>
      <c r="AO142" s="32"/>
      <c r="AP142" s="31"/>
      <c r="AQ142" s="31"/>
      <c r="AR142" s="203"/>
      <c r="AS142" s="32"/>
    </row>
    <row r="143" spans="1:45" ht="12.75" hidden="1" x14ac:dyDescent="0.2">
      <c r="A143" s="47">
        <v>137</v>
      </c>
      <c r="B143" s="12">
        <f>'Encargos e Benefícios'!B142</f>
        <v>0</v>
      </c>
      <c r="C143" s="10">
        <f>'Encargos e Benefícios'!C142</f>
        <v>0</v>
      </c>
      <c r="D143" s="37"/>
      <c r="E143" s="167"/>
      <c r="F143" s="166"/>
      <c r="G143" s="165"/>
      <c r="H143" s="127"/>
      <c r="I143" s="46"/>
      <c r="J143" s="46"/>
      <c r="K143" s="46"/>
      <c r="L143" s="46"/>
      <c r="M143" s="165"/>
      <c r="N143" s="127"/>
      <c r="O143" s="46"/>
      <c r="P143" s="46"/>
      <c r="Q143" s="46"/>
      <c r="R143" s="46"/>
      <c r="S143" s="165"/>
      <c r="T143" s="127"/>
      <c r="U143" s="46"/>
      <c r="V143" s="46"/>
      <c r="W143" s="46"/>
      <c r="X143" s="46"/>
      <c r="Y143" s="165"/>
      <c r="Z143" s="127"/>
      <c r="AA143" s="46"/>
      <c r="AB143" s="46"/>
      <c r="AC143" s="46"/>
      <c r="AD143" s="46"/>
      <c r="AE143" s="165"/>
      <c r="AF143" s="127"/>
      <c r="AG143" s="46"/>
      <c r="AH143" s="46"/>
      <c r="AI143" s="46"/>
      <c r="AJ143" s="130"/>
      <c r="AK143" s="11">
        <f>'Encargos e Benefícios'!D142</f>
        <v>0</v>
      </c>
      <c r="AL143" s="11">
        <f>IF('Encargos e Benefícios'!C142=0,0,'Encargos e Benefícios'!U142/'Encargos e Benefícios'!C142)</f>
        <v>0</v>
      </c>
      <c r="AM143" s="11">
        <f>IF('Encargos e Benefícios'!C142=0,0,'Encargos e Benefícios'!AC142/'Encargos e Benefícios'!C142)</f>
        <v>0</v>
      </c>
      <c r="AN143" s="114">
        <f>IF('Encargos e Benefícios'!C142=0,0,'Encargos e Benefícios'!AD142/'Encargos e Benefícios'!C142)</f>
        <v>0</v>
      </c>
      <c r="AO143" s="32"/>
      <c r="AP143" s="31"/>
      <c r="AQ143" s="31"/>
      <c r="AR143" s="203"/>
      <c r="AS143" s="32"/>
    </row>
    <row r="144" spans="1:45" ht="12.75" hidden="1" x14ac:dyDescent="0.2">
      <c r="A144" s="47">
        <v>138</v>
      </c>
      <c r="B144" s="12">
        <f>'Encargos e Benefícios'!B143</f>
        <v>0</v>
      </c>
      <c r="C144" s="10">
        <f>'Encargos e Benefícios'!C143</f>
        <v>0</v>
      </c>
      <c r="D144" s="37"/>
      <c r="E144" s="167"/>
      <c r="F144" s="166"/>
      <c r="G144" s="165"/>
      <c r="H144" s="127"/>
      <c r="I144" s="46"/>
      <c r="J144" s="46"/>
      <c r="K144" s="46"/>
      <c r="L144" s="46"/>
      <c r="M144" s="165"/>
      <c r="N144" s="127"/>
      <c r="O144" s="46"/>
      <c r="P144" s="46"/>
      <c r="Q144" s="46"/>
      <c r="R144" s="46"/>
      <c r="S144" s="165"/>
      <c r="T144" s="127"/>
      <c r="U144" s="46"/>
      <c r="V144" s="46"/>
      <c r="W144" s="46"/>
      <c r="X144" s="46"/>
      <c r="Y144" s="165"/>
      <c r="Z144" s="127"/>
      <c r="AA144" s="46"/>
      <c r="AB144" s="46"/>
      <c r="AC144" s="46"/>
      <c r="AD144" s="46"/>
      <c r="AE144" s="165"/>
      <c r="AF144" s="127"/>
      <c r="AG144" s="46"/>
      <c r="AH144" s="46"/>
      <c r="AI144" s="46"/>
      <c r="AJ144" s="130"/>
      <c r="AK144" s="11">
        <f>'Encargos e Benefícios'!D143</f>
        <v>0</v>
      </c>
      <c r="AL144" s="11">
        <f>IF('Encargos e Benefícios'!C143=0,0,'Encargos e Benefícios'!U143/'Encargos e Benefícios'!C143)</f>
        <v>0</v>
      </c>
      <c r="AM144" s="11">
        <f>IF('Encargos e Benefícios'!C143=0,0,'Encargos e Benefícios'!AC143/'Encargos e Benefícios'!C143)</f>
        <v>0</v>
      </c>
      <c r="AN144" s="114">
        <f>IF('Encargos e Benefícios'!C143=0,0,'Encargos e Benefícios'!AD143/'Encargos e Benefícios'!C143)</f>
        <v>0</v>
      </c>
      <c r="AO144" s="32"/>
      <c r="AP144" s="31"/>
      <c r="AQ144" s="31"/>
      <c r="AR144" s="203"/>
      <c r="AS144" s="32"/>
    </row>
    <row r="145" spans="1:45" ht="12.75" hidden="1" x14ac:dyDescent="0.2">
      <c r="A145" s="47">
        <v>139</v>
      </c>
      <c r="B145" s="12">
        <f>'Encargos e Benefícios'!B144</f>
        <v>0</v>
      </c>
      <c r="C145" s="10">
        <f>'Encargos e Benefícios'!C144</f>
        <v>0</v>
      </c>
      <c r="D145" s="37"/>
      <c r="E145" s="167"/>
      <c r="F145" s="166"/>
      <c r="G145" s="165"/>
      <c r="H145" s="127"/>
      <c r="I145" s="46"/>
      <c r="J145" s="46"/>
      <c r="K145" s="46"/>
      <c r="L145" s="46"/>
      <c r="M145" s="165"/>
      <c r="N145" s="127"/>
      <c r="O145" s="46"/>
      <c r="P145" s="46"/>
      <c r="Q145" s="46"/>
      <c r="R145" s="46"/>
      <c r="S145" s="165"/>
      <c r="T145" s="127"/>
      <c r="U145" s="46"/>
      <c r="V145" s="46"/>
      <c r="W145" s="46"/>
      <c r="X145" s="46"/>
      <c r="Y145" s="165"/>
      <c r="Z145" s="127"/>
      <c r="AA145" s="46"/>
      <c r="AB145" s="46"/>
      <c r="AC145" s="46"/>
      <c r="AD145" s="46"/>
      <c r="AE145" s="165"/>
      <c r="AF145" s="127"/>
      <c r="AG145" s="46"/>
      <c r="AH145" s="46"/>
      <c r="AI145" s="46"/>
      <c r="AJ145" s="130"/>
      <c r="AK145" s="11">
        <f>'Encargos e Benefícios'!D144</f>
        <v>0</v>
      </c>
      <c r="AL145" s="11">
        <f>IF('Encargos e Benefícios'!C144=0,0,'Encargos e Benefícios'!U144/'Encargos e Benefícios'!C144)</f>
        <v>0</v>
      </c>
      <c r="AM145" s="11">
        <f>IF('Encargos e Benefícios'!C144=0,0,'Encargos e Benefícios'!AC144/'Encargos e Benefícios'!C144)</f>
        <v>0</v>
      </c>
      <c r="AN145" s="114">
        <f>IF('Encargos e Benefícios'!C144=0,0,'Encargos e Benefícios'!AD144/'Encargos e Benefícios'!C144)</f>
        <v>0</v>
      </c>
      <c r="AO145" s="32"/>
      <c r="AP145" s="31"/>
      <c r="AQ145" s="31"/>
      <c r="AR145" s="203"/>
      <c r="AS145" s="32"/>
    </row>
    <row r="146" spans="1:45" ht="12.75" hidden="1" x14ac:dyDescent="0.2">
      <c r="A146" s="47">
        <v>140</v>
      </c>
      <c r="B146" s="12">
        <f>'Encargos e Benefícios'!B145</f>
        <v>0</v>
      </c>
      <c r="C146" s="10">
        <f>'Encargos e Benefícios'!C145</f>
        <v>0</v>
      </c>
      <c r="D146" s="37"/>
      <c r="E146" s="167"/>
      <c r="F146" s="166"/>
      <c r="G146" s="165"/>
      <c r="H146" s="127"/>
      <c r="I146" s="46"/>
      <c r="J146" s="46"/>
      <c r="K146" s="46"/>
      <c r="L146" s="46"/>
      <c r="M146" s="165"/>
      <c r="N146" s="127"/>
      <c r="O146" s="46"/>
      <c r="P146" s="46"/>
      <c r="Q146" s="46"/>
      <c r="R146" s="46"/>
      <c r="S146" s="165"/>
      <c r="T146" s="127"/>
      <c r="U146" s="46"/>
      <c r="V146" s="46"/>
      <c r="W146" s="46"/>
      <c r="X146" s="46"/>
      <c r="Y146" s="165"/>
      <c r="Z146" s="127"/>
      <c r="AA146" s="46"/>
      <c r="AB146" s="46"/>
      <c r="AC146" s="46"/>
      <c r="AD146" s="46"/>
      <c r="AE146" s="165"/>
      <c r="AF146" s="127"/>
      <c r="AG146" s="46"/>
      <c r="AH146" s="46"/>
      <c r="AI146" s="46"/>
      <c r="AJ146" s="130"/>
      <c r="AK146" s="11">
        <f>'Encargos e Benefícios'!D145</f>
        <v>0</v>
      </c>
      <c r="AL146" s="11">
        <f>IF('Encargos e Benefícios'!C145=0,0,'Encargos e Benefícios'!U145/'Encargos e Benefícios'!C145)</f>
        <v>0</v>
      </c>
      <c r="AM146" s="11">
        <f>IF('Encargos e Benefícios'!C145=0,0,'Encargos e Benefícios'!AC145/'Encargos e Benefícios'!C145)</f>
        <v>0</v>
      </c>
      <c r="AN146" s="114">
        <f>IF('Encargos e Benefícios'!C145=0,0,'Encargos e Benefícios'!AD145/'Encargos e Benefícios'!C145)</f>
        <v>0</v>
      </c>
      <c r="AO146" s="32"/>
      <c r="AP146" s="31"/>
      <c r="AQ146" s="31"/>
      <c r="AR146" s="203"/>
      <c r="AS146" s="32"/>
    </row>
    <row r="147" spans="1:45" ht="12.75" hidden="1" x14ac:dyDescent="0.2">
      <c r="A147" s="47">
        <v>141</v>
      </c>
      <c r="B147" s="12">
        <f>'Encargos e Benefícios'!B146</f>
        <v>0</v>
      </c>
      <c r="C147" s="10">
        <f>'Encargos e Benefícios'!C146</f>
        <v>0</v>
      </c>
      <c r="D147" s="37"/>
      <c r="E147" s="167"/>
      <c r="F147" s="166"/>
      <c r="G147" s="165"/>
      <c r="H147" s="127"/>
      <c r="I147" s="46"/>
      <c r="J147" s="46"/>
      <c r="K147" s="46"/>
      <c r="L147" s="46"/>
      <c r="M147" s="165"/>
      <c r="N147" s="127"/>
      <c r="O147" s="46"/>
      <c r="P147" s="46"/>
      <c r="Q147" s="46"/>
      <c r="R147" s="46"/>
      <c r="S147" s="165"/>
      <c r="T147" s="127"/>
      <c r="U147" s="46"/>
      <c r="V147" s="46"/>
      <c r="W147" s="46"/>
      <c r="X147" s="46"/>
      <c r="Y147" s="165"/>
      <c r="Z147" s="127"/>
      <c r="AA147" s="46"/>
      <c r="AB147" s="46"/>
      <c r="AC147" s="46"/>
      <c r="AD147" s="46"/>
      <c r="AE147" s="165"/>
      <c r="AF147" s="127"/>
      <c r="AG147" s="46"/>
      <c r="AH147" s="46"/>
      <c r="AI147" s="46"/>
      <c r="AJ147" s="130"/>
      <c r="AK147" s="11">
        <f>'Encargos e Benefícios'!D146</f>
        <v>0</v>
      </c>
      <c r="AL147" s="11">
        <f>IF('Encargos e Benefícios'!C146=0,0,'Encargos e Benefícios'!U146/'Encargos e Benefícios'!C146)</f>
        <v>0</v>
      </c>
      <c r="AM147" s="11">
        <f>IF('Encargos e Benefícios'!C146=0,0,'Encargos e Benefícios'!AC146/'Encargos e Benefícios'!C146)</f>
        <v>0</v>
      </c>
      <c r="AN147" s="114">
        <f>IF('Encargos e Benefícios'!C146=0,0,'Encargos e Benefícios'!AD146/'Encargos e Benefícios'!C146)</f>
        <v>0</v>
      </c>
      <c r="AO147" s="32"/>
      <c r="AP147" s="31"/>
      <c r="AQ147" s="31"/>
      <c r="AR147" s="203"/>
      <c r="AS147" s="32"/>
    </row>
    <row r="148" spans="1:45" ht="12.75" hidden="1" x14ac:dyDescent="0.2">
      <c r="A148" s="47">
        <v>142</v>
      </c>
      <c r="B148" s="12">
        <f>'Encargos e Benefícios'!B147</f>
        <v>0</v>
      </c>
      <c r="C148" s="10">
        <f>'Encargos e Benefícios'!C147</f>
        <v>0</v>
      </c>
      <c r="D148" s="37"/>
      <c r="E148" s="167"/>
      <c r="F148" s="166"/>
      <c r="G148" s="165"/>
      <c r="H148" s="127"/>
      <c r="I148" s="46"/>
      <c r="J148" s="46"/>
      <c r="K148" s="46"/>
      <c r="L148" s="46"/>
      <c r="M148" s="165"/>
      <c r="N148" s="127"/>
      <c r="O148" s="46"/>
      <c r="P148" s="46"/>
      <c r="Q148" s="46"/>
      <c r="R148" s="46"/>
      <c r="S148" s="165"/>
      <c r="T148" s="127"/>
      <c r="U148" s="46"/>
      <c r="V148" s="46"/>
      <c r="W148" s="46"/>
      <c r="X148" s="46"/>
      <c r="Y148" s="165"/>
      <c r="Z148" s="127"/>
      <c r="AA148" s="46"/>
      <c r="AB148" s="46"/>
      <c r="AC148" s="46"/>
      <c r="AD148" s="46"/>
      <c r="AE148" s="165"/>
      <c r="AF148" s="127"/>
      <c r="AG148" s="46"/>
      <c r="AH148" s="46"/>
      <c r="AI148" s="46"/>
      <c r="AJ148" s="130"/>
      <c r="AK148" s="11">
        <f>'Encargos e Benefícios'!D147</f>
        <v>0</v>
      </c>
      <c r="AL148" s="11">
        <f>IF('Encargos e Benefícios'!C147=0,0,'Encargos e Benefícios'!U147/'Encargos e Benefícios'!C147)</f>
        <v>0</v>
      </c>
      <c r="AM148" s="11">
        <f>IF('Encargos e Benefícios'!C147=0,0,'Encargos e Benefícios'!AC147/'Encargos e Benefícios'!C147)</f>
        <v>0</v>
      </c>
      <c r="AN148" s="114">
        <f>IF('Encargos e Benefícios'!C147=0,0,'Encargos e Benefícios'!AD147/'Encargos e Benefícios'!C147)</f>
        <v>0</v>
      </c>
      <c r="AO148" s="32"/>
      <c r="AP148" s="31"/>
      <c r="AQ148" s="31"/>
      <c r="AR148" s="203"/>
      <c r="AS148" s="32"/>
    </row>
    <row r="149" spans="1:45" ht="12.75" hidden="1" x14ac:dyDescent="0.2">
      <c r="A149" s="47">
        <v>143</v>
      </c>
      <c r="B149" s="12">
        <f>'Encargos e Benefícios'!B148</f>
        <v>0</v>
      </c>
      <c r="C149" s="10">
        <f>'Encargos e Benefícios'!C148</f>
        <v>0</v>
      </c>
      <c r="D149" s="37"/>
      <c r="E149" s="167"/>
      <c r="F149" s="166"/>
      <c r="G149" s="165"/>
      <c r="H149" s="127"/>
      <c r="I149" s="46"/>
      <c r="J149" s="46"/>
      <c r="K149" s="46"/>
      <c r="L149" s="46"/>
      <c r="M149" s="165"/>
      <c r="N149" s="127"/>
      <c r="O149" s="46"/>
      <c r="P149" s="46"/>
      <c r="Q149" s="46"/>
      <c r="R149" s="46"/>
      <c r="S149" s="165"/>
      <c r="T149" s="127"/>
      <c r="U149" s="46"/>
      <c r="V149" s="46"/>
      <c r="W149" s="46"/>
      <c r="X149" s="46"/>
      <c r="Y149" s="165"/>
      <c r="Z149" s="127"/>
      <c r="AA149" s="46"/>
      <c r="AB149" s="46"/>
      <c r="AC149" s="46"/>
      <c r="AD149" s="46"/>
      <c r="AE149" s="165"/>
      <c r="AF149" s="127"/>
      <c r="AG149" s="46"/>
      <c r="AH149" s="46"/>
      <c r="AI149" s="46"/>
      <c r="AJ149" s="130"/>
      <c r="AK149" s="11">
        <f>'Encargos e Benefícios'!D148</f>
        <v>0</v>
      </c>
      <c r="AL149" s="11">
        <f>IF('Encargos e Benefícios'!C148=0,0,'Encargos e Benefícios'!U148/'Encargos e Benefícios'!C148)</f>
        <v>0</v>
      </c>
      <c r="AM149" s="11">
        <f>IF('Encargos e Benefícios'!C148=0,0,'Encargos e Benefícios'!AC148/'Encargos e Benefícios'!C148)</f>
        <v>0</v>
      </c>
      <c r="AN149" s="114">
        <f>IF('Encargos e Benefícios'!C148=0,0,'Encargos e Benefícios'!AD148/'Encargos e Benefícios'!C148)</f>
        <v>0</v>
      </c>
      <c r="AO149" s="32"/>
      <c r="AP149" s="31"/>
      <c r="AQ149" s="31"/>
      <c r="AR149" s="203"/>
      <c r="AS149" s="32"/>
    </row>
    <row r="150" spans="1:45" ht="12.75" hidden="1" x14ac:dyDescent="0.2">
      <c r="A150" s="47">
        <v>144</v>
      </c>
      <c r="B150" s="12">
        <f>'Encargos e Benefícios'!B149</f>
        <v>0</v>
      </c>
      <c r="C150" s="10">
        <f>'Encargos e Benefícios'!C149</f>
        <v>0</v>
      </c>
      <c r="D150" s="37"/>
      <c r="E150" s="167"/>
      <c r="F150" s="166"/>
      <c r="G150" s="165"/>
      <c r="H150" s="127"/>
      <c r="I150" s="46"/>
      <c r="J150" s="46"/>
      <c r="K150" s="46"/>
      <c r="L150" s="46"/>
      <c r="M150" s="165"/>
      <c r="N150" s="127"/>
      <c r="O150" s="46"/>
      <c r="P150" s="46"/>
      <c r="Q150" s="46"/>
      <c r="R150" s="46"/>
      <c r="S150" s="165"/>
      <c r="T150" s="127"/>
      <c r="U150" s="46"/>
      <c r="V150" s="46"/>
      <c r="W150" s="46"/>
      <c r="X150" s="46"/>
      <c r="Y150" s="165"/>
      <c r="Z150" s="127"/>
      <c r="AA150" s="46"/>
      <c r="AB150" s="46"/>
      <c r="AC150" s="46"/>
      <c r="AD150" s="46"/>
      <c r="AE150" s="165"/>
      <c r="AF150" s="127"/>
      <c r="AG150" s="46"/>
      <c r="AH150" s="46"/>
      <c r="AI150" s="46"/>
      <c r="AJ150" s="130"/>
      <c r="AK150" s="11">
        <f>'Encargos e Benefícios'!D149</f>
        <v>0</v>
      </c>
      <c r="AL150" s="11">
        <f>IF('Encargos e Benefícios'!C149=0,0,'Encargos e Benefícios'!U149/'Encargos e Benefícios'!C149)</f>
        <v>0</v>
      </c>
      <c r="AM150" s="11">
        <f>IF('Encargos e Benefícios'!C149=0,0,'Encargos e Benefícios'!AC149/'Encargos e Benefícios'!C149)</f>
        <v>0</v>
      </c>
      <c r="AN150" s="114">
        <f>IF('Encargos e Benefícios'!C149=0,0,'Encargos e Benefícios'!AD149/'Encargos e Benefícios'!C149)</f>
        <v>0</v>
      </c>
      <c r="AO150" s="32"/>
      <c r="AP150" s="31"/>
      <c r="AQ150" s="31"/>
      <c r="AR150" s="203"/>
      <c r="AS150" s="32"/>
    </row>
    <row r="151" spans="1:45" ht="12.75" hidden="1" x14ac:dyDescent="0.2">
      <c r="A151" s="47">
        <v>145</v>
      </c>
      <c r="B151" s="12">
        <f>'Encargos e Benefícios'!B150</f>
        <v>0</v>
      </c>
      <c r="C151" s="10">
        <f>'Encargos e Benefícios'!C150</f>
        <v>0</v>
      </c>
      <c r="D151" s="37"/>
      <c r="E151" s="167"/>
      <c r="F151" s="166"/>
      <c r="G151" s="165"/>
      <c r="H151" s="127"/>
      <c r="I151" s="46"/>
      <c r="J151" s="46"/>
      <c r="K151" s="46"/>
      <c r="L151" s="46"/>
      <c r="M151" s="165"/>
      <c r="N151" s="127"/>
      <c r="O151" s="46"/>
      <c r="P151" s="46"/>
      <c r="Q151" s="46"/>
      <c r="R151" s="46"/>
      <c r="S151" s="165"/>
      <c r="T151" s="127"/>
      <c r="U151" s="46"/>
      <c r="V151" s="46"/>
      <c r="W151" s="46"/>
      <c r="X151" s="46"/>
      <c r="Y151" s="165"/>
      <c r="Z151" s="127"/>
      <c r="AA151" s="46"/>
      <c r="AB151" s="46"/>
      <c r="AC151" s="46"/>
      <c r="AD151" s="46"/>
      <c r="AE151" s="165"/>
      <c r="AF151" s="127"/>
      <c r="AG151" s="46"/>
      <c r="AH151" s="46"/>
      <c r="AI151" s="46"/>
      <c r="AJ151" s="130"/>
      <c r="AK151" s="11">
        <f>'Encargos e Benefícios'!D150</f>
        <v>0</v>
      </c>
      <c r="AL151" s="11">
        <f>IF('Encargos e Benefícios'!C150=0,0,'Encargos e Benefícios'!U150/'Encargos e Benefícios'!C150)</f>
        <v>0</v>
      </c>
      <c r="AM151" s="11">
        <f>IF('Encargos e Benefícios'!C150=0,0,'Encargos e Benefícios'!AC150/'Encargos e Benefícios'!C150)</f>
        <v>0</v>
      </c>
      <c r="AN151" s="114">
        <f>IF('Encargos e Benefícios'!C150=0,0,'Encargos e Benefícios'!AD150/'Encargos e Benefícios'!C150)</f>
        <v>0</v>
      </c>
      <c r="AO151" s="32"/>
      <c r="AP151" s="31"/>
      <c r="AQ151" s="31"/>
      <c r="AR151" s="203"/>
      <c r="AS151" s="32"/>
    </row>
    <row r="152" spans="1:45" ht="12.75" hidden="1" x14ac:dyDescent="0.2">
      <c r="A152" s="47">
        <v>146</v>
      </c>
      <c r="B152" s="12">
        <f>'Encargos e Benefícios'!B151</f>
        <v>0</v>
      </c>
      <c r="C152" s="10">
        <f>'Encargos e Benefícios'!C151</f>
        <v>0</v>
      </c>
      <c r="D152" s="37"/>
      <c r="E152" s="167"/>
      <c r="F152" s="166"/>
      <c r="G152" s="165"/>
      <c r="H152" s="127"/>
      <c r="I152" s="46"/>
      <c r="J152" s="46"/>
      <c r="K152" s="46"/>
      <c r="L152" s="46"/>
      <c r="M152" s="165"/>
      <c r="N152" s="127"/>
      <c r="O152" s="46"/>
      <c r="P152" s="46"/>
      <c r="Q152" s="46"/>
      <c r="R152" s="46"/>
      <c r="S152" s="165"/>
      <c r="T152" s="127"/>
      <c r="U152" s="46"/>
      <c r="V152" s="46"/>
      <c r="W152" s="46"/>
      <c r="X152" s="46"/>
      <c r="Y152" s="165"/>
      <c r="Z152" s="127"/>
      <c r="AA152" s="46"/>
      <c r="AB152" s="46"/>
      <c r="AC152" s="46"/>
      <c r="AD152" s="46"/>
      <c r="AE152" s="165"/>
      <c r="AF152" s="127"/>
      <c r="AG152" s="46"/>
      <c r="AH152" s="46"/>
      <c r="AI152" s="46"/>
      <c r="AJ152" s="130"/>
      <c r="AK152" s="11">
        <f>'Encargos e Benefícios'!D151</f>
        <v>0</v>
      </c>
      <c r="AL152" s="11">
        <f>IF('Encargos e Benefícios'!C151=0,0,'Encargos e Benefícios'!U151/'Encargos e Benefícios'!C151)</f>
        <v>0</v>
      </c>
      <c r="AM152" s="11">
        <f>IF('Encargos e Benefícios'!C151=0,0,'Encargos e Benefícios'!AC151/'Encargos e Benefícios'!C151)</f>
        <v>0</v>
      </c>
      <c r="AN152" s="114">
        <f>IF('Encargos e Benefícios'!C151=0,0,'Encargos e Benefícios'!AD151/'Encargos e Benefícios'!C151)</f>
        <v>0</v>
      </c>
      <c r="AO152" s="32"/>
      <c r="AP152" s="31"/>
      <c r="AQ152" s="31"/>
      <c r="AR152" s="203"/>
      <c r="AS152" s="32"/>
    </row>
    <row r="153" spans="1:45" ht="12.75" hidden="1" x14ac:dyDescent="0.2">
      <c r="A153" s="47">
        <v>147</v>
      </c>
      <c r="B153" s="12">
        <f>'Encargos e Benefícios'!B152</f>
        <v>0</v>
      </c>
      <c r="C153" s="10">
        <f>'Encargos e Benefícios'!C152</f>
        <v>0</v>
      </c>
      <c r="D153" s="37"/>
      <c r="E153" s="167"/>
      <c r="F153" s="166"/>
      <c r="G153" s="165"/>
      <c r="H153" s="127"/>
      <c r="I153" s="46"/>
      <c r="J153" s="46"/>
      <c r="K153" s="46"/>
      <c r="L153" s="46"/>
      <c r="M153" s="165"/>
      <c r="N153" s="127"/>
      <c r="O153" s="46"/>
      <c r="P153" s="46"/>
      <c r="Q153" s="46"/>
      <c r="R153" s="46"/>
      <c r="S153" s="165"/>
      <c r="T153" s="127"/>
      <c r="U153" s="46"/>
      <c r="V153" s="46"/>
      <c r="W153" s="46"/>
      <c r="X153" s="46"/>
      <c r="Y153" s="165"/>
      <c r="Z153" s="127"/>
      <c r="AA153" s="46"/>
      <c r="AB153" s="46"/>
      <c r="AC153" s="46"/>
      <c r="AD153" s="46"/>
      <c r="AE153" s="165"/>
      <c r="AF153" s="127"/>
      <c r="AG153" s="46"/>
      <c r="AH153" s="46"/>
      <c r="AI153" s="46"/>
      <c r="AJ153" s="130"/>
      <c r="AK153" s="11">
        <f>'Encargos e Benefícios'!D152</f>
        <v>0</v>
      </c>
      <c r="AL153" s="11">
        <f>IF('Encargos e Benefícios'!C152=0,0,'Encargos e Benefícios'!U152/'Encargos e Benefícios'!C152)</f>
        <v>0</v>
      </c>
      <c r="AM153" s="11">
        <f>IF('Encargos e Benefícios'!C152=0,0,'Encargos e Benefícios'!AC152/'Encargos e Benefícios'!C152)</f>
        <v>0</v>
      </c>
      <c r="AN153" s="114">
        <f>IF('Encargos e Benefícios'!C152=0,0,'Encargos e Benefícios'!AD152/'Encargos e Benefícios'!C152)</f>
        <v>0</v>
      </c>
      <c r="AO153" s="32"/>
      <c r="AP153" s="31"/>
      <c r="AQ153" s="31"/>
      <c r="AR153" s="203"/>
      <c r="AS153" s="32"/>
    </row>
    <row r="154" spans="1:45" ht="12.75" hidden="1" x14ac:dyDescent="0.2">
      <c r="A154" s="47">
        <v>148</v>
      </c>
      <c r="B154" s="12">
        <f>'Encargos e Benefícios'!B153</f>
        <v>0</v>
      </c>
      <c r="C154" s="10">
        <f>'Encargos e Benefícios'!C153</f>
        <v>0</v>
      </c>
      <c r="D154" s="37"/>
      <c r="E154" s="167"/>
      <c r="F154" s="166"/>
      <c r="G154" s="165"/>
      <c r="H154" s="127"/>
      <c r="I154" s="46"/>
      <c r="J154" s="46"/>
      <c r="K154" s="46"/>
      <c r="L154" s="46"/>
      <c r="M154" s="165"/>
      <c r="N154" s="127"/>
      <c r="O154" s="46"/>
      <c r="P154" s="46"/>
      <c r="Q154" s="46"/>
      <c r="R154" s="46"/>
      <c r="S154" s="165"/>
      <c r="T154" s="127"/>
      <c r="U154" s="46"/>
      <c r="V154" s="46"/>
      <c r="W154" s="46"/>
      <c r="X154" s="46"/>
      <c r="Y154" s="165"/>
      <c r="Z154" s="127"/>
      <c r="AA154" s="46"/>
      <c r="AB154" s="46"/>
      <c r="AC154" s="46"/>
      <c r="AD154" s="46"/>
      <c r="AE154" s="165"/>
      <c r="AF154" s="127"/>
      <c r="AG154" s="46"/>
      <c r="AH154" s="46"/>
      <c r="AI154" s="46"/>
      <c r="AJ154" s="130"/>
      <c r="AK154" s="11">
        <f>'Encargos e Benefícios'!D153</f>
        <v>0</v>
      </c>
      <c r="AL154" s="11">
        <f>IF('Encargos e Benefícios'!C153=0,0,'Encargos e Benefícios'!U153/'Encargos e Benefícios'!C153)</f>
        <v>0</v>
      </c>
      <c r="AM154" s="11">
        <f>IF('Encargos e Benefícios'!C153=0,0,'Encargos e Benefícios'!AC153/'Encargos e Benefícios'!C153)</f>
        <v>0</v>
      </c>
      <c r="AN154" s="114">
        <f>IF('Encargos e Benefícios'!C153=0,0,'Encargos e Benefícios'!AD153/'Encargos e Benefícios'!C153)</f>
        <v>0</v>
      </c>
      <c r="AO154" s="32"/>
      <c r="AP154" s="31"/>
      <c r="AQ154" s="31"/>
      <c r="AR154" s="203"/>
      <c r="AS154" s="32"/>
    </row>
    <row r="155" spans="1:45" ht="12.75" hidden="1" x14ac:dyDescent="0.2">
      <c r="A155" s="47">
        <v>149</v>
      </c>
      <c r="B155" s="12">
        <f>'Encargos e Benefícios'!B154</f>
        <v>0</v>
      </c>
      <c r="C155" s="10">
        <f>'Encargos e Benefícios'!C154</f>
        <v>0</v>
      </c>
      <c r="D155" s="37"/>
      <c r="E155" s="167"/>
      <c r="F155" s="166"/>
      <c r="G155" s="165"/>
      <c r="H155" s="127"/>
      <c r="I155" s="46"/>
      <c r="J155" s="46"/>
      <c r="K155" s="46"/>
      <c r="L155" s="46"/>
      <c r="M155" s="165"/>
      <c r="N155" s="127"/>
      <c r="O155" s="46"/>
      <c r="P155" s="46"/>
      <c r="Q155" s="46"/>
      <c r="R155" s="46"/>
      <c r="S155" s="165"/>
      <c r="T155" s="127"/>
      <c r="U155" s="46"/>
      <c r="V155" s="46"/>
      <c r="W155" s="46"/>
      <c r="X155" s="46"/>
      <c r="Y155" s="165"/>
      <c r="Z155" s="127"/>
      <c r="AA155" s="46"/>
      <c r="AB155" s="46"/>
      <c r="AC155" s="46"/>
      <c r="AD155" s="46"/>
      <c r="AE155" s="165"/>
      <c r="AF155" s="127"/>
      <c r="AG155" s="46"/>
      <c r="AH155" s="46"/>
      <c r="AI155" s="46"/>
      <c r="AJ155" s="130"/>
      <c r="AK155" s="11">
        <f>'Encargos e Benefícios'!D154</f>
        <v>0</v>
      </c>
      <c r="AL155" s="11">
        <f>IF('Encargos e Benefícios'!C154=0,0,'Encargos e Benefícios'!U154/'Encargos e Benefícios'!C154)</f>
        <v>0</v>
      </c>
      <c r="AM155" s="11">
        <f>IF('Encargos e Benefícios'!C154=0,0,'Encargos e Benefícios'!AC154/'Encargos e Benefícios'!C154)</f>
        <v>0</v>
      </c>
      <c r="AN155" s="114">
        <f>IF('Encargos e Benefícios'!C154=0,0,'Encargos e Benefícios'!AD154/'Encargos e Benefícios'!C154)</f>
        <v>0</v>
      </c>
      <c r="AO155" s="32"/>
      <c r="AP155" s="31"/>
      <c r="AQ155" s="31"/>
      <c r="AR155" s="203"/>
      <c r="AS155" s="32"/>
    </row>
    <row r="156" spans="1:45" ht="12.75" hidden="1" x14ac:dyDescent="0.2">
      <c r="A156" s="47">
        <v>150</v>
      </c>
      <c r="B156" s="12">
        <f>'Encargos e Benefícios'!B155</f>
        <v>0</v>
      </c>
      <c r="C156" s="10">
        <f>'Encargos e Benefícios'!C155</f>
        <v>0</v>
      </c>
      <c r="D156" s="37"/>
      <c r="E156" s="167"/>
      <c r="F156" s="166"/>
      <c r="G156" s="165"/>
      <c r="H156" s="127"/>
      <c r="I156" s="46"/>
      <c r="J156" s="46"/>
      <c r="K156" s="46"/>
      <c r="L156" s="46"/>
      <c r="M156" s="165"/>
      <c r="N156" s="127"/>
      <c r="O156" s="46"/>
      <c r="P156" s="46"/>
      <c r="Q156" s="46"/>
      <c r="R156" s="46"/>
      <c r="S156" s="165"/>
      <c r="T156" s="127"/>
      <c r="U156" s="46"/>
      <c r="V156" s="46"/>
      <c r="W156" s="46"/>
      <c r="X156" s="46"/>
      <c r="Y156" s="165"/>
      <c r="Z156" s="127"/>
      <c r="AA156" s="46"/>
      <c r="AB156" s="46"/>
      <c r="AC156" s="46"/>
      <c r="AD156" s="46"/>
      <c r="AE156" s="165"/>
      <c r="AF156" s="127"/>
      <c r="AG156" s="46"/>
      <c r="AH156" s="46"/>
      <c r="AI156" s="46"/>
      <c r="AJ156" s="130"/>
      <c r="AK156" s="11">
        <f>'Encargos e Benefícios'!D155</f>
        <v>0</v>
      </c>
      <c r="AL156" s="11">
        <f>IF('Encargos e Benefícios'!C155=0,0,'Encargos e Benefícios'!U155/'Encargos e Benefícios'!C155)</f>
        <v>0</v>
      </c>
      <c r="AM156" s="11">
        <f>IF('Encargos e Benefícios'!C155=0,0,'Encargos e Benefícios'!AC155/'Encargos e Benefícios'!C155)</f>
        <v>0</v>
      </c>
      <c r="AN156" s="114">
        <f>IF('Encargos e Benefícios'!C155=0,0,'Encargos e Benefícios'!AD155/'Encargos e Benefícios'!C155)</f>
        <v>0</v>
      </c>
      <c r="AO156" s="32"/>
      <c r="AP156" s="31"/>
      <c r="AQ156" s="31"/>
      <c r="AR156" s="203"/>
      <c r="AS156" s="32"/>
    </row>
    <row r="157" spans="1:45" ht="12.75" hidden="1" x14ac:dyDescent="0.2">
      <c r="A157" s="47">
        <v>151</v>
      </c>
      <c r="B157" s="12">
        <f>'Encargos e Benefícios'!B156</f>
        <v>0</v>
      </c>
      <c r="C157" s="10">
        <f>'Encargos e Benefícios'!C156</f>
        <v>0</v>
      </c>
      <c r="D157" s="37"/>
      <c r="E157" s="167"/>
      <c r="F157" s="166"/>
      <c r="G157" s="165"/>
      <c r="H157" s="127"/>
      <c r="I157" s="46"/>
      <c r="J157" s="46"/>
      <c r="K157" s="46"/>
      <c r="L157" s="46"/>
      <c r="M157" s="165"/>
      <c r="N157" s="127"/>
      <c r="O157" s="46"/>
      <c r="P157" s="46"/>
      <c r="Q157" s="46"/>
      <c r="R157" s="46"/>
      <c r="S157" s="165"/>
      <c r="T157" s="127"/>
      <c r="U157" s="46"/>
      <c r="V157" s="46"/>
      <c r="W157" s="46"/>
      <c r="X157" s="46"/>
      <c r="Y157" s="165"/>
      <c r="Z157" s="127"/>
      <c r="AA157" s="46"/>
      <c r="AB157" s="46"/>
      <c r="AC157" s="46"/>
      <c r="AD157" s="46"/>
      <c r="AE157" s="165"/>
      <c r="AF157" s="127"/>
      <c r="AG157" s="46"/>
      <c r="AH157" s="46"/>
      <c r="AI157" s="46"/>
      <c r="AJ157" s="130"/>
      <c r="AK157" s="11">
        <f>'Encargos e Benefícios'!D156</f>
        <v>0</v>
      </c>
      <c r="AL157" s="11">
        <f>IF('Encargos e Benefícios'!C156=0,0,'Encargos e Benefícios'!U156/'Encargos e Benefícios'!C156)</f>
        <v>0</v>
      </c>
      <c r="AM157" s="11">
        <f>IF('Encargos e Benefícios'!C156=0,0,'Encargos e Benefícios'!AC156/'Encargos e Benefícios'!C156)</f>
        <v>0</v>
      </c>
      <c r="AN157" s="114">
        <f>IF('Encargos e Benefícios'!C156=0,0,'Encargos e Benefícios'!AD156/'Encargos e Benefícios'!C156)</f>
        <v>0</v>
      </c>
      <c r="AO157" s="32"/>
      <c r="AP157" s="31"/>
      <c r="AQ157" s="31"/>
      <c r="AR157" s="203"/>
      <c r="AS157" s="32"/>
    </row>
    <row r="158" spans="1:45" ht="12.75" hidden="1" x14ac:dyDescent="0.2">
      <c r="A158" s="47">
        <v>152</v>
      </c>
      <c r="B158" s="12">
        <f>'Encargos e Benefícios'!B157</f>
        <v>0</v>
      </c>
      <c r="C158" s="10">
        <f>'Encargos e Benefícios'!C157</f>
        <v>0</v>
      </c>
      <c r="D158" s="37"/>
      <c r="E158" s="167"/>
      <c r="F158" s="166"/>
      <c r="G158" s="165"/>
      <c r="H158" s="127"/>
      <c r="I158" s="46"/>
      <c r="J158" s="46"/>
      <c r="K158" s="46"/>
      <c r="L158" s="46"/>
      <c r="M158" s="165"/>
      <c r="N158" s="127"/>
      <c r="O158" s="46"/>
      <c r="P158" s="46"/>
      <c r="Q158" s="46"/>
      <c r="R158" s="46"/>
      <c r="S158" s="165"/>
      <c r="T158" s="127"/>
      <c r="U158" s="46"/>
      <c r="V158" s="46"/>
      <c r="W158" s="46"/>
      <c r="X158" s="46"/>
      <c r="Y158" s="165"/>
      <c r="Z158" s="127"/>
      <c r="AA158" s="46"/>
      <c r="AB158" s="46"/>
      <c r="AC158" s="46"/>
      <c r="AD158" s="46"/>
      <c r="AE158" s="165"/>
      <c r="AF158" s="127"/>
      <c r="AG158" s="46"/>
      <c r="AH158" s="46"/>
      <c r="AI158" s="46"/>
      <c r="AJ158" s="130"/>
      <c r="AK158" s="11">
        <f>'Encargos e Benefícios'!D157</f>
        <v>0</v>
      </c>
      <c r="AL158" s="11">
        <f>IF('Encargos e Benefícios'!C157=0,0,'Encargos e Benefícios'!U157/'Encargos e Benefícios'!C157)</f>
        <v>0</v>
      </c>
      <c r="AM158" s="11">
        <f>IF('Encargos e Benefícios'!C157=0,0,'Encargos e Benefícios'!AC157/'Encargos e Benefícios'!C157)</f>
        <v>0</v>
      </c>
      <c r="AN158" s="114">
        <f>IF('Encargos e Benefícios'!C157=0,0,'Encargos e Benefícios'!AD157/'Encargos e Benefícios'!C157)</f>
        <v>0</v>
      </c>
      <c r="AO158" s="32"/>
      <c r="AP158" s="31"/>
      <c r="AQ158" s="31"/>
      <c r="AR158" s="203"/>
      <c r="AS158" s="32"/>
    </row>
    <row r="159" spans="1:45" ht="12.75" hidden="1" x14ac:dyDescent="0.2">
      <c r="A159" s="47">
        <v>153</v>
      </c>
      <c r="B159" s="12">
        <f>'Encargos e Benefícios'!B158</f>
        <v>0</v>
      </c>
      <c r="C159" s="10">
        <f>'Encargos e Benefícios'!C158</f>
        <v>0</v>
      </c>
      <c r="D159" s="37"/>
      <c r="E159" s="167"/>
      <c r="F159" s="166"/>
      <c r="G159" s="165"/>
      <c r="H159" s="127"/>
      <c r="I159" s="46"/>
      <c r="J159" s="46"/>
      <c r="K159" s="46"/>
      <c r="L159" s="46"/>
      <c r="M159" s="165"/>
      <c r="N159" s="127"/>
      <c r="O159" s="46"/>
      <c r="P159" s="46"/>
      <c r="Q159" s="46"/>
      <c r="R159" s="46"/>
      <c r="S159" s="165"/>
      <c r="T159" s="127"/>
      <c r="U159" s="46"/>
      <c r="V159" s="46"/>
      <c r="W159" s="46"/>
      <c r="X159" s="46"/>
      <c r="Y159" s="165"/>
      <c r="Z159" s="127"/>
      <c r="AA159" s="46"/>
      <c r="AB159" s="46"/>
      <c r="AC159" s="46"/>
      <c r="AD159" s="46"/>
      <c r="AE159" s="165"/>
      <c r="AF159" s="127"/>
      <c r="AG159" s="46"/>
      <c r="AH159" s="46"/>
      <c r="AI159" s="46"/>
      <c r="AJ159" s="130"/>
      <c r="AK159" s="11">
        <f>'Encargos e Benefícios'!D158</f>
        <v>0</v>
      </c>
      <c r="AL159" s="11">
        <f>IF('Encargos e Benefícios'!C158=0,0,'Encargos e Benefícios'!U158/'Encargos e Benefícios'!C158)</f>
        <v>0</v>
      </c>
      <c r="AM159" s="11">
        <f>IF('Encargos e Benefícios'!C158=0,0,'Encargos e Benefícios'!AC158/'Encargos e Benefícios'!C158)</f>
        <v>0</v>
      </c>
      <c r="AN159" s="114">
        <f>IF('Encargos e Benefícios'!C158=0,0,'Encargos e Benefícios'!AD158/'Encargos e Benefícios'!C158)</f>
        <v>0</v>
      </c>
      <c r="AO159" s="32"/>
      <c r="AP159" s="31"/>
      <c r="AQ159" s="31"/>
      <c r="AR159" s="203"/>
      <c r="AS159" s="32"/>
    </row>
    <row r="160" spans="1:45" ht="12.75" hidden="1" x14ac:dyDescent="0.2">
      <c r="A160" s="47">
        <v>154</v>
      </c>
      <c r="B160" s="12">
        <f>'Encargos e Benefícios'!B159</f>
        <v>0</v>
      </c>
      <c r="C160" s="10">
        <f>'Encargos e Benefícios'!C159</f>
        <v>0</v>
      </c>
      <c r="D160" s="37"/>
      <c r="E160" s="167"/>
      <c r="F160" s="166"/>
      <c r="G160" s="165"/>
      <c r="H160" s="127"/>
      <c r="I160" s="46"/>
      <c r="J160" s="46"/>
      <c r="K160" s="46"/>
      <c r="L160" s="46"/>
      <c r="M160" s="165"/>
      <c r="N160" s="127"/>
      <c r="O160" s="46"/>
      <c r="P160" s="46"/>
      <c r="Q160" s="46"/>
      <c r="R160" s="46"/>
      <c r="S160" s="165"/>
      <c r="T160" s="127"/>
      <c r="U160" s="46"/>
      <c r="V160" s="46"/>
      <c r="W160" s="46"/>
      <c r="X160" s="46"/>
      <c r="Y160" s="165"/>
      <c r="Z160" s="127"/>
      <c r="AA160" s="46"/>
      <c r="AB160" s="46"/>
      <c r="AC160" s="46"/>
      <c r="AD160" s="46"/>
      <c r="AE160" s="165"/>
      <c r="AF160" s="127"/>
      <c r="AG160" s="46"/>
      <c r="AH160" s="46"/>
      <c r="AI160" s="46"/>
      <c r="AJ160" s="130"/>
      <c r="AK160" s="11">
        <f>'Encargos e Benefícios'!D159</f>
        <v>0</v>
      </c>
      <c r="AL160" s="11">
        <f>IF('Encargos e Benefícios'!C159=0,0,'Encargos e Benefícios'!U159/'Encargos e Benefícios'!C159)</f>
        <v>0</v>
      </c>
      <c r="AM160" s="11">
        <f>IF('Encargos e Benefícios'!C159=0,0,'Encargos e Benefícios'!AC159/'Encargos e Benefícios'!C159)</f>
        <v>0</v>
      </c>
      <c r="AN160" s="114">
        <f>IF('Encargos e Benefícios'!C159=0,0,'Encargos e Benefícios'!AD159/'Encargos e Benefícios'!C159)</f>
        <v>0</v>
      </c>
      <c r="AO160" s="32"/>
      <c r="AP160" s="31"/>
      <c r="AQ160" s="31"/>
      <c r="AR160" s="203"/>
      <c r="AS160" s="32"/>
    </row>
    <row r="161" spans="1:45" ht="12.75" hidden="1" x14ac:dyDescent="0.2">
      <c r="A161" s="47">
        <v>155</v>
      </c>
      <c r="B161" s="12">
        <f>'Encargos e Benefícios'!B160</f>
        <v>0</v>
      </c>
      <c r="C161" s="10">
        <f>'Encargos e Benefícios'!C160</f>
        <v>0</v>
      </c>
      <c r="D161" s="37"/>
      <c r="E161" s="167"/>
      <c r="F161" s="166"/>
      <c r="G161" s="165"/>
      <c r="H161" s="127"/>
      <c r="I161" s="46"/>
      <c r="J161" s="46"/>
      <c r="K161" s="46"/>
      <c r="L161" s="46"/>
      <c r="M161" s="165"/>
      <c r="N161" s="127"/>
      <c r="O161" s="46"/>
      <c r="P161" s="46"/>
      <c r="Q161" s="46"/>
      <c r="R161" s="46"/>
      <c r="S161" s="165"/>
      <c r="T161" s="127"/>
      <c r="U161" s="46"/>
      <c r="V161" s="46"/>
      <c r="W161" s="46"/>
      <c r="X161" s="46"/>
      <c r="Y161" s="165"/>
      <c r="Z161" s="127"/>
      <c r="AA161" s="46"/>
      <c r="AB161" s="46"/>
      <c r="AC161" s="46"/>
      <c r="AD161" s="46"/>
      <c r="AE161" s="165"/>
      <c r="AF161" s="127"/>
      <c r="AG161" s="46"/>
      <c r="AH161" s="46"/>
      <c r="AI161" s="46"/>
      <c r="AJ161" s="130"/>
      <c r="AK161" s="11">
        <f>'Encargos e Benefícios'!D160</f>
        <v>0</v>
      </c>
      <c r="AL161" s="11">
        <f>IF('Encargos e Benefícios'!C160=0,0,'Encargos e Benefícios'!U160/'Encargos e Benefícios'!C160)</f>
        <v>0</v>
      </c>
      <c r="AM161" s="11">
        <f>IF('Encargos e Benefícios'!C160=0,0,'Encargos e Benefícios'!AC160/'Encargos e Benefícios'!C160)</f>
        <v>0</v>
      </c>
      <c r="AN161" s="114">
        <f>IF('Encargos e Benefícios'!C160=0,0,'Encargos e Benefícios'!AD160/'Encargos e Benefícios'!C160)</f>
        <v>0</v>
      </c>
      <c r="AO161" s="32"/>
      <c r="AP161" s="31"/>
      <c r="AQ161" s="31"/>
      <c r="AR161" s="203"/>
      <c r="AS161" s="32"/>
    </row>
    <row r="162" spans="1:45" ht="12.75" hidden="1" x14ac:dyDescent="0.2">
      <c r="A162" s="47">
        <v>156</v>
      </c>
      <c r="B162" s="12">
        <f>'Encargos e Benefícios'!B161</f>
        <v>0</v>
      </c>
      <c r="C162" s="10">
        <f>'Encargos e Benefícios'!C161</f>
        <v>0</v>
      </c>
      <c r="D162" s="37"/>
      <c r="E162" s="167"/>
      <c r="F162" s="166"/>
      <c r="G162" s="165"/>
      <c r="H162" s="127"/>
      <c r="I162" s="46"/>
      <c r="J162" s="46"/>
      <c r="K162" s="46"/>
      <c r="L162" s="46"/>
      <c r="M162" s="165"/>
      <c r="N162" s="127"/>
      <c r="O162" s="46"/>
      <c r="P162" s="46"/>
      <c r="Q162" s="46"/>
      <c r="R162" s="46"/>
      <c r="S162" s="165"/>
      <c r="T162" s="127"/>
      <c r="U162" s="46"/>
      <c r="V162" s="46"/>
      <c r="W162" s="46"/>
      <c r="X162" s="46"/>
      <c r="Y162" s="165"/>
      <c r="Z162" s="127"/>
      <c r="AA162" s="46"/>
      <c r="AB162" s="46"/>
      <c r="AC162" s="46"/>
      <c r="AD162" s="46"/>
      <c r="AE162" s="165"/>
      <c r="AF162" s="127"/>
      <c r="AG162" s="46"/>
      <c r="AH162" s="46"/>
      <c r="AI162" s="46"/>
      <c r="AJ162" s="130"/>
      <c r="AK162" s="11">
        <f>'Encargos e Benefícios'!D161</f>
        <v>0</v>
      </c>
      <c r="AL162" s="11">
        <f>IF('Encargos e Benefícios'!C161=0,0,'Encargos e Benefícios'!U161/'Encargos e Benefícios'!C161)</f>
        <v>0</v>
      </c>
      <c r="AM162" s="11">
        <f>IF('Encargos e Benefícios'!C161=0,0,'Encargos e Benefícios'!AC161/'Encargos e Benefícios'!C161)</f>
        <v>0</v>
      </c>
      <c r="AN162" s="114">
        <f>IF('Encargos e Benefícios'!C161=0,0,'Encargos e Benefícios'!AD161/'Encargos e Benefícios'!C161)</f>
        <v>0</v>
      </c>
      <c r="AO162" s="32"/>
      <c r="AP162" s="31"/>
      <c r="AQ162" s="31"/>
      <c r="AR162" s="203"/>
      <c r="AS162" s="32"/>
    </row>
    <row r="163" spans="1:45" ht="12.75" hidden="1" x14ac:dyDescent="0.2">
      <c r="A163" s="47">
        <v>157</v>
      </c>
      <c r="B163" s="12">
        <f>'Encargos e Benefícios'!B162</f>
        <v>0</v>
      </c>
      <c r="C163" s="10">
        <f>'Encargos e Benefícios'!C162</f>
        <v>0</v>
      </c>
      <c r="D163" s="37"/>
      <c r="E163" s="167"/>
      <c r="F163" s="166"/>
      <c r="G163" s="165"/>
      <c r="H163" s="127"/>
      <c r="I163" s="46"/>
      <c r="J163" s="46"/>
      <c r="K163" s="46"/>
      <c r="L163" s="46"/>
      <c r="M163" s="165"/>
      <c r="N163" s="127"/>
      <c r="O163" s="46"/>
      <c r="P163" s="46"/>
      <c r="Q163" s="46"/>
      <c r="R163" s="46"/>
      <c r="S163" s="165"/>
      <c r="T163" s="127"/>
      <c r="U163" s="46"/>
      <c r="V163" s="46"/>
      <c r="W163" s="46"/>
      <c r="X163" s="46"/>
      <c r="Y163" s="165"/>
      <c r="Z163" s="127"/>
      <c r="AA163" s="46"/>
      <c r="AB163" s="46"/>
      <c r="AC163" s="46"/>
      <c r="AD163" s="46"/>
      <c r="AE163" s="165"/>
      <c r="AF163" s="127"/>
      <c r="AG163" s="46"/>
      <c r="AH163" s="46"/>
      <c r="AI163" s="46"/>
      <c r="AJ163" s="130"/>
      <c r="AK163" s="11">
        <f>'Encargos e Benefícios'!D162</f>
        <v>0</v>
      </c>
      <c r="AL163" s="11">
        <f>IF('Encargos e Benefícios'!C162=0,0,'Encargos e Benefícios'!U162/'Encargos e Benefícios'!C162)</f>
        <v>0</v>
      </c>
      <c r="AM163" s="11">
        <f>IF('Encargos e Benefícios'!C162=0,0,'Encargos e Benefícios'!AC162/'Encargos e Benefícios'!C162)</f>
        <v>0</v>
      </c>
      <c r="AN163" s="114">
        <f>IF('Encargos e Benefícios'!C162=0,0,'Encargos e Benefícios'!AD162/'Encargos e Benefícios'!C162)</f>
        <v>0</v>
      </c>
      <c r="AO163" s="32"/>
      <c r="AP163" s="31"/>
      <c r="AQ163" s="31"/>
      <c r="AR163" s="203"/>
      <c r="AS163" s="32"/>
    </row>
    <row r="164" spans="1:45" ht="12.75" hidden="1" x14ac:dyDescent="0.2">
      <c r="A164" s="47">
        <v>158</v>
      </c>
      <c r="B164" s="12">
        <f>'Encargos e Benefícios'!B163</f>
        <v>0</v>
      </c>
      <c r="C164" s="10">
        <f>'Encargos e Benefícios'!C163</f>
        <v>0</v>
      </c>
      <c r="D164" s="37"/>
      <c r="E164" s="167"/>
      <c r="F164" s="166"/>
      <c r="G164" s="165"/>
      <c r="H164" s="127"/>
      <c r="I164" s="46"/>
      <c r="J164" s="46"/>
      <c r="K164" s="46"/>
      <c r="L164" s="46"/>
      <c r="M164" s="165"/>
      <c r="N164" s="127"/>
      <c r="O164" s="46"/>
      <c r="P164" s="46"/>
      <c r="Q164" s="46"/>
      <c r="R164" s="46"/>
      <c r="S164" s="165"/>
      <c r="T164" s="127"/>
      <c r="U164" s="46"/>
      <c r="V164" s="46"/>
      <c r="W164" s="46"/>
      <c r="X164" s="46"/>
      <c r="Y164" s="165"/>
      <c r="Z164" s="127"/>
      <c r="AA164" s="46"/>
      <c r="AB164" s="46"/>
      <c r="AC164" s="46"/>
      <c r="AD164" s="46"/>
      <c r="AE164" s="165"/>
      <c r="AF164" s="127"/>
      <c r="AG164" s="46"/>
      <c r="AH164" s="46"/>
      <c r="AI164" s="46"/>
      <c r="AJ164" s="130"/>
      <c r="AK164" s="11">
        <f>'Encargos e Benefícios'!D163</f>
        <v>0</v>
      </c>
      <c r="AL164" s="11">
        <f>IF('Encargos e Benefícios'!C163=0,0,'Encargos e Benefícios'!U163/'Encargos e Benefícios'!C163)</f>
        <v>0</v>
      </c>
      <c r="AM164" s="11">
        <f>IF('Encargos e Benefícios'!C163=0,0,'Encargos e Benefícios'!AC163/'Encargos e Benefícios'!C163)</f>
        <v>0</v>
      </c>
      <c r="AN164" s="114">
        <f>IF('Encargos e Benefícios'!C163=0,0,'Encargos e Benefícios'!AD163/'Encargos e Benefícios'!C163)</f>
        <v>0</v>
      </c>
      <c r="AO164" s="32"/>
      <c r="AP164" s="31"/>
      <c r="AQ164" s="31"/>
      <c r="AR164" s="203"/>
      <c r="AS164" s="32"/>
    </row>
    <row r="165" spans="1:45" ht="12.75" hidden="1" x14ac:dyDescent="0.2">
      <c r="A165" s="47">
        <v>159</v>
      </c>
      <c r="B165" s="12">
        <f>'Encargos e Benefícios'!B164</f>
        <v>0</v>
      </c>
      <c r="C165" s="10">
        <f>'Encargos e Benefícios'!C164</f>
        <v>0</v>
      </c>
      <c r="D165" s="37"/>
      <c r="E165" s="167"/>
      <c r="F165" s="166"/>
      <c r="G165" s="165"/>
      <c r="H165" s="127"/>
      <c r="I165" s="46"/>
      <c r="J165" s="46"/>
      <c r="K165" s="46"/>
      <c r="L165" s="46"/>
      <c r="M165" s="165"/>
      <c r="N165" s="127"/>
      <c r="O165" s="46"/>
      <c r="P165" s="46"/>
      <c r="Q165" s="46"/>
      <c r="R165" s="46"/>
      <c r="S165" s="165"/>
      <c r="T165" s="127"/>
      <c r="U165" s="46"/>
      <c r="V165" s="46"/>
      <c r="W165" s="46"/>
      <c r="X165" s="46"/>
      <c r="Y165" s="165"/>
      <c r="Z165" s="127"/>
      <c r="AA165" s="46"/>
      <c r="AB165" s="46"/>
      <c r="AC165" s="46"/>
      <c r="AD165" s="46"/>
      <c r="AE165" s="165"/>
      <c r="AF165" s="127"/>
      <c r="AG165" s="46"/>
      <c r="AH165" s="46"/>
      <c r="AI165" s="46"/>
      <c r="AJ165" s="130"/>
      <c r="AK165" s="11">
        <f>'Encargos e Benefícios'!D164</f>
        <v>0</v>
      </c>
      <c r="AL165" s="11">
        <f>IF('Encargos e Benefícios'!C164=0,0,'Encargos e Benefícios'!U164/'Encargos e Benefícios'!C164)</f>
        <v>0</v>
      </c>
      <c r="AM165" s="11">
        <f>IF('Encargos e Benefícios'!C164=0,0,'Encargos e Benefícios'!AC164/'Encargos e Benefícios'!C164)</f>
        <v>0</v>
      </c>
      <c r="AN165" s="114">
        <f>IF('Encargos e Benefícios'!C164=0,0,'Encargos e Benefícios'!AD164/'Encargos e Benefícios'!C164)</f>
        <v>0</v>
      </c>
      <c r="AO165" s="32"/>
      <c r="AP165" s="31"/>
      <c r="AQ165" s="31"/>
      <c r="AR165" s="203"/>
      <c r="AS165" s="32"/>
    </row>
    <row r="166" spans="1:45" ht="12.75" hidden="1" x14ac:dyDescent="0.2">
      <c r="A166" s="47">
        <v>160</v>
      </c>
      <c r="B166" s="12">
        <f>'Encargos e Benefícios'!B165</f>
        <v>0</v>
      </c>
      <c r="C166" s="10">
        <f>'Encargos e Benefícios'!C165</f>
        <v>0</v>
      </c>
      <c r="D166" s="37"/>
      <c r="E166" s="167"/>
      <c r="F166" s="166"/>
      <c r="G166" s="165"/>
      <c r="H166" s="127"/>
      <c r="I166" s="46"/>
      <c r="J166" s="46"/>
      <c r="K166" s="46"/>
      <c r="L166" s="46"/>
      <c r="M166" s="165"/>
      <c r="N166" s="127"/>
      <c r="O166" s="46"/>
      <c r="P166" s="46"/>
      <c r="Q166" s="46"/>
      <c r="R166" s="46"/>
      <c r="S166" s="165"/>
      <c r="T166" s="127"/>
      <c r="U166" s="46"/>
      <c r="V166" s="46"/>
      <c r="W166" s="46"/>
      <c r="X166" s="46"/>
      <c r="Y166" s="165"/>
      <c r="Z166" s="127"/>
      <c r="AA166" s="46"/>
      <c r="AB166" s="46"/>
      <c r="AC166" s="46"/>
      <c r="AD166" s="46"/>
      <c r="AE166" s="165"/>
      <c r="AF166" s="127"/>
      <c r="AG166" s="46"/>
      <c r="AH166" s="46"/>
      <c r="AI166" s="46"/>
      <c r="AJ166" s="130"/>
      <c r="AK166" s="11">
        <f>'Encargos e Benefícios'!D165</f>
        <v>0</v>
      </c>
      <c r="AL166" s="11">
        <f>IF('Encargos e Benefícios'!C165=0,0,'Encargos e Benefícios'!U165/'Encargos e Benefícios'!C165)</f>
        <v>0</v>
      </c>
      <c r="AM166" s="11">
        <f>IF('Encargos e Benefícios'!C165=0,0,'Encargos e Benefícios'!AC165/'Encargos e Benefícios'!C165)</f>
        <v>0</v>
      </c>
      <c r="AN166" s="114">
        <f>IF('Encargos e Benefícios'!C165=0,0,'Encargos e Benefícios'!AD165/'Encargos e Benefícios'!C165)</f>
        <v>0</v>
      </c>
      <c r="AO166" s="32"/>
      <c r="AP166" s="31"/>
      <c r="AQ166" s="31"/>
      <c r="AR166" s="203"/>
      <c r="AS166" s="32"/>
    </row>
    <row r="167" spans="1:45" ht="12.75" hidden="1" x14ac:dyDescent="0.2">
      <c r="A167" s="47">
        <v>161</v>
      </c>
      <c r="B167" s="12">
        <f>'Encargos e Benefícios'!B166</f>
        <v>0</v>
      </c>
      <c r="C167" s="10">
        <f>'Encargos e Benefícios'!C166</f>
        <v>0</v>
      </c>
      <c r="D167" s="37"/>
      <c r="E167" s="167"/>
      <c r="F167" s="166"/>
      <c r="G167" s="165"/>
      <c r="H167" s="127"/>
      <c r="I167" s="46"/>
      <c r="J167" s="46"/>
      <c r="K167" s="46"/>
      <c r="L167" s="46"/>
      <c r="M167" s="165"/>
      <c r="N167" s="127"/>
      <c r="O167" s="46"/>
      <c r="P167" s="46"/>
      <c r="Q167" s="46"/>
      <c r="R167" s="46"/>
      <c r="S167" s="165"/>
      <c r="T167" s="127"/>
      <c r="U167" s="46"/>
      <c r="V167" s="46"/>
      <c r="W167" s="46"/>
      <c r="X167" s="46"/>
      <c r="Y167" s="165"/>
      <c r="Z167" s="127"/>
      <c r="AA167" s="46"/>
      <c r="AB167" s="46"/>
      <c r="AC167" s="46"/>
      <c r="AD167" s="46"/>
      <c r="AE167" s="165"/>
      <c r="AF167" s="127"/>
      <c r="AG167" s="46"/>
      <c r="AH167" s="46"/>
      <c r="AI167" s="46"/>
      <c r="AJ167" s="130"/>
      <c r="AK167" s="11">
        <f>'Encargos e Benefícios'!D166</f>
        <v>0</v>
      </c>
      <c r="AL167" s="11">
        <f>IF('Encargos e Benefícios'!C166=0,0,'Encargos e Benefícios'!U166/'Encargos e Benefícios'!C166)</f>
        <v>0</v>
      </c>
      <c r="AM167" s="11">
        <f>IF('Encargos e Benefícios'!C166=0,0,'Encargos e Benefícios'!AC166/'Encargos e Benefícios'!C166)</f>
        <v>0</v>
      </c>
      <c r="AN167" s="114">
        <f>IF('Encargos e Benefícios'!C166=0,0,'Encargos e Benefícios'!AD166/'Encargos e Benefícios'!C166)</f>
        <v>0</v>
      </c>
      <c r="AO167" s="32"/>
      <c r="AP167" s="31"/>
      <c r="AQ167" s="31"/>
      <c r="AR167" s="203"/>
      <c r="AS167" s="32"/>
    </row>
    <row r="168" spans="1:45" ht="12.75" hidden="1" x14ac:dyDescent="0.2">
      <c r="A168" s="47">
        <v>162</v>
      </c>
      <c r="B168" s="12">
        <f>'Encargos e Benefícios'!B167</f>
        <v>0</v>
      </c>
      <c r="C168" s="10">
        <f>'Encargos e Benefícios'!C167</f>
        <v>0</v>
      </c>
      <c r="D168" s="37"/>
      <c r="E168" s="167"/>
      <c r="F168" s="166"/>
      <c r="G168" s="165"/>
      <c r="H168" s="127"/>
      <c r="I168" s="46"/>
      <c r="J168" s="46"/>
      <c r="K168" s="46"/>
      <c r="L168" s="46"/>
      <c r="M168" s="165"/>
      <c r="N168" s="127"/>
      <c r="O168" s="46"/>
      <c r="P168" s="46"/>
      <c r="Q168" s="46"/>
      <c r="R168" s="46"/>
      <c r="S168" s="165"/>
      <c r="T168" s="127"/>
      <c r="U168" s="46"/>
      <c r="V168" s="46"/>
      <c r="W168" s="46"/>
      <c r="X168" s="46"/>
      <c r="Y168" s="165"/>
      <c r="Z168" s="127"/>
      <c r="AA168" s="46"/>
      <c r="AB168" s="46"/>
      <c r="AC168" s="46"/>
      <c r="AD168" s="46"/>
      <c r="AE168" s="165"/>
      <c r="AF168" s="127"/>
      <c r="AG168" s="46"/>
      <c r="AH168" s="46"/>
      <c r="AI168" s="46"/>
      <c r="AJ168" s="130"/>
      <c r="AK168" s="11">
        <f>'Encargos e Benefícios'!D167</f>
        <v>0</v>
      </c>
      <c r="AL168" s="11">
        <f>IF('Encargos e Benefícios'!C167=0,0,'Encargos e Benefícios'!U167/'Encargos e Benefícios'!C167)</f>
        <v>0</v>
      </c>
      <c r="AM168" s="11">
        <f>IF('Encargos e Benefícios'!C167=0,0,'Encargos e Benefícios'!AC167/'Encargos e Benefícios'!C167)</f>
        <v>0</v>
      </c>
      <c r="AN168" s="114">
        <f>IF('Encargos e Benefícios'!C167=0,0,'Encargos e Benefícios'!AD167/'Encargos e Benefícios'!C167)</f>
        <v>0</v>
      </c>
      <c r="AO168" s="32"/>
      <c r="AP168" s="31"/>
      <c r="AQ168" s="31"/>
      <c r="AR168" s="203"/>
      <c r="AS168" s="32"/>
    </row>
    <row r="169" spans="1:45" ht="12.75" hidden="1" x14ac:dyDescent="0.2">
      <c r="A169" s="47">
        <v>163</v>
      </c>
      <c r="B169" s="12">
        <f>'Encargos e Benefícios'!B168</f>
        <v>0</v>
      </c>
      <c r="C169" s="10">
        <f>'Encargos e Benefícios'!C168</f>
        <v>0</v>
      </c>
      <c r="D169" s="37"/>
      <c r="E169" s="167"/>
      <c r="F169" s="166"/>
      <c r="G169" s="165"/>
      <c r="H169" s="127"/>
      <c r="I169" s="46"/>
      <c r="J169" s="46"/>
      <c r="K169" s="46"/>
      <c r="L169" s="46"/>
      <c r="M169" s="165"/>
      <c r="N169" s="127"/>
      <c r="O169" s="46"/>
      <c r="P169" s="46"/>
      <c r="Q169" s="46"/>
      <c r="R169" s="46"/>
      <c r="S169" s="165"/>
      <c r="T169" s="127"/>
      <c r="U169" s="46"/>
      <c r="V169" s="46"/>
      <c r="W169" s="46"/>
      <c r="X169" s="46"/>
      <c r="Y169" s="165"/>
      <c r="Z169" s="127"/>
      <c r="AA169" s="46"/>
      <c r="AB169" s="46"/>
      <c r="AC169" s="46"/>
      <c r="AD169" s="46"/>
      <c r="AE169" s="165"/>
      <c r="AF169" s="127"/>
      <c r="AG169" s="46"/>
      <c r="AH169" s="46"/>
      <c r="AI169" s="46"/>
      <c r="AJ169" s="130"/>
      <c r="AK169" s="11">
        <f>'Encargos e Benefícios'!D168</f>
        <v>0</v>
      </c>
      <c r="AL169" s="11">
        <f>IF('Encargos e Benefícios'!C168=0,0,'Encargos e Benefícios'!U168/'Encargos e Benefícios'!C168)</f>
        <v>0</v>
      </c>
      <c r="AM169" s="11">
        <f>IF('Encargos e Benefícios'!C168=0,0,'Encargos e Benefícios'!AC168/'Encargos e Benefícios'!C168)</f>
        <v>0</v>
      </c>
      <c r="AN169" s="114">
        <f>IF('Encargos e Benefícios'!C168=0,0,'Encargos e Benefícios'!AD168/'Encargos e Benefícios'!C168)</f>
        <v>0</v>
      </c>
      <c r="AO169" s="32"/>
      <c r="AP169" s="31"/>
      <c r="AQ169" s="31"/>
      <c r="AR169" s="203"/>
      <c r="AS169" s="32"/>
    </row>
    <row r="170" spans="1:45" ht="12.75" hidden="1" x14ac:dyDescent="0.2">
      <c r="A170" s="47">
        <v>164</v>
      </c>
      <c r="B170" s="12">
        <f>'Encargos e Benefícios'!B169</f>
        <v>0</v>
      </c>
      <c r="C170" s="10">
        <f>'Encargos e Benefícios'!C169</f>
        <v>0</v>
      </c>
      <c r="D170" s="37"/>
      <c r="E170" s="167"/>
      <c r="F170" s="166"/>
      <c r="G170" s="165"/>
      <c r="H170" s="127"/>
      <c r="I170" s="46"/>
      <c r="J170" s="46"/>
      <c r="K170" s="46"/>
      <c r="L170" s="46"/>
      <c r="M170" s="165"/>
      <c r="N170" s="127"/>
      <c r="O170" s="46"/>
      <c r="P170" s="46"/>
      <c r="Q170" s="46"/>
      <c r="R170" s="46"/>
      <c r="S170" s="165"/>
      <c r="T170" s="127"/>
      <c r="U170" s="46"/>
      <c r="V170" s="46"/>
      <c r="W170" s="46"/>
      <c r="X170" s="46"/>
      <c r="Y170" s="165"/>
      <c r="Z170" s="127"/>
      <c r="AA170" s="46"/>
      <c r="AB170" s="46"/>
      <c r="AC170" s="46"/>
      <c r="AD170" s="46"/>
      <c r="AE170" s="165"/>
      <c r="AF170" s="127"/>
      <c r="AG170" s="46"/>
      <c r="AH170" s="46"/>
      <c r="AI170" s="46"/>
      <c r="AJ170" s="130"/>
      <c r="AK170" s="11">
        <f>'Encargos e Benefícios'!D169</f>
        <v>0</v>
      </c>
      <c r="AL170" s="11">
        <f>IF('Encargos e Benefícios'!C169=0,0,'Encargos e Benefícios'!U169/'Encargos e Benefícios'!C169)</f>
        <v>0</v>
      </c>
      <c r="AM170" s="11">
        <f>IF('Encargos e Benefícios'!C169=0,0,'Encargos e Benefícios'!AC169/'Encargos e Benefícios'!C169)</f>
        <v>0</v>
      </c>
      <c r="AN170" s="114">
        <f>IF('Encargos e Benefícios'!C169=0,0,'Encargos e Benefícios'!AD169/'Encargos e Benefícios'!C169)</f>
        <v>0</v>
      </c>
      <c r="AO170" s="32"/>
      <c r="AP170" s="31"/>
      <c r="AQ170" s="31"/>
      <c r="AR170" s="203"/>
      <c r="AS170" s="32"/>
    </row>
    <row r="171" spans="1:45" ht="12.75" hidden="1" x14ac:dyDescent="0.2">
      <c r="A171" s="47">
        <v>165</v>
      </c>
      <c r="B171" s="12">
        <f>'Encargos e Benefícios'!B170</f>
        <v>0</v>
      </c>
      <c r="C171" s="10">
        <f>'Encargos e Benefícios'!C170</f>
        <v>0</v>
      </c>
      <c r="D171" s="37"/>
      <c r="E171" s="167"/>
      <c r="F171" s="166"/>
      <c r="G171" s="165"/>
      <c r="H171" s="127"/>
      <c r="I171" s="46"/>
      <c r="J171" s="46"/>
      <c r="K171" s="46"/>
      <c r="L171" s="46"/>
      <c r="M171" s="165"/>
      <c r="N171" s="127"/>
      <c r="O171" s="46"/>
      <c r="P171" s="46"/>
      <c r="Q171" s="46"/>
      <c r="R171" s="46"/>
      <c r="S171" s="165"/>
      <c r="T171" s="127"/>
      <c r="U171" s="46"/>
      <c r="V171" s="46"/>
      <c r="W171" s="46"/>
      <c r="X171" s="46"/>
      <c r="Y171" s="165"/>
      <c r="Z171" s="127"/>
      <c r="AA171" s="46"/>
      <c r="AB171" s="46"/>
      <c r="AC171" s="46"/>
      <c r="AD171" s="46"/>
      <c r="AE171" s="165"/>
      <c r="AF171" s="127"/>
      <c r="AG171" s="46"/>
      <c r="AH171" s="46"/>
      <c r="AI171" s="46"/>
      <c r="AJ171" s="130"/>
      <c r="AK171" s="11">
        <f>'Encargos e Benefícios'!D170</f>
        <v>0</v>
      </c>
      <c r="AL171" s="11">
        <f>IF('Encargos e Benefícios'!C170=0,0,'Encargos e Benefícios'!U170/'Encargos e Benefícios'!C170)</f>
        <v>0</v>
      </c>
      <c r="AM171" s="11">
        <f>IF('Encargos e Benefícios'!C170=0,0,'Encargos e Benefícios'!AC170/'Encargos e Benefícios'!C170)</f>
        <v>0</v>
      </c>
      <c r="AN171" s="114">
        <f>IF('Encargos e Benefícios'!C170=0,0,'Encargos e Benefícios'!AD170/'Encargos e Benefícios'!C170)</f>
        <v>0</v>
      </c>
      <c r="AO171" s="32"/>
      <c r="AP171" s="31"/>
      <c r="AQ171" s="31"/>
      <c r="AR171" s="203"/>
      <c r="AS171" s="32"/>
    </row>
    <row r="172" spans="1:45" ht="12.75" hidden="1" x14ac:dyDescent="0.2">
      <c r="A172" s="47">
        <v>166</v>
      </c>
      <c r="B172" s="12">
        <f>'Encargos e Benefícios'!B171</f>
        <v>0</v>
      </c>
      <c r="C172" s="10">
        <f>'Encargos e Benefícios'!C171</f>
        <v>0</v>
      </c>
      <c r="D172" s="37"/>
      <c r="E172" s="167"/>
      <c r="F172" s="166"/>
      <c r="G172" s="165"/>
      <c r="H172" s="127"/>
      <c r="I172" s="46"/>
      <c r="J172" s="46"/>
      <c r="K172" s="46"/>
      <c r="L172" s="46"/>
      <c r="M172" s="165"/>
      <c r="N172" s="127"/>
      <c r="O172" s="46"/>
      <c r="P172" s="46"/>
      <c r="Q172" s="46"/>
      <c r="R172" s="46"/>
      <c r="S172" s="165"/>
      <c r="T172" s="127"/>
      <c r="U172" s="46"/>
      <c r="V172" s="46"/>
      <c r="W172" s="46"/>
      <c r="X172" s="46"/>
      <c r="Y172" s="165"/>
      <c r="Z172" s="127"/>
      <c r="AA172" s="46"/>
      <c r="AB172" s="46"/>
      <c r="AC172" s="46"/>
      <c r="AD172" s="46"/>
      <c r="AE172" s="165"/>
      <c r="AF172" s="127"/>
      <c r="AG172" s="46"/>
      <c r="AH172" s="46"/>
      <c r="AI172" s="46"/>
      <c r="AJ172" s="130"/>
      <c r="AK172" s="11">
        <f>'Encargos e Benefícios'!D171</f>
        <v>0</v>
      </c>
      <c r="AL172" s="11">
        <f>IF('Encargos e Benefícios'!C171=0,0,'Encargos e Benefícios'!U171/'Encargos e Benefícios'!C171)</f>
        <v>0</v>
      </c>
      <c r="AM172" s="11">
        <f>IF('Encargos e Benefícios'!C171=0,0,'Encargos e Benefícios'!AC171/'Encargos e Benefícios'!C171)</f>
        <v>0</v>
      </c>
      <c r="AN172" s="114">
        <f>IF('Encargos e Benefícios'!C171=0,0,'Encargos e Benefícios'!AD171/'Encargos e Benefícios'!C171)</f>
        <v>0</v>
      </c>
      <c r="AO172" s="32"/>
      <c r="AP172" s="31"/>
      <c r="AQ172" s="31"/>
      <c r="AR172" s="203"/>
      <c r="AS172" s="32"/>
    </row>
    <row r="173" spans="1:45" ht="12.75" hidden="1" x14ac:dyDescent="0.2">
      <c r="A173" s="47">
        <v>167</v>
      </c>
      <c r="B173" s="12">
        <f>'Encargos e Benefícios'!B172</f>
        <v>0</v>
      </c>
      <c r="C173" s="10">
        <f>'Encargos e Benefícios'!C172</f>
        <v>0</v>
      </c>
      <c r="D173" s="37"/>
      <c r="E173" s="167"/>
      <c r="F173" s="166"/>
      <c r="G173" s="165"/>
      <c r="H173" s="127"/>
      <c r="I173" s="46"/>
      <c r="J173" s="46"/>
      <c r="K173" s="46"/>
      <c r="L173" s="46"/>
      <c r="M173" s="165"/>
      <c r="N173" s="127"/>
      <c r="O173" s="46"/>
      <c r="P173" s="46"/>
      <c r="Q173" s="46"/>
      <c r="R173" s="46"/>
      <c r="S173" s="165"/>
      <c r="T173" s="127"/>
      <c r="U173" s="46"/>
      <c r="V173" s="46"/>
      <c r="W173" s="46"/>
      <c r="X173" s="46"/>
      <c r="Y173" s="165"/>
      <c r="Z173" s="127"/>
      <c r="AA173" s="46"/>
      <c r="AB173" s="46"/>
      <c r="AC173" s="46"/>
      <c r="AD173" s="46"/>
      <c r="AE173" s="165"/>
      <c r="AF173" s="127"/>
      <c r="AG173" s="46"/>
      <c r="AH173" s="46"/>
      <c r="AI173" s="46"/>
      <c r="AJ173" s="130"/>
      <c r="AK173" s="11">
        <f>'Encargos e Benefícios'!D172</f>
        <v>0</v>
      </c>
      <c r="AL173" s="11">
        <f>IF('Encargos e Benefícios'!C172=0,0,'Encargos e Benefícios'!U172/'Encargos e Benefícios'!C172)</f>
        <v>0</v>
      </c>
      <c r="AM173" s="11">
        <f>IF('Encargos e Benefícios'!C172=0,0,'Encargos e Benefícios'!AC172/'Encargos e Benefícios'!C172)</f>
        <v>0</v>
      </c>
      <c r="AN173" s="114">
        <f>IF('Encargos e Benefícios'!C172=0,0,'Encargos e Benefícios'!AD172/'Encargos e Benefícios'!C172)</f>
        <v>0</v>
      </c>
      <c r="AO173" s="32"/>
      <c r="AP173" s="31"/>
      <c r="AQ173" s="31"/>
      <c r="AR173" s="203"/>
      <c r="AS173" s="32"/>
    </row>
    <row r="174" spans="1:45" ht="12.75" hidden="1" x14ac:dyDescent="0.2">
      <c r="A174" s="47">
        <v>168</v>
      </c>
      <c r="B174" s="12">
        <f>'Encargos e Benefícios'!B173</f>
        <v>0</v>
      </c>
      <c r="C174" s="10">
        <f>'Encargos e Benefícios'!C173</f>
        <v>0</v>
      </c>
      <c r="D174" s="37"/>
      <c r="E174" s="167"/>
      <c r="F174" s="166"/>
      <c r="G174" s="165"/>
      <c r="H174" s="127"/>
      <c r="I174" s="46"/>
      <c r="J174" s="46"/>
      <c r="K174" s="46"/>
      <c r="L174" s="46"/>
      <c r="M174" s="165"/>
      <c r="N174" s="127"/>
      <c r="O174" s="46"/>
      <c r="P174" s="46"/>
      <c r="Q174" s="46"/>
      <c r="R174" s="46"/>
      <c r="S174" s="165"/>
      <c r="T174" s="127"/>
      <c r="U174" s="46"/>
      <c r="V174" s="46"/>
      <c r="W174" s="46"/>
      <c r="X174" s="46"/>
      <c r="Y174" s="165"/>
      <c r="Z174" s="127"/>
      <c r="AA174" s="46"/>
      <c r="AB174" s="46"/>
      <c r="AC174" s="46"/>
      <c r="AD174" s="46"/>
      <c r="AE174" s="165"/>
      <c r="AF174" s="127"/>
      <c r="AG174" s="46"/>
      <c r="AH174" s="46"/>
      <c r="AI174" s="46"/>
      <c r="AJ174" s="130"/>
      <c r="AK174" s="11">
        <f>'Encargos e Benefícios'!D173</f>
        <v>0</v>
      </c>
      <c r="AL174" s="11">
        <f>IF('Encargos e Benefícios'!C173=0,0,'Encargos e Benefícios'!U173/'Encargos e Benefícios'!C173)</f>
        <v>0</v>
      </c>
      <c r="AM174" s="11">
        <f>IF('Encargos e Benefícios'!C173=0,0,'Encargos e Benefícios'!AC173/'Encargos e Benefícios'!C173)</f>
        <v>0</v>
      </c>
      <c r="AN174" s="114">
        <f>IF('Encargos e Benefícios'!C173=0,0,'Encargos e Benefícios'!AD173/'Encargos e Benefícios'!C173)</f>
        <v>0</v>
      </c>
      <c r="AO174" s="32"/>
      <c r="AP174" s="31"/>
      <c r="AQ174" s="31"/>
      <c r="AR174" s="203"/>
      <c r="AS174" s="32"/>
    </row>
    <row r="175" spans="1:45" ht="12.75" hidden="1" x14ac:dyDescent="0.2">
      <c r="A175" s="47">
        <v>169</v>
      </c>
      <c r="B175" s="12">
        <f>'Encargos e Benefícios'!B174</f>
        <v>0</v>
      </c>
      <c r="C175" s="10">
        <f>'Encargos e Benefícios'!C174</f>
        <v>0</v>
      </c>
      <c r="D175" s="37"/>
      <c r="E175" s="167"/>
      <c r="F175" s="166"/>
      <c r="G175" s="165"/>
      <c r="H175" s="127"/>
      <c r="I175" s="46"/>
      <c r="J175" s="46"/>
      <c r="K175" s="46"/>
      <c r="L175" s="46"/>
      <c r="M175" s="165"/>
      <c r="N175" s="127"/>
      <c r="O175" s="46"/>
      <c r="P175" s="46"/>
      <c r="Q175" s="46"/>
      <c r="R175" s="46"/>
      <c r="S175" s="165"/>
      <c r="T175" s="127"/>
      <c r="U175" s="46"/>
      <c r="V175" s="46"/>
      <c r="W175" s="46"/>
      <c r="X175" s="46"/>
      <c r="Y175" s="165"/>
      <c r="Z175" s="127"/>
      <c r="AA175" s="46"/>
      <c r="AB175" s="46"/>
      <c r="AC175" s="46"/>
      <c r="AD175" s="46"/>
      <c r="AE175" s="165"/>
      <c r="AF175" s="127"/>
      <c r="AG175" s="46"/>
      <c r="AH175" s="46"/>
      <c r="AI175" s="46"/>
      <c r="AJ175" s="130"/>
      <c r="AK175" s="11">
        <f>'Encargos e Benefícios'!D174</f>
        <v>0</v>
      </c>
      <c r="AL175" s="11">
        <f>IF('Encargos e Benefícios'!C174=0,0,'Encargos e Benefícios'!U174/'Encargos e Benefícios'!C174)</f>
        <v>0</v>
      </c>
      <c r="AM175" s="11">
        <f>IF('Encargos e Benefícios'!C174=0,0,'Encargos e Benefícios'!AC174/'Encargos e Benefícios'!C174)</f>
        <v>0</v>
      </c>
      <c r="AN175" s="114">
        <f>IF('Encargos e Benefícios'!C174=0,0,'Encargos e Benefícios'!AD174/'Encargos e Benefícios'!C174)</f>
        <v>0</v>
      </c>
      <c r="AO175" s="32"/>
      <c r="AP175" s="31"/>
      <c r="AQ175" s="31"/>
      <c r="AR175" s="203"/>
      <c r="AS175" s="32"/>
    </row>
    <row r="176" spans="1:45" ht="12.75" hidden="1" x14ac:dyDescent="0.2">
      <c r="A176" s="47">
        <v>170</v>
      </c>
      <c r="B176" s="12">
        <f>'Encargos e Benefícios'!B175</f>
        <v>0</v>
      </c>
      <c r="C176" s="10">
        <f>'Encargos e Benefícios'!C175</f>
        <v>0</v>
      </c>
      <c r="D176" s="37"/>
      <c r="E176" s="167"/>
      <c r="F176" s="166"/>
      <c r="G176" s="165"/>
      <c r="H176" s="127"/>
      <c r="I176" s="46"/>
      <c r="J176" s="46"/>
      <c r="K176" s="46"/>
      <c r="L176" s="46"/>
      <c r="M176" s="165"/>
      <c r="N176" s="127"/>
      <c r="O176" s="46"/>
      <c r="P176" s="46"/>
      <c r="Q176" s="46"/>
      <c r="R176" s="46"/>
      <c r="S176" s="165"/>
      <c r="T176" s="127"/>
      <c r="U176" s="46"/>
      <c r="V176" s="46"/>
      <c r="W176" s="46"/>
      <c r="X176" s="46"/>
      <c r="Y176" s="165"/>
      <c r="Z176" s="127"/>
      <c r="AA176" s="46"/>
      <c r="AB176" s="46"/>
      <c r="AC176" s="46"/>
      <c r="AD176" s="46"/>
      <c r="AE176" s="165"/>
      <c r="AF176" s="127"/>
      <c r="AG176" s="46"/>
      <c r="AH176" s="46"/>
      <c r="AI176" s="46"/>
      <c r="AJ176" s="130"/>
      <c r="AK176" s="11">
        <f>'Encargos e Benefícios'!D175</f>
        <v>0</v>
      </c>
      <c r="AL176" s="11">
        <f>IF('Encargos e Benefícios'!C175=0,0,'Encargos e Benefícios'!U175/'Encargos e Benefícios'!C175)</f>
        <v>0</v>
      </c>
      <c r="AM176" s="11">
        <f>IF('Encargos e Benefícios'!C175=0,0,'Encargos e Benefícios'!AC175/'Encargos e Benefícios'!C175)</f>
        <v>0</v>
      </c>
      <c r="AN176" s="114">
        <f>IF('Encargos e Benefícios'!C175=0,0,'Encargos e Benefícios'!AD175/'Encargos e Benefícios'!C175)</f>
        <v>0</v>
      </c>
      <c r="AO176" s="32"/>
      <c r="AP176" s="31"/>
      <c r="AQ176" s="31"/>
      <c r="AR176" s="203"/>
      <c r="AS176" s="32"/>
    </row>
    <row r="177" spans="1:45" ht="12.75" hidden="1" x14ac:dyDescent="0.2">
      <c r="A177" s="47">
        <v>171</v>
      </c>
      <c r="B177" s="12">
        <f>'Encargos e Benefícios'!B176</f>
        <v>0</v>
      </c>
      <c r="C177" s="10">
        <f>'Encargos e Benefícios'!C176</f>
        <v>0</v>
      </c>
      <c r="D177" s="37"/>
      <c r="E177" s="167"/>
      <c r="F177" s="166"/>
      <c r="G177" s="165"/>
      <c r="H177" s="127"/>
      <c r="I177" s="46"/>
      <c r="J177" s="46"/>
      <c r="K177" s="46"/>
      <c r="L177" s="46"/>
      <c r="M177" s="165"/>
      <c r="N177" s="127"/>
      <c r="O177" s="46"/>
      <c r="P177" s="46"/>
      <c r="Q177" s="46"/>
      <c r="R177" s="46"/>
      <c r="S177" s="165"/>
      <c r="T177" s="127"/>
      <c r="U177" s="46"/>
      <c r="V177" s="46"/>
      <c r="W177" s="46"/>
      <c r="X177" s="46"/>
      <c r="Y177" s="165"/>
      <c r="Z177" s="127"/>
      <c r="AA177" s="46"/>
      <c r="AB177" s="46"/>
      <c r="AC177" s="46"/>
      <c r="AD177" s="46"/>
      <c r="AE177" s="165"/>
      <c r="AF177" s="127"/>
      <c r="AG177" s="46"/>
      <c r="AH177" s="46"/>
      <c r="AI177" s="46"/>
      <c r="AJ177" s="130"/>
      <c r="AK177" s="11">
        <f>'Encargos e Benefícios'!D176</f>
        <v>0</v>
      </c>
      <c r="AL177" s="11">
        <f>IF('Encargos e Benefícios'!C176=0,0,'Encargos e Benefícios'!U176/'Encargos e Benefícios'!C176)</f>
        <v>0</v>
      </c>
      <c r="AM177" s="11">
        <f>IF('Encargos e Benefícios'!C176=0,0,'Encargos e Benefícios'!AC176/'Encargos e Benefícios'!C176)</f>
        <v>0</v>
      </c>
      <c r="AN177" s="114">
        <f>IF('Encargos e Benefícios'!C176=0,0,'Encargos e Benefícios'!AD176/'Encargos e Benefícios'!C176)</f>
        <v>0</v>
      </c>
      <c r="AO177" s="32"/>
      <c r="AP177" s="31"/>
      <c r="AQ177" s="31"/>
      <c r="AR177" s="203"/>
      <c r="AS177" s="32"/>
    </row>
    <row r="178" spans="1:45" ht="12.75" hidden="1" x14ac:dyDescent="0.2">
      <c r="A178" s="47">
        <v>172</v>
      </c>
      <c r="B178" s="12">
        <f>'Encargos e Benefícios'!B177</f>
        <v>0</v>
      </c>
      <c r="C178" s="10">
        <f>'Encargos e Benefícios'!C177</f>
        <v>0</v>
      </c>
      <c r="D178" s="37"/>
      <c r="E178" s="167"/>
      <c r="F178" s="166"/>
      <c r="G178" s="165"/>
      <c r="H178" s="127"/>
      <c r="I178" s="46"/>
      <c r="J178" s="46"/>
      <c r="K178" s="46"/>
      <c r="L178" s="46"/>
      <c r="M178" s="165"/>
      <c r="N178" s="127"/>
      <c r="O178" s="46"/>
      <c r="P178" s="46"/>
      <c r="Q178" s="46"/>
      <c r="R178" s="46"/>
      <c r="S178" s="165"/>
      <c r="T178" s="127"/>
      <c r="U178" s="46"/>
      <c r="V178" s="46"/>
      <c r="W178" s="46"/>
      <c r="X178" s="46"/>
      <c r="Y178" s="165"/>
      <c r="Z178" s="127"/>
      <c r="AA178" s="46"/>
      <c r="AB178" s="46"/>
      <c r="AC178" s="46"/>
      <c r="AD178" s="46"/>
      <c r="AE178" s="165"/>
      <c r="AF178" s="127"/>
      <c r="AG178" s="46"/>
      <c r="AH178" s="46"/>
      <c r="AI178" s="46"/>
      <c r="AJ178" s="130"/>
      <c r="AK178" s="11">
        <f>'Encargos e Benefícios'!D177</f>
        <v>0</v>
      </c>
      <c r="AL178" s="11">
        <f>IF('Encargos e Benefícios'!C177=0,0,'Encargos e Benefícios'!U177/'Encargos e Benefícios'!C177)</f>
        <v>0</v>
      </c>
      <c r="AM178" s="11">
        <f>IF('Encargos e Benefícios'!C177=0,0,'Encargos e Benefícios'!AC177/'Encargos e Benefícios'!C177)</f>
        <v>0</v>
      </c>
      <c r="AN178" s="114">
        <f>IF('Encargos e Benefícios'!C177=0,0,'Encargos e Benefícios'!AD177/'Encargos e Benefícios'!C177)</f>
        <v>0</v>
      </c>
      <c r="AO178" s="32"/>
      <c r="AP178" s="31"/>
      <c r="AQ178" s="31"/>
      <c r="AR178" s="203"/>
      <c r="AS178" s="32"/>
    </row>
    <row r="179" spans="1:45" ht="12.75" hidden="1" x14ac:dyDescent="0.2">
      <c r="A179" s="47">
        <v>173</v>
      </c>
      <c r="B179" s="12">
        <f>'Encargos e Benefícios'!B178</f>
        <v>0</v>
      </c>
      <c r="C179" s="10">
        <f>'Encargos e Benefícios'!C178</f>
        <v>0</v>
      </c>
      <c r="D179" s="37"/>
      <c r="E179" s="167"/>
      <c r="F179" s="166"/>
      <c r="G179" s="165"/>
      <c r="H179" s="127"/>
      <c r="I179" s="46"/>
      <c r="J179" s="46"/>
      <c r="K179" s="46"/>
      <c r="L179" s="46"/>
      <c r="M179" s="165"/>
      <c r="N179" s="127"/>
      <c r="O179" s="46"/>
      <c r="P179" s="46"/>
      <c r="Q179" s="46"/>
      <c r="R179" s="46"/>
      <c r="S179" s="165"/>
      <c r="T179" s="127"/>
      <c r="U179" s="46"/>
      <c r="V179" s="46"/>
      <c r="W179" s="46"/>
      <c r="X179" s="46"/>
      <c r="Y179" s="165"/>
      <c r="Z179" s="127"/>
      <c r="AA179" s="46"/>
      <c r="AB179" s="46"/>
      <c r="AC179" s="46"/>
      <c r="AD179" s="46"/>
      <c r="AE179" s="165"/>
      <c r="AF179" s="127"/>
      <c r="AG179" s="46"/>
      <c r="AH179" s="46"/>
      <c r="AI179" s="46"/>
      <c r="AJ179" s="130"/>
      <c r="AK179" s="11">
        <f>'Encargos e Benefícios'!D178</f>
        <v>0</v>
      </c>
      <c r="AL179" s="11">
        <f>IF('Encargos e Benefícios'!C178=0,0,'Encargos e Benefícios'!U178/'Encargos e Benefícios'!C178)</f>
        <v>0</v>
      </c>
      <c r="AM179" s="11">
        <f>IF('Encargos e Benefícios'!C178=0,0,'Encargos e Benefícios'!AC178/'Encargos e Benefícios'!C178)</f>
        <v>0</v>
      </c>
      <c r="AN179" s="114">
        <f>IF('Encargos e Benefícios'!C178=0,0,'Encargos e Benefícios'!AD178/'Encargos e Benefícios'!C178)</f>
        <v>0</v>
      </c>
      <c r="AO179" s="32"/>
      <c r="AP179" s="31"/>
      <c r="AQ179" s="31"/>
      <c r="AR179" s="203"/>
      <c r="AS179" s="32"/>
    </row>
    <row r="180" spans="1:45" ht="12.75" hidden="1" x14ac:dyDescent="0.2">
      <c r="A180" s="47">
        <v>174</v>
      </c>
      <c r="B180" s="12">
        <f>'Encargos e Benefícios'!B179</f>
        <v>0</v>
      </c>
      <c r="C180" s="10">
        <f>'Encargos e Benefícios'!C179</f>
        <v>0</v>
      </c>
      <c r="D180" s="37"/>
      <c r="E180" s="167"/>
      <c r="F180" s="166"/>
      <c r="G180" s="165"/>
      <c r="H180" s="127"/>
      <c r="I180" s="46"/>
      <c r="J180" s="46"/>
      <c r="K180" s="46"/>
      <c r="L180" s="46"/>
      <c r="M180" s="165"/>
      <c r="N180" s="127"/>
      <c r="O180" s="46"/>
      <c r="P180" s="46"/>
      <c r="Q180" s="46"/>
      <c r="R180" s="46"/>
      <c r="S180" s="165"/>
      <c r="T180" s="127"/>
      <c r="U180" s="46"/>
      <c r="V180" s="46"/>
      <c r="W180" s="46"/>
      <c r="X180" s="46"/>
      <c r="Y180" s="165"/>
      <c r="Z180" s="127"/>
      <c r="AA180" s="46"/>
      <c r="AB180" s="46"/>
      <c r="AC180" s="46"/>
      <c r="AD180" s="46"/>
      <c r="AE180" s="165"/>
      <c r="AF180" s="127"/>
      <c r="AG180" s="46"/>
      <c r="AH180" s="46"/>
      <c r="AI180" s="46"/>
      <c r="AJ180" s="130"/>
      <c r="AK180" s="11">
        <f>'Encargos e Benefícios'!D179</f>
        <v>0</v>
      </c>
      <c r="AL180" s="11">
        <f>IF('Encargos e Benefícios'!C179=0,0,'Encargos e Benefícios'!U179/'Encargos e Benefícios'!C179)</f>
        <v>0</v>
      </c>
      <c r="AM180" s="11">
        <f>IF('Encargos e Benefícios'!C179=0,0,'Encargos e Benefícios'!AC179/'Encargos e Benefícios'!C179)</f>
        <v>0</v>
      </c>
      <c r="AN180" s="114">
        <f>IF('Encargos e Benefícios'!C179=0,0,'Encargos e Benefícios'!AD179/'Encargos e Benefícios'!C179)</f>
        <v>0</v>
      </c>
      <c r="AO180" s="32"/>
      <c r="AP180" s="31"/>
      <c r="AQ180" s="31"/>
      <c r="AR180" s="203"/>
      <c r="AS180" s="32"/>
    </row>
    <row r="181" spans="1:45" ht="12.75" hidden="1" x14ac:dyDescent="0.2">
      <c r="A181" s="47">
        <v>175</v>
      </c>
      <c r="B181" s="12">
        <f>'Encargos e Benefícios'!B180</f>
        <v>0</v>
      </c>
      <c r="C181" s="10">
        <f>'Encargos e Benefícios'!C180</f>
        <v>0</v>
      </c>
      <c r="D181" s="37"/>
      <c r="E181" s="167"/>
      <c r="F181" s="166"/>
      <c r="G181" s="165"/>
      <c r="H181" s="127"/>
      <c r="I181" s="46"/>
      <c r="J181" s="46"/>
      <c r="K181" s="46"/>
      <c r="L181" s="46"/>
      <c r="M181" s="165"/>
      <c r="N181" s="127"/>
      <c r="O181" s="46"/>
      <c r="P181" s="46"/>
      <c r="Q181" s="46"/>
      <c r="R181" s="46"/>
      <c r="S181" s="165"/>
      <c r="T181" s="127"/>
      <c r="U181" s="46"/>
      <c r="V181" s="46"/>
      <c r="W181" s="46"/>
      <c r="X181" s="46"/>
      <c r="Y181" s="165"/>
      <c r="Z181" s="127"/>
      <c r="AA181" s="46"/>
      <c r="AB181" s="46"/>
      <c r="AC181" s="46"/>
      <c r="AD181" s="46"/>
      <c r="AE181" s="165"/>
      <c r="AF181" s="127"/>
      <c r="AG181" s="46"/>
      <c r="AH181" s="46"/>
      <c r="AI181" s="46"/>
      <c r="AJ181" s="130"/>
      <c r="AK181" s="11">
        <f>'Encargos e Benefícios'!D180</f>
        <v>0</v>
      </c>
      <c r="AL181" s="11">
        <f>IF('Encargos e Benefícios'!C180=0,0,'Encargos e Benefícios'!U180/'Encargos e Benefícios'!C180)</f>
        <v>0</v>
      </c>
      <c r="AM181" s="11">
        <f>IF('Encargos e Benefícios'!C180=0,0,'Encargos e Benefícios'!AC180/'Encargos e Benefícios'!C180)</f>
        <v>0</v>
      </c>
      <c r="AN181" s="114">
        <f>IF('Encargos e Benefícios'!C180=0,0,'Encargos e Benefícios'!AD180/'Encargos e Benefícios'!C180)</f>
        <v>0</v>
      </c>
      <c r="AO181" s="32"/>
      <c r="AP181" s="31"/>
      <c r="AQ181" s="31"/>
      <c r="AR181" s="203"/>
      <c r="AS181" s="32"/>
    </row>
    <row r="182" spans="1:45" ht="12.75" hidden="1" x14ac:dyDescent="0.2">
      <c r="A182" s="47">
        <v>176</v>
      </c>
      <c r="B182" s="12">
        <f>'Encargos e Benefícios'!B181</f>
        <v>0</v>
      </c>
      <c r="C182" s="10">
        <f>'Encargos e Benefícios'!C181</f>
        <v>0</v>
      </c>
      <c r="D182" s="37"/>
      <c r="E182" s="167"/>
      <c r="F182" s="166"/>
      <c r="G182" s="165"/>
      <c r="H182" s="127"/>
      <c r="I182" s="46"/>
      <c r="J182" s="46"/>
      <c r="K182" s="46"/>
      <c r="L182" s="46"/>
      <c r="M182" s="165"/>
      <c r="N182" s="127"/>
      <c r="O182" s="46"/>
      <c r="P182" s="46"/>
      <c r="Q182" s="46"/>
      <c r="R182" s="46"/>
      <c r="S182" s="165"/>
      <c r="T182" s="127"/>
      <c r="U182" s="46"/>
      <c r="V182" s="46"/>
      <c r="W182" s="46"/>
      <c r="X182" s="46"/>
      <c r="Y182" s="165"/>
      <c r="Z182" s="127"/>
      <c r="AA182" s="46"/>
      <c r="AB182" s="46"/>
      <c r="AC182" s="46"/>
      <c r="AD182" s="46"/>
      <c r="AE182" s="165"/>
      <c r="AF182" s="127"/>
      <c r="AG182" s="46"/>
      <c r="AH182" s="46"/>
      <c r="AI182" s="46"/>
      <c r="AJ182" s="130"/>
      <c r="AK182" s="11">
        <f>'Encargos e Benefícios'!D181</f>
        <v>0</v>
      </c>
      <c r="AL182" s="11">
        <f>IF('Encargos e Benefícios'!C181=0,0,'Encargos e Benefícios'!U181/'Encargos e Benefícios'!C181)</f>
        <v>0</v>
      </c>
      <c r="AM182" s="11">
        <f>IF('Encargos e Benefícios'!C181=0,0,'Encargos e Benefícios'!AC181/'Encargos e Benefícios'!C181)</f>
        <v>0</v>
      </c>
      <c r="AN182" s="114">
        <f>IF('Encargos e Benefícios'!C181=0,0,'Encargos e Benefícios'!AD181/'Encargos e Benefícios'!C181)</f>
        <v>0</v>
      </c>
      <c r="AO182" s="32"/>
      <c r="AP182" s="31"/>
      <c r="AQ182" s="31"/>
      <c r="AR182" s="203"/>
      <c r="AS182" s="32"/>
    </row>
    <row r="183" spans="1:45" ht="12.75" hidden="1" x14ac:dyDescent="0.2">
      <c r="A183" s="47">
        <v>177</v>
      </c>
      <c r="B183" s="12">
        <f>'Encargos e Benefícios'!B182</f>
        <v>0</v>
      </c>
      <c r="C183" s="10">
        <f>'Encargos e Benefícios'!C182</f>
        <v>0</v>
      </c>
      <c r="D183" s="37"/>
      <c r="E183" s="167"/>
      <c r="F183" s="166"/>
      <c r="G183" s="165"/>
      <c r="H183" s="127"/>
      <c r="I183" s="46"/>
      <c r="J183" s="46"/>
      <c r="K183" s="46"/>
      <c r="L183" s="46"/>
      <c r="M183" s="165"/>
      <c r="N183" s="127"/>
      <c r="O183" s="46"/>
      <c r="P183" s="46"/>
      <c r="Q183" s="46"/>
      <c r="R183" s="46"/>
      <c r="S183" s="165"/>
      <c r="T183" s="127"/>
      <c r="U183" s="46"/>
      <c r="V183" s="46"/>
      <c r="W183" s="46"/>
      <c r="X183" s="46"/>
      <c r="Y183" s="165"/>
      <c r="Z183" s="127"/>
      <c r="AA183" s="46"/>
      <c r="AB183" s="46"/>
      <c r="AC183" s="46"/>
      <c r="AD183" s="46"/>
      <c r="AE183" s="165"/>
      <c r="AF183" s="127"/>
      <c r="AG183" s="46"/>
      <c r="AH183" s="46"/>
      <c r="AI183" s="46"/>
      <c r="AJ183" s="130"/>
      <c r="AK183" s="11">
        <f>'Encargos e Benefícios'!D182</f>
        <v>0</v>
      </c>
      <c r="AL183" s="11">
        <f>IF('Encargos e Benefícios'!C182=0,0,'Encargos e Benefícios'!U182/'Encargos e Benefícios'!C182)</f>
        <v>0</v>
      </c>
      <c r="AM183" s="11">
        <f>IF('Encargos e Benefícios'!C182=0,0,'Encargos e Benefícios'!AC182/'Encargos e Benefícios'!C182)</f>
        <v>0</v>
      </c>
      <c r="AN183" s="114">
        <f>IF('Encargos e Benefícios'!C182=0,0,'Encargos e Benefícios'!AD182/'Encargos e Benefícios'!C182)</f>
        <v>0</v>
      </c>
      <c r="AO183" s="32"/>
      <c r="AP183" s="31"/>
      <c r="AQ183" s="31"/>
      <c r="AR183" s="203"/>
      <c r="AS183" s="32"/>
    </row>
    <row r="184" spans="1:45" ht="12.75" hidden="1" x14ac:dyDescent="0.2">
      <c r="A184" s="47">
        <v>178</v>
      </c>
      <c r="B184" s="12">
        <f>'Encargos e Benefícios'!B183</f>
        <v>0</v>
      </c>
      <c r="C184" s="10">
        <f>'Encargos e Benefícios'!C183</f>
        <v>0</v>
      </c>
      <c r="D184" s="37"/>
      <c r="E184" s="167"/>
      <c r="F184" s="166"/>
      <c r="G184" s="165"/>
      <c r="H184" s="127"/>
      <c r="I184" s="46"/>
      <c r="J184" s="46"/>
      <c r="K184" s="46"/>
      <c r="L184" s="46"/>
      <c r="M184" s="165"/>
      <c r="N184" s="127"/>
      <c r="O184" s="46"/>
      <c r="P184" s="46"/>
      <c r="Q184" s="46"/>
      <c r="R184" s="46"/>
      <c r="S184" s="165"/>
      <c r="T184" s="127"/>
      <c r="U184" s="46"/>
      <c r="V184" s="46"/>
      <c r="W184" s="46"/>
      <c r="X184" s="46"/>
      <c r="Y184" s="165"/>
      <c r="Z184" s="127"/>
      <c r="AA184" s="46"/>
      <c r="AB184" s="46"/>
      <c r="AC184" s="46"/>
      <c r="AD184" s="46"/>
      <c r="AE184" s="165"/>
      <c r="AF184" s="127"/>
      <c r="AG184" s="46"/>
      <c r="AH184" s="46"/>
      <c r="AI184" s="46"/>
      <c r="AJ184" s="130"/>
      <c r="AK184" s="11">
        <f>'Encargos e Benefícios'!D183</f>
        <v>0</v>
      </c>
      <c r="AL184" s="11">
        <f>IF('Encargos e Benefícios'!C183=0,0,'Encargos e Benefícios'!U183/'Encargos e Benefícios'!C183)</f>
        <v>0</v>
      </c>
      <c r="AM184" s="11">
        <f>IF('Encargos e Benefícios'!C183=0,0,'Encargos e Benefícios'!AC183/'Encargos e Benefícios'!C183)</f>
        <v>0</v>
      </c>
      <c r="AN184" s="114">
        <f>IF('Encargos e Benefícios'!C183=0,0,'Encargos e Benefícios'!AD183/'Encargos e Benefícios'!C183)</f>
        <v>0</v>
      </c>
      <c r="AO184" s="32"/>
      <c r="AP184" s="31"/>
      <c r="AQ184" s="31"/>
      <c r="AR184" s="203"/>
      <c r="AS184" s="32"/>
    </row>
    <row r="185" spans="1:45" ht="12.75" hidden="1" x14ac:dyDescent="0.2">
      <c r="A185" s="47">
        <v>179</v>
      </c>
      <c r="B185" s="12">
        <f>'Encargos e Benefícios'!B184</f>
        <v>0</v>
      </c>
      <c r="C185" s="10">
        <f>'Encargos e Benefícios'!C184</f>
        <v>0</v>
      </c>
      <c r="D185" s="37"/>
      <c r="E185" s="167"/>
      <c r="F185" s="166"/>
      <c r="G185" s="165"/>
      <c r="H185" s="127"/>
      <c r="I185" s="46"/>
      <c r="J185" s="46"/>
      <c r="K185" s="46"/>
      <c r="L185" s="46"/>
      <c r="M185" s="165"/>
      <c r="N185" s="127"/>
      <c r="O185" s="46"/>
      <c r="P185" s="46"/>
      <c r="Q185" s="46"/>
      <c r="R185" s="46"/>
      <c r="S185" s="165"/>
      <c r="T185" s="127"/>
      <c r="U185" s="46"/>
      <c r="V185" s="46"/>
      <c r="W185" s="46"/>
      <c r="X185" s="46"/>
      <c r="Y185" s="165"/>
      <c r="Z185" s="127"/>
      <c r="AA185" s="46"/>
      <c r="AB185" s="46"/>
      <c r="AC185" s="46"/>
      <c r="AD185" s="46"/>
      <c r="AE185" s="165"/>
      <c r="AF185" s="127"/>
      <c r="AG185" s="46"/>
      <c r="AH185" s="46"/>
      <c r="AI185" s="46"/>
      <c r="AJ185" s="130"/>
      <c r="AK185" s="11">
        <f>'Encargos e Benefícios'!D184</f>
        <v>0</v>
      </c>
      <c r="AL185" s="11">
        <f>IF('Encargos e Benefícios'!C184=0,0,'Encargos e Benefícios'!U184/'Encargos e Benefícios'!C184)</f>
        <v>0</v>
      </c>
      <c r="AM185" s="11">
        <f>IF('Encargos e Benefícios'!C184=0,0,'Encargos e Benefícios'!AC184/'Encargos e Benefícios'!C184)</f>
        <v>0</v>
      </c>
      <c r="AN185" s="114">
        <f>IF('Encargos e Benefícios'!C184=0,0,'Encargos e Benefícios'!AD184/'Encargos e Benefícios'!C184)</f>
        <v>0</v>
      </c>
      <c r="AO185" s="32"/>
      <c r="AP185" s="31"/>
      <c r="AQ185" s="31"/>
      <c r="AR185" s="203"/>
      <c r="AS185" s="32"/>
    </row>
    <row r="186" spans="1:45" ht="12.75" hidden="1" x14ac:dyDescent="0.2">
      <c r="A186" s="47">
        <v>180</v>
      </c>
      <c r="B186" s="12">
        <f>'Encargos e Benefícios'!B185</f>
        <v>0</v>
      </c>
      <c r="C186" s="10">
        <f>'Encargos e Benefícios'!C185</f>
        <v>0</v>
      </c>
      <c r="D186" s="37"/>
      <c r="E186" s="167"/>
      <c r="F186" s="166"/>
      <c r="G186" s="165"/>
      <c r="H186" s="127"/>
      <c r="I186" s="46"/>
      <c r="J186" s="46"/>
      <c r="K186" s="46"/>
      <c r="L186" s="46"/>
      <c r="M186" s="165"/>
      <c r="N186" s="127"/>
      <c r="O186" s="46"/>
      <c r="P186" s="46"/>
      <c r="Q186" s="46"/>
      <c r="R186" s="46"/>
      <c r="S186" s="165"/>
      <c r="T186" s="127"/>
      <c r="U186" s="46"/>
      <c r="V186" s="46"/>
      <c r="W186" s="46"/>
      <c r="X186" s="46"/>
      <c r="Y186" s="165"/>
      <c r="Z186" s="127"/>
      <c r="AA186" s="46"/>
      <c r="AB186" s="46"/>
      <c r="AC186" s="46"/>
      <c r="AD186" s="46"/>
      <c r="AE186" s="165"/>
      <c r="AF186" s="127"/>
      <c r="AG186" s="46"/>
      <c r="AH186" s="46"/>
      <c r="AI186" s="46"/>
      <c r="AJ186" s="130"/>
      <c r="AK186" s="11">
        <f>'Encargos e Benefícios'!D185</f>
        <v>0</v>
      </c>
      <c r="AL186" s="11">
        <f>IF('Encargos e Benefícios'!C185=0,0,'Encargos e Benefícios'!U185/'Encargos e Benefícios'!C185)</f>
        <v>0</v>
      </c>
      <c r="AM186" s="11">
        <f>IF('Encargos e Benefícios'!C185=0,0,'Encargos e Benefícios'!AC185/'Encargos e Benefícios'!C185)</f>
        <v>0</v>
      </c>
      <c r="AN186" s="114">
        <f>IF('Encargos e Benefícios'!C185=0,0,'Encargos e Benefícios'!AD185/'Encargos e Benefícios'!C185)</f>
        <v>0</v>
      </c>
      <c r="AO186" s="32"/>
      <c r="AP186" s="31"/>
      <c r="AQ186" s="31"/>
      <c r="AR186" s="203"/>
      <c r="AS186" s="32"/>
    </row>
    <row r="187" spans="1:45" ht="12.75" hidden="1" x14ac:dyDescent="0.2">
      <c r="A187" s="47">
        <v>181</v>
      </c>
      <c r="B187" s="12">
        <f>'Encargos e Benefícios'!B186</f>
        <v>0</v>
      </c>
      <c r="C187" s="10">
        <f>'Encargos e Benefícios'!C186</f>
        <v>0</v>
      </c>
      <c r="D187" s="37"/>
      <c r="E187" s="167"/>
      <c r="F187" s="166"/>
      <c r="G187" s="165"/>
      <c r="H187" s="127"/>
      <c r="I187" s="46"/>
      <c r="J187" s="46"/>
      <c r="K187" s="46"/>
      <c r="L187" s="46"/>
      <c r="M187" s="165"/>
      <c r="N187" s="127"/>
      <c r="O187" s="46"/>
      <c r="P187" s="46"/>
      <c r="Q187" s="46"/>
      <c r="R187" s="46"/>
      <c r="S187" s="165"/>
      <c r="T187" s="127"/>
      <c r="U187" s="46"/>
      <c r="V187" s="46"/>
      <c r="W187" s="46"/>
      <c r="X187" s="46"/>
      <c r="Y187" s="165"/>
      <c r="Z187" s="127"/>
      <c r="AA187" s="46"/>
      <c r="AB187" s="46"/>
      <c r="AC187" s="46"/>
      <c r="AD187" s="46"/>
      <c r="AE187" s="165"/>
      <c r="AF187" s="127"/>
      <c r="AG187" s="46"/>
      <c r="AH187" s="46"/>
      <c r="AI187" s="46"/>
      <c r="AJ187" s="130"/>
      <c r="AK187" s="11">
        <f>'Encargos e Benefícios'!D186</f>
        <v>0</v>
      </c>
      <c r="AL187" s="11">
        <f>IF('Encargos e Benefícios'!C186=0,0,'Encargos e Benefícios'!U186/'Encargos e Benefícios'!C186)</f>
        <v>0</v>
      </c>
      <c r="AM187" s="11">
        <f>IF('Encargos e Benefícios'!C186=0,0,'Encargos e Benefícios'!AC186/'Encargos e Benefícios'!C186)</f>
        <v>0</v>
      </c>
      <c r="AN187" s="114">
        <f>IF('Encargos e Benefícios'!C186=0,0,'Encargos e Benefícios'!AD186/'Encargos e Benefícios'!C186)</f>
        <v>0</v>
      </c>
      <c r="AO187" s="32"/>
      <c r="AP187" s="31"/>
      <c r="AQ187" s="31"/>
      <c r="AR187" s="203"/>
      <c r="AS187" s="32"/>
    </row>
    <row r="188" spans="1:45" ht="12.75" hidden="1" x14ac:dyDescent="0.2">
      <c r="A188" s="47">
        <v>182</v>
      </c>
      <c r="B188" s="12">
        <f>'Encargos e Benefícios'!B187</f>
        <v>0</v>
      </c>
      <c r="C188" s="10">
        <f>'Encargos e Benefícios'!C187</f>
        <v>0</v>
      </c>
      <c r="D188" s="37"/>
      <c r="E188" s="167"/>
      <c r="F188" s="166"/>
      <c r="G188" s="165"/>
      <c r="H188" s="127"/>
      <c r="I188" s="46"/>
      <c r="J188" s="46"/>
      <c r="K188" s="46"/>
      <c r="L188" s="46"/>
      <c r="M188" s="165"/>
      <c r="N188" s="127"/>
      <c r="O188" s="46"/>
      <c r="P188" s="46"/>
      <c r="Q188" s="46"/>
      <c r="R188" s="46"/>
      <c r="S188" s="165"/>
      <c r="T188" s="127"/>
      <c r="U188" s="46"/>
      <c r="V188" s="46"/>
      <c r="W188" s="46"/>
      <c r="X188" s="46"/>
      <c r="Y188" s="165"/>
      <c r="Z188" s="127"/>
      <c r="AA188" s="46"/>
      <c r="AB188" s="46"/>
      <c r="AC188" s="46"/>
      <c r="AD188" s="46"/>
      <c r="AE188" s="165"/>
      <c r="AF188" s="127"/>
      <c r="AG188" s="46"/>
      <c r="AH188" s="46"/>
      <c r="AI188" s="46"/>
      <c r="AJ188" s="130"/>
      <c r="AK188" s="11">
        <f>'Encargos e Benefícios'!D187</f>
        <v>0</v>
      </c>
      <c r="AL188" s="11">
        <f>IF('Encargos e Benefícios'!C187=0,0,'Encargos e Benefícios'!U187/'Encargos e Benefícios'!C187)</f>
        <v>0</v>
      </c>
      <c r="AM188" s="11">
        <f>IF('Encargos e Benefícios'!C187=0,0,'Encargos e Benefícios'!AC187/'Encargos e Benefícios'!C187)</f>
        <v>0</v>
      </c>
      <c r="AN188" s="114">
        <f>IF('Encargos e Benefícios'!C187=0,0,'Encargos e Benefícios'!AD187/'Encargos e Benefícios'!C187)</f>
        <v>0</v>
      </c>
      <c r="AO188" s="32"/>
      <c r="AP188" s="31"/>
      <c r="AQ188" s="31"/>
      <c r="AR188" s="203"/>
      <c r="AS188" s="32"/>
    </row>
    <row r="189" spans="1:45" ht="12.75" hidden="1" x14ac:dyDescent="0.2">
      <c r="A189" s="47">
        <v>183</v>
      </c>
      <c r="B189" s="12">
        <f>'Encargos e Benefícios'!B188</f>
        <v>0</v>
      </c>
      <c r="C189" s="10">
        <f>'Encargos e Benefícios'!C188</f>
        <v>0</v>
      </c>
      <c r="D189" s="37"/>
      <c r="E189" s="167"/>
      <c r="F189" s="166"/>
      <c r="G189" s="165"/>
      <c r="H189" s="127"/>
      <c r="I189" s="46"/>
      <c r="J189" s="46"/>
      <c r="K189" s="46"/>
      <c r="L189" s="46"/>
      <c r="M189" s="165"/>
      <c r="N189" s="127"/>
      <c r="O189" s="46"/>
      <c r="P189" s="46"/>
      <c r="Q189" s="46"/>
      <c r="R189" s="46"/>
      <c r="S189" s="165"/>
      <c r="T189" s="127"/>
      <c r="U189" s="46"/>
      <c r="V189" s="46"/>
      <c r="W189" s="46"/>
      <c r="X189" s="46"/>
      <c r="Y189" s="165"/>
      <c r="Z189" s="127"/>
      <c r="AA189" s="46"/>
      <c r="AB189" s="46"/>
      <c r="AC189" s="46"/>
      <c r="AD189" s="46"/>
      <c r="AE189" s="165"/>
      <c r="AF189" s="127"/>
      <c r="AG189" s="46"/>
      <c r="AH189" s="46"/>
      <c r="AI189" s="46"/>
      <c r="AJ189" s="130"/>
      <c r="AK189" s="11">
        <f>'Encargos e Benefícios'!D188</f>
        <v>0</v>
      </c>
      <c r="AL189" s="11">
        <f>IF('Encargos e Benefícios'!C188=0,0,'Encargos e Benefícios'!U188/'Encargos e Benefícios'!C188)</f>
        <v>0</v>
      </c>
      <c r="AM189" s="11">
        <f>IF('Encargos e Benefícios'!C188=0,0,'Encargos e Benefícios'!AC188/'Encargos e Benefícios'!C188)</f>
        <v>0</v>
      </c>
      <c r="AN189" s="114">
        <f>IF('Encargos e Benefícios'!C188=0,0,'Encargos e Benefícios'!AD188/'Encargos e Benefícios'!C188)</f>
        <v>0</v>
      </c>
      <c r="AO189" s="32"/>
      <c r="AP189" s="31"/>
      <c r="AQ189" s="31"/>
      <c r="AR189" s="203"/>
      <c r="AS189" s="32"/>
    </row>
    <row r="190" spans="1:45" ht="12.75" hidden="1" x14ac:dyDescent="0.2">
      <c r="A190" s="47">
        <v>184</v>
      </c>
      <c r="B190" s="12">
        <f>'Encargos e Benefícios'!B189</f>
        <v>0</v>
      </c>
      <c r="C190" s="10">
        <f>'Encargos e Benefícios'!C189</f>
        <v>0</v>
      </c>
      <c r="D190" s="37"/>
      <c r="E190" s="167"/>
      <c r="F190" s="166"/>
      <c r="G190" s="165"/>
      <c r="H190" s="127"/>
      <c r="I190" s="46"/>
      <c r="J190" s="46"/>
      <c r="K190" s="46"/>
      <c r="L190" s="46"/>
      <c r="M190" s="165"/>
      <c r="N190" s="127"/>
      <c r="O190" s="46"/>
      <c r="P190" s="46"/>
      <c r="Q190" s="46"/>
      <c r="R190" s="46"/>
      <c r="S190" s="165"/>
      <c r="T190" s="127"/>
      <c r="U190" s="46"/>
      <c r="V190" s="46"/>
      <c r="W190" s="46"/>
      <c r="X190" s="46"/>
      <c r="Y190" s="165"/>
      <c r="Z190" s="127"/>
      <c r="AA190" s="46"/>
      <c r="AB190" s="46"/>
      <c r="AC190" s="46"/>
      <c r="AD190" s="46"/>
      <c r="AE190" s="165"/>
      <c r="AF190" s="127"/>
      <c r="AG190" s="46"/>
      <c r="AH190" s="46"/>
      <c r="AI190" s="46"/>
      <c r="AJ190" s="130"/>
      <c r="AK190" s="11">
        <f>'Encargos e Benefícios'!D189</f>
        <v>0</v>
      </c>
      <c r="AL190" s="11">
        <f>IF('Encargos e Benefícios'!C189=0,0,'Encargos e Benefícios'!U189/'Encargos e Benefícios'!C189)</f>
        <v>0</v>
      </c>
      <c r="AM190" s="11">
        <f>IF('Encargos e Benefícios'!C189=0,0,'Encargos e Benefícios'!AC189/'Encargos e Benefícios'!C189)</f>
        <v>0</v>
      </c>
      <c r="AN190" s="114">
        <f>IF('Encargos e Benefícios'!C189=0,0,'Encargos e Benefícios'!AD189/'Encargos e Benefícios'!C189)</f>
        <v>0</v>
      </c>
      <c r="AO190" s="32"/>
      <c r="AP190" s="31"/>
      <c r="AQ190" s="31"/>
      <c r="AR190" s="203"/>
      <c r="AS190" s="32"/>
    </row>
    <row r="191" spans="1:45" ht="12.75" hidden="1" x14ac:dyDescent="0.2">
      <c r="A191" s="47">
        <v>185</v>
      </c>
      <c r="B191" s="12">
        <f>'Encargos e Benefícios'!B190</f>
        <v>0</v>
      </c>
      <c r="C191" s="10">
        <f>'Encargos e Benefícios'!C190</f>
        <v>0</v>
      </c>
      <c r="D191" s="37"/>
      <c r="E191" s="167"/>
      <c r="F191" s="166"/>
      <c r="G191" s="165"/>
      <c r="H191" s="127"/>
      <c r="I191" s="46"/>
      <c r="J191" s="46"/>
      <c r="K191" s="46"/>
      <c r="L191" s="46"/>
      <c r="M191" s="165"/>
      <c r="N191" s="127"/>
      <c r="O191" s="46"/>
      <c r="P191" s="46"/>
      <c r="Q191" s="46"/>
      <c r="R191" s="46"/>
      <c r="S191" s="165"/>
      <c r="T191" s="127"/>
      <c r="U191" s="46"/>
      <c r="V191" s="46"/>
      <c r="W191" s="46"/>
      <c r="X191" s="46"/>
      <c r="Y191" s="165"/>
      <c r="Z191" s="127"/>
      <c r="AA191" s="46"/>
      <c r="AB191" s="46"/>
      <c r="AC191" s="46"/>
      <c r="AD191" s="46"/>
      <c r="AE191" s="165"/>
      <c r="AF191" s="127"/>
      <c r="AG191" s="46"/>
      <c r="AH191" s="46"/>
      <c r="AI191" s="46"/>
      <c r="AJ191" s="130"/>
      <c r="AK191" s="11">
        <f>'Encargos e Benefícios'!D190</f>
        <v>0</v>
      </c>
      <c r="AL191" s="11">
        <f>IF('Encargos e Benefícios'!C190=0,0,'Encargos e Benefícios'!U190/'Encargos e Benefícios'!C190)</f>
        <v>0</v>
      </c>
      <c r="AM191" s="11">
        <f>IF('Encargos e Benefícios'!C190=0,0,'Encargos e Benefícios'!AC190/'Encargos e Benefícios'!C190)</f>
        <v>0</v>
      </c>
      <c r="AN191" s="114">
        <f>IF('Encargos e Benefícios'!C190=0,0,'Encargos e Benefícios'!AD190/'Encargos e Benefícios'!C190)</f>
        <v>0</v>
      </c>
      <c r="AO191" s="32"/>
      <c r="AP191" s="31"/>
      <c r="AQ191" s="31"/>
      <c r="AR191" s="203"/>
      <c r="AS191" s="32"/>
    </row>
    <row r="192" spans="1:45" ht="12.75" hidden="1" x14ac:dyDescent="0.2">
      <c r="A192" s="47">
        <v>186</v>
      </c>
      <c r="B192" s="12">
        <f>'Encargos e Benefícios'!B191</f>
        <v>0</v>
      </c>
      <c r="C192" s="10">
        <f>'Encargos e Benefícios'!C191</f>
        <v>0</v>
      </c>
      <c r="D192" s="37"/>
      <c r="E192" s="167"/>
      <c r="F192" s="166"/>
      <c r="G192" s="165"/>
      <c r="H192" s="127"/>
      <c r="I192" s="46"/>
      <c r="J192" s="46"/>
      <c r="K192" s="46"/>
      <c r="L192" s="46"/>
      <c r="M192" s="165"/>
      <c r="N192" s="127"/>
      <c r="O192" s="46"/>
      <c r="P192" s="46"/>
      <c r="Q192" s="46"/>
      <c r="R192" s="46"/>
      <c r="S192" s="165"/>
      <c r="T192" s="127"/>
      <c r="U192" s="46"/>
      <c r="V192" s="46"/>
      <c r="W192" s="46"/>
      <c r="X192" s="46"/>
      <c r="Y192" s="165"/>
      <c r="Z192" s="127"/>
      <c r="AA192" s="46"/>
      <c r="AB192" s="46"/>
      <c r="AC192" s="46"/>
      <c r="AD192" s="46"/>
      <c r="AE192" s="165"/>
      <c r="AF192" s="127"/>
      <c r="AG192" s="46"/>
      <c r="AH192" s="46"/>
      <c r="AI192" s="46"/>
      <c r="AJ192" s="130"/>
      <c r="AK192" s="11">
        <f>'Encargos e Benefícios'!D191</f>
        <v>0</v>
      </c>
      <c r="AL192" s="11">
        <f>IF('Encargos e Benefícios'!C191=0,0,'Encargos e Benefícios'!U191/'Encargos e Benefícios'!C191)</f>
        <v>0</v>
      </c>
      <c r="AM192" s="11">
        <f>IF('Encargos e Benefícios'!C191=0,0,'Encargos e Benefícios'!AC191/'Encargos e Benefícios'!C191)</f>
        <v>0</v>
      </c>
      <c r="AN192" s="114">
        <f>IF('Encargos e Benefícios'!C191=0,0,'Encargos e Benefícios'!AD191/'Encargos e Benefícios'!C191)</f>
        <v>0</v>
      </c>
      <c r="AO192" s="32"/>
      <c r="AP192" s="31"/>
      <c r="AQ192" s="31"/>
      <c r="AR192" s="203"/>
      <c r="AS192" s="32"/>
    </row>
    <row r="193" spans="1:45" ht="12.75" hidden="1" x14ac:dyDescent="0.2">
      <c r="A193" s="47">
        <v>187</v>
      </c>
      <c r="B193" s="12">
        <f>'Encargos e Benefícios'!B192</f>
        <v>0</v>
      </c>
      <c r="C193" s="10">
        <f>'Encargos e Benefícios'!C192</f>
        <v>0</v>
      </c>
      <c r="D193" s="37"/>
      <c r="E193" s="167"/>
      <c r="F193" s="166"/>
      <c r="G193" s="165"/>
      <c r="H193" s="127"/>
      <c r="I193" s="46"/>
      <c r="J193" s="46"/>
      <c r="K193" s="46"/>
      <c r="L193" s="46"/>
      <c r="M193" s="165"/>
      <c r="N193" s="127"/>
      <c r="O193" s="46"/>
      <c r="P193" s="46"/>
      <c r="Q193" s="46"/>
      <c r="R193" s="46"/>
      <c r="S193" s="165"/>
      <c r="T193" s="127"/>
      <c r="U193" s="46"/>
      <c r="V193" s="46"/>
      <c r="W193" s="46"/>
      <c r="X193" s="46"/>
      <c r="Y193" s="165"/>
      <c r="Z193" s="127"/>
      <c r="AA193" s="46"/>
      <c r="AB193" s="46"/>
      <c r="AC193" s="46"/>
      <c r="AD193" s="46"/>
      <c r="AE193" s="165"/>
      <c r="AF193" s="127"/>
      <c r="AG193" s="46"/>
      <c r="AH193" s="46"/>
      <c r="AI193" s="46"/>
      <c r="AJ193" s="130"/>
      <c r="AK193" s="11">
        <f>'Encargos e Benefícios'!D192</f>
        <v>0</v>
      </c>
      <c r="AL193" s="11">
        <f>IF('Encargos e Benefícios'!C192=0,0,'Encargos e Benefícios'!U192/'Encargos e Benefícios'!C192)</f>
        <v>0</v>
      </c>
      <c r="AM193" s="11">
        <f>IF('Encargos e Benefícios'!C192=0,0,'Encargos e Benefícios'!AC192/'Encargos e Benefícios'!C192)</f>
        <v>0</v>
      </c>
      <c r="AN193" s="114">
        <f>IF('Encargos e Benefícios'!C192=0,0,'Encargos e Benefícios'!AD192/'Encargos e Benefícios'!C192)</f>
        <v>0</v>
      </c>
      <c r="AO193" s="32"/>
      <c r="AP193" s="31"/>
      <c r="AQ193" s="31"/>
      <c r="AR193" s="203"/>
      <c r="AS193" s="32"/>
    </row>
    <row r="194" spans="1:45" ht="12.75" hidden="1" x14ac:dyDescent="0.2">
      <c r="A194" s="47">
        <v>188</v>
      </c>
      <c r="B194" s="12">
        <f>'Encargos e Benefícios'!B193</f>
        <v>0</v>
      </c>
      <c r="C194" s="10">
        <f>'Encargos e Benefícios'!C193</f>
        <v>0</v>
      </c>
      <c r="D194" s="37"/>
      <c r="E194" s="167"/>
      <c r="F194" s="166"/>
      <c r="G194" s="165"/>
      <c r="H194" s="127"/>
      <c r="I194" s="46"/>
      <c r="J194" s="46"/>
      <c r="K194" s="46"/>
      <c r="L194" s="46"/>
      <c r="M194" s="165"/>
      <c r="N194" s="127"/>
      <c r="O194" s="46"/>
      <c r="P194" s="46"/>
      <c r="Q194" s="46"/>
      <c r="R194" s="46"/>
      <c r="S194" s="165"/>
      <c r="T194" s="127"/>
      <c r="U194" s="46"/>
      <c r="V194" s="46"/>
      <c r="W194" s="46"/>
      <c r="X194" s="46"/>
      <c r="Y194" s="165"/>
      <c r="Z194" s="127"/>
      <c r="AA194" s="46"/>
      <c r="AB194" s="46"/>
      <c r="AC194" s="46"/>
      <c r="AD194" s="46"/>
      <c r="AE194" s="165"/>
      <c r="AF194" s="127"/>
      <c r="AG194" s="46"/>
      <c r="AH194" s="46"/>
      <c r="AI194" s="46"/>
      <c r="AJ194" s="130"/>
      <c r="AK194" s="11">
        <f>'Encargos e Benefícios'!D193</f>
        <v>0</v>
      </c>
      <c r="AL194" s="11">
        <f>IF('Encargos e Benefícios'!C193=0,0,'Encargos e Benefícios'!U193/'Encargos e Benefícios'!C193)</f>
        <v>0</v>
      </c>
      <c r="AM194" s="11">
        <f>IF('Encargos e Benefícios'!C193=0,0,'Encargos e Benefícios'!AC193/'Encargos e Benefícios'!C193)</f>
        <v>0</v>
      </c>
      <c r="AN194" s="114">
        <f>IF('Encargos e Benefícios'!C193=0,0,'Encargos e Benefícios'!AD193/'Encargos e Benefícios'!C193)</f>
        <v>0</v>
      </c>
      <c r="AO194" s="32"/>
      <c r="AP194" s="31"/>
      <c r="AQ194" s="31"/>
      <c r="AR194" s="203"/>
      <c r="AS194" s="32"/>
    </row>
    <row r="195" spans="1:45" ht="12.75" hidden="1" x14ac:dyDescent="0.2">
      <c r="A195" s="47">
        <v>189</v>
      </c>
      <c r="B195" s="12">
        <f>'Encargos e Benefícios'!B194</f>
        <v>0</v>
      </c>
      <c r="C195" s="10">
        <f>'Encargos e Benefícios'!C194</f>
        <v>0</v>
      </c>
      <c r="D195" s="37"/>
      <c r="E195" s="167"/>
      <c r="F195" s="166"/>
      <c r="G195" s="165"/>
      <c r="H195" s="127"/>
      <c r="I195" s="46"/>
      <c r="J195" s="46"/>
      <c r="K195" s="46"/>
      <c r="L195" s="46"/>
      <c r="M195" s="165"/>
      <c r="N195" s="127"/>
      <c r="O195" s="46"/>
      <c r="P195" s="46"/>
      <c r="Q195" s="46"/>
      <c r="R195" s="46"/>
      <c r="S195" s="165"/>
      <c r="T195" s="127"/>
      <c r="U195" s="46"/>
      <c r="V195" s="46"/>
      <c r="W195" s="46"/>
      <c r="X195" s="46"/>
      <c r="Y195" s="165"/>
      <c r="Z195" s="127"/>
      <c r="AA195" s="46"/>
      <c r="AB195" s="46"/>
      <c r="AC195" s="46"/>
      <c r="AD195" s="46"/>
      <c r="AE195" s="165"/>
      <c r="AF195" s="127"/>
      <c r="AG195" s="46"/>
      <c r="AH195" s="46"/>
      <c r="AI195" s="46"/>
      <c r="AJ195" s="130"/>
      <c r="AK195" s="11">
        <f>'Encargos e Benefícios'!D194</f>
        <v>0</v>
      </c>
      <c r="AL195" s="11">
        <f>IF('Encargos e Benefícios'!C194=0,0,'Encargos e Benefícios'!U194/'Encargos e Benefícios'!C194)</f>
        <v>0</v>
      </c>
      <c r="AM195" s="11">
        <f>IF('Encargos e Benefícios'!C194=0,0,'Encargos e Benefícios'!AC194/'Encargos e Benefícios'!C194)</f>
        <v>0</v>
      </c>
      <c r="AN195" s="114">
        <f>IF('Encargos e Benefícios'!C194=0,0,'Encargos e Benefícios'!AD194/'Encargos e Benefícios'!C194)</f>
        <v>0</v>
      </c>
      <c r="AO195" s="32"/>
      <c r="AP195" s="31"/>
      <c r="AQ195" s="31"/>
      <c r="AR195" s="203"/>
      <c r="AS195" s="32"/>
    </row>
    <row r="196" spans="1:45" ht="12.75" hidden="1" x14ac:dyDescent="0.2">
      <c r="A196" s="47">
        <v>190</v>
      </c>
      <c r="B196" s="12">
        <f>'Encargos e Benefícios'!B195</f>
        <v>0</v>
      </c>
      <c r="C196" s="10">
        <f>'Encargos e Benefícios'!C195</f>
        <v>0</v>
      </c>
      <c r="D196" s="37"/>
      <c r="E196" s="167"/>
      <c r="F196" s="166"/>
      <c r="G196" s="165"/>
      <c r="H196" s="127"/>
      <c r="I196" s="46"/>
      <c r="J196" s="46"/>
      <c r="K196" s="46"/>
      <c r="L196" s="46"/>
      <c r="M196" s="165"/>
      <c r="N196" s="127"/>
      <c r="O196" s="46"/>
      <c r="P196" s="46"/>
      <c r="Q196" s="46"/>
      <c r="R196" s="46"/>
      <c r="S196" s="165"/>
      <c r="T196" s="127"/>
      <c r="U196" s="46"/>
      <c r="V196" s="46"/>
      <c r="W196" s="46"/>
      <c r="X196" s="46"/>
      <c r="Y196" s="165"/>
      <c r="Z196" s="127"/>
      <c r="AA196" s="46"/>
      <c r="AB196" s="46"/>
      <c r="AC196" s="46"/>
      <c r="AD196" s="46"/>
      <c r="AE196" s="165"/>
      <c r="AF196" s="127"/>
      <c r="AG196" s="46"/>
      <c r="AH196" s="46"/>
      <c r="AI196" s="46"/>
      <c r="AJ196" s="130"/>
      <c r="AK196" s="11">
        <f>'Encargos e Benefícios'!D195</f>
        <v>0</v>
      </c>
      <c r="AL196" s="11">
        <f>IF('Encargos e Benefícios'!C195=0,0,'Encargos e Benefícios'!U195/'Encargos e Benefícios'!C195)</f>
        <v>0</v>
      </c>
      <c r="AM196" s="11">
        <f>IF('Encargos e Benefícios'!C195=0,0,'Encargos e Benefícios'!AC195/'Encargos e Benefícios'!C195)</f>
        <v>0</v>
      </c>
      <c r="AN196" s="114">
        <f>IF('Encargos e Benefícios'!C195=0,0,'Encargos e Benefícios'!AD195/'Encargos e Benefícios'!C195)</f>
        <v>0</v>
      </c>
      <c r="AO196" s="32"/>
      <c r="AP196" s="31"/>
      <c r="AQ196" s="31"/>
      <c r="AR196" s="203"/>
      <c r="AS196" s="32"/>
    </row>
    <row r="197" spans="1:45" ht="12.75" hidden="1" x14ac:dyDescent="0.2">
      <c r="A197" s="47">
        <v>191</v>
      </c>
      <c r="B197" s="12">
        <f>'Encargos e Benefícios'!B196</f>
        <v>0</v>
      </c>
      <c r="C197" s="10">
        <f>'Encargos e Benefícios'!C196</f>
        <v>0</v>
      </c>
      <c r="D197" s="37"/>
      <c r="E197" s="167"/>
      <c r="F197" s="166"/>
      <c r="G197" s="165"/>
      <c r="H197" s="127"/>
      <c r="I197" s="46"/>
      <c r="J197" s="46"/>
      <c r="K197" s="46"/>
      <c r="L197" s="46"/>
      <c r="M197" s="165"/>
      <c r="N197" s="127"/>
      <c r="O197" s="46"/>
      <c r="P197" s="46"/>
      <c r="Q197" s="46"/>
      <c r="R197" s="46"/>
      <c r="S197" s="165"/>
      <c r="T197" s="127"/>
      <c r="U197" s="46"/>
      <c r="V197" s="46"/>
      <c r="W197" s="46"/>
      <c r="X197" s="46"/>
      <c r="Y197" s="165"/>
      <c r="Z197" s="127"/>
      <c r="AA197" s="46"/>
      <c r="AB197" s="46"/>
      <c r="AC197" s="46"/>
      <c r="AD197" s="46"/>
      <c r="AE197" s="165"/>
      <c r="AF197" s="127"/>
      <c r="AG197" s="46"/>
      <c r="AH197" s="46"/>
      <c r="AI197" s="46"/>
      <c r="AJ197" s="130"/>
      <c r="AK197" s="11">
        <f>'Encargos e Benefícios'!D196</f>
        <v>0</v>
      </c>
      <c r="AL197" s="11">
        <f>IF('Encargos e Benefícios'!C196=0,0,'Encargos e Benefícios'!U196/'Encargos e Benefícios'!C196)</f>
        <v>0</v>
      </c>
      <c r="AM197" s="11">
        <f>IF('Encargos e Benefícios'!C196=0,0,'Encargos e Benefícios'!AC196/'Encargos e Benefícios'!C196)</f>
        <v>0</v>
      </c>
      <c r="AN197" s="114">
        <f>IF('Encargos e Benefícios'!C196=0,0,'Encargos e Benefícios'!AD196/'Encargos e Benefícios'!C196)</f>
        <v>0</v>
      </c>
      <c r="AO197" s="32"/>
      <c r="AP197" s="31"/>
      <c r="AQ197" s="31"/>
      <c r="AR197" s="203"/>
      <c r="AS197" s="32"/>
    </row>
    <row r="198" spans="1:45" ht="12.75" hidden="1" x14ac:dyDescent="0.2">
      <c r="A198" s="47">
        <v>192</v>
      </c>
      <c r="B198" s="12">
        <f>'Encargos e Benefícios'!B197</f>
        <v>0</v>
      </c>
      <c r="C198" s="10">
        <f>'Encargos e Benefícios'!C197</f>
        <v>0</v>
      </c>
      <c r="D198" s="37"/>
      <c r="E198" s="167"/>
      <c r="F198" s="166"/>
      <c r="G198" s="165"/>
      <c r="H198" s="127"/>
      <c r="I198" s="46"/>
      <c r="J198" s="46"/>
      <c r="K198" s="46"/>
      <c r="L198" s="46"/>
      <c r="M198" s="165"/>
      <c r="N198" s="127"/>
      <c r="O198" s="46"/>
      <c r="P198" s="46"/>
      <c r="Q198" s="46"/>
      <c r="R198" s="46"/>
      <c r="S198" s="165"/>
      <c r="T198" s="127"/>
      <c r="U198" s="46"/>
      <c r="V198" s="46"/>
      <c r="W198" s="46"/>
      <c r="X198" s="46"/>
      <c r="Y198" s="165"/>
      <c r="Z198" s="127"/>
      <c r="AA198" s="46"/>
      <c r="AB198" s="46"/>
      <c r="AC198" s="46"/>
      <c r="AD198" s="46"/>
      <c r="AE198" s="165"/>
      <c r="AF198" s="127"/>
      <c r="AG198" s="46"/>
      <c r="AH198" s="46"/>
      <c r="AI198" s="46"/>
      <c r="AJ198" s="130"/>
      <c r="AK198" s="11">
        <f>'Encargos e Benefícios'!D197</f>
        <v>0</v>
      </c>
      <c r="AL198" s="11">
        <f>IF('Encargos e Benefícios'!C197=0,0,'Encargos e Benefícios'!U197/'Encargos e Benefícios'!C197)</f>
        <v>0</v>
      </c>
      <c r="AM198" s="11">
        <f>IF('Encargos e Benefícios'!C197=0,0,'Encargos e Benefícios'!AC197/'Encargos e Benefícios'!C197)</f>
        <v>0</v>
      </c>
      <c r="AN198" s="114">
        <f>IF('Encargos e Benefícios'!C197=0,0,'Encargos e Benefícios'!AD197/'Encargos e Benefícios'!C197)</f>
        <v>0</v>
      </c>
      <c r="AO198" s="32"/>
      <c r="AP198" s="31"/>
      <c r="AQ198" s="31"/>
      <c r="AR198" s="203"/>
      <c r="AS198" s="32"/>
    </row>
    <row r="199" spans="1:45" ht="12.75" hidden="1" x14ac:dyDescent="0.2">
      <c r="A199" s="47">
        <v>193</v>
      </c>
      <c r="B199" s="12">
        <f>'Encargos e Benefícios'!B198</f>
        <v>0</v>
      </c>
      <c r="C199" s="10">
        <f>'Encargos e Benefícios'!C198</f>
        <v>0</v>
      </c>
      <c r="D199" s="37"/>
      <c r="E199" s="167"/>
      <c r="F199" s="166"/>
      <c r="G199" s="165"/>
      <c r="H199" s="127"/>
      <c r="I199" s="46"/>
      <c r="J199" s="46"/>
      <c r="K199" s="46"/>
      <c r="L199" s="46"/>
      <c r="M199" s="165"/>
      <c r="N199" s="127"/>
      <c r="O199" s="46"/>
      <c r="P199" s="46"/>
      <c r="Q199" s="46"/>
      <c r="R199" s="46"/>
      <c r="S199" s="165"/>
      <c r="T199" s="127"/>
      <c r="U199" s="46"/>
      <c r="V199" s="46"/>
      <c r="W199" s="46"/>
      <c r="X199" s="46"/>
      <c r="Y199" s="165"/>
      <c r="Z199" s="127"/>
      <c r="AA199" s="46"/>
      <c r="AB199" s="46"/>
      <c r="AC199" s="46"/>
      <c r="AD199" s="46"/>
      <c r="AE199" s="165"/>
      <c r="AF199" s="127"/>
      <c r="AG199" s="46"/>
      <c r="AH199" s="46"/>
      <c r="AI199" s="46"/>
      <c r="AJ199" s="130"/>
      <c r="AK199" s="11">
        <f>'Encargos e Benefícios'!D198</f>
        <v>0</v>
      </c>
      <c r="AL199" s="11">
        <f>IF('Encargos e Benefícios'!C198=0,0,'Encargos e Benefícios'!U198/'Encargos e Benefícios'!C198)</f>
        <v>0</v>
      </c>
      <c r="AM199" s="11">
        <f>IF('Encargos e Benefícios'!C198=0,0,'Encargos e Benefícios'!AC198/'Encargos e Benefícios'!C198)</f>
        <v>0</v>
      </c>
      <c r="AN199" s="114">
        <f>IF('Encargos e Benefícios'!C198=0,0,'Encargos e Benefícios'!AD198/'Encargos e Benefícios'!C198)</f>
        <v>0</v>
      </c>
      <c r="AO199" s="32"/>
      <c r="AP199" s="31"/>
      <c r="AQ199" s="31"/>
      <c r="AR199" s="203"/>
      <c r="AS199" s="32"/>
    </row>
    <row r="200" spans="1:45" ht="12.75" hidden="1" x14ac:dyDescent="0.2">
      <c r="A200" s="47">
        <v>194</v>
      </c>
      <c r="B200" s="12">
        <f>'Encargos e Benefícios'!B199</f>
        <v>0</v>
      </c>
      <c r="C200" s="10">
        <f>'Encargos e Benefícios'!C199</f>
        <v>0</v>
      </c>
      <c r="D200" s="37"/>
      <c r="E200" s="167"/>
      <c r="F200" s="166"/>
      <c r="G200" s="165"/>
      <c r="H200" s="127"/>
      <c r="I200" s="46"/>
      <c r="J200" s="46"/>
      <c r="K200" s="46"/>
      <c r="L200" s="46"/>
      <c r="M200" s="165"/>
      <c r="N200" s="127"/>
      <c r="O200" s="46"/>
      <c r="P200" s="46"/>
      <c r="Q200" s="46"/>
      <c r="R200" s="46"/>
      <c r="S200" s="165"/>
      <c r="T200" s="127"/>
      <c r="U200" s="46"/>
      <c r="V200" s="46"/>
      <c r="W200" s="46"/>
      <c r="X200" s="46"/>
      <c r="Y200" s="165"/>
      <c r="Z200" s="127"/>
      <c r="AA200" s="46"/>
      <c r="AB200" s="46"/>
      <c r="AC200" s="46"/>
      <c r="AD200" s="46"/>
      <c r="AE200" s="165"/>
      <c r="AF200" s="127"/>
      <c r="AG200" s="46"/>
      <c r="AH200" s="46"/>
      <c r="AI200" s="46"/>
      <c r="AJ200" s="130"/>
      <c r="AK200" s="11">
        <f>'Encargos e Benefícios'!D199</f>
        <v>0</v>
      </c>
      <c r="AL200" s="11">
        <f>IF('Encargos e Benefícios'!C199=0,0,'Encargos e Benefícios'!U199/'Encargos e Benefícios'!C199)</f>
        <v>0</v>
      </c>
      <c r="AM200" s="11">
        <f>IF('Encargos e Benefícios'!C199=0,0,'Encargos e Benefícios'!AC199/'Encargos e Benefícios'!C199)</f>
        <v>0</v>
      </c>
      <c r="AN200" s="114">
        <f>IF('Encargos e Benefícios'!C199=0,0,'Encargos e Benefícios'!AD199/'Encargos e Benefícios'!C199)</f>
        <v>0</v>
      </c>
      <c r="AO200" s="32"/>
      <c r="AP200" s="31"/>
      <c r="AQ200" s="31"/>
      <c r="AR200" s="203"/>
      <c r="AS200" s="32"/>
    </row>
    <row r="201" spans="1:45" ht="12.75" hidden="1" x14ac:dyDescent="0.2">
      <c r="A201" s="47">
        <v>195</v>
      </c>
      <c r="B201" s="12">
        <f>'Encargos e Benefícios'!B200</f>
        <v>0</v>
      </c>
      <c r="C201" s="10">
        <f>'Encargos e Benefícios'!C200</f>
        <v>0</v>
      </c>
      <c r="D201" s="37"/>
      <c r="E201" s="167"/>
      <c r="F201" s="166"/>
      <c r="G201" s="165"/>
      <c r="H201" s="127"/>
      <c r="I201" s="46"/>
      <c r="J201" s="46"/>
      <c r="K201" s="46"/>
      <c r="L201" s="46"/>
      <c r="M201" s="165"/>
      <c r="N201" s="127"/>
      <c r="O201" s="46"/>
      <c r="P201" s="46"/>
      <c r="Q201" s="46"/>
      <c r="R201" s="46"/>
      <c r="S201" s="165"/>
      <c r="T201" s="127"/>
      <c r="U201" s="46"/>
      <c r="V201" s="46"/>
      <c r="W201" s="46"/>
      <c r="X201" s="46"/>
      <c r="Y201" s="165"/>
      <c r="Z201" s="127"/>
      <c r="AA201" s="46"/>
      <c r="AB201" s="46"/>
      <c r="AC201" s="46"/>
      <c r="AD201" s="46"/>
      <c r="AE201" s="165"/>
      <c r="AF201" s="127"/>
      <c r="AG201" s="46"/>
      <c r="AH201" s="46"/>
      <c r="AI201" s="46"/>
      <c r="AJ201" s="130"/>
      <c r="AK201" s="11">
        <f>'Encargos e Benefícios'!D200</f>
        <v>0</v>
      </c>
      <c r="AL201" s="11">
        <f>IF('Encargos e Benefícios'!C200=0,0,'Encargos e Benefícios'!U200/'Encargos e Benefícios'!C200)</f>
        <v>0</v>
      </c>
      <c r="AM201" s="11">
        <f>IF('Encargos e Benefícios'!C200=0,0,'Encargos e Benefícios'!AC200/'Encargos e Benefícios'!C200)</f>
        <v>0</v>
      </c>
      <c r="AN201" s="114">
        <f>IF('Encargos e Benefícios'!C200=0,0,'Encargos e Benefícios'!AD200/'Encargos e Benefícios'!C200)</f>
        <v>0</v>
      </c>
      <c r="AO201" s="32"/>
      <c r="AP201" s="31"/>
      <c r="AQ201" s="31"/>
      <c r="AR201" s="203"/>
      <c r="AS201" s="32"/>
    </row>
    <row r="202" spans="1:45" ht="12.75" hidden="1" x14ac:dyDescent="0.2">
      <c r="A202" s="47">
        <v>196</v>
      </c>
      <c r="B202" s="12">
        <f>'Encargos e Benefícios'!B201</f>
        <v>0</v>
      </c>
      <c r="C202" s="10">
        <f>'Encargos e Benefícios'!C201</f>
        <v>0</v>
      </c>
      <c r="D202" s="37"/>
      <c r="E202" s="167"/>
      <c r="F202" s="166"/>
      <c r="G202" s="165"/>
      <c r="H202" s="127"/>
      <c r="I202" s="46"/>
      <c r="J202" s="46"/>
      <c r="K202" s="46"/>
      <c r="L202" s="46"/>
      <c r="M202" s="165"/>
      <c r="N202" s="127"/>
      <c r="O202" s="46"/>
      <c r="P202" s="46"/>
      <c r="Q202" s="46"/>
      <c r="R202" s="46"/>
      <c r="S202" s="165"/>
      <c r="T202" s="127"/>
      <c r="U202" s="46"/>
      <c r="V202" s="46"/>
      <c r="W202" s="46"/>
      <c r="X202" s="46"/>
      <c r="Y202" s="165"/>
      <c r="Z202" s="127"/>
      <c r="AA202" s="46"/>
      <c r="AB202" s="46"/>
      <c r="AC202" s="46"/>
      <c r="AD202" s="46"/>
      <c r="AE202" s="165"/>
      <c r="AF202" s="127"/>
      <c r="AG202" s="46"/>
      <c r="AH202" s="46"/>
      <c r="AI202" s="46"/>
      <c r="AJ202" s="130"/>
      <c r="AK202" s="11">
        <f>'Encargos e Benefícios'!D201</f>
        <v>0</v>
      </c>
      <c r="AL202" s="11">
        <f>IF('Encargos e Benefícios'!C201=0,0,'Encargos e Benefícios'!U201/'Encargos e Benefícios'!C201)</f>
        <v>0</v>
      </c>
      <c r="AM202" s="11">
        <f>IF('Encargos e Benefícios'!C201=0,0,'Encargos e Benefícios'!AC201/'Encargos e Benefícios'!C201)</f>
        <v>0</v>
      </c>
      <c r="AN202" s="114">
        <f>IF('Encargos e Benefícios'!C201=0,0,'Encargos e Benefícios'!AD201/'Encargos e Benefícios'!C201)</f>
        <v>0</v>
      </c>
      <c r="AO202" s="32"/>
      <c r="AP202" s="31"/>
      <c r="AQ202" s="31"/>
      <c r="AR202" s="203"/>
      <c r="AS202" s="32"/>
    </row>
    <row r="203" spans="1:45" ht="12.75" hidden="1" x14ac:dyDescent="0.2">
      <c r="A203" s="47">
        <v>197</v>
      </c>
      <c r="B203" s="12">
        <f>'Encargos e Benefícios'!B202</f>
        <v>0</v>
      </c>
      <c r="C203" s="10">
        <f>'Encargos e Benefícios'!C202</f>
        <v>0</v>
      </c>
      <c r="D203" s="37"/>
      <c r="E203" s="167"/>
      <c r="F203" s="166"/>
      <c r="G203" s="165"/>
      <c r="H203" s="127"/>
      <c r="I203" s="46"/>
      <c r="J203" s="46"/>
      <c r="K203" s="46"/>
      <c r="L203" s="46"/>
      <c r="M203" s="165"/>
      <c r="N203" s="127"/>
      <c r="O203" s="46"/>
      <c r="P203" s="46"/>
      <c r="Q203" s="46"/>
      <c r="R203" s="46"/>
      <c r="S203" s="165"/>
      <c r="T203" s="127"/>
      <c r="U203" s="46"/>
      <c r="V203" s="46"/>
      <c r="W203" s="46"/>
      <c r="X203" s="46"/>
      <c r="Y203" s="165"/>
      <c r="Z203" s="127"/>
      <c r="AA203" s="46"/>
      <c r="AB203" s="46"/>
      <c r="AC203" s="46"/>
      <c r="AD203" s="46"/>
      <c r="AE203" s="165"/>
      <c r="AF203" s="127"/>
      <c r="AG203" s="46"/>
      <c r="AH203" s="46"/>
      <c r="AI203" s="46"/>
      <c r="AJ203" s="130"/>
      <c r="AK203" s="11">
        <f>'Encargos e Benefícios'!D202</f>
        <v>0</v>
      </c>
      <c r="AL203" s="11">
        <f>IF('Encargos e Benefícios'!C202=0,0,'Encargos e Benefícios'!U202/'Encargos e Benefícios'!C202)</f>
        <v>0</v>
      </c>
      <c r="AM203" s="11">
        <f>IF('Encargos e Benefícios'!C202=0,0,'Encargos e Benefícios'!AC202/'Encargos e Benefícios'!C202)</f>
        <v>0</v>
      </c>
      <c r="AN203" s="114">
        <f>IF('Encargos e Benefícios'!C202=0,0,'Encargos e Benefícios'!AD202/'Encargos e Benefícios'!C202)</f>
        <v>0</v>
      </c>
      <c r="AO203" s="32"/>
      <c r="AP203" s="31"/>
      <c r="AQ203" s="31"/>
      <c r="AR203" s="203"/>
      <c r="AS203" s="32"/>
    </row>
    <row r="204" spans="1:45" ht="12.75" hidden="1" x14ac:dyDescent="0.2">
      <c r="A204" s="47">
        <v>198</v>
      </c>
      <c r="B204" s="12">
        <f>'Encargos e Benefícios'!B203</f>
        <v>0</v>
      </c>
      <c r="C204" s="10">
        <f>'Encargos e Benefícios'!C203</f>
        <v>0</v>
      </c>
      <c r="D204" s="37"/>
      <c r="E204" s="167"/>
      <c r="F204" s="166"/>
      <c r="G204" s="165"/>
      <c r="H204" s="127"/>
      <c r="I204" s="46"/>
      <c r="J204" s="46"/>
      <c r="K204" s="46"/>
      <c r="L204" s="46"/>
      <c r="M204" s="165"/>
      <c r="N204" s="127"/>
      <c r="O204" s="46"/>
      <c r="P204" s="46"/>
      <c r="Q204" s="46"/>
      <c r="R204" s="46"/>
      <c r="S204" s="165"/>
      <c r="T204" s="127"/>
      <c r="U204" s="46"/>
      <c r="V204" s="46"/>
      <c r="W204" s="46"/>
      <c r="X204" s="46"/>
      <c r="Y204" s="165"/>
      <c r="Z204" s="127"/>
      <c r="AA204" s="46"/>
      <c r="AB204" s="46"/>
      <c r="AC204" s="46"/>
      <c r="AD204" s="46"/>
      <c r="AE204" s="165"/>
      <c r="AF204" s="127"/>
      <c r="AG204" s="46"/>
      <c r="AH204" s="46"/>
      <c r="AI204" s="46"/>
      <c r="AJ204" s="130"/>
      <c r="AK204" s="11">
        <f>'Encargos e Benefícios'!D203</f>
        <v>0</v>
      </c>
      <c r="AL204" s="11">
        <f>IF('Encargos e Benefícios'!C203=0,0,'Encargos e Benefícios'!U203/'Encargos e Benefícios'!C203)</f>
        <v>0</v>
      </c>
      <c r="AM204" s="11">
        <f>IF('Encargos e Benefícios'!C203=0,0,'Encargos e Benefícios'!AC203/'Encargos e Benefícios'!C203)</f>
        <v>0</v>
      </c>
      <c r="AN204" s="114">
        <f>IF('Encargos e Benefícios'!C203=0,0,'Encargos e Benefícios'!AD203/'Encargos e Benefícios'!C203)</f>
        <v>0</v>
      </c>
      <c r="AO204" s="32"/>
      <c r="AP204" s="31"/>
      <c r="AQ204" s="31"/>
      <c r="AR204" s="203"/>
      <c r="AS204" s="32"/>
    </row>
    <row r="205" spans="1:45" ht="12.75" hidden="1" x14ac:dyDescent="0.2">
      <c r="A205" s="47">
        <v>199</v>
      </c>
      <c r="B205" s="12">
        <f>'Encargos e Benefícios'!B204</f>
        <v>0</v>
      </c>
      <c r="C205" s="10">
        <f>'Encargos e Benefícios'!C204</f>
        <v>0</v>
      </c>
      <c r="D205" s="37"/>
      <c r="E205" s="167"/>
      <c r="F205" s="166"/>
      <c r="G205" s="165"/>
      <c r="H205" s="127"/>
      <c r="I205" s="46"/>
      <c r="J205" s="46"/>
      <c r="K205" s="46"/>
      <c r="L205" s="46"/>
      <c r="M205" s="165"/>
      <c r="N205" s="127"/>
      <c r="O205" s="46"/>
      <c r="P205" s="46"/>
      <c r="Q205" s="46"/>
      <c r="R205" s="46"/>
      <c r="S205" s="165"/>
      <c r="T205" s="127"/>
      <c r="U205" s="46"/>
      <c r="V205" s="46"/>
      <c r="W205" s="46"/>
      <c r="X205" s="46"/>
      <c r="Y205" s="165"/>
      <c r="Z205" s="127"/>
      <c r="AA205" s="46"/>
      <c r="AB205" s="46"/>
      <c r="AC205" s="46"/>
      <c r="AD205" s="46"/>
      <c r="AE205" s="165"/>
      <c r="AF205" s="127"/>
      <c r="AG205" s="46"/>
      <c r="AH205" s="46"/>
      <c r="AI205" s="46"/>
      <c r="AJ205" s="130"/>
      <c r="AK205" s="11">
        <f>'Encargos e Benefícios'!D204</f>
        <v>0</v>
      </c>
      <c r="AL205" s="11">
        <f>IF('Encargos e Benefícios'!C204=0,0,'Encargos e Benefícios'!U204/'Encargos e Benefícios'!C204)</f>
        <v>0</v>
      </c>
      <c r="AM205" s="11">
        <f>IF('Encargos e Benefícios'!C204=0,0,'Encargos e Benefícios'!AC204/'Encargos e Benefícios'!C204)</f>
        <v>0</v>
      </c>
      <c r="AN205" s="114">
        <f>IF('Encargos e Benefícios'!C204=0,0,'Encargos e Benefícios'!AD204/'Encargos e Benefícios'!C204)</f>
        <v>0</v>
      </c>
      <c r="AO205" s="32"/>
      <c r="AP205" s="31"/>
      <c r="AQ205" s="31"/>
      <c r="AR205" s="203"/>
      <c r="AS205" s="32"/>
    </row>
    <row r="206" spans="1:45" ht="12.75" hidden="1" x14ac:dyDescent="0.2">
      <c r="A206" s="47">
        <v>200</v>
      </c>
      <c r="B206" s="12">
        <f>'Encargos e Benefícios'!B205</f>
        <v>0</v>
      </c>
      <c r="C206" s="10">
        <f>'Encargos e Benefícios'!C205</f>
        <v>0</v>
      </c>
      <c r="D206" s="37"/>
      <c r="E206" s="167"/>
      <c r="F206" s="166"/>
      <c r="G206" s="165"/>
      <c r="H206" s="127"/>
      <c r="I206" s="46"/>
      <c r="J206" s="46"/>
      <c r="K206" s="46"/>
      <c r="L206" s="46"/>
      <c r="M206" s="165"/>
      <c r="N206" s="127"/>
      <c r="O206" s="46"/>
      <c r="P206" s="46"/>
      <c r="Q206" s="46"/>
      <c r="R206" s="46"/>
      <c r="S206" s="165"/>
      <c r="T206" s="127"/>
      <c r="U206" s="46"/>
      <c r="V206" s="46"/>
      <c r="W206" s="46"/>
      <c r="X206" s="46"/>
      <c r="Y206" s="165"/>
      <c r="Z206" s="127"/>
      <c r="AA206" s="46"/>
      <c r="AB206" s="46"/>
      <c r="AC206" s="46"/>
      <c r="AD206" s="46"/>
      <c r="AE206" s="165"/>
      <c r="AF206" s="127"/>
      <c r="AG206" s="46"/>
      <c r="AH206" s="46"/>
      <c r="AI206" s="46"/>
      <c r="AJ206" s="130"/>
      <c r="AK206" s="11">
        <f>'Encargos e Benefícios'!D205</f>
        <v>0</v>
      </c>
      <c r="AL206" s="11">
        <f>IF('Encargos e Benefícios'!C205=0,0,'Encargos e Benefícios'!U205/'Encargos e Benefícios'!C205)</f>
        <v>0</v>
      </c>
      <c r="AM206" s="11">
        <f>IF('Encargos e Benefícios'!C205=0,0,'Encargos e Benefícios'!AC205/'Encargos e Benefícios'!C205)</f>
        <v>0</v>
      </c>
      <c r="AN206" s="114">
        <f>IF('Encargos e Benefícios'!C205=0,0,'Encargos e Benefícios'!AD205/'Encargos e Benefícios'!C205)</f>
        <v>0</v>
      </c>
      <c r="AO206" s="32"/>
      <c r="AP206" s="31"/>
      <c r="AQ206" s="31"/>
      <c r="AR206" s="203"/>
      <c r="AS206" s="32"/>
    </row>
    <row r="207" spans="1:45" ht="12.75" hidden="1" x14ac:dyDescent="0.2">
      <c r="A207" s="47">
        <v>201</v>
      </c>
      <c r="B207" s="12">
        <f>'Encargos e Benefícios'!B206</f>
        <v>0</v>
      </c>
      <c r="C207" s="10">
        <f>'Encargos e Benefícios'!C206</f>
        <v>0</v>
      </c>
      <c r="D207" s="37"/>
      <c r="E207" s="167"/>
      <c r="F207" s="166"/>
      <c r="G207" s="165"/>
      <c r="H207" s="127"/>
      <c r="I207" s="46"/>
      <c r="J207" s="46"/>
      <c r="K207" s="46"/>
      <c r="L207" s="46"/>
      <c r="M207" s="165"/>
      <c r="N207" s="127"/>
      <c r="O207" s="46"/>
      <c r="P207" s="46"/>
      <c r="Q207" s="46"/>
      <c r="R207" s="46"/>
      <c r="S207" s="165"/>
      <c r="T207" s="127"/>
      <c r="U207" s="46"/>
      <c r="V207" s="46"/>
      <c r="W207" s="46"/>
      <c r="X207" s="46"/>
      <c r="Y207" s="165"/>
      <c r="Z207" s="127"/>
      <c r="AA207" s="46"/>
      <c r="AB207" s="46"/>
      <c r="AC207" s="46"/>
      <c r="AD207" s="46"/>
      <c r="AE207" s="165"/>
      <c r="AF207" s="127"/>
      <c r="AG207" s="46"/>
      <c r="AH207" s="46"/>
      <c r="AI207" s="46"/>
      <c r="AJ207" s="130"/>
      <c r="AK207" s="11">
        <f>'Encargos e Benefícios'!D206</f>
        <v>0</v>
      </c>
      <c r="AL207" s="11">
        <f>IF('Encargos e Benefícios'!C206=0,0,'Encargos e Benefícios'!U206/'Encargos e Benefícios'!C206)</f>
        <v>0</v>
      </c>
      <c r="AM207" s="11">
        <f>IF('Encargos e Benefícios'!C206=0,0,'Encargos e Benefícios'!AC206/'Encargos e Benefícios'!C206)</f>
        <v>0</v>
      </c>
      <c r="AN207" s="114">
        <f>IF('Encargos e Benefícios'!C206=0,0,'Encargos e Benefícios'!AD206/'Encargos e Benefícios'!C206)</f>
        <v>0</v>
      </c>
      <c r="AO207" s="32"/>
      <c r="AP207" s="31"/>
      <c r="AQ207" s="31"/>
      <c r="AR207" s="203"/>
      <c r="AS207" s="32"/>
    </row>
    <row r="208" spans="1:45" ht="12.75" hidden="1" x14ac:dyDescent="0.2">
      <c r="A208" s="47">
        <v>202</v>
      </c>
      <c r="B208" s="12">
        <f>'Encargos e Benefícios'!B207</f>
        <v>0</v>
      </c>
      <c r="C208" s="10">
        <f>'Encargos e Benefícios'!C207</f>
        <v>0</v>
      </c>
      <c r="D208" s="37"/>
      <c r="E208" s="167"/>
      <c r="F208" s="166"/>
      <c r="G208" s="165"/>
      <c r="H208" s="127"/>
      <c r="I208" s="46"/>
      <c r="J208" s="46"/>
      <c r="K208" s="46"/>
      <c r="L208" s="46"/>
      <c r="M208" s="165"/>
      <c r="N208" s="127"/>
      <c r="O208" s="46"/>
      <c r="P208" s="46"/>
      <c r="Q208" s="46"/>
      <c r="R208" s="46"/>
      <c r="S208" s="165"/>
      <c r="T208" s="127"/>
      <c r="U208" s="46"/>
      <c r="V208" s="46"/>
      <c r="W208" s="46"/>
      <c r="X208" s="46"/>
      <c r="Y208" s="165"/>
      <c r="Z208" s="127"/>
      <c r="AA208" s="46"/>
      <c r="AB208" s="46"/>
      <c r="AC208" s="46"/>
      <c r="AD208" s="46"/>
      <c r="AE208" s="165"/>
      <c r="AF208" s="127"/>
      <c r="AG208" s="46"/>
      <c r="AH208" s="46"/>
      <c r="AI208" s="46"/>
      <c r="AJ208" s="130"/>
      <c r="AK208" s="11">
        <f>'Encargos e Benefícios'!D207</f>
        <v>0</v>
      </c>
      <c r="AL208" s="11">
        <f>IF('Encargos e Benefícios'!C207=0,0,'Encargos e Benefícios'!U207/'Encargos e Benefícios'!C207)</f>
        <v>0</v>
      </c>
      <c r="AM208" s="11">
        <f>IF('Encargos e Benefícios'!C207=0,0,'Encargos e Benefícios'!AC207/'Encargos e Benefícios'!C207)</f>
        <v>0</v>
      </c>
      <c r="AN208" s="114">
        <f>IF('Encargos e Benefícios'!C207=0,0,'Encargos e Benefícios'!AD207/'Encargos e Benefícios'!C207)</f>
        <v>0</v>
      </c>
      <c r="AO208" s="32"/>
      <c r="AP208" s="31"/>
      <c r="AQ208" s="31"/>
      <c r="AR208" s="203"/>
      <c r="AS208" s="32"/>
    </row>
    <row r="209" spans="1:45" ht="12.75" hidden="1" x14ac:dyDescent="0.2">
      <c r="A209" s="47">
        <v>203</v>
      </c>
      <c r="B209" s="12">
        <f>'Encargos e Benefícios'!B208</f>
        <v>0</v>
      </c>
      <c r="C209" s="10">
        <f>'Encargos e Benefícios'!C208</f>
        <v>0</v>
      </c>
      <c r="D209" s="37"/>
      <c r="E209" s="167"/>
      <c r="F209" s="166"/>
      <c r="G209" s="165"/>
      <c r="H209" s="127"/>
      <c r="I209" s="46"/>
      <c r="J209" s="46"/>
      <c r="K209" s="46"/>
      <c r="L209" s="46"/>
      <c r="M209" s="165"/>
      <c r="N209" s="127"/>
      <c r="O209" s="46"/>
      <c r="P209" s="46"/>
      <c r="Q209" s="46"/>
      <c r="R209" s="46"/>
      <c r="S209" s="165"/>
      <c r="T209" s="127"/>
      <c r="U209" s="46"/>
      <c r="V209" s="46"/>
      <c r="W209" s="46"/>
      <c r="X209" s="46"/>
      <c r="Y209" s="165"/>
      <c r="Z209" s="127"/>
      <c r="AA209" s="46"/>
      <c r="AB209" s="46"/>
      <c r="AC209" s="46"/>
      <c r="AD209" s="46"/>
      <c r="AE209" s="165"/>
      <c r="AF209" s="127"/>
      <c r="AG209" s="46"/>
      <c r="AH209" s="46"/>
      <c r="AI209" s="46"/>
      <c r="AJ209" s="130"/>
      <c r="AK209" s="11">
        <f>'Encargos e Benefícios'!D208</f>
        <v>0</v>
      </c>
      <c r="AL209" s="11">
        <f>IF('Encargos e Benefícios'!C208=0,0,'Encargos e Benefícios'!U208/'Encargos e Benefícios'!C208)</f>
        <v>0</v>
      </c>
      <c r="AM209" s="11">
        <f>IF('Encargos e Benefícios'!C208=0,0,'Encargos e Benefícios'!AC208/'Encargos e Benefícios'!C208)</f>
        <v>0</v>
      </c>
      <c r="AN209" s="114">
        <f>IF('Encargos e Benefícios'!C208=0,0,'Encargos e Benefícios'!AD208/'Encargos e Benefícios'!C208)</f>
        <v>0</v>
      </c>
      <c r="AO209" s="32"/>
      <c r="AP209" s="31"/>
      <c r="AQ209" s="31"/>
      <c r="AR209" s="203"/>
      <c r="AS209" s="32"/>
    </row>
    <row r="210" spans="1:45" ht="12.75" hidden="1" x14ac:dyDescent="0.2">
      <c r="A210" s="47">
        <v>204</v>
      </c>
      <c r="B210" s="12">
        <f>'Encargos e Benefícios'!B209</f>
        <v>0</v>
      </c>
      <c r="C210" s="10">
        <f>'Encargos e Benefícios'!C209</f>
        <v>0</v>
      </c>
      <c r="D210" s="37"/>
      <c r="E210" s="167"/>
      <c r="F210" s="166"/>
      <c r="G210" s="165"/>
      <c r="H210" s="127"/>
      <c r="I210" s="46"/>
      <c r="J210" s="46"/>
      <c r="K210" s="46"/>
      <c r="L210" s="46"/>
      <c r="M210" s="165"/>
      <c r="N210" s="127"/>
      <c r="O210" s="46"/>
      <c r="P210" s="46"/>
      <c r="Q210" s="46"/>
      <c r="R210" s="46"/>
      <c r="S210" s="165"/>
      <c r="T210" s="127"/>
      <c r="U210" s="46"/>
      <c r="V210" s="46"/>
      <c r="W210" s="46"/>
      <c r="X210" s="46"/>
      <c r="Y210" s="165"/>
      <c r="Z210" s="127"/>
      <c r="AA210" s="46"/>
      <c r="AB210" s="46"/>
      <c r="AC210" s="46"/>
      <c r="AD210" s="46"/>
      <c r="AE210" s="165"/>
      <c r="AF210" s="127"/>
      <c r="AG210" s="46"/>
      <c r="AH210" s="46"/>
      <c r="AI210" s="46"/>
      <c r="AJ210" s="130"/>
      <c r="AK210" s="11">
        <f>'Encargos e Benefícios'!D209</f>
        <v>0</v>
      </c>
      <c r="AL210" s="11">
        <f>IF('Encargos e Benefícios'!C209=0,0,'Encargos e Benefícios'!U209/'Encargos e Benefícios'!C209)</f>
        <v>0</v>
      </c>
      <c r="AM210" s="11">
        <f>IF('Encargos e Benefícios'!C209=0,0,'Encargos e Benefícios'!AC209/'Encargos e Benefícios'!C209)</f>
        <v>0</v>
      </c>
      <c r="AN210" s="114">
        <f>IF('Encargos e Benefícios'!C209=0,0,'Encargos e Benefícios'!AD209/'Encargos e Benefícios'!C209)</f>
        <v>0</v>
      </c>
      <c r="AO210" s="32"/>
      <c r="AP210" s="31"/>
      <c r="AQ210" s="31"/>
      <c r="AR210" s="203"/>
      <c r="AS210" s="32"/>
    </row>
    <row r="211" spans="1:45" ht="12.75" hidden="1" x14ac:dyDescent="0.2">
      <c r="A211" s="47">
        <v>205</v>
      </c>
      <c r="B211" s="12">
        <f>'Encargos e Benefícios'!B210</f>
        <v>0</v>
      </c>
      <c r="C211" s="10">
        <f>'Encargos e Benefícios'!C210</f>
        <v>0</v>
      </c>
      <c r="D211" s="37"/>
      <c r="E211" s="167"/>
      <c r="F211" s="166"/>
      <c r="G211" s="165"/>
      <c r="H211" s="127"/>
      <c r="I211" s="46"/>
      <c r="J211" s="46"/>
      <c r="K211" s="46"/>
      <c r="L211" s="46"/>
      <c r="M211" s="165"/>
      <c r="N211" s="127"/>
      <c r="O211" s="46"/>
      <c r="P211" s="46"/>
      <c r="Q211" s="46"/>
      <c r="R211" s="46"/>
      <c r="S211" s="165"/>
      <c r="T211" s="127"/>
      <c r="U211" s="46"/>
      <c r="V211" s="46"/>
      <c r="W211" s="46"/>
      <c r="X211" s="46"/>
      <c r="Y211" s="165"/>
      <c r="Z211" s="127"/>
      <c r="AA211" s="46"/>
      <c r="AB211" s="46"/>
      <c r="AC211" s="46"/>
      <c r="AD211" s="46"/>
      <c r="AE211" s="165"/>
      <c r="AF211" s="127"/>
      <c r="AG211" s="46"/>
      <c r="AH211" s="46"/>
      <c r="AI211" s="46"/>
      <c r="AJ211" s="130"/>
      <c r="AK211" s="11">
        <f>'Encargos e Benefícios'!D210</f>
        <v>0</v>
      </c>
      <c r="AL211" s="11">
        <f>IF('Encargos e Benefícios'!C210=0,0,'Encargos e Benefícios'!U210/'Encargos e Benefícios'!C210)</f>
        <v>0</v>
      </c>
      <c r="AM211" s="11">
        <f>IF('Encargos e Benefícios'!C210=0,0,'Encargos e Benefícios'!AC210/'Encargos e Benefícios'!C210)</f>
        <v>0</v>
      </c>
      <c r="AN211" s="114">
        <f>IF('Encargos e Benefícios'!C210=0,0,'Encargos e Benefícios'!AD210/'Encargos e Benefícios'!C210)</f>
        <v>0</v>
      </c>
      <c r="AO211" s="32"/>
      <c r="AP211" s="31"/>
      <c r="AQ211" s="31"/>
      <c r="AR211" s="203"/>
      <c r="AS211" s="32"/>
    </row>
    <row r="212" spans="1:45" ht="12.75" hidden="1" x14ac:dyDescent="0.2">
      <c r="A212" s="47">
        <v>206</v>
      </c>
      <c r="B212" s="12">
        <f>'Encargos e Benefícios'!B211</f>
        <v>0</v>
      </c>
      <c r="C212" s="10">
        <f>'Encargos e Benefícios'!C211</f>
        <v>0</v>
      </c>
      <c r="D212" s="37"/>
      <c r="E212" s="167"/>
      <c r="F212" s="166"/>
      <c r="G212" s="165"/>
      <c r="H212" s="127"/>
      <c r="I212" s="46"/>
      <c r="J212" s="46"/>
      <c r="K212" s="46"/>
      <c r="L212" s="46"/>
      <c r="M212" s="165"/>
      <c r="N212" s="127"/>
      <c r="O212" s="46"/>
      <c r="P212" s="46"/>
      <c r="Q212" s="46"/>
      <c r="R212" s="46"/>
      <c r="S212" s="165"/>
      <c r="T212" s="127"/>
      <c r="U212" s="46"/>
      <c r="V212" s="46"/>
      <c r="W212" s="46"/>
      <c r="X212" s="46"/>
      <c r="Y212" s="165"/>
      <c r="Z212" s="127"/>
      <c r="AA212" s="46"/>
      <c r="AB212" s="46"/>
      <c r="AC212" s="46"/>
      <c r="AD212" s="46"/>
      <c r="AE212" s="165"/>
      <c r="AF212" s="127"/>
      <c r="AG212" s="46"/>
      <c r="AH212" s="46"/>
      <c r="AI212" s="46"/>
      <c r="AJ212" s="130"/>
      <c r="AK212" s="11">
        <f>'Encargos e Benefícios'!D211</f>
        <v>0</v>
      </c>
      <c r="AL212" s="11">
        <f>IF('Encargos e Benefícios'!C211=0,0,'Encargos e Benefícios'!U211/'Encargos e Benefícios'!C211)</f>
        <v>0</v>
      </c>
      <c r="AM212" s="11">
        <f>IF('Encargos e Benefícios'!C211=0,0,'Encargos e Benefícios'!AC211/'Encargos e Benefícios'!C211)</f>
        <v>0</v>
      </c>
      <c r="AN212" s="114">
        <f>IF('Encargos e Benefícios'!C211=0,0,'Encargos e Benefícios'!AD211/'Encargos e Benefícios'!C211)</f>
        <v>0</v>
      </c>
      <c r="AO212" s="32"/>
      <c r="AP212" s="31"/>
      <c r="AQ212" s="31"/>
      <c r="AR212" s="203"/>
      <c r="AS212" s="32"/>
    </row>
    <row r="213" spans="1:45" ht="12.75" hidden="1" x14ac:dyDescent="0.2">
      <c r="A213" s="47">
        <v>207</v>
      </c>
      <c r="B213" s="12">
        <f>'Encargos e Benefícios'!B212</f>
        <v>0</v>
      </c>
      <c r="C213" s="10">
        <f>'Encargos e Benefícios'!C212</f>
        <v>0</v>
      </c>
      <c r="D213" s="37"/>
      <c r="E213" s="167"/>
      <c r="F213" s="166"/>
      <c r="G213" s="165"/>
      <c r="H213" s="127"/>
      <c r="I213" s="46"/>
      <c r="J213" s="46"/>
      <c r="K213" s="46"/>
      <c r="L213" s="46"/>
      <c r="M213" s="165"/>
      <c r="N213" s="127"/>
      <c r="O213" s="46"/>
      <c r="P213" s="46"/>
      <c r="Q213" s="46"/>
      <c r="R213" s="46"/>
      <c r="S213" s="165"/>
      <c r="T213" s="127"/>
      <c r="U213" s="46"/>
      <c r="V213" s="46"/>
      <c r="W213" s="46"/>
      <c r="X213" s="46"/>
      <c r="Y213" s="165"/>
      <c r="Z213" s="127"/>
      <c r="AA213" s="46"/>
      <c r="AB213" s="46"/>
      <c r="AC213" s="46"/>
      <c r="AD213" s="46"/>
      <c r="AE213" s="165"/>
      <c r="AF213" s="127"/>
      <c r="AG213" s="46"/>
      <c r="AH213" s="46"/>
      <c r="AI213" s="46"/>
      <c r="AJ213" s="130"/>
      <c r="AK213" s="11">
        <f>'Encargos e Benefícios'!D212</f>
        <v>0</v>
      </c>
      <c r="AL213" s="11">
        <f>IF('Encargos e Benefícios'!C212=0,0,'Encargos e Benefícios'!U212/'Encargos e Benefícios'!C212)</f>
        <v>0</v>
      </c>
      <c r="AM213" s="11">
        <f>IF('Encargos e Benefícios'!C212=0,0,'Encargos e Benefícios'!AC212/'Encargos e Benefícios'!C212)</f>
        <v>0</v>
      </c>
      <c r="AN213" s="114">
        <f>IF('Encargos e Benefícios'!C212=0,0,'Encargos e Benefícios'!AD212/'Encargos e Benefícios'!C212)</f>
        <v>0</v>
      </c>
      <c r="AO213" s="32"/>
      <c r="AP213" s="31"/>
      <c r="AQ213" s="31"/>
      <c r="AR213" s="203"/>
      <c r="AS213" s="32"/>
    </row>
    <row r="214" spans="1:45" ht="12.75" hidden="1" x14ac:dyDescent="0.2">
      <c r="A214" s="47">
        <v>208</v>
      </c>
      <c r="B214" s="12">
        <f>'Encargos e Benefícios'!B213</f>
        <v>0</v>
      </c>
      <c r="C214" s="10">
        <f>'Encargos e Benefícios'!C213</f>
        <v>0</v>
      </c>
      <c r="D214" s="37"/>
      <c r="E214" s="167"/>
      <c r="F214" s="166"/>
      <c r="G214" s="165"/>
      <c r="H214" s="127"/>
      <c r="I214" s="46"/>
      <c r="J214" s="46"/>
      <c r="K214" s="46"/>
      <c r="L214" s="46"/>
      <c r="M214" s="165"/>
      <c r="N214" s="127"/>
      <c r="O214" s="46"/>
      <c r="P214" s="46"/>
      <c r="Q214" s="46"/>
      <c r="R214" s="46"/>
      <c r="S214" s="165"/>
      <c r="T214" s="127"/>
      <c r="U214" s="46"/>
      <c r="V214" s="46"/>
      <c r="W214" s="46"/>
      <c r="X214" s="46"/>
      <c r="Y214" s="165"/>
      <c r="Z214" s="127"/>
      <c r="AA214" s="46"/>
      <c r="AB214" s="46"/>
      <c r="AC214" s="46"/>
      <c r="AD214" s="46"/>
      <c r="AE214" s="165"/>
      <c r="AF214" s="127"/>
      <c r="AG214" s="46"/>
      <c r="AH214" s="46"/>
      <c r="AI214" s="46"/>
      <c r="AJ214" s="130"/>
      <c r="AK214" s="11">
        <f>'Encargos e Benefícios'!D213</f>
        <v>0</v>
      </c>
      <c r="AL214" s="11">
        <f>IF('Encargos e Benefícios'!C213=0,0,'Encargos e Benefícios'!U213/'Encargos e Benefícios'!C213)</f>
        <v>0</v>
      </c>
      <c r="AM214" s="11">
        <f>IF('Encargos e Benefícios'!C213=0,0,'Encargos e Benefícios'!AC213/'Encargos e Benefícios'!C213)</f>
        <v>0</v>
      </c>
      <c r="AN214" s="114">
        <f>IF('Encargos e Benefícios'!C213=0,0,'Encargos e Benefícios'!AD213/'Encargos e Benefícios'!C213)</f>
        <v>0</v>
      </c>
      <c r="AO214" s="32"/>
      <c r="AP214" s="31"/>
      <c r="AQ214" s="31"/>
      <c r="AR214" s="203"/>
      <c r="AS214" s="32"/>
    </row>
    <row r="215" spans="1:45" ht="12.75" hidden="1" x14ac:dyDescent="0.2">
      <c r="A215" s="47">
        <v>209</v>
      </c>
      <c r="B215" s="12">
        <f>'Encargos e Benefícios'!B214</f>
        <v>0</v>
      </c>
      <c r="C215" s="10">
        <f>'Encargos e Benefícios'!C214</f>
        <v>0</v>
      </c>
      <c r="D215" s="37"/>
      <c r="E215" s="167"/>
      <c r="F215" s="166"/>
      <c r="G215" s="165"/>
      <c r="H215" s="127"/>
      <c r="I215" s="46"/>
      <c r="J215" s="46"/>
      <c r="K215" s="46"/>
      <c r="L215" s="46"/>
      <c r="M215" s="165"/>
      <c r="N215" s="127"/>
      <c r="O215" s="46"/>
      <c r="P215" s="46"/>
      <c r="Q215" s="46"/>
      <c r="R215" s="46"/>
      <c r="S215" s="165"/>
      <c r="T215" s="127"/>
      <c r="U215" s="46"/>
      <c r="V215" s="46"/>
      <c r="W215" s="46"/>
      <c r="X215" s="46"/>
      <c r="Y215" s="165"/>
      <c r="Z215" s="127"/>
      <c r="AA215" s="46"/>
      <c r="AB215" s="46"/>
      <c r="AC215" s="46"/>
      <c r="AD215" s="46"/>
      <c r="AE215" s="165"/>
      <c r="AF215" s="127"/>
      <c r="AG215" s="46"/>
      <c r="AH215" s="46"/>
      <c r="AI215" s="46"/>
      <c r="AJ215" s="130"/>
      <c r="AK215" s="11">
        <f>'Encargos e Benefícios'!D214</f>
        <v>0</v>
      </c>
      <c r="AL215" s="11">
        <f>IF('Encargos e Benefícios'!C214=0,0,'Encargos e Benefícios'!U214/'Encargos e Benefícios'!C214)</f>
        <v>0</v>
      </c>
      <c r="AM215" s="11">
        <f>IF('Encargos e Benefícios'!C214=0,0,'Encargos e Benefícios'!AC214/'Encargos e Benefícios'!C214)</f>
        <v>0</v>
      </c>
      <c r="AN215" s="114">
        <f>IF('Encargos e Benefícios'!C214=0,0,'Encargos e Benefícios'!AD214/'Encargos e Benefícios'!C214)</f>
        <v>0</v>
      </c>
      <c r="AO215" s="32"/>
      <c r="AP215" s="31"/>
      <c r="AQ215" s="31"/>
      <c r="AR215" s="203"/>
      <c r="AS215" s="32"/>
    </row>
    <row r="216" spans="1:45" ht="12.75" hidden="1" x14ac:dyDescent="0.2">
      <c r="A216" s="47">
        <v>210</v>
      </c>
      <c r="B216" s="12">
        <f>'Encargos e Benefícios'!B215</f>
        <v>0</v>
      </c>
      <c r="C216" s="10">
        <f>'Encargos e Benefícios'!C215</f>
        <v>0</v>
      </c>
      <c r="D216" s="37"/>
      <c r="E216" s="167"/>
      <c r="F216" s="166"/>
      <c r="G216" s="165"/>
      <c r="H216" s="127"/>
      <c r="I216" s="46"/>
      <c r="J216" s="46"/>
      <c r="K216" s="46"/>
      <c r="L216" s="46"/>
      <c r="M216" s="165"/>
      <c r="N216" s="127"/>
      <c r="O216" s="46"/>
      <c r="P216" s="46"/>
      <c r="Q216" s="46"/>
      <c r="R216" s="46"/>
      <c r="S216" s="165"/>
      <c r="T216" s="127"/>
      <c r="U216" s="46"/>
      <c r="V216" s="46"/>
      <c r="W216" s="46"/>
      <c r="X216" s="46"/>
      <c r="Y216" s="165"/>
      <c r="Z216" s="127"/>
      <c r="AA216" s="46"/>
      <c r="AB216" s="46"/>
      <c r="AC216" s="46"/>
      <c r="AD216" s="46"/>
      <c r="AE216" s="165"/>
      <c r="AF216" s="127"/>
      <c r="AG216" s="46"/>
      <c r="AH216" s="46"/>
      <c r="AI216" s="46"/>
      <c r="AJ216" s="130"/>
      <c r="AK216" s="11">
        <f>'Encargos e Benefícios'!D215</f>
        <v>0</v>
      </c>
      <c r="AL216" s="11">
        <f>IF('Encargos e Benefícios'!C215=0,0,'Encargos e Benefícios'!U215/'Encargos e Benefícios'!C215)</f>
        <v>0</v>
      </c>
      <c r="AM216" s="11">
        <f>IF('Encargos e Benefícios'!C215=0,0,'Encargos e Benefícios'!AC215/'Encargos e Benefícios'!C215)</f>
        <v>0</v>
      </c>
      <c r="AN216" s="114">
        <f>IF('Encargos e Benefícios'!C215=0,0,'Encargos e Benefícios'!AD215/'Encargos e Benefícios'!C215)</f>
        <v>0</v>
      </c>
      <c r="AO216" s="32"/>
      <c r="AP216" s="31"/>
      <c r="AQ216" s="31"/>
      <c r="AR216" s="203"/>
      <c r="AS216" s="32"/>
    </row>
    <row r="217" spans="1:45" ht="12.75" hidden="1" x14ac:dyDescent="0.2">
      <c r="A217" s="47">
        <v>211</v>
      </c>
      <c r="B217" s="12">
        <f>'Encargos e Benefícios'!B216</f>
        <v>0</v>
      </c>
      <c r="C217" s="10">
        <f>'Encargos e Benefícios'!C216</f>
        <v>0</v>
      </c>
      <c r="D217" s="37"/>
      <c r="E217" s="167"/>
      <c r="F217" s="166"/>
      <c r="G217" s="165"/>
      <c r="H217" s="127"/>
      <c r="I217" s="46"/>
      <c r="J217" s="46"/>
      <c r="K217" s="46"/>
      <c r="L217" s="46"/>
      <c r="M217" s="165"/>
      <c r="N217" s="127"/>
      <c r="O217" s="46"/>
      <c r="P217" s="46"/>
      <c r="Q217" s="46"/>
      <c r="R217" s="46"/>
      <c r="S217" s="165"/>
      <c r="T217" s="127"/>
      <c r="U217" s="46"/>
      <c r="V217" s="46"/>
      <c r="W217" s="46"/>
      <c r="X217" s="46"/>
      <c r="Y217" s="165"/>
      <c r="Z217" s="127"/>
      <c r="AA217" s="46"/>
      <c r="AB217" s="46"/>
      <c r="AC217" s="46"/>
      <c r="AD217" s="46"/>
      <c r="AE217" s="165"/>
      <c r="AF217" s="127"/>
      <c r="AG217" s="46"/>
      <c r="AH217" s="46"/>
      <c r="AI217" s="46"/>
      <c r="AJ217" s="130"/>
      <c r="AK217" s="11">
        <f>'Encargos e Benefícios'!D216</f>
        <v>0</v>
      </c>
      <c r="AL217" s="11">
        <f>IF('Encargos e Benefícios'!C216=0,0,'Encargos e Benefícios'!U216/'Encargos e Benefícios'!C216)</f>
        <v>0</v>
      </c>
      <c r="AM217" s="11">
        <f>IF('Encargos e Benefícios'!C216=0,0,'Encargos e Benefícios'!AC216/'Encargos e Benefícios'!C216)</f>
        <v>0</v>
      </c>
      <c r="AN217" s="114">
        <f>IF('Encargos e Benefícios'!C216=0,0,'Encargos e Benefícios'!AD216/'Encargos e Benefícios'!C216)</f>
        <v>0</v>
      </c>
      <c r="AO217" s="32"/>
      <c r="AP217" s="31"/>
      <c r="AQ217" s="31"/>
      <c r="AR217" s="203"/>
      <c r="AS217" s="32"/>
    </row>
    <row r="218" spans="1:45" ht="12.75" hidden="1" x14ac:dyDescent="0.2">
      <c r="A218" s="47">
        <v>212</v>
      </c>
      <c r="B218" s="12">
        <f>'Encargos e Benefícios'!B217</f>
        <v>0</v>
      </c>
      <c r="C218" s="10">
        <f>'Encargos e Benefícios'!C217</f>
        <v>0</v>
      </c>
      <c r="D218" s="37"/>
      <c r="E218" s="167"/>
      <c r="F218" s="166"/>
      <c r="G218" s="165"/>
      <c r="H218" s="127"/>
      <c r="I218" s="46"/>
      <c r="J218" s="46"/>
      <c r="K218" s="46"/>
      <c r="L218" s="46"/>
      <c r="M218" s="165"/>
      <c r="N218" s="127"/>
      <c r="O218" s="46"/>
      <c r="P218" s="46"/>
      <c r="Q218" s="46"/>
      <c r="R218" s="46"/>
      <c r="S218" s="165"/>
      <c r="T218" s="127"/>
      <c r="U218" s="46"/>
      <c r="V218" s="46"/>
      <c r="W218" s="46"/>
      <c r="X218" s="46"/>
      <c r="Y218" s="165"/>
      <c r="Z218" s="127"/>
      <c r="AA218" s="46"/>
      <c r="AB218" s="46"/>
      <c r="AC218" s="46"/>
      <c r="AD218" s="46"/>
      <c r="AE218" s="165"/>
      <c r="AF218" s="127"/>
      <c r="AG218" s="46"/>
      <c r="AH218" s="46"/>
      <c r="AI218" s="46"/>
      <c r="AJ218" s="130"/>
      <c r="AK218" s="11">
        <f>'Encargos e Benefícios'!D217</f>
        <v>0</v>
      </c>
      <c r="AL218" s="11">
        <f>IF('Encargos e Benefícios'!C217=0,0,'Encargos e Benefícios'!U217/'Encargos e Benefícios'!C217)</f>
        <v>0</v>
      </c>
      <c r="AM218" s="11">
        <f>IF('Encargos e Benefícios'!C217=0,0,'Encargos e Benefícios'!AC217/'Encargos e Benefícios'!C217)</f>
        <v>0</v>
      </c>
      <c r="AN218" s="114">
        <f>IF('Encargos e Benefícios'!C217=0,0,'Encargos e Benefícios'!AD217/'Encargos e Benefícios'!C217)</f>
        <v>0</v>
      </c>
      <c r="AO218" s="32"/>
      <c r="AP218" s="31"/>
      <c r="AQ218" s="31"/>
      <c r="AR218" s="203"/>
      <c r="AS218" s="32"/>
    </row>
    <row r="219" spans="1:45" ht="12.75" hidden="1" x14ac:dyDescent="0.2">
      <c r="A219" s="47">
        <v>213</v>
      </c>
      <c r="B219" s="12">
        <f>'Encargos e Benefícios'!B218</f>
        <v>0</v>
      </c>
      <c r="C219" s="10">
        <f>'Encargos e Benefícios'!C218</f>
        <v>0</v>
      </c>
      <c r="D219" s="37"/>
      <c r="E219" s="167"/>
      <c r="F219" s="166"/>
      <c r="G219" s="165"/>
      <c r="H219" s="127"/>
      <c r="I219" s="46"/>
      <c r="J219" s="46"/>
      <c r="K219" s="46"/>
      <c r="L219" s="46"/>
      <c r="M219" s="165"/>
      <c r="N219" s="127"/>
      <c r="O219" s="46"/>
      <c r="P219" s="46"/>
      <c r="Q219" s="46"/>
      <c r="R219" s="46"/>
      <c r="S219" s="165"/>
      <c r="T219" s="127"/>
      <c r="U219" s="46"/>
      <c r="V219" s="46"/>
      <c r="W219" s="46"/>
      <c r="X219" s="46"/>
      <c r="Y219" s="165"/>
      <c r="Z219" s="127"/>
      <c r="AA219" s="46"/>
      <c r="AB219" s="46"/>
      <c r="AC219" s="46"/>
      <c r="AD219" s="46"/>
      <c r="AE219" s="165"/>
      <c r="AF219" s="127"/>
      <c r="AG219" s="46"/>
      <c r="AH219" s="46"/>
      <c r="AI219" s="46"/>
      <c r="AJ219" s="130"/>
      <c r="AK219" s="11">
        <f>'Encargos e Benefícios'!D218</f>
        <v>0</v>
      </c>
      <c r="AL219" s="11">
        <f>IF('Encargos e Benefícios'!C218=0,0,'Encargos e Benefícios'!U218/'Encargos e Benefícios'!C218)</f>
        <v>0</v>
      </c>
      <c r="AM219" s="11">
        <f>IF('Encargos e Benefícios'!C218=0,0,'Encargos e Benefícios'!AC218/'Encargos e Benefícios'!C218)</f>
        <v>0</v>
      </c>
      <c r="AN219" s="114">
        <f>IF('Encargos e Benefícios'!C218=0,0,'Encargos e Benefícios'!AD218/'Encargos e Benefícios'!C218)</f>
        <v>0</v>
      </c>
      <c r="AO219" s="32"/>
      <c r="AP219" s="31"/>
      <c r="AQ219" s="31"/>
      <c r="AR219" s="203"/>
      <c r="AS219" s="32"/>
    </row>
    <row r="220" spans="1:45" ht="12.75" hidden="1" x14ac:dyDescent="0.2">
      <c r="A220" s="47">
        <v>214</v>
      </c>
      <c r="B220" s="12">
        <f>'Encargos e Benefícios'!B219</f>
        <v>0</v>
      </c>
      <c r="C220" s="10">
        <f>'Encargos e Benefícios'!C219</f>
        <v>0</v>
      </c>
      <c r="D220" s="37"/>
      <c r="E220" s="167"/>
      <c r="F220" s="166"/>
      <c r="G220" s="165"/>
      <c r="H220" s="127"/>
      <c r="I220" s="46"/>
      <c r="J220" s="46"/>
      <c r="K220" s="46"/>
      <c r="L220" s="46"/>
      <c r="M220" s="165"/>
      <c r="N220" s="127"/>
      <c r="O220" s="46"/>
      <c r="P220" s="46"/>
      <c r="Q220" s="46"/>
      <c r="R220" s="46"/>
      <c r="S220" s="165"/>
      <c r="T220" s="127"/>
      <c r="U220" s="46"/>
      <c r="V220" s="46"/>
      <c r="W220" s="46"/>
      <c r="X220" s="46"/>
      <c r="Y220" s="165"/>
      <c r="Z220" s="127"/>
      <c r="AA220" s="46"/>
      <c r="AB220" s="46"/>
      <c r="AC220" s="46"/>
      <c r="AD220" s="46"/>
      <c r="AE220" s="165"/>
      <c r="AF220" s="127"/>
      <c r="AG220" s="46"/>
      <c r="AH220" s="46"/>
      <c r="AI220" s="46"/>
      <c r="AJ220" s="130"/>
      <c r="AK220" s="11">
        <f>'Encargos e Benefícios'!D219</f>
        <v>0</v>
      </c>
      <c r="AL220" s="11">
        <f>IF('Encargos e Benefícios'!C219=0,0,'Encargos e Benefícios'!U219/'Encargos e Benefícios'!C219)</f>
        <v>0</v>
      </c>
      <c r="AM220" s="11">
        <f>IF('Encargos e Benefícios'!C219=0,0,'Encargos e Benefícios'!AC219/'Encargos e Benefícios'!C219)</f>
        <v>0</v>
      </c>
      <c r="AN220" s="114">
        <f>IF('Encargos e Benefícios'!C219=0,0,'Encargos e Benefícios'!AD219/'Encargos e Benefícios'!C219)</f>
        <v>0</v>
      </c>
      <c r="AO220" s="32"/>
      <c r="AP220" s="31"/>
      <c r="AQ220" s="31"/>
      <c r="AR220" s="203"/>
      <c r="AS220" s="32"/>
    </row>
    <row r="221" spans="1:45" ht="12.75" hidden="1" x14ac:dyDescent="0.2">
      <c r="A221" s="47">
        <v>215</v>
      </c>
      <c r="B221" s="12">
        <f>'Encargos e Benefícios'!B220</f>
        <v>0</v>
      </c>
      <c r="C221" s="10">
        <f>'Encargos e Benefícios'!C220</f>
        <v>0</v>
      </c>
      <c r="D221" s="37"/>
      <c r="E221" s="167"/>
      <c r="F221" s="166"/>
      <c r="G221" s="165"/>
      <c r="H221" s="127"/>
      <c r="I221" s="46"/>
      <c r="J221" s="46"/>
      <c r="K221" s="46"/>
      <c r="L221" s="46"/>
      <c r="M221" s="165"/>
      <c r="N221" s="127"/>
      <c r="O221" s="46"/>
      <c r="P221" s="46"/>
      <c r="Q221" s="46"/>
      <c r="R221" s="46"/>
      <c r="S221" s="165"/>
      <c r="T221" s="127"/>
      <c r="U221" s="46"/>
      <c r="V221" s="46"/>
      <c r="W221" s="46"/>
      <c r="X221" s="46"/>
      <c r="Y221" s="165"/>
      <c r="Z221" s="127"/>
      <c r="AA221" s="46"/>
      <c r="AB221" s="46"/>
      <c r="AC221" s="46"/>
      <c r="AD221" s="46"/>
      <c r="AE221" s="165"/>
      <c r="AF221" s="127"/>
      <c r="AG221" s="46"/>
      <c r="AH221" s="46"/>
      <c r="AI221" s="46"/>
      <c r="AJ221" s="130"/>
      <c r="AK221" s="11">
        <f>'Encargos e Benefícios'!D220</f>
        <v>0</v>
      </c>
      <c r="AL221" s="11">
        <f>IF('Encargos e Benefícios'!C220=0,0,'Encargos e Benefícios'!U220/'Encargos e Benefícios'!C220)</f>
        <v>0</v>
      </c>
      <c r="AM221" s="11">
        <f>IF('Encargos e Benefícios'!C220=0,0,'Encargos e Benefícios'!AC220/'Encargos e Benefícios'!C220)</f>
        <v>0</v>
      </c>
      <c r="AN221" s="114">
        <f>IF('Encargos e Benefícios'!C220=0,0,'Encargos e Benefícios'!AD220/'Encargos e Benefícios'!C220)</f>
        <v>0</v>
      </c>
      <c r="AO221" s="32"/>
      <c r="AP221" s="31"/>
      <c r="AQ221" s="31"/>
      <c r="AR221" s="203"/>
      <c r="AS221" s="32"/>
    </row>
    <row r="222" spans="1:45" ht="12.75" hidden="1" x14ac:dyDescent="0.2">
      <c r="A222" s="47">
        <v>216</v>
      </c>
      <c r="B222" s="12">
        <f>'Encargos e Benefícios'!B221</f>
        <v>0</v>
      </c>
      <c r="C222" s="10">
        <f>'Encargos e Benefícios'!C221</f>
        <v>0</v>
      </c>
      <c r="D222" s="37"/>
      <c r="E222" s="167"/>
      <c r="F222" s="166"/>
      <c r="G222" s="165"/>
      <c r="H222" s="127"/>
      <c r="I222" s="46"/>
      <c r="J222" s="46"/>
      <c r="K222" s="46"/>
      <c r="L222" s="46"/>
      <c r="M222" s="165"/>
      <c r="N222" s="127"/>
      <c r="O222" s="46"/>
      <c r="P222" s="46"/>
      <c r="Q222" s="46"/>
      <c r="R222" s="46"/>
      <c r="S222" s="165"/>
      <c r="T222" s="127"/>
      <c r="U222" s="46"/>
      <c r="V222" s="46"/>
      <c r="W222" s="46"/>
      <c r="X222" s="46"/>
      <c r="Y222" s="165"/>
      <c r="Z222" s="127"/>
      <c r="AA222" s="46"/>
      <c r="AB222" s="46"/>
      <c r="AC222" s="46"/>
      <c r="AD222" s="46"/>
      <c r="AE222" s="165"/>
      <c r="AF222" s="127"/>
      <c r="AG222" s="46"/>
      <c r="AH222" s="46"/>
      <c r="AI222" s="46"/>
      <c r="AJ222" s="130"/>
      <c r="AK222" s="11">
        <f>'Encargos e Benefícios'!D221</f>
        <v>0</v>
      </c>
      <c r="AL222" s="11">
        <f>IF('Encargos e Benefícios'!C221=0,0,'Encargos e Benefícios'!U221/'Encargos e Benefícios'!C221)</f>
        <v>0</v>
      </c>
      <c r="AM222" s="11">
        <f>IF('Encargos e Benefícios'!C221=0,0,'Encargos e Benefícios'!AC221/'Encargos e Benefícios'!C221)</f>
        <v>0</v>
      </c>
      <c r="AN222" s="114">
        <f>IF('Encargos e Benefícios'!C221=0,0,'Encargos e Benefícios'!AD221/'Encargos e Benefícios'!C221)</f>
        <v>0</v>
      </c>
      <c r="AO222" s="32"/>
      <c r="AP222" s="31"/>
      <c r="AQ222" s="31"/>
      <c r="AR222" s="203"/>
      <c r="AS222" s="32"/>
    </row>
    <row r="223" spans="1:45" ht="12.75" hidden="1" x14ac:dyDescent="0.2">
      <c r="A223" s="47">
        <v>217</v>
      </c>
      <c r="B223" s="12">
        <f>'Encargos e Benefícios'!B222</f>
        <v>0</v>
      </c>
      <c r="C223" s="10">
        <f>'Encargos e Benefícios'!C222</f>
        <v>0</v>
      </c>
      <c r="D223" s="37"/>
      <c r="E223" s="167"/>
      <c r="F223" s="166"/>
      <c r="G223" s="165"/>
      <c r="H223" s="127"/>
      <c r="I223" s="46"/>
      <c r="J223" s="46"/>
      <c r="K223" s="46"/>
      <c r="L223" s="46"/>
      <c r="M223" s="165"/>
      <c r="N223" s="127"/>
      <c r="O223" s="46"/>
      <c r="P223" s="46"/>
      <c r="Q223" s="46"/>
      <c r="R223" s="46"/>
      <c r="S223" s="165"/>
      <c r="T223" s="127"/>
      <c r="U223" s="46"/>
      <c r="V223" s="46"/>
      <c r="W223" s="46"/>
      <c r="X223" s="46"/>
      <c r="Y223" s="165"/>
      <c r="Z223" s="127"/>
      <c r="AA223" s="46"/>
      <c r="AB223" s="46"/>
      <c r="AC223" s="46"/>
      <c r="AD223" s="46"/>
      <c r="AE223" s="165"/>
      <c r="AF223" s="127"/>
      <c r="AG223" s="46"/>
      <c r="AH223" s="46"/>
      <c r="AI223" s="46"/>
      <c r="AJ223" s="130"/>
      <c r="AK223" s="11">
        <f>'Encargos e Benefícios'!D222</f>
        <v>0</v>
      </c>
      <c r="AL223" s="11">
        <f>IF('Encargos e Benefícios'!C222=0,0,'Encargos e Benefícios'!U222/'Encargos e Benefícios'!C222)</f>
        <v>0</v>
      </c>
      <c r="AM223" s="11">
        <f>IF('Encargos e Benefícios'!C222=0,0,'Encargos e Benefícios'!AC222/'Encargos e Benefícios'!C222)</f>
        <v>0</v>
      </c>
      <c r="AN223" s="114">
        <f>IF('Encargos e Benefícios'!C222=0,0,'Encargos e Benefícios'!AD222/'Encargos e Benefícios'!C222)</f>
        <v>0</v>
      </c>
      <c r="AO223" s="32"/>
      <c r="AP223" s="31"/>
      <c r="AQ223" s="31"/>
      <c r="AR223" s="203"/>
      <c r="AS223" s="32"/>
    </row>
    <row r="224" spans="1:45" ht="12.75" hidden="1" x14ac:dyDescent="0.2">
      <c r="A224" s="47">
        <v>218</v>
      </c>
      <c r="B224" s="12">
        <f>'Encargos e Benefícios'!B223</f>
        <v>0</v>
      </c>
      <c r="C224" s="10">
        <f>'Encargos e Benefícios'!C223</f>
        <v>0</v>
      </c>
      <c r="D224" s="37"/>
      <c r="E224" s="167"/>
      <c r="F224" s="166"/>
      <c r="G224" s="165"/>
      <c r="H224" s="127"/>
      <c r="I224" s="46"/>
      <c r="J224" s="46"/>
      <c r="K224" s="46"/>
      <c r="L224" s="46"/>
      <c r="M224" s="165"/>
      <c r="N224" s="127"/>
      <c r="O224" s="46"/>
      <c r="P224" s="46"/>
      <c r="Q224" s="46"/>
      <c r="R224" s="46"/>
      <c r="S224" s="165"/>
      <c r="T224" s="127"/>
      <c r="U224" s="46"/>
      <c r="V224" s="46"/>
      <c r="W224" s="46"/>
      <c r="X224" s="46"/>
      <c r="Y224" s="165"/>
      <c r="Z224" s="127"/>
      <c r="AA224" s="46"/>
      <c r="AB224" s="46"/>
      <c r="AC224" s="46"/>
      <c r="AD224" s="46"/>
      <c r="AE224" s="165"/>
      <c r="AF224" s="127"/>
      <c r="AG224" s="46"/>
      <c r="AH224" s="46"/>
      <c r="AI224" s="46"/>
      <c r="AJ224" s="130"/>
      <c r="AK224" s="11">
        <f>'Encargos e Benefícios'!D223</f>
        <v>0</v>
      </c>
      <c r="AL224" s="11">
        <f>IF('Encargos e Benefícios'!C223=0,0,'Encargos e Benefícios'!U223/'Encargos e Benefícios'!C223)</f>
        <v>0</v>
      </c>
      <c r="AM224" s="11">
        <f>IF('Encargos e Benefícios'!C223=0,0,'Encargos e Benefícios'!AC223/'Encargos e Benefícios'!C223)</f>
        <v>0</v>
      </c>
      <c r="AN224" s="114">
        <f>IF('Encargos e Benefícios'!C223=0,0,'Encargos e Benefícios'!AD223/'Encargos e Benefícios'!C223)</f>
        <v>0</v>
      </c>
      <c r="AO224" s="32"/>
      <c r="AP224" s="31"/>
      <c r="AQ224" s="31"/>
      <c r="AR224" s="203"/>
      <c r="AS224" s="32"/>
    </row>
    <row r="225" spans="1:45" ht="12.75" hidden="1" x14ac:dyDescent="0.2">
      <c r="A225" s="47">
        <v>219</v>
      </c>
      <c r="B225" s="12">
        <f>'Encargos e Benefícios'!B224</f>
        <v>0</v>
      </c>
      <c r="C225" s="10">
        <f>'Encargos e Benefícios'!C224</f>
        <v>0</v>
      </c>
      <c r="D225" s="37"/>
      <c r="E225" s="167"/>
      <c r="F225" s="166"/>
      <c r="G225" s="165"/>
      <c r="H225" s="127"/>
      <c r="I225" s="46"/>
      <c r="J225" s="46"/>
      <c r="K225" s="46"/>
      <c r="L225" s="46"/>
      <c r="M225" s="165"/>
      <c r="N225" s="127"/>
      <c r="O225" s="46"/>
      <c r="P225" s="46"/>
      <c r="Q225" s="46"/>
      <c r="R225" s="46"/>
      <c r="S225" s="165"/>
      <c r="T225" s="127"/>
      <c r="U225" s="46"/>
      <c r="V225" s="46"/>
      <c r="W225" s="46"/>
      <c r="X225" s="46"/>
      <c r="Y225" s="165"/>
      <c r="Z225" s="127"/>
      <c r="AA225" s="46"/>
      <c r="AB225" s="46"/>
      <c r="AC225" s="46"/>
      <c r="AD225" s="46"/>
      <c r="AE225" s="165"/>
      <c r="AF225" s="127"/>
      <c r="AG225" s="46"/>
      <c r="AH225" s="46"/>
      <c r="AI225" s="46"/>
      <c r="AJ225" s="130"/>
      <c r="AK225" s="11">
        <f>'Encargos e Benefícios'!D224</f>
        <v>0</v>
      </c>
      <c r="AL225" s="11">
        <f>IF('Encargos e Benefícios'!C224=0,0,'Encargos e Benefícios'!U224/'Encargos e Benefícios'!C224)</f>
        <v>0</v>
      </c>
      <c r="AM225" s="11">
        <f>IF('Encargos e Benefícios'!C224=0,0,'Encargos e Benefícios'!AC224/'Encargos e Benefícios'!C224)</f>
        <v>0</v>
      </c>
      <c r="AN225" s="114">
        <f>IF('Encargos e Benefícios'!C224=0,0,'Encargos e Benefícios'!AD224/'Encargos e Benefícios'!C224)</f>
        <v>0</v>
      </c>
      <c r="AO225" s="32"/>
      <c r="AP225" s="31"/>
      <c r="AQ225" s="31"/>
      <c r="AR225" s="203"/>
      <c r="AS225" s="32"/>
    </row>
    <row r="226" spans="1:45" ht="12.75" hidden="1" x14ac:dyDescent="0.2">
      <c r="A226" s="47">
        <v>220</v>
      </c>
      <c r="B226" s="12">
        <f>'Encargos e Benefícios'!B225</f>
        <v>0</v>
      </c>
      <c r="C226" s="10">
        <f>'Encargos e Benefícios'!C225</f>
        <v>0</v>
      </c>
      <c r="D226" s="37"/>
      <c r="E226" s="167"/>
      <c r="F226" s="166"/>
      <c r="G226" s="165"/>
      <c r="H226" s="127"/>
      <c r="I226" s="46"/>
      <c r="J226" s="46"/>
      <c r="K226" s="46"/>
      <c r="L226" s="46"/>
      <c r="M226" s="165"/>
      <c r="N226" s="127"/>
      <c r="O226" s="46"/>
      <c r="P226" s="46"/>
      <c r="Q226" s="46"/>
      <c r="R226" s="46"/>
      <c r="S226" s="165"/>
      <c r="T226" s="127"/>
      <c r="U226" s="46"/>
      <c r="V226" s="46"/>
      <c r="W226" s="46"/>
      <c r="X226" s="46"/>
      <c r="Y226" s="165"/>
      <c r="Z226" s="127"/>
      <c r="AA226" s="46"/>
      <c r="AB226" s="46"/>
      <c r="AC226" s="46"/>
      <c r="AD226" s="46"/>
      <c r="AE226" s="165"/>
      <c r="AF226" s="127"/>
      <c r="AG226" s="46"/>
      <c r="AH226" s="46"/>
      <c r="AI226" s="46"/>
      <c r="AJ226" s="130"/>
      <c r="AK226" s="11">
        <f>'Encargos e Benefícios'!D225</f>
        <v>0</v>
      </c>
      <c r="AL226" s="11">
        <f>IF('Encargos e Benefícios'!C225=0,0,'Encargos e Benefícios'!U225/'Encargos e Benefícios'!C225)</f>
        <v>0</v>
      </c>
      <c r="AM226" s="11">
        <f>IF('Encargos e Benefícios'!C225=0,0,'Encargos e Benefícios'!AC225/'Encargos e Benefícios'!C225)</f>
        <v>0</v>
      </c>
      <c r="AN226" s="114">
        <f>IF('Encargos e Benefícios'!C225=0,0,'Encargos e Benefícios'!AD225/'Encargos e Benefícios'!C225)</f>
        <v>0</v>
      </c>
      <c r="AO226" s="32"/>
      <c r="AP226" s="31"/>
      <c r="AQ226" s="31"/>
      <c r="AR226" s="203"/>
      <c r="AS226" s="32"/>
    </row>
    <row r="227" spans="1:45" ht="12.75" hidden="1" x14ac:dyDescent="0.2">
      <c r="A227" s="47">
        <v>221</v>
      </c>
      <c r="B227" s="12">
        <f>'Encargos e Benefícios'!B226</f>
        <v>0</v>
      </c>
      <c r="C227" s="10">
        <f>'Encargos e Benefícios'!C226</f>
        <v>0</v>
      </c>
      <c r="D227" s="37"/>
      <c r="E227" s="167"/>
      <c r="F227" s="166"/>
      <c r="G227" s="165"/>
      <c r="H227" s="127"/>
      <c r="I227" s="46"/>
      <c r="J227" s="46"/>
      <c r="K227" s="46"/>
      <c r="L227" s="46"/>
      <c r="M227" s="165"/>
      <c r="N227" s="127"/>
      <c r="O227" s="46"/>
      <c r="P227" s="46"/>
      <c r="Q227" s="46"/>
      <c r="R227" s="46"/>
      <c r="S227" s="165"/>
      <c r="T227" s="127"/>
      <c r="U227" s="46"/>
      <c r="V227" s="46"/>
      <c r="W227" s="46"/>
      <c r="X227" s="46"/>
      <c r="Y227" s="165"/>
      <c r="Z227" s="127"/>
      <c r="AA227" s="46"/>
      <c r="AB227" s="46"/>
      <c r="AC227" s="46"/>
      <c r="AD227" s="46"/>
      <c r="AE227" s="165"/>
      <c r="AF227" s="127"/>
      <c r="AG227" s="46"/>
      <c r="AH227" s="46"/>
      <c r="AI227" s="46"/>
      <c r="AJ227" s="130"/>
      <c r="AK227" s="11">
        <f>'Encargos e Benefícios'!D226</f>
        <v>0</v>
      </c>
      <c r="AL227" s="11">
        <f>IF('Encargos e Benefícios'!C226=0,0,'Encargos e Benefícios'!U226/'Encargos e Benefícios'!C226)</f>
        <v>0</v>
      </c>
      <c r="AM227" s="11">
        <f>IF('Encargos e Benefícios'!C226=0,0,'Encargos e Benefícios'!AC226/'Encargos e Benefícios'!C226)</f>
        <v>0</v>
      </c>
      <c r="AN227" s="114">
        <f>IF('Encargos e Benefícios'!C226=0,0,'Encargos e Benefícios'!AD226/'Encargos e Benefícios'!C226)</f>
        <v>0</v>
      </c>
      <c r="AO227" s="32"/>
      <c r="AP227" s="31"/>
      <c r="AQ227" s="31"/>
      <c r="AR227" s="203"/>
      <c r="AS227" s="32"/>
    </row>
    <row r="228" spans="1:45" ht="12.75" hidden="1" x14ac:dyDescent="0.2">
      <c r="A228" s="47">
        <v>222</v>
      </c>
      <c r="B228" s="12">
        <f>'Encargos e Benefícios'!B227</f>
        <v>0</v>
      </c>
      <c r="C228" s="10">
        <f>'Encargos e Benefícios'!C227</f>
        <v>0</v>
      </c>
      <c r="D228" s="37"/>
      <c r="E228" s="167"/>
      <c r="F228" s="166"/>
      <c r="G228" s="165"/>
      <c r="H228" s="127"/>
      <c r="I228" s="46"/>
      <c r="J228" s="46"/>
      <c r="K228" s="46"/>
      <c r="L228" s="46"/>
      <c r="M228" s="165"/>
      <c r="N228" s="127"/>
      <c r="O228" s="46"/>
      <c r="P228" s="46"/>
      <c r="Q228" s="46"/>
      <c r="R228" s="46"/>
      <c r="S228" s="165"/>
      <c r="T228" s="127"/>
      <c r="U228" s="46"/>
      <c r="V228" s="46"/>
      <c r="W228" s="46"/>
      <c r="X228" s="46"/>
      <c r="Y228" s="165"/>
      <c r="Z228" s="127"/>
      <c r="AA228" s="46"/>
      <c r="AB228" s="46"/>
      <c r="AC228" s="46"/>
      <c r="AD228" s="46"/>
      <c r="AE228" s="165"/>
      <c r="AF228" s="127"/>
      <c r="AG228" s="46"/>
      <c r="AH228" s="46"/>
      <c r="AI228" s="46"/>
      <c r="AJ228" s="130"/>
      <c r="AK228" s="11">
        <f>'Encargos e Benefícios'!D227</f>
        <v>0</v>
      </c>
      <c r="AL228" s="11">
        <f>IF('Encargos e Benefícios'!C227=0,0,'Encargos e Benefícios'!U227/'Encargos e Benefícios'!C227)</f>
        <v>0</v>
      </c>
      <c r="AM228" s="11">
        <f>IF('Encargos e Benefícios'!C227=0,0,'Encargos e Benefícios'!AC227/'Encargos e Benefícios'!C227)</f>
        <v>0</v>
      </c>
      <c r="AN228" s="114">
        <f>IF('Encargos e Benefícios'!C227=0,0,'Encargos e Benefícios'!AD227/'Encargos e Benefícios'!C227)</f>
        <v>0</v>
      </c>
      <c r="AO228" s="32"/>
      <c r="AP228" s="31"/>
      <c r="AQ228" s="31"/>
      <c r="AR228" s="203"/>
      <c r="AS228" s="32"/>
    </row>
    <row r="229" spans="1:45" ht="12.75" hidden="1" x14ac:dyDescent="0.2">
      <c r="A229" s="47">
        <v>223</v>
      </c>
      <c r="B229" s="12">
        <f>'Encargos e Benefícios'!B228</f>
        <v>0</v>
      </c>
      <c r="C229" s="10">
        <f>'Encargos e Benefícios'!C228</f>
        <v>0</v>
      </c>
      <c r="D229" s="37"/>
      <c r="E229" s="167"/>
      <c r="F229" s="166"/>
      <c r="G229" s="165"/>
      <c r="H229" s="127"/>
      <c r="I229" s="46"/>
      <c r="J229" s="46"/>
      <c r="K229" s="46"/>
      <c r="L229" s="46"/>
      <c r="M229" s="165"/>
      <c r="N229" s="127"/>
      <c r="O229" s="46"/>
      <c r="P229" s="46"/>
      <c r="Q229" s="46"/>
      <c r="R229" s="46"/>
      <c r="S229" s="165"/>
      <c r="T229" s="127"/>
      <c r="U229" s="46"/>
      <c r="V229" s="46"/>
      <c r="W229" s="46"/>
      <c r="X229" s="46"/>
      <c r="Y229" s="165"/>
      <c r="Z229" s="127"/>
      <c r="AA229" s="46"/>
      <c r="AB229" s="46"/>
      <c r="AC229" s="46"/>
      <c r="AD229" s="46"/>
      <c r="AE229" s="165"/>
      <c r="AF229" s="127"/>
      <c r="AG229" s="46"/>
      <c r="AH229" s="46"/>
      <c r="AI229" s="46"/>
      <c r="AJ229" s="130"/>
      <c r="AK229" s="11">
        <f>'Encargos e Benefícios'!D228</f>
        <v>0</v>
      </c>
      <c r="AL229" s="11">
        <f>IF('Encargos e Benefícios'!C228=0,0,'Encargos e Benefícios'!U228/'Encargos e Benefícios'!C228)</f>
        <v>0</v>
      </c>
      <c r="AM229" s="11">
        <f>IF('Encargos e Benefícios'!C228=0,0,'Encargos e Benefícios'!AC228/'Encargos e Benefícios'!C228)</f>
        <v>0</v>
      </c>
      <c r="AN229" s="114">
        <f>IF('Encargos e Benefícios'!C228=0,0,'Encargos e Benefícios'!AD228/'Encargos e Benefícios'!C228)</f>
        <v>0</v>
      </c>
      <c r="AO229" s="32"/>
      <c r="AP229" s="31"/>
      <c r="AQ229" s="31"/>
      <c r="AR229" s="203"/>
      <c r="AS229" s="32"/>
    </row>
    <row r="230" spans="1:45" ht="12.75" hidden="1" x14ac:dyDescent="0.2">
      <c r="A230" s="47">
        <v>224</v>
      </c>
      <c r="B230" s="12">
        <f>'Encargos e Benefícios'!B229</f>
        <v>0</v>
      </c>
      <c r="C230" s="10">
        <f>'Encargos e Benefícios'!C229</f>
        <v>0</v>
      </c>
      <c r="D230" s="37"/>
      <c r="E230" s="167"/>
      <c r="F230" s="166"/>
      <c r="G230" s="165"/>
      <c r="H230" s="127"/>
      <c r="I230" s="46"/>
      <c r="J230" s="46"/>
      <c r="K230" s="46"/>
      <c r="L230" s="46"/>
      <c r="M230" s="165"/>
      <c r="N230" s="127"/>
      <c r="O230" s="46"/>
      <c r="P230" s="46"/>
      <c r="Q230" s="46"/>
      <c r="R230" s="46"/>
      <c r="S230" s="165"/>
      <c r="T230" s="127"/>
      <c r="U230" s="46"/>
      <c r="V230" s="46"/>
      <c r="W230" s="46"/>
      <c r="X230" s="46"/>
      <c r="Y230" s="165"/>
      <c r="Z230" s="127"/>
      <c r="AA230" s="46"/>
      <c r="AB230" s="46"/>
      <c r="AC230" s="46"/>
      <c r="AD230" s="46"/>
      <c r="AE230" s="165"/>
      <c r="AF230" s="127"/>
      <c r="AG230" s="46"/>
      <c r="AH230" s="46"/>
      <c r="AI230" s="46"/>
      <c r="AJ230" s="130"/>
      <c r="AK230" s="11">
        <f>'Encargos e Benefícios'!D229</f>
        <v>0</v>
      </c>
      <c r="AL230" s="11">
        <f>IF('Encargos e Benefícios'!C229=0,0,'Encargos e Benefícios'!U229/'Encargos e Benefícios'!C229)</f>
        <v>0</v>
      </c>
      <c r="AM230" s="11">
        <f>IF('Encargos e Benefícios'!C229=0,0,'Encargos e Benefícios'!AC229/'Encargos e Benefícios'!C229)</f>
        <v>0</v>
      </c>
      <c r="AN230" s="114">
        <f>IF('Encargos e Benefícios'!C229=0,0,'Encargos e Benefícios'!AD229/'Encargos e Benefícios'!C229)</f>
        <v>0</v>
      </c>
      <c r="AO230" s="32"/>
      <c r="AP230" s="31"/>
      <c r="AQ230" s="31"/>
      <c r="AR230" s="203"/>
      <c r="AS230" s="32"/>
    </row>
    <row r="231" spans="1:45" ht="12.75" hidden="1" x14ac:dyDescent="0.2">
      <c r="A231" s="47">
        <v>225</v>
      </c>
      <c r="B231" s="12">
        <f>'Encargos e Benefícios'!B230</f>
        <v>0</v>
      </c>
      <c r="C231" s="10">
        <f>'Encargos e Benefícios'!C230</f>
        <v>0</v>
      </c>
      <c r="D231" s="37"/>
      <c r="E231" s="167"/>
      <c r="F231" s="166"/>
      <c r="G231" s="165"/>
      <c r="H231" s="127"/>
      <c r="I231" s="46"/>
      <c r="J231" s="46"/>
      <c r="K231" s="46"/>
      <c r="L231" s="46"/>
      <c r="M231" s="165"/>
      <c r="N231" s="127"/>
      <c r="O231" s="46"/>
      <c r="P231" s="46"/>
      <c r="Q231" s="46"/>
      <c r="R231" s="46"/>
      <c r="S231" s="165"/>
      <c r="T231" s="127"/>
      <c r="U231" s="46"/>
      <c r="V231" s="46"/>
      <c r="W231" s="46"/>
      <c r="X231" s="46"/>
      <c r="Y231" s="165"/>
      <c r="Z231" s="127"/>
      <c r="AA231" s="46"/>
      <c r="AB231" s="46"/>
      <c r="AC231" s="46"/>
      <c r="AD231" s="46"/>
      <c r="AE231" s="165"/>
      <c r="AF231" s="127"/>
      <c r="AG231" s="46"/>
      <c r="AH231" s="46"/>
      <c r="AI231" s="46"/>
      <c r="AJ231" s="130"/>
      <c r="AK231" s="11">
        <f>'Encargos e Benefícios'!D230</f>
        <v>0</v>
      </c>
      <c r="AL231" s="11">
        <f>IF('Encargos e Benefícios'!C230=0,0,'Encargos e Benefícios'!U230/'Encargos e Benefícios'!C230)</f>
        <v>0</v>
      </c>
      <c r="AM231" s="11">
        <f>IF('Encargos e Benefícios'!C230=0,0,'Encargos e Benefícios'!AC230/'Encargos e Benefícios'!C230)</f>
        <v>0</v>
      </c>
      <c r="AN231" s="114">
        <f>IF('Encargos e Benefícios'!C230=0,0,'Encargos e Benefícios'!AD230/'Encargos e Benefícios'!C230)</f>
        <v>0</v>
      </c>
      <c r="AO231" s="32"/>
      <c r="AP231" s="31"/>
      <c r="AQ231" s="31"/>
      <c r="AR231" s="203"/>
      <c r="AS231" s="32"/>
    </row>
    <row r="232" spans="1:45" ht="12.75" hidden="1" x14ac:dyDescent="0.2">
      <c r="A232" s="47">
        <v>226</v>
      </c>
      <c r="B232" s="12">
        <f>'Encargos e Benefícios'!B231</f>
        <v>0</v>
      </c>
      <c r="C232" s="10">
        <f>'Encargos e Benefícios'!C231</f>
        <v>0</v>
      </c>
      <c r="D232" s="37"/>
      <c r="E232" s="167"/>
      <c r="F232" s="166"/>
      <c r="G232" s="165"/>
      <c r="H232" s="127"/>
      <c r="I232" s="46"/>
      <c r="J232" s="46"/>
      <c r="K232" s="46"/>
      <c r="L232" s="46"/>
      <c r="M232" s="165"/>
      <c r="N232" s="127"/>
      <c r="O232" s="46"/>
      <c r="P232" s="46"/>
      <c r="Q232" s="46"/>
      <c r="R232" s="46"/>
      <c r="S232" s="165"/>
      <c r="T232" s="127"/>
      <c r="U232" s="46"/>
      <c r="V232" s="46"/>
      <c r="W232" s="46"/>
      <c r="X232" s="46"/>
      <c r="Y232" s="165"/>
      <c r="Z232" s="127"/>
      <c r="AA232" s="46"/>
      <c r="AB232" s="46"/>
      <c r="AC232" s="46"/>
      <c r="AD232" s="46"/>
      <c r="AE232" s="165"/>
      <c r="AF232" s="127"/>
      <c r="AG232" s="46"/>
      <c r="AH232" s="46"/>
      <c r="AI232" s="46"/>
      <c r="AJ232" s="130"/>
      <c r="AK232" s="11">
        <f>'Encargos e Benefícios'!D231</f>
        <v>0</v>
      </c>
      <c r="AL232" s="11">
        <f>IF('Encargos e Benefícios'!C231=0,0,'Encargos e Benefícios'!U231/'Encargos e Benefícios'!C231)</f>
        <v>0</v>
      </c>
      <c r="AM232" s="11">
        <f>IF('Encargos e Benefícios'!C231=0,0,'Encargos e Benefícios'!AC231/'Encargos e Benefícios'!C231)</f>
        <v>0</v>
      </c>
      <c r="AN232" s="114">
        <f>IF('Encargos e Benefícios'!C231=0,0,'Encargos e Benefícios'!AD231/'Encargos e Benefícios'!C231)</f>
        <v>0</v>
      </c>
      <c r="AO232" s="32"/>
      <c r="AP232" s="31"/>
      <c r="AQ232" s="31"/>
      <c r="AR232" s="203"/>
      <c r="AS232" s="32"/>
    </row>
    <row r="233" spans="1:45" ht="12.75" hidden="1" x14ac:dyDescent="0.2">
      <c r="A233" s="47">
        <v>227</v>
      </c>
      <c r="B233" s="12">
        <f>'Encargos e Benefícios'!B232</f>
        <v>0</v>
      </c>
      <c r="C233" s="10">
        <f>'Encargos e Benefícios'!C232</f>
        <v>0</v>
      </c>
      <c r="D233" s="37"/>
      <c r="E233" s="167"/>
      <c r="F233" s="166"/>
      <c r="G233" s="165"/>
      <c r="H233" s="127"/>
      <c r="I233" s="46"/>
      <c r="J233" s="46"/>
      <c r="K233" s="46"/>
      <c r="L233" s="46"/>
      <c r="M233" s="165"/>
      <c r="N233" s="127"/>
      <c r="O233" s="46"/>
      <c r="P233" s="46"/>
      <c r="Q233" s="46"/>
      <c r="R233" s="46"/>
      <c r="S233" s="165"/>
      <c r="T233" s="127"/>
      <c r="U233" s="46"/>
      <c r="V233" s="46"/>
      <c r="W233" s="46"/>
      <c r="X233" s="46"/>
      <c r="Y233" s="165"/>
      <c r="Z233" s="127"/>
      <c r="AA233" s="46"/>
      <c r="AB233" s="46"/>
      <c r="AC233" s="46"/>
      <c r="AD233" s="46"/>
      <c r="AE233" s="165"/>
      <c r="AF233" s="127"/>
      <c r="AG233" s="46"/>
      <c r="AH233" s="46"/>
      <c r="AI233" s="46"/>
      <c r="AJ233" s="130"/>
      <c r="AK233" s="11">
        <f>'Encargos e Benefícios'!D232</f>
        <v>0</v>
      </c>
      <c r="AL233" s="11">
        <f>IF('Encargos e Benefícios'!C232=0,0,'Encargos e Benefícios'!U232/'Encargos e Benefícios'!C232)</f>
        <v>0</v>
      </c>
      <c r="AM233" s="11">
        <f>IF('Encargos e Benefícios'!C232=0,0,'Encargos e Benefícios'!AC232/'Encargos e Benefícios'!C232)</f>
        <v>0</v>
      </c>
      <c r="AN233" s="114">
        <f>IF('Encargos e Benefícios'!C232=0,0,'Encargos e Benefícios'!AD232/'Encargos e Benefícios'!C232)</f>
        <v>0</v>
      </c>
      <c r="AO233" s="32"/>
      <c r="AP233" s="31"/>
      <c r="AQ233" s="31"/>
      <c r="AR233" s="203"/>
      <c r="AS233" s="32"/>
    </row>
    <row r="234" spans="1:45" ht="12.75" hidden="1" x14ac:dyDescent="0.2">
      <c r="A234" s="47">
        <v>228</v>
      </c>
      <c r="B234" s="12">
        <f>'Encargos e Benefícios'!B233</f>
        <v>0</v>
      </c>
      <c r="C234" s="10">
        <f>'Encargos e Benefícios'!C233</f>
        <v>0</v>
      </c>
      <c r="D234" s="37"/>
      <c r="E234" s="167"/>
      <c r="F234" s="166"/>
      <c r="G234" s="165"/>
      <c r="H234" s="127"/>
      <c r="I234" s="46"/>
      <c r="J234" s="46"/>
      <c r="K234" s="46"/>
      <c r="L234" s="46"/>
      <c r="M234" s="165"/>
      <c r="N234" s="127"/>
      <c r="O234" s="46"/>
      <c r="P234" s="46"/>
      <c r="Q234" s="46"/>
      <c r="R234" s="46"/>
      <c r="S234" s="165"/>
      <c r="T234" s="127"/>
      <c r="U234" s="46"/>
      <c r="V234" s="46"/>
      <c r="W234" s="46"/>
      <c r="X234" s="46"/>
      <c r="Y234" s="165"/>
      <c r="Z234" s="127"/>
      <c r="AA234" s="46"/>
      <c r="AB234" s="46"/>
      <c r="AC234" s="46"/>
      <c r="AD234" s="46"/>
      <c r="AE234" s="165"/>
      <c r="AF234" s="127"/>
      <c r="AG234" s="46"/>
      <c r="AH234" s="46"/>
      <c r="AI234" s="46"/>
      <c r="AJ234" s="130"/>
      <c r="AK234" s="11">
        <f>'Encargos e Benefícios'!D233</f>
        <v>0</v>
      </c>
      <c r="AL234" s="11">
        <f>IF('Encargos e Benefícios'!C233=0,0,'Encargos e Benefícios'!U233/'Encargos e Benefícios'!C233)</f>
        <v>0</v>
      </c>
      <c r="AM234" s="11">
        <f>IF('Encargos e Benefícios'!C233=0,0,'Encargos e Benefícios'!AC233/'Encargos e Benefícios'!C233)</f>
        <v>0</v>
      </c>
      <c r="AN234" s="114">
        <f>IF('Encargos e Benefícios'!C233=0,0,'Encargos e Benefícios'!AD233/'Encargos e Benefícios'!C233)</f>
        <v>0</v>
      </c>
      <c r="AO234" s="32"/>
      <c r="AP234" s="31"/>
      <c r="AQ234" s="31"/>
      <c r="AR234" s="203"/>
      <c r="AS234" s="32"/>
    </row>
    <row r="235" spans="1:45" ht="12.75" hidden="1" x14ac:dyDescent="0.2">
      <c r="A235" s="47">
        <v>229</v>
      </c>
      <c r="B235" s="12">
        <f>'Encargos e Benefícios'!B234</f>
        <v>0</v>
      </c>
      <c r="C235" s="10">
        <f>'Encargos e Benefícios'!C234</f>
        <v>0</v>
      </c>
      <c r="D235" s="37"/>
      <c r="E235" s="167"/>
      <c r="F235" s="166"/>
      <c r="G235" s="165"/>
      <c r="H235" s="127"/>
      <c r="I235" s="46"/>
      <c r="J235" s="46"/>
      <c r="K235" s="46"/>
      <c r="L235" s="46"/>
      <c r="M235" s="165"/>
      <c r="N235" s="127"/>
      <c r="O235" s="46"/>
      <c r="P235" s="46"/>
      <c r="Q235" s="46"/>
      <c r="R235" s="46"/>
      <c r="S235" s="165"/>
      <c r="T235" s="127"/>
      <c r="U235" s="46"/>
      <c r="V235" s="46"/>
      <c r="W235" s="46"/>
      <c r="X235" s="46"/>
      <c r="Y235" s="165"/>
      <c r="Z235" s="127"/>
      <c r="AA235" s="46"/>
      <c r="AB235" s="46"/>
      <c r="AC235" s="46"/>
      <c r="AD235" s="46"/>
      <c r="AE235" s="165"/>
      <c r="AF235" s="127"/>
      <c r="AG235" s="46"/>
      <c r="AH235" s="46"/>
      <c r="AI235" s="46"/>
      <c r="AJ235" s="130"/>
      <c r="AK235" s="11">
        <f>'Encargos e Benefícios'!D234</f>
        <v>0</v>
      </c>
      <c r="AL235" s="11">
        <f>IF('Encargos e Benefícios'!C234=0,0,'Encargos e Benefícios'!U234/'Encargos e Benefícios'!C234)</f>
        <v>0</v>
      </c>
      <c r="AM235" s="11">
        <f>IF('Encargos e Benefícios'!C234=0,0,'Encargos e Benefícios'!AC234/'Encargos e Benefícios'!C234)</f>
        <v>0</v>
      </c>
      <c r="AN235" s="114">
        <f>IF('Encargos e Benefícios'!C234=0,0,'Encargos e Benefícios'!AD234/'Encargos e Benefícios'!C234)</f>
        <v>0</v>
      </c>
      <c r="AO235" s="32"/>
      <c r="AP235" s="31"/>
      <c r="AQ235" s="31"/>
      <c r="AR235" s="203"/>
      <c r="AS235" s="32"/>
    </row>
    <row r="236" spans="1:45" ht="12.75" hidden="1" x14ac:dyDescent="0.2">
      <c r="A236" s="47">
        <v>230</v>
      </c>
      <c r="B236" s="12">
        <f>'Encargos e Benefícios'!B235</f>
        <v>0</v>
      </c>
      <c r="C236" s="10">
        <f>'Encargos e Benefícios'!C235</f>
        <v>0</v>
      </c>
      <c r="D236" s="37"/>
      <c r="E236" s="167"/>
      <c r="F236" s="166"/>
      <c r="G236" s="165"/>
      <c r="H236" s="127"/>
      <c r="I236" s="46"/>
      <c r="J236" s="46"/>
      <c r="K236" s="46"/>
      <c r="L236" s="46"/>
      <c r="M236" s="165"/>
      <c r="N236" s="127"/>
      <c r="O236" s="46"/>
      <c r="P236" s="46"/>
      <c r="Q236" s="46"/>
      <c r="R236" s="46"/>
      <c r="S236" s="165"/>
      <c r="T236" s="127"/>
      <c r="U236" s="46"/>
      <c r="V236" s="46"/>
      <c r="W236" s="46"/>
      <c r="X236" s="46"/>
      <c r="Y236" s="165"/>
      <c r="Z236" s="127"/>
      <c r="AA236" s="46"/>
      <c r="AB236" s="46"/>
      <c r="AC236" s="46"/>
      <c r="AD236" s="46"/>
      <c r="AE236" s="165"/>
      <c r="AF236" s="127"/>
      <c r="AG236" s="46"/>
      <c r="AH236" s="46"/>
      <c r="AI236" s="46"/>
      <c r="AJ236" s="130"/>
      <c r="AK236" s="11">
        <f>'Encargos e Benefícios'!D235</f>
        <v>0</v>
      </c>
      <c r="AL236" s="11">
        <f>IF('Encargos e Benefícios'!C235=0,0,'Encargos e Benefícios'!U235/'Encargos e Benefícios'!C235)</f>
        <v>0</v>
      </c>
      <c r="AM236" s="11">
        <f>IF('Encargos e Benefícios'!C235=0,0,'Encargos e Benefícios'!AC235/'Encargos e Benefícios'!C235)</f>
        <v>0</v>
      </c>
      <c r="AN236" s="114">
        <f>IF('Encargos e Benefícios'!C235=0,0,'Encargos e Benefícios'!AD235/'Encargos e Benefícios'!C235)</f>
        <v>0</v>
      </c>
      <c r="AO236" s="32"/>
      <c r="AP236" s="31"/>
      <c r="AQ236" s="31"/>
      <c r="AR236" s="203"/>
      <c r="AS236" s="32"/>
    </row>
    <row r="237" spans="1:45" ht="12.75" hidden="1" x14ac:dyDescent="0.2">
      <c r="A237" s="47">
        <v>231</v>
      </c>
      <c r="B237" s="12">
        <f>'Encargos e Benefícios'!B236</f>
        <v>0</v>
      </c>
      <c r="C237" s="10">
        <f>'Encargos e Benefícios'!C236</f>
        <v>0</v>
      </c>
      <c r="D237" s="37"/>
      <c r="E237" s="167"/>
      <c r="F237" s="166"/>
      <c r="G237" s="165"/>
      <c r="H237" s="127"/>
      <c r="I237" s="46"/>
      <c r="J237" s="46"/>
      <c r="K237" s="46"/>
      <c r="L237" s="46"/>
      <c r="M237" s="165"/>
      <c r="N237" s="127"/>
      <c r="O237" s="46"/>
      <c r="P237" s="46"/>
      <c r="Q237" s="46"/>
      <c r="R237" s="46"/>
      <c r="S237" s="165"/>
      <c r="T237" s="127"/>
      <c r="U237" s="46"/>
      <c r="V237" s="46"/>
      <c r="W237" s="46"/>
      <c r="X237" s="46"/>
      <c r="Y237" s="165"/>
      <c r="Z237" s="127"/>
      <c r="AA237" s="46"/>
      <c r="AB237" s="46"/>
      <c r="AC237" s="46"/>
      <c r="AD237" s="46"/>
      <c r="AE237" s="165"/>
      <c r="AF237" s="127"/>
      <c r="AG237" s="46"/>
      <c r="AH237" s="46"/>
      <c r="AI237" s="46"/>
      <c r="AJ237" s="130"/>
      <c r="AK237" s="11">
        <f>'Encargos e Benefícios'!D236</f>
        <v>0</v>
      </c>
      <c r="AL237" s="11">
        <f>IF('Encargos e Benefícios'!C236=0,0,'Encargos e Benefícios'!U236/'Encargos e Benefícios'!C236)</f>
        <v>0</v>
      </c>
      <c r="AM237" s="11">
        <f>IF('Encargos e Benefícios'!C236=0,0,'Encargos e Benefícios'!AC236/'Encargos e Benefícios'!C236)</f>
        <v>0</v>
      </c>
      <c r="AN237" s="114">
        <f>IF('Encargos e Benefícios'!C236=0,0,'Encargos e Benefícios'!AD236/'Encargos e Benefícios'!C236)</f>
        <v>0</v>
      </c>
      <c r="AO237" s="32"/>
      <c r="AP237" s="31"/>
      <c r="AQ237" s="31"/>
      <c r="AR237" s="203"/>
      <c r="AS237" s="32"/>
    </row>
    <row r="238" spans="1:45" ht="12.75" hidden="1" x14ac:dyDescent="0.2">
      <c r="A238" s="47">
        <v>232</v>
      </c>
      <c r="B238" s="12">
        <f>'Encargos e Benefícios'!B237</f>
        <v>0</v>
      </c>
      <c r="C238" s="10">
        <f>'Encargos e Benefícios'!C237</f>
        <v>0</v>
      </c>
      <c r="D238" s="37"/>
      <c r="E238" s="167"/>
      <c r="F238" s="166"/>
      <c r="G238" s="165"/>
      <c r="H238" s="127"/>
      <c r="I238" s="46"/>
      <c r="J238" s="46"/>
      <c r="K238" s="46"/>
      <c r="L238" s="46"/>
      <c r="M238" s="165"/>
      <c r="N238" s="127"/>
      <c r="O238" s="46"/>
      <c r="P238" s="46"/>
      <c r="Q238" s="46"/>
      <c r="R238" s="46"/>
      <c r="S238" s="165"/>
      <c r="T238" s="127"/>
      <c r="U238" s="46"/>
      <c r="V238" s="46"/>
      <c r="W238" s="46"/>
      <c r="X238" s="46"/>
      <c r="Y238" s="165"/>
      <c r="Z238" s="127"/>
      <c r="AA238" s="46"/>
      <c r="AB238" s="46"/>
      <c r="AC238" s="46"/>
      <c r="AD238" s="46"/>
      <c r="AE238" s="165"/>
      <c r="AF238" s="127"/>
      <c r="AG238" s="46"/>
      <c r="AH238" s="46"/>
      <c r="AI238" s="46"/>
      <c r="AJ238" s="130"/>
      <c r="AK238" s="11">
        <f>'Encargos e Benefícios'!D237</f>
        <v>0</v>
      </c>
      <c r="AL238" s="11">
        <f>IF('Encargos e Benefícios'!C237=0,0,'Encargos e Benefícios'!U237/'Encargos e Benefícios'!C237)</f>
        <v>0</v>
      </c>
      <c r="AM238" s="11">
        <f>IF('Encargos e Benefícios'!C237=0,0,'Encargos e Benefícios'!AC237/'Encargos e Benefícios'!C237)</f>
        <v>0</v>
      </c>
      <c r="AN238" s="114">
        <f>IF('Encargos e Benefícios'!C237=0,0,'Encargos e Benefícios'!AD237/'Encargos e Benefícios'!C237)</f>
        <v>0</v>
      </c>
      <c r="AO238" s="32"/>
      <c r="AP238" s="31"/>
      <c r="AQ238" s="31"/>
      <c r="AR238" s="203"/>
      <c r="AS238" s="32"/>
    </row>
    <row r="239" spans="1:45" ht="12.75" hidden="1" x14ac:dyDescent="0.2">
      <c r="A239" s="47">
        <v>233</v>
      </c>
      <c r="B239" s="12">
        <f>'Encargos e Benefícios'!B238</f>
        <v>0</v>
      </c>
      <c r="C239" s="10">
        <f>'Encargos e Benefícios'!C238</f>
        <v>0</v>
      </c>
      <c r="D239" s="37"/>
      <c r="E239" s="167"/>
      <c r="F239" s="166"/>
      <c r="G239" s="165"/>
      <c r="H239" s="127"/>
      <c r="I239" s="46"/>
      <c r="J239" s="46"/>
      <c r="K239" s="46"/>
      <c r="L239" s="46"/>
      <c r="M239" s="165"/>
      <c r="N239" s="127"/>
      <c r="O239" s="46"/>
      <c r="P239" s="46"/>
      <c r="Q239" s="46"/>
      <c r="R239" s="46"/>
      <c r="S239" s="165"/>
      <c r="T239" s="127"/>
      <c r="U239" s="46"/>
      <c r="V239" s="46"/>
      <c r="W239" s="46"/>
      <c r="X239" s="46"/>
      <c r="Y239" s="165"/>
      <c r="Z239" s="127"/>
      <c r="AA239" s="46"/>
      <c r="AB239" s="46"/>
      <c r="AC239" s="46"/>
      <c r="AD239" s="46"/>
      <c r="AE239" s="165"/>
      <c r="AF239" s="127"/>
      <c r="AG239" s="46"/>
      <c r="AH239" s="46"/>
      <c r="AI239" s="46"/>
      <c r="AJ239" s="130"/>
      <c r="AK239" s="11">
        <f>'Encargos e Benefícios'!D238</f>
        <v>0</v>
      </c>
      <c r="AL239" s="11">
        <f>IF('Encargos e Benefícios'!C238=0,0,'Encargos e Benefícios'!U238/'Encargos e Benefícios'!C238)</f>
        <v>0</v>
      </c>
      <c r="AM239" s="11">
        <f>IF('Encargos e Benefícios'!C238=0,0,'Encargos e Benefícios'!AC238/'Encargos e Benefícios'!C238)</f>
        <v>0</v>
      </c>
      <c r="AN239" s="114">
        <f>IF('Encargos e Benefícios'!C238=0,0,'Encargos e Benefícios'!AD238/'Encargos e Benefícios'!C238)</f>
        <v>0</v>
      </c>
      <c r="AO239" s="32"/>
      <c r="AP239" s="31"/>
      <c r="AQ239" s="31"/>
      <c r="AR239" s="203"/>
      <c r="AS239" s="32"/>
    </row>
    <row r="240" spans="1:45" ht="12.75" hidden="1" x14ac:dyDescent="0.2">
      <c r="A240" s="47">
        <v>234</v>
      </c>
      <c r="B240" s="12">
        <f>'Encargos e Benefícios'!B239</f>
        <v>0</v>
      </c>
      <c r="C240" s="10">
        <f>'Encargos e Benefícios'!C239</f>
        <v>0</v>
      </c>
      <c r="D240" s="37"/>
      <c r="E240" s="167"/>
      <c r="F240" s="166"/>
      <c r="G240" s="165"/>
      <c r="H240" s="127"/>
      <c r="I240" s="46"/>
      <c r="J240" s="46"/>
      <c r="K240" s="46"/>
      <c r="L240" s="46"/>
      <c r="M240" s="165"/>
      <c r="N240" s="127"/>
      <c r="O240" s="46"/>
      <c r="P240" s="46"/>
      <c r="Q240" s="46"/>
      <c r="R240" s="46"/>
      <c r="S240" s="165"/>
      <c r="T240" s="127"/>
      <c r="U240" s="46"/>
      <c r="V240" s="46"/>
      <c r="W240" s="46"/>
      <c r="X240" s="46"/>
      <c r="Y240" s="165"/>
      <c r="Z240" s="127"/>
      <c r="AA240" s="46"/>
      <c r="AB240" s="46"/>
      <c r="AC240" s="46"/>
      <c r="AD240" s="46"/>
      <c r="AE240" s="165"/>
      <c r="AF240" s="127"/>
      <c r="AG240" s="46"/>
      <c r="AH240" s="46"/>
      <c r="AI240" s="46"/>
      <c r="AJ240" s="130"/>
      <c r="AK240" s="11">
        <f>'Encargos e Benefícios'!D239</f>
        <v>0</v>
      </c>
      <c r="AL240" s="11">
        <f>IF('Encargos e Benefícios'!C239=0,0,'Encargos e Benefícios'!U239/'Encargos e Benefícios'!C239)</f>
        <v>0</v>
      </c>
      <c r="AM240" s="11">
        <f>IF('Encargos e Benefícios'!C239=0,0,'Encargos e Benefícios'!AC239/'Encargos e Benefícios'!C239)</f>
        <v>0</v>
      </c>
      <c r="AN240" s="114">
        <f>IF('Encargos e Benefícios'!C239=0,0,'Encargos e Benefícios'!AD239/'Encargos e Benefícios'!C239)</f>
        <v>0</v>
      </c>
      <c r="AO240" s="32"/>
      <c r="AP240" s="31"/>
      <c r="AQ240" s="31"/>
      <c r="AR240" s="203"/>
      <c r="AS240" s="32"/>
    </row>
    <row r="241" spans="1:45" ht="12.75" hidden="1" x14ac:dyDescent="0.2">
      <c r="A241" s="47">
        <v>235</v>
      </c>
      <c r="B241" s="12">
        <f>'Encargos e Benefícios'!B240</f>
        <v>0</v>
      </c>
      <c r="C241" s="10">
        <f>'Encargos e Benefícios'!C240</f>
        <v>0</v>
      </c>
      <c r="D241" s="37"/>
      <c r="E241" s="167"/>
      <c r="F241" s="166"/>
      <c r="G241" s="165"/>
      <c r="H241" s="127"/>
      <c r="I241" s="46"/>
      <c r="J241" s="46"/>
      <c r="K241" s="46"/>
      <c r="L241" s="46"/>
      <c r="M241" s="165"/>
      <c r="N241" s="127"/>
      <c r="O241" s="46"/>
      <c r="P241" s="46"/>
      <c r="Q241" s="46"/>
      <c r="R241" s="46"/>
      <c r="S241" s="165"/>
      <c r="T241" s="127"/>
      <c r="U241" s="46"/>
      <c r="V241" s="46"/>
      <c r="W241" s="46"/>
      <c r="X241" s="46"/>
      <c r="Y241" s="165"/>
      <c r="Z241" s="127"/>
      <c r="AA241" s="46"/>
      <c r="AB241" s="46"/>
      <c r="AC241" s="46"/>
      <c r="AD241" s="46"/>
      <c r="AE241" s="165"/>
      <c r="AF241" s="127"/>
      <c r="AG241" s="46"/>
      <c r="AH241" s="46"/>
      <c r="AI241" s="46"/>
      <c r="AJ241" s="130"/>
      <c r="AK241" s="11">
        <f>'Encargos e Benefícios'!D240</f>
        <v>0</v>
      </c>
      <c r="AL241" s="11">
        <f>IF('Encargos e Benefícios'!C240=0,0,'Encargos e Benefícios'!U240/'Encargos e Benefícios'!C240)</f>
        <v>0</v>
      </c>
      <c r="AM241" s="11">
        <f>IF('Encargos e Benefícios'!C240=0,0,'Encargos e Benefícios'!AC240/'Encargos e Benefícios'!C240)</f>
        <v>0</v>
      </c>
      <c r="AN241" s="114">
        <f>IF('Encargos e Benefícios'!C240=0,0,'Encargos e Benefícios'!AD240/'Encargos e Benefícios'!C240)</f>
        <v>0</v>
      </c>
      <c r="AO241" s="32"/>
      <c r="AP241" s="31"/>
      <c r="AQ241" s="31"/>
      <c r="AR241" s="203"/>
      <c r="AS241" s="32"/>
    </row>
    <row r="242" spans="1:45" ht="12.75" hidden="1" x14ac:dyDescent="0.2">
      <c r="A242" s="47">
        <v>236</v>
      </c>
      <c r="B242" s="12">
        <f>'Encargos e Benefícios'!B241</f>
        <v>0</v>
      </c>
      <c r="C242" s="10">
        <f>'Encargos e Benefícios'!C241</f>
        <v>0</v>
      </c>
      <c r="D242" s="37"/>
      <c r="E242" s="167"/>
      <c r="F242" s="166"/>
      <c r="G242" s="165"/>
      <c r="H242" s="127"/>
      <c r="I242" s="46"/>
      <c r="J242" s="46"/>
      <c r="K242" s="46"/>
      <c r="L242" s="46"/>
      <c r="M242" s="165"/>
      <c r="N242" s="127"/>
      <c r="O242" s="46"/>
      <c r="P242" s="46"/>
      <c r="Q242" s="46"/>
      <c r="R242" s="46"/>
      <c r="S242" s="165"/>
      <c r="T242" s="127"/>
      <c r="U242" s="46"/>
      <c r="V242" s="46"/>
      <c r="W242" s="46"/>
      <c r="X242" s="46"/>
      <c r="Y242" s="165"/>
      <c r="Z242" s="127"/>
      <c r="AA242" s="46"/>
      <c r="AB242" s="46"/>
      <c r="AC242" s="46"/>
      <c r="AD242" s="46"/>
      <c r="AE242" s="165"/>
      <c r="AF242" s="127"/>
      <c r="AG242" s="46"/>
      <c r="AH242" s="46"/>
      <c r="AI242" s="46"/>
      <c r="AJ242" s="130"/>
      <c r="AK242" s="11">
        <f>'Encargos e Benefícios'!D241</f>
        <v>0</v>
      </c>
      <c r="AL242" s="11">
        <f>IF('Encargos e Benefícios'!C241=0,0,'Encargos e Benefícios'!U241/'Encargos e Benefícios'!C241)</f>
        <v>0</v>
      </c>
      <c r="AM242" s="11">
        <f>IF('Encargos e Benefícios'!C241=0,0,'Encargos e Benefícios'!AC241/'Encargos e Benefícios'!C241)</f>
        <v>0</v>
      </c>
      <c r="AN242" s="114">
        <f>IF('Encargos e Benefícios'!C241=0,0,'Encargos e Benefícios'!AD241/'Encargos e Benefícios'!C241)</f>
        <v>0</v>
      </c>
      <c r="AO242" s="32"/>
      <c r="AP242" s="31"/>
      <c r="AQ242" s="31"/>
      <c r="AR242" s="203"/>
      <c r="AS242" s="32"/>
    </row>
    <row r="243" spans="1:45" ht="12.75" hidden="1" x14ac:dyDescent="0.2">
      <c r="A243" s="47">
        <v>237</v>
      </c>
      <c r="B243" s="12">
        <f>'Encargos e Benefícios'!B242</f>
        <v>0</v>
      </c>
      <c r="C243" s="10">
        <f>'Encargos e Benefícios'!C242</f>
        <v>0</v>
      </c>
      <c r="D243" s="37"/>
      <c r="E243" s="167"/>
      <c r="F243" s="166"/>
      <c r="G243" s="165"/>
      <c r="H243" s="127"/>
      <c r="I243" s="46"/>
      <c r="J243" s="46"/>
      <c r="K243" s="46"/>
      <c r="L243" s="46"/>
      <c r="M243" s="165"/>
      <c r="N243" s="127"/>
      <c r="O243" s="46"/>
      <c r="P243" s="46"/>
      <c r="Q243" s="46"/>
      <c r="R243" s="46"/>
      <c r="S243" s="165"/>
      <c r="T243" s="127"/>
      <c r="U243" s="46"/>
      <c r="V243" s="46"/>
      <c r="W243" s="46"/>
      <c r="X243" s="46"/>
      <c r="Y243" s="165"/>
      <c r="Z243" s="127"/>
      <c r="AA243" s="46"/>
      <c r="AB243" s="46"/>
      <c r="AC243" s="46"/>
      <c r="AD243" s="46"/>
      <c r="AE243" s="165"/>
      <c r="AF243" s="127"/>
      <c r="AG243" s="46"/>
      <c r="AH243" s="46"/>
      <c r="AI243" s="46"/>
      <c r="AJ243" s="130"/>
      <c r="AK243" s="11">
        <f>'Encargos e Benefícios'!D242</f>
        <v>0</v>
      </c>
      <c r="AL243" s="11">
        <f>IF('Encargos e Benefícios'!C242=0,0,'Encargos e Benefícios'!U242/'Encargos e Benefícios'!C242)</f>
        <v>0</v>
      </c>
      <c r="AM243" s="11">
        <f>IF('Encargos e Benefícios'!C242=0,0,'Encargos e Benefícios'!AC242/'Encargos e Benefícios'!C242)</f>
        <v>0</v>
      </c>
      <c r="AN243" s="114">
        <f>IF('Encargos e Benefícios'!C242=0,0,'Encargos e Benefícios'!AD242/'Encargos e Benefícios'!C242)</f>
        <v>0</v>
      </c>
      <c r="AO243" s="32"/>
      <c r="AP243" s="31"/>
      <c r="AQ243" s="31"/>
      <c r="AR243" s="203"/>
      <c r="AS243" s="32"/>
    </row>
    <row r="244" spans="1:45" ht="12.75" hidden="1" x14ac:dyDescent="0.2">
      <c r="A244" s="47">
        <v>238</v>
      </c>
      <c r="B244" s="12">
        <f>'Encargos e Benefícios'!B243</f>
        <v>0</v>
      </c>
      <c r="C244" s="10">
        <f>'Encargos e Benefícios'!C243</f>
        <v>0</v>
      </c>
      <c r="D244" s="37"/>
      <c r="E244" s="167"/>
      <c r="F244" s="166"/>
      <c r="G244" s="165"/>
      <c r="H244" s="127"/>
      <c r="I244" s="46"/>
      <c r="J244" s="46"/>
      <c r="K244" s="46"/>
      <c r="L244" s="46"/>
      <c r="M244" s="165"/>
      <c r="N244" s="127"/>
      <c r="O244" s="46"/>
      <c r="P244" s="46"/>
      <c r="Q244" s="46"/>
      <c r="R244" s="46"/>
      <c r="S244" s="165"/>
      <c r="T244" s="127"/>
      <c r="U244" s="46"/>
      <c r="V244" s="46"/>
      <c r="W244" s="46"/>
      <c r="X244" s="46"/>
      <c r="Y244" s="165"/>
      <c r="Z244" s="127"/>
      <c r="AA244" s="46"/>
      <c r="AB244" s="46"/>
      <c r="AC244" s="46"/>
      <c r="AD244" s="46"/>
      <c r="AE244" s="165"/>
      <c r="AF244" s="127"/>
      <c r="AG244" s="46"/>
      <c r="AH244" s="46"/>
      <c r="AI244" s="46"/>
      <c r="AJ244" s="130"/>
      <c r="AK244" s="11">
        <f>'Encargos e Benefícios'!D243</f>
        <v>0</v>
      </c>
      <c r="AL244" s="11">
        <f>IF('Encargos e Benefícios'!C243=0,0,'Encargos e Benefícios'!U243/'Encargos e Benefícios'!C243)</f>
        <v>0</v>
      </c>
      <c r="AM244" s="11">
        <f>IF('Encargos e Benefícios'!C243=0,0,'Encargos e Benefícios'!AC243/'Encargos e Benefícios'!C243)</f>
        <v>0</v>
      </c>
      <c r="AN244" s="114">
        <f>IF('Encargos e Benefícios'!C243=0,0,'Encargos e Benefícios'!AD243/'Encargos e Benefícios'!C243)</f>
        <v>0</v>
      </c>
      <c r="AO244" s="32"/>
      <c r="AP244" s="31"/>
      <c r="AQ244" s="31"/>
      <c r="AR244" s="203"/>
      <c r="AS244" s="32"/>
    </row>
    <row r="245" spans="1:45" ht="12.75" hidden="1" x14ac:dyDescent="0.2">
      <c r="A245" s="47">
        <v>239</v>
      </c>
      <c r="B245" s="12">
        <f>'Encargos e Benefícios'!B244</f>
        <v>0</v>
      </c>
      <c r="C245" s="10">
        <f>'Encargos e Benefícios'!C244</f>
        <v>0</v>
      </c>
      <c r="D245" s="37"/>
      <c r="E245" s="167"/>
      <c r="F245" s="166"/>
      <c r="G245" s="165"/>
      <c r="H245" s="127"/>
      <c r="I245" s="46"/>
      <c r="J245" s="46"/>
      <c r="K245" s="46"/>
      <c r="L245" s="46"/>
      <c r="M245" s="165"/>
      <c r="N245" s="127"/>
      <c r="O245" s="46"/>
      <c r="P245" s="46"/>
      <c r="Q245" s="46"/>
      <c r="R245" s="46"/>
      <c r="S245" s="165"/>
      <c r="T245" s="127"/>
      <c r="U245" s="46"/>
      <c r="V245" s="46"/>
      <c r="W245" s="46"/>
      <c r="X245" s="46"/>
      <c r="Y245" s="165"/>
      <c r="Z245" s="127"/>
      <c r="AA245" s="46"/>
      <c r="AB245" s="46"/>
      <c r="AC245" s="46"/>
      <c r="AD245" s="46"/>
      <c r="AE245" s="165"/>
      <c r="AF245" s="127"/>
      <c r="AG245" s="46"/>
      <c r="AH245" s="46"/>
      <c r="AI245" s="46"/>
      <c r="AJ245" s="130"/>
      <c r="AK245" s="11">
        <f>'Encargos e Benefícios'!D244</f>
        <v>0</v>
      </c>
      <c r="AL245" s="11">
        <f>IF('Encargos e Benefícios'!C244=0,0,'Encargos e Benefícios'!U244/'Encargos e Benefícios'!C244)</f>
        <v>0</v>
      </c>
      <c r="AM245" s="11">
        <f>IF('Encargos e Benefícios'!C244=0,0,'Encargos e Benefícios'!AC244/'Encargos e Benefícios'!C244)</f>
        <v>0</v>
      </c>
      <c r="AN245" s="114">
        <f>IF('Encargos e Benefícios'!C244=0,0,'Encargos e Benefícios'!AD244/'Encargos e Benefícios'!C244)</f>
        <v>0</v>
      </c>
      <c r="AO245" s="32"/>
      <c r="AP245" s="31"/>
      <c r="AQ245" s="31"/>
      <c r="AR245" s="203"/>
      <c r="AS245" s="32"/>
    </row>
    <row r="246" spans="1:45" ht="12.75" hidden="1" x14ac:dyDescent="0.2">
      <c r="A246" s="47">
        <v>240</v>
      </c>
      <c r="B246" s="12">
        <f>'Encargos e Benefícios'!B245</f>
        <v>0</v>
      </c>
      <c r="C246" s="10">
        <f>'Encargos e Benefícios'!C245</f>
        <v>0</v>
      </c>
      <c r="D246" s="37"/>
      <c r="E246" s="167"/>
      <c r="F246" s="166"/>
      <c r="G246" s="165"/>
      <c r="H246" s="127"/>
      <c r="I246" s="46"/>
      <c r="J246" s="46"/>
      <c r="K246" s="46"/>
      <c r="L246" s="46"/>
      <c r="M246" s="165"/>
      <c r="N246" s="127"/>
      <c r="O246" s="46"/>
      <c r="P246" s="46"/>
      <c r="Q246" s="46"/>
      <c r="R246" s="46"/>
      <c r="S246" s="165"/>
      <c r="T246" s="127"/>
      <c r="U246" s="46"/>
      <c r="V246" s="46"/>
      <c r="W246" s="46"/>
      <c r="X246" s="46"/>
      <c r="Y246" s="165"/>
      <c r="Z246" s="127"/>
      <c r="AA246" s="46"/>
      <c r="AB246" s="46"/>
      <c r="AC246" s="46"/>
      <c r="AD246" s="46"/>
      <c r="AE246" s="165"/>
      <c r="AF246" s="127"/>
      <c r="AG246" s="46"/>
      <c r="AH246" s="46"/>
      <c r="AI246" s="46"/>
      <c r="AJ246" s="130"/>
      <c r="AK246" s="11">
        <f>'Encargos e Benefícios'!D245</f>
        <v>0</v>
      </c>
      <c r="AL246" s="11">
        <f>IF('Encargos e Benefícios'!C245=0,0,'Encargos e Benefícios'!U245/'Encargos e Benefícios'!C245)</f>
        <v>0</v>
      </c>
      <c r="AM246" s="11">
        <f>IF('Encargos e Benefícios'!C245=0,0,'Encargos e Benefícios'!AC245/'Encargos e Benefícios'!C245)</f>
        <v>0</v>
      </c>
      <c r="AN246" s="114">
        <f>IF('Encargos e Benefícios'!C245=0,0,'Encargos e Benefícios'!AD245/'Encargos e Benefícios'!C245)</f>
        <v>0</v>
      </c>
      <c r="AO246" s="32"/>
      <c r="AP246" s="31"/>
      <c r="AQ246" s="31"/>
      <c r="AR246" s="203"/>
      <c r="AS246" s="32"/>
    </row>
    <row r="247" spans="1:45" ht="12.75" hidden="1" x14ac:dyDescent="0.2">
      <c r="A247" s="47">
        <v>241</v>
      </c>
      <c r="B247" s="12">
        <f>'Encargos e Benefícios'!B246</f>
        <v>0</v>
      </c>
      <c r="C247" s="10">
        <f>'Encargos e Benefícios'!C246</f>
        <v>0</v>
      </c>
      <c r="D247" s="37"/>
      <c r="E247" s="167"/>
      <c r="F247" s="166"/>
      <c r="G247" s="165"/>
      <c r="H247" s="127"/>
      <c r="I247" s="46"/>
      <c r="J247" s="46"/>
      <c r="K247" s="46"/>
      <c r="L247" s="46"/>
      <c r="M247" s="165"/>
      <c r="N247" s="127"/>
      <c r="O247" s="46"/>
      <c r="P247" s="46"/>
      <c r="Q247" s="46"/>
      <c r="R247" s="46"/>
      <c r="S247" s="165"/>
      <c r="T247" s="127"/>
      <c r="U247" s="46"/>
      <c r="V247" s="46"/>
      <c r="W247" s="46"/>
      <c r="X247" s="46"/>
      <c r="Y247" s="165"/>
      <c r="Z247" s="127"/>
      <c r="AA247" s="46"/>
      <c r="AB247" s="46"/>
      <c r="AC247" s="46"/>
      <c r="AD247" s="46"/>
      <c r="AE247" s="165"/>
      <c r="AF247" s="127"/>
      <c r="AG247" s="46"/>
      <c r="AH247" s="46"/>
      <c r="AI247" s="46"/>
      <c r="AJ247" s="130"/>
      <c r="AK247" s="11">
        <f>'Encargos e Benefícios'!D246</f>
        <v>0</v>
      </c>
      <c r="AL247" s="11">
        <f>IF('Encargos e Benefícios'!C246=0,0,'Encargos e Benefícios'!U246/'Encargos e Benefícios'!C246)</f>
        <v>0</v>
      </c>
      <c r="AM247" s="11">
        <f>IF('Encargos e Benefícios'!C246=0,0,'Encargos e Benefícios'!AC246/'Encargos e Benefícios'!C246)</f>
        <v>0</v>
      </c>
      <c r="AN247" s="114">
        <f>IF('Encargos e Benefícios'!C246=0,0,'Encargos e Benefícios'!AD246/'Encargos e Benefícios'!C246)</f>
        <v>0</v>
      </c>
      <c r="AO247" s="32"/>
      <c r="AP247" s="31"/>
      <c r="AQ247" s="31"/>
      <c r="AR247" s="203"/>
      <c r="AS247" s="32"/>
    </row>
    <row r="248" spans="1:45" ht="12.75" hidden="1" x14ac:dyDescent="0.2">
      <c r="A248" s="47">
        <v>242</v>
      </c>
      <c r="B248" s="12">
        <f>'Encargos e Benefícios'!B247</f>
        <v>0</v>
      </c>
      <c r="C248" s="10">
        <f>'Encargos e Benefícios'!C247</f>
        <v>0</v>
      </c>
      <c r="D248" s="37"/>
      <c r="E248" s="167"/>
      <c r="F248" s="166"/>
      <c r="G248" s="165"/>
      <c r="H248" s="127"/>
      <c r="I248" s="46"/>
      <c r="J248" s="46"/>
      <c r="K248" s="46"/>
      <c r="L248" s="46"/>
      <c r="M248" s="165"/>
      <c r="N248" s="127"/>
      <c r="O248" s="46"/>
      <c r="P248" s="46"/>
      <c r="Q248" s="46"/>
      <c r="R248" s="46"/>
      <c r="S248" s="165"/>
      <c r="T248" s="127"/>
      <c r="U248" s="46"/>
      <c r="V248" s="46"/>
      <c r="W248" s="46"/>
      <c r="X248" s="46"/>
      <c r="Y248" s="165"/>
      <c r="Z248" s="127"/>
      <c r="AA248" s="46"/>
      <c r="AB248" s="46"/>
      <c r="AC248" s="46"/>
      <c r="AD248" s="46"/>
      <c r="AE248" s="165"/>
      <c r="AF248" s="127"/>
      <c r="AG248" s="46"/>
      <c r="AH248" s="46"/>
      <c r="AI248" s="46"/>
      <c r="AJ248" s="130"/>
      <c r="AK248" s="11">
        <f>'Encargos e Benefícios'!D247</f>
        <v>0</v>
      </c>
      <c r="AL248" s="11">
        <f>IF('Encargos e Benefícios'!C247=0,0,'Encargos e Benefícios'!U247/'Encargos e Benefícios'!C247)</f>
        <v>0</v>
      </c>
      <c r="AM248" s="11">
        <f>IF('Encargos e Benefícios'!C247=0,0,'Encargos e Benefícios'!AC247/'Encargos e Benefícios'!C247)</f>
        <v>0</v>
      </c>
      <c r="AN248" s="114">
        <f>IF('Encargos e Benefícios'!C247=0,0,'Encargos e Benefícios'!AD247/'Encargos e Benefícios'!C247)</f>
        <v>0</v>
      </c>
      <c r="AO248" s="32"/>
      <c r="AP248" s="31"/>
      <c r="AQ248" s="31"/>
      <c r="AR248" s="203"/>
      <c r="AS248" s="32"/>
    </row>
    <row r="249" spans="1:45" ht="12.75" hidden="1" x14ac:dyDescent="0.2">
      <c r="A249" s="47">
        <v>243</v>
      </c>
      <c r="B249" s="12">
        <f>'Encargos e Benefícios'!B248</f>
        <v>0</v>
      </c>
      <c r="C249" s="10">
        <f>'Encargos e Benefícios'!C248</f>
        <v>0</v>
      </c>
      <c r="D249" s="37"/>
      <c r="E249" s="167"/>
      <c r="F249" s="166"/>
      <c r="G249" s="165"/>
      <c r="H249" s="127"/>
      <c r="I249" s="46"/>
      <c r="J249" s="46"/>
      <c r="K249" s="46"/>
      <c r="L249" s="46"/>
      <c r="M249" s="165"/>
      <c r="N249" s="127"/>
      <c r="O249" s="46"/>
      <c r="P249" s="46"/>
      <c r="Q249" s="46"/>
      <c r="R249" s="46"/>
      <c r="S249" s="165"/>
      <c r="T249" s="127"/>
      <c r="U249" s="46"/>
      <c r="V249" s="46"/>
      <c r="W249" s="46"/>
      <c r="X249" s="46"/>
      <c r="Y249" s="165"/>
      <c r="Z249" s="127"/>
      <c r="AA249" s="46"/>
      <c r="AB249" s="46"/>
      <c r="AC249" s="46"/>
      <c r="AD249" s="46"/>
      <c r="AE249" s="165"/>
      <c r="AF249" s="127"/>
      <c r="AG249" s="46"/>
      <c r="AH249" s="46"/>
      <c r="AI249" s="46"/>
      <c r="AJ249" s="130"/>
      <c r="AK249" s="11">
        <f>'Encargos e Benefícios'!D248</f>
        <v>0</v>
      </c>
      <c r="AL249" s="11">
        <f>IF('Encargos e Benefícios'!C248=0,0,'Encargos e Benefícios'!U248/'Encargos e Benefícios'!C248)</f>
        <v>0</v>
      </c>
      <c r="AM249" s="11">
        <f>IF('Encargos e Benefícios'!C248=0,0,'Encargos e Benefícios'!AC248/'Encargos e Benefícios'!C248)</f>
        <v>0</v>
      </c>
      <c r="AN249" s="114">
        <f>IF('Encargos e Benefícios'!C248=0,0,'Encargos e Benefícios'!AD248/'Encargos e Benefícios'!C248)</f>
        <v>0</v>
      </c>
      <c r="AO249" s="32"/>
      <c r="AP249" s="31"/>
      <c r="AQ249" s="31"/>
      <c r="AR249" s="203"/>
      <c r="AS249" s="32"/>
    </row>
    <row r="250" spans="1:45" ht="12.75" hidden="1" x14ac:dyDescent="0.2">
      <c r="A250" s="47">
        <v>244</v>
      </c>
      <c r="B250" s="12">
        <f>'Encargos e Benefícios'!B249</f>
        <v>0</v>
      </c>
      <c r="C250" s="10">
        <f>'Encargos e Benefícios'!C249</f>
        <v>0</v>
      </c>
      <c r="D250" s="37"/>
      <c r="E250" s="167"/>
      <c r="F250" s="166"/>
      <c r="G250" s="165"/>
      <c r="H250" s="127"/>
      <c r="I250" s="46"/>
      <c r="J250" s="46"/>
      <c r="K250" s="46"/>
      <c r="L250" s="46"/>
      <c r="M250" s="165"/>
      <c r="N250" s="127"/>
      <c r="O250" s="46"/>
      <c r="P250" s="46"/>
      <c r="Q250" s="46"/>
      <c r="R250" s="46"/>
      <c r="S250" s="165"/>
      <c r="T250" s="127"/>
      <c r="U250" s="46"/>
      <c r="V250" s="46"/>
      <c r="W250" s="46"/>
      <c r="X250" s="46"/>
      <c r="Y250" s="165"/>
      <c r="Z250" s="127"/>
      <c r="AA250" s="46"/>
      <c r="AB250" s="46"/>
      <c r="AC250" s="46"/>
      <c r="AD250" s="46"/>
      <c r="AE250" s="165"/>
      <c r="AF250" s="127"/>
      <c r="AG250" s="46"/>
      <c r="AH250" s="46"/>
      <c r="AI250" s="46"/>
      <c r="AJ250" s="130"/>
      <c r="AK250" s="11">
        <f>'Encargos e Benefícios'!D249</f>
        <v>0</v>
      </c>
      <c r="AL250" s="11">
        <f>IF('Encargos e Benefícios'!C249=0,0,'Encargos e Benefícios'!U249/'Encargos e Benefícios'!C249)</f>
        <v>0</v>
      </c>
      <c r="AM250" s="11">
        <f>IF('Encargos e Benefícios'!C249=0,0,'Encargos e Benefícios'!AC249/'Encargos e Benefícios'!C249)</f>
        <v>0</v>
      </c>
      <c r="AN250" s="114">
        <f>IF('Encargos e Benefícios'!C249=0,0,'Encargos e Benefícios'!AD249/'Encargos e Benefícios'!C249)</f>
        <v>0</v>
      </c>
      <c r="AO250" s="32"/>
      <c r="AP250" s="31"/>
      <c r="AQ250" s="31"/>
      <c r="AR250" s="203"/>
      <c r="AS250" s="32"/>
    </row>
    <row r="251" spans="1:45" ht="12.75" hidden="1" x14ac:dyDescent="0.2">
      <c r="A251" s="47">
        <v>245</v>
      </c>
      <c r="B251" s="12">
        <f>'Encargos e Benefícios'!B250</f>
        <v>0</v>
      </c>
      <c r="C251" s="10">
        <f>'Encargos e Benefícios'!C250</f>
        <v>0</v>
      </c>
      <c r="D251" s="37"/>
      <c r="E251" s="167"/>
      <c r="F251" s="166"/>
      <c r="G251" s="165"/>
      <c r="H251" s="127"/>
      <c r="I251" s="46"/>
      <c r="J251" s="46"/>
      <c r="K251" s="46"/>
      <c r="L251" s="46"/>
      <c r="M251" s="165"/>
      <c r="N251" s="127"/>
      <c r="O251" s="46"/>
      <c r="P251" s="46"/>
      <c r="Q251" s="46"/>
      <c r="R251" s="46"/>
      <c r="S251" s="165"/>
      <c r="T251" s="127"/>
      <c r="U251" s="46"/>
      <c r="V251" s="46"/>
      <c r="W251" s="46"/>
      <c r="X251" s="46"/>
      <c r="Y251" s="165"/>
      <c r="Z251" s="127"/>
      <c r="AA251" s="46"/>
      <c r="AB251" s="46"/>
      <c r="AC251" s="46"/>
      <c r="AD251" s="46"/>
      <c r="AE251" s="165"/>
      <c r="AF251" s="127"/>
      <c r="AG251" s="46"/>
      <c r="AH251" s="46"/>
      <c r="AI251" s="46"/>
      <c r="AJ251" s="130"/>
      <c r="AK251" s="11">
        <f>'Encargos e Benefícios'!D250</f>
        <v>0</v>
      </c>
      <c r="AL251" s="11">
        <f>IF('Encargos e Benefícios'!C250=0,0,'Encargos e Benefícios'!U250/'Encargos e Benefícios'!C250)</f>
        <v>0</v>
      </c>
      <c r="AM251" s="11">
        <f>IF('Encargos e Benefícios'!C250=0,0,'Encargos e Benefícios'!AC250/'Encargos e Benefícios'!C250)</f>
        <v>0</v>
      </c>
      <c r="AN251" s="114">
        <f>IF('Encargos e Benefícios'!C250=0,0,'Encargos e Benefícios'!AD250/'Encargos e Benefícios'!C250)</f>
        <v>0</v>
      </c>
      <c r="AO251" s="32"/>
      <c r="AP251" s="31"/>
      <c r="AQ251" s="31"/>
      <c r="AR251" s="203"/>
      <c r="AS251" s="32"/>
    </row>
    <row r="252" spans="1:45" ht="12.75" hidden="1" x14ac:dyDescent="0.2">
      <c r="A252" s="47">
        <v>246</v>
      </c>
      <c r="B252" s="12">
        <f>'Encargos e Benefícios'!B251</f>
        <v>0</v>
      </c>
      <c r="C252" s="10">
        <f>'Encargos e Benefícios'!C251</f>
        <v>0</v>
      </c>
      <c r="D252" s="37"/>
      <c r="E252" s="167"/>
      <c r="F252" s="166"/>
      <c r="G252" s="165"/>
      <c r="H252" s="127"/>
      <c r="I252" s="46"/>
      <c r="J252" s="46"/>
      <c r="K252" s="46"/>
      <c r="L252" s="46"/>
      <c r="M252" s="165"/>
      <c r="N252" s="127"/>
      <c r="O252" s="46"/>
      <c r="P252" s="46"/>
      <c r="Q252" s="46"/>
      <c r="R252" s="46"/>
      <c r="S252" s="165"/>
      <c r="T252" s="127"/>
      <c r="U252" s="46"/>
      <c r="V252" s="46"/>
      <c r="W252" s="46"/>
      <c r="X252" s="46"/>
      <c r="Y252" s="165"/>
      <c r="Z252" s="127"/>
      <c r="AA252" s="46"/>
      <c r="AB252" s="46"/>
      <c r="AC252" s="46"/>
      <c r="AD252" s="46"/>
      <c r="AE252" s="165"/>
      <c r="AF252" s="127"/>
      <c r="AG252" s="46"/>
      <c r="AH252" s="46"/>
      <c r="AI252" s="46"/>
      <c r="AJ252" s="130"/>
      <c r="AK252" s="11">
        <f>'Encargos e Benefícios'!D251</f>
        <v>0</v>
      </c>
      <c r="AL252" s="11">
        <f>IF('Encargos e Benefícios'!C251=0,0,'Encargos e Benefícios'!U251/'Encargos e Benefícios'!C251)</f>
        <v>0</v>
      </c>
      <c r="AM252" s="11">
        <f>IF('Encargos e Benefícios'!C251=0,0,'Encargos e Benefícios'!AC251/'Encargos e Benefícios'!C251)</f>
        <v>0</v>
      </c>
      <c r="AN252" s="114">
        <f>IF('Encargos e Benefícios'!C251=0,0,'Encargos e Benefícios'!AD251/'Encargos e Benefícios'!C251)</f>
        <v>0</v>
      </c>
      <c r="AO252" s="32"/>
      <c r="AP252" s="31"/>
      <c r="AQ252" s="31"/>
      <c r="AR252" s="203"/>
      <c r="AS252" s="32"/>
    </row>
    <row r="253" spans="1:45" ht="12.75" hidden="1" x14ac:dyDescent="0.2">
      <c r="A253" s="47">
        <v>247</v>
      </c>
      <c r="B253" s="12">
        <f>'Encargos e Benefícios'!B252</f>
        <v>0</v>
      </c>
      <c r="C253" s="10">
        <f>'Encargos e Benefícios'!C252</f>
        <v>0</v>
      </c>
      <c r="D253" s="37"/>
      <c r="E253" s="167"/>
      <c r="F253" s="166"/>
      <c r="G253" s="165"/>
      <c r="H253" s="127"/>
      <c r="I253" s="46"/>
      <c r="J253" s="46"/>
      <c r="K253" s="46"/>
      <c r="L253" s="46"/>
      <c r="M253" s="165"/>
      <c r="N253" s="127"/>
      <c r="O253" s="46"/>
      <c r="P253" s="46"/>
      <c r="Q253" s="46"/>
      <c r="R253" s="46"/>
      <c r="S253" s="165"/>
      <c r="T253" s="127"/>
      <c r="U253" s="46"/>
      <c r="V253" s="46"/>
      <c r="W253" s="46"/>
      <c r="X253" s="46"/>
      <c r="Y253" s="165"/>
      <c r="Z253" s="127"/>
      <c r="AA253" s="46"/>
      <c r="AB253" s="46"/>
      <c r="AC253" s="46"/>
      <c r="AD253" s="46"/>
      <c r="AE253" s="165"/>
      <c r="AF253" s="127"/>
      <c r="AG253" s="46"/>
      <c r="AH253" s="46"/>
      <c r="AI253" s="46"/>
      <c r="AJ253" s="130"/>
      <c r="AK253" s="11">
        <f>'Encargos e Benefícios'!D252</f>
        <v>0</v>
      </c>
      <c r="AL253" s="11">
        <f>IF('Encargos e Benefícios'!C252=0,0,'Encargos e Benefícios'!U252/'Encargos e Benefícios'!C252)</f>
        <v>0</v>
      </c>
      <c r="AM253" s="11">
        <f>IF('Encargos e Benefícios'!C252=0,0,'Encargos e Benefícios'!AC252/'Encargos e Benefícios'!C252)</f>
        <v>0</v>
      </c>
      <c r="AN253" s="114">
        <f>IF('Encargos e Benefícios'!C252=0,0,'Encargos e Benefícios'!AD252/'Encargos e Benefícios'!C252)</f>
        <v>0</v>
      </c>
      <c r="AO253" s="32"/>
      <c r="AP253" s="31"/>
      <c r="AQ253" s="31"/>
      <c r="AR253" s="203"/>
      <c r="AS253" s="32"/>
    </row>
    <row r="254" spans="1:45" ht="12.75" hidden="1" x14ac:dyDescent="0.2">
      <c r="A254" s="47">
        <v>248</v>
      </c>
      <c r="B254" s="12">
        <f>'Encargos e Benefícios'!B253</f>
        <v>0</v>
      </c>
      <c r="C254" s="10">
        <f>'Encargos e Benefícios'!C253</f>
        <v>0</v>
      </c>
      <c r="D254" s="37"/>
      <c r="E254" s="167"/>
      <c r="F254" s="166"/>
      <c r="G254" s="165"/>
      <c r="H254" s="127"/>
      <c r="I254" s="46"/>
      <c r="J254" s="46"/>
      <c r="K254" s="46"/>
      <c r="L254" s="46"/>
      <c r="M254" s="165"/>
      <c r="N254" s="127"/>
      <c r="O254" s="46"/>
      <c r="P254" s="46"/>
      <c r="Q254" s="46"/>
      <c r="R254" s="46"/>
      <c r="S254" s="165"/>
      <c r="T254" s="127"/>
      <c r="U254" s="46"/>
      <c r="V254" s="46"/>
      <c r="W254" s="46"/>
      <c r="X254" s="46"/>
      <c r="Y254" s="165"/>
      <c r="Z254" s="127"/>
      <c r="AA254" s="46"/>
      <c r="AB254" s="46"/>
      <c r="AC254" s="46"/>
      <c r="AD254" s="46"/>
      <c r="AE254" s="165"/>
      <c r="AF254" s="127"/>
      <c r="AG254" s="46"/>
      <c r="AH254" s="46"/>
      <c r="AI254" s="46"/>
      <c r="AJ254" s="130"/>
      <c r="AK254" s="11">
        <f>'Encargos e Benefícios'!D253</f>
        <v>0</v>
      </c>
      <c r="AL254" s="11">
        <f>IF('Encargos e Benefícios'!C253=0,0,'Encargos e Benefícios'!U253/'Encargos e Benefícios'!C253)</f>
        <v>0</v>
      </c>
      <c r="AM254" s="11">
        <f>IF('Encargos e Benefícios'!C253=0,0,'Encargos e Benefícios'!AC253/'Encargos e Benefícios'!C253)</f>
        <v>0</v>
      </c>
      <c r="AN254" s="114">
        <f>IF('Encargos e Benefícios'!C253=0,0,'Encargos e Benefícios'!AD253/'Encargos e Benefícios'!C253)</f>
        <v>0</v>
      </c>
      <c r="AO254" s="32"/>
      <c r="AP254" s="31"/>
      <c r="AQ254" s="31"/>
      <c r="AR254" s="203"/>
      <c r="AS254" s="32"/>
    </row>
    <row r="255" spans="1:45" ht="12.75" hidden="1" x14ac:dyDescent="0.2">
      <c r="A255" s="47">
        <v>249</v>
      </c>
      <c r="B255" s="12">
        <f>'Encargos e Benefícios'!B254</f>
        <v>0</v>
      </c>
      <c r="C255" s="10">
        <f>'Encargos e Benefícios'!C254</f>
        <v>0</v>
      </c>
      <c r="D255" s="37"/>
      <c r="E255" s="167"/>
      <c r="F255" s="166"/>
      <c r="G255" s="165"/>
      <c r="H255" s="127"/>
      <c r="I255" s="46"/>
      <c r="J255" s="46"/>
      <c r="K255" s="46"/>
      <c r="L255" s="46"/>
      <c r="M255" s="165"/>
      <c r="N255" s="127"/>
      <c r="O255" s="46"/>
      <c r="P255" s="46"/>
      <c r="Q255" s="46"/>
      <c r="R255" s="46"/>
      <c r="S255" s="165"/>
      <c r="T255" s="127"/>
      <c r="U255" s="46"/>
      <c r="V255" s="46"/>
      <c r="W255" s="46"/>
      <c r="X255" s="46"/>
      <c r="Y255" s="165"/>
      <c r="Z255" s="127"/>
      <c r="AA255" s="46"/>
      <c r="AB255" s="46"/>
      <c r="AC255" s="46"/>
      <c r="AD255" s="46"/>
      <c r="AE255" s="165"/>
      <c r="AF255" s="127"/>
      <c r="AG255" s="46"/>
      <c r="AH255" s="46"/>
      <c r="AI255" s="46"/>
      <c r="AJ255" s="130"/>
      <c r="AK255" s="11">
        <f>'Encargos e Benefícios'!D254</f>
        <v>0</v>
      </c>
      <c r="AL255" s="11">
        <f>IF('Encargos e Benefícios'!C254=0,0,'Encargos e Benefícios'!U254/'Encargos e Benefícios'!C254)</f>
        <v>0</v>
      </c>
      <c r="AM255" s="11">
        <f>IF('Encargos e Benefícios'!C254=0,0,'Encargos e Benefícios'!AC254/'Encargos e Benefícios'!C254)</f>
        <v>0</v>
      </c>
      <c r="AN255" s="114">
        <f>IF('Encargos e Benefícios'!C254=0,0,'Encargos e Benefícios'!AD254/'Encargos e Benefícios'!C254)</f>
        <v>0</v>
      </c>
      <c r="AO255" s="32"/>
      <c r="AP255" s="31"/>
      <c r="AQ255" s="31"/>
      <c r="AR255" s="203"/>
      <c r="AS255" s="32"/>
    </row>
    <row r="256" spans="1:45" ht="12.75" hidden="1" x14ac:dyDescent="0.2">
      <c r="A256" s="47">
        <v>250</v>
      </c>
      <c r="B256" s="12">
        <f>'Encargos e Benefícios'!B255</f>
        <v>0</v>
      </c>
      <c r="C256" s="10">
        <f>'Encargos e Benefícios'!C255</f>
        <v>0</v>
      </c>
      <c r="D256" s="37"/>
      <c r="E256" s="167"/>
      <c r="F256" s="166"/>
      <c r="G256" s="165"/>
      <c r="H256" s="127"/>
      <c r="I256" s="46"/>
      <c r="J256" s="46"/>
      <c r="K256" s="46"/>
      <c r="L256" s="46"/>
      <c r="M256" s="165"/>
      <c r="N256" s="127"/>
      <c r="O256" s="46"/>
      <c r="P256" s="46"/>
      <c r="Q256" s="46"/>
      <c r="R256" s="46"/>
      <c r="S256" s="165"/>
      <c r="T256" s="127"/>
      <c r="U256" s="46"/>
      <c r="V256" s="46"/>
      <c r="W256" s="46"/>
      <c r="X256" s="46"/>
      <c r="Y256" s="165"/>
      <c r="Z256" s="127"/>
      <c r="AA256" s="46"/>
      <c r="AB256" s="46"/>
      <c r="AC256" s="46"/>
      <c r="AD256" s="46"/>
      <c r="AE256" s="165"/>
      <c r="AF256" s="127"/>
      <c r="AG256" s="46"/>
      <c r="AH256" s="46"/>
      <c r="AI256" s="46"/>
      <c r="AJ256" s="130"/>
      <c r="AK256" s="11">
        <f>'Encargos e Benefícios'!D255</f>
        <v>0</v>
      </c>
      <c r="AL256" s="11">
        <f>IF('Encargos e Benefícios'!C255=0,0,'Encargos e Benefícios'!U255/'Encargos e Benefícios'!C255)</f>
        <v>0</v>
      </c>
      <c r="AM256" s="11">
        <f>IF('Encargos e Benefícios'!C255=0,0,'Encargos e Benefícios'!AC255/'Encargos e Benefícios'!C255)</f>
        <v>0</v>
      </c>
      <c r="AN256" s="114">
        <f>IF('Encargos e Benefícios'!C255=0,0,'Encargos e Benefícios'!AD255/'Encargos e Benefícios'!C255)</f>
        <v>0</v>
      </c>
      <c r="AO256" s="32"/>
      <c r="AP256" s="31"/>
      <c r="AQ256" s="31"/>
      <c r="AR256" s="203"/>
      <c r="AS256" s="32"/>
    </row>
    <row r="257" spans="1:45" ht="12.75" hidden="1" x14ac:dyDescent="0.2">
      <c r="A257" s="47">
        <v>251</v>
      </c>
      <c r="B257" s="12">
        <f>'Encargos e Benefícios'!B256</f>
        <v>0</v>
      </c>
      <c r="C257" s="10">
        <f>'Encargos e Benefícios'!C256</f>
        <v>0</v>
      </c>
      <c r="D257" s="37"/>
      <c r="E257" s="167"/>
      <c r="F257" s="166"/>
      <c r="G257" s="165"/>
      <c r="H257" s="127"/>
      <c r="I257" s="46"/>
      <c r="J257" s="46"/>
      <c r="K257" s="46"/>
      <c r="L257" s="46"/>
      <c r="M257" s="165"/>
      <c r="N257" s="127"/>
      <c r="O257" s="46"/>
      <c r="P257" s="46"/>
      <c r="Q257" s="46"/>
      <c r="R257" s="46"/>
      <c r="S257" s="165"/>
      <c r="T257" s="127"/>
      <c r="U257" s="46"/>
      <c r="V257" s="46"/>
      <c r="W257" s="46"/>
      <c r="X257" s="46"/>
      <c r="Y257" s="165"/>
      <c r="Z257" s="127"/>
      <c r="AA257" s="46"/>
      <c r="AB257" s="46"/>
      <c r="AC257" s="46"/>
      <c r="AD257" s="46"/>
      <c r="AE257" s="165"/>
      <c r="AF257" s="127"/>
      <c r="AG257" s="46"/>
      <c r="AH257" s="46"/>
      <c r="AI257" s="46"/>
      <c r="AJ257" s="130"/>
      <c r="AK257" s="11">
        <f>'Encargos e Benefícios'!D256</f>
        <v>0</v>
      </c>
      <c r="AL257" s="11">
        <f>IF('Encargos e Benefícios'!C256=0,0,'Encargos e Benefícios'!U256/'Encargos e Benefícios'!C256)</f>
        <v>0</v>
      </c>
      <c r="AM257" s="11">
        <f>IF('Encargos e Benefícios'!C256=0,0,'Encargos e Benefícios'!AC256/'Encargos e Benefícios'!C256)</f>
        <v>0</v>
      </c>
      <c r="AN257" s="114">
        <f>IF('Encargos e Benefícios'!C256=0,0,'Encargos e Benefícios'!AD256/'Encargos e Benefícios'!C256)</f>
        <v>0</v>
      </c>
      <c r="AO257" s="32"/>
      <c r="AP257" s="31"/>
      <c r="AQ257" s="31"/>
      <c r="AR257" s="203"/>
      <c r="AS257" s="32"/>
    </row>
    <row r="258" spans="1:45" ht="12.75" hidden="1" x14ac:dyDescent="0.2">
      <c r="A258" s="47">
        <v>252</v>
      </c>
      <c r="B258" s="12">
        <f>'Encargos e Benefícios'!B257</f>
        <v>0</v>
      </c>
      <c r="C258" s="10">
        <f>'Encargos e Benefícios'!C257</f>
        <v>0</v>
      </c>
      <c r="D258" s="37"/>
      <c r="E258" s="167"/>
      <c r="F258" s="166"/>
      <c r="G258" s="165"/>
      <c r="H258" s="127"/>
      <c r="I258" s="46"/>
      <c r="J258" s="46"/>
      <c r="K258" s="46"/>
      <c r="L258" s="46"/>
      <c r="M258" s="165"/>
      <c r="N258" s="127"/>
      <c r="O258" s="46"/>
      <c r="P258" s="46"/>
      <c r="Q258" s="46"/>
      <c r="R258" s="46"/>
      <c r="S258" s="165"/>
      <c r="T258" s="127"/>
      <c r="U258" s="46"/>
      <c r="V258" s="46"/>
      <c r="W258" s="46"/>
      <c r="X258" s="46"/>
      <c r="Y258" s="165"/>
      <c r="Z258" s="127"/>
      <c r="AA258" s="46"/>
      <c r="AB258" s="46"/>
      <c r="AC258" s="46"/>
      <c r="AD258" s="46"/>
      <c r="AE258" s="165"/>
      <c r="AF258" s="127"/>
      <c r="AG258" s="46"/>
      <c r="AH258" s="46"/>
      <c r="AI258" s="46"/>
      <c r="AJ258" s="130"/>
      <c r="AK258" s="11">
        <f>'Encargos e Benefícios'!D257</f>
        <v>0</v>
      </c>
      <c r="AL258" s="11">
        <f>IF('Encargos e Benefícios'!C257=0,0,'Encargos e Benefícios'!U257/'Encargos e Benefícios'!C257)</f>
        <v>0</v>
      </c>
      <c r="AM258" s="11">
        <f>IF('Encargos e Benefícios'!C257=0,0,'Encargos e Benefícios'!AC257/'Encargos e Benefícios'!C257)</f>
        <v>0</v>
      </c>
      <c r="AN258" s="114">
        <f>IF('Encargos e Benefícios'!C257=0,0,'Encargos e Benefícios'!AD257/'Encargos e Benefícios'!C257)</f>
        <v>0</v>
      </c>
      <c r="AO258" s="32"/>
      <c r="AP258" s="31"/>
      <c r="AQ258" s="31"/>
      <c r="AR258" s="203"/>
      <c r="AS258" s="32"/>
    </row>
    <row r="259" spans="1:45" ht="12.75" hidden="1" x14ac:dyDescent="0.2">
      <c r="A259" s="47">
        <v>253</v>
      </c>
      <c r="B259" s="12">
        <f>'Encargos e Benefícios'!B258</f>
        <v>0</v>
      </c>
      <c r="C259" s="10">
        <f>'Encargos e Benefícios'!C258</f>
        <v>0</v>
      </c>
      <c r="D259" s="37"/>
      <c r="E259" s="167"/>
      <c r="F259" s="166"/>
      <c r="G259" s="165"/>
      <c r="H259" s="127"/>
      <c r="I259" s="46"/>
      <c r="J259" s="46"/>
      <c r="K259" s="46"/>
      <c r="L259" s="46"/>
      <c r="M259" s="165"/>
      <c r="N259" s="127"/>
      <c r="O259" s="46"/>
      <c r="P259" s="46"/>
      <c r="Q259" s="46"/>
      <c r="R259" s="46"/>
      <c r="S259" s="165"/>
      <c r="T259" s="127"/>
      <c r="U259" s="46"/>
      <c r="V259" s="46"/>
      <c r="W259" s="46"/>
      <c r="X259" s="46"/>
      <c r="Y259" s="165"/>
      <c r="Z259" s="127"/>
      <c r="AA259" s="46"/>
      <c r="AB259" s="46"/>
      <c r="AC259" s="46"/>
      <c r="AD259" s="46"/>
      <c r="AE259" s="165"/>
      <c r="AF259" s="127"/>
      <c r="AG259" s="46"/>
      <c r="AH259" s="46"/>
      <c r="AI259" s="46"/>
      <c r="AJ259" s="130"/>
      <c r="AK259" s="11">
        <f>'Encargos e Benefícios'!D258</f>
        <v>0</v>
      </c>
      <c r="AL259" s="11">
        <f>IF('Encargos e Benefícios'!C258=0,0,'Encargos e Benefícios'!U258/'Encargos e Benefícios'!C258)</f>
        <v>0</v>
      </c>
      <c r="AM259" s="11">
        <f>IF('Encargos e Benefícios'!C258=0,0,'Encargos e Benefícios'!AC258/'Encargos e Benefícios'!C258)</f>
        <v>0</v>
      </c>
      <c r="AN259" s="114">
        <f>IF('Encargos e Benefícios'!C258=0,0,'Encargos e Benefícios'!AD258/'Encargos e Benefícios'!C258)</f>
        <v>0</v>
      </c>
      <c r="AO259" s="32"/>
      <c r="AP259" s="31"/>
      <c r="AQ259" s="31"/>
      <c r="AR259" s="203"/>
      <c r="AS259" s="32"/>
    </row>
    <row r="260" spans="1:45" ht="12.75" hidden="1" x14ac:dyDescent="0.2">
      <c r="A260" s="47">
        <v>254</v>
      </c>
      <c r="B260" s="12">
        <f>'Encargos e Benefícios'!B259</f>
        <v>0</v>
      </c>
      <c r="C260" s="10">
        <f>'Encargos e Benefícios'!C259</f>
        <v>0</v>
      </c>
      <c r="D260" s="37"/>
      <c r="E260" s="167"/>
      <c r="F260" s="166"/>
      <c r="G260" s="165"/>
      <c r="H260" s="127"/>
      <c r="I260" s="46"/>
      <c r="J260" s="46"/>
      <c r="K260" s="46"/>
      <c r="L260" s="46"/>
      <c r="M260" s="165"/>
      <c r="N260" s="127"/>
      <c r="O260" s="46"/>
      <c r="P260" s="46"/>
      <c r="Q260" s="46"/>
      <c r="R260" s="46"/>
      <c r="S260" s="165"/>
      <c r="T260" s="127"/>
      <c r="U260" s="46"/>
      <c r="V260" s="46"/>
      <c r="W260" s="46"/>
      <c r="X260" s="46"/>
      <c r="Y260" s="165"/>
      <c r="Z260" s="127"/>
      <c r="AA260" s="46"/>
      <c r="AB260" s="46"/>
      <c r="AC260" s="46"/>
      <c r="AD260" s="46"/>
      <c r="AE260" s="165"/>
      <c r="AF260" s="127"/>
      <c r="AG260" s="46"/>
      <c r="AH260" s="46"/>
      <c r="AI260" s="46"/>
      <c r="AJ260" s="130"/>
      <c r="AK260" s="11">
        <f>'Encargos e Benefícios'!D259</f>
        <v>0</v>
      </c>
      <c r="AL260" s="11">
        <f>IF('Encargos e Benefícios'!C259=0,0,'Encargos e Benefícios'!U259/'Encargos e Benefícios'!C259)</f>
        <v>0</v>
      </c>
      <c r="AM260" s="11">
        <f>IF('Encargos e Benefícios'!C259=0,0,'Encargos e Benefícios'!AC259/'Encargos e Benefícios'!C259)</f>
        <v>0</v>
      </c>
      <c r="AN260" s="114">
        <f>IF('Encargos e Benefícios'!C259=0,0,'Encargos e Benefícios'!AD259/'Encargos e Benefícios'!C259)</f>
        <v>0</v>
      </c>
      <c r="AO260" s="32"/>
      <c r="AP260" s="31"/>
      <c r="AQ260" s="31"/>
      <c r="AR260" s="203"/>
      <c r="AS260" s="32"/>
    </row>
    <row r="261" spans="1:45" ht="12.75" hidden="1" x14ac:dyDescent="0.2">
      <c r="A261" s="47">
        <v>255</v>
      </c>
      <c r="B261" s="12">
        <f>'Encargos e Benefícios'!B260</f>
        <v>0</v>
      </c>
      <c r="C261" s="10">
        <f>'Encargos e Benefícios'!C260</f>
        <v>0</v>
      </c>
      <c r="D261" s="37"/>
      <c r="E261" s="167"/>
      <c r="F261" s="166"/>
      <c r="G261" s="165"/>
      <c r="H261" s="127"/>
      <c r="I261" s="46"/>
      <c r="J261" s="46"/>
      <c r="K261" s="46"/>
      <c r="L261" s="46"/>
      <c r="M261" s="165"/>
      <c r="N261" s="127"/>
      <c r="O261" s="46"/>
      <c r="P261" s="46"/>
      <c r="Q261" s="46"/>
      <c r="R261" s="46"/>
      <c r="S261" s="165"/>
      <c r="T261" s="127"/>
      <c r="U261" s="46"/>
      <c r="V261" s="46"/>
      <c r="W261" s="46"/>
      <c r="X261" s="46"/>
      <c r="Y261" s="165"/>
      <c r="Z261" s="127"/>
      <c r="AA261" s="46"/>
      <c r="AB261" s="46"/>
      <c r="AC261" s="46"/>
      <c r="AD261" s="46"/>
      <c r="AE261" s="165"/>
      <c r="AF261" s="127"/>
      <c r="AG261" s="46"/>
      <c r="AH261" s="46"/>
      <c r="AI261" s="46"/>
      <c r="AJ261" s="130"/>
      <c r="AK261" s="11">
        <f>'Encargos e Benefícios'!D260</f>
        <v>0</v>
      </c>
      <c r="AL261" s="11">
        <f>IF('Encargos e Benefícios'!C260=0,0,'Encargos e Benefícios'!U260/'Encargos e Benefícios'!C260)</f>
        <v>0</v>
      </c>
      <c r="AM261" s="11">
        <f>IF('Encargos e Benefícios'!C260=0,0,'Encargos e Benefícios'!AC260/'Encargos e Benefícios'!C260)</f>
        <v>0</v>
      </c>
      <c r="AN261" s="114">
        <f>IF('Encargos e Benefícios'!C260=0,0,'Encargos e Benefícios'!AD260/'Encargos e Benefícios'!C260)</f>
        <v>0</v>
      </c>
      <c r="AO261" s="32"/>
      <c r="AP261" s="31"/>
      <c r="AQ261" s="31"/>
      <c r="AR261" s="203"/>
      <c r="AS261" s="32"/>
    </row>
    <row r="262" spans="1:45" ht="12.75" hidden="1" x14ac:dyDescent="0.2">
      <c r="A262" s="47">
        <v>256</v>
      </c>
      <c r="B262" s="12">
        <f>'Encargos e Benefícios'!B261</f>
        <v>0</v>
      </c>
      <c r="C262" s="10">
        <f>'Encargos e Benefícios'!C261</f>
        <v>0</v>
      </c>
      <c r="D262" s="37"/>
      <c r="E262" s="167"/>
      <c r="F262" s="166"/>
      <c r="G262" s="165"/>
      <c r="H262" s="127"/>
      <c r="I262" s="46"/>
      <c r="J262" s="46"/>
      <c r="K262" s="46"/>
      <c r="L262" s="46"/>
      <c r="M262" s="165"/>
      <c r="N262" s="127"/>
      <c r="O262" s="46"/>
      <c r="P262" s="46"/>
      <c r="Q262" s="46"/>
      <c r="R262" s="46"/>
      <c r="S262" s="165"/>
      <c r="T262" s="127"/>
      <c r="U262" s="46"/>
      <c r="V262" s="46"/>
      <c r="W262" s="46"/>
      <c r="X262" s="46"/>
      <c r="Y262" s="165"/>
      <c r="Z262" s="127"/>
      <c r="AA262" s="46"/>
      <c r="AB262" s="46"/>
      <c r="AC262" s="46"/>
      <c r="AD262" s="46"/>
      <c r="AE262" s="165"/>
      <c r="AF262" s="127"/>
      <c r="AG262" s="46"/>
      <c r="AH262" s="46"/>
      <c r="AI262" s="46"/>
      <c r="AJ262" s="130"/>
      <c r="AK262" s="11">
        <f>'Encargos e Benefícios'!D261</f>
        <v>0</v>
      </c>
      <c r="AL262" s="11">
        <f>IF('Encargos e Benefícios'!C261=0,0,'Encargos e Benefícios'!U261/'Encargos e Benefícios'!C261)</f>
        <v>0</v>
      </c>
      <c r="AM262" s="11">
        <f>IF('Encargos e Benefícios'!C261=0,0,'Encargos e Benefícios'!AC261/'Encargos e Benefícios'!C261)</f>
        <v>0</v>
      </c>
      <c r="AN262" s="114">
        <f>IF('Encargos e Benefícios'!C261=0,0,'Encargos e Benefícios'!AD261/'Encargos e Benefícios'!C261)</f>
        <v>0</v>
      </c>
      <c r="AO262" s="32"/>
      <c r="AP262" s="31"/>
      <c r="AQ262" s="31"/>
      <c r="AR262" s="203"/>
      <c r="AS262" s="32"/>
    </row>
    <row r="263" spans="1:45" ht="12.75" hidden="1" x14ac:dyDescent="0.2">
      <c r="A263" s="47">
        <v>257</v>
      </c>
      <c r="B263" s="12">
        <f>'Encargos e Benefícios'!B262</f>
        <v>0</v>
      </c>
      <c r="C263" s="10">
        <f>'Encargos e Benefícios'!C262</f>
        <v>0</v>
      </c>
      <c r="D263" s="37"/>
      <c r="E263" s="167"/>
      <c r="F263" s="166"/>
      <c r="G263" s="165"/>
      <c r="H263" s="127"/>
      <c r="I263" s="46"/>
      <c r="J263" s="46"/>
      <c r="K263" s="46"/>
      <c r="L263" s="46"/>
      <c r="M263" s="165"/>
      <c r="N263" s="127"/>
      <c r="O263" s="46"/>
      <c r="P263" s="46"/>
      <c r="Q263" s="46"/>
      <c r="R263" s="46"/>
      <c r="S263" s="165"/>
      <c r="T263" s="127"/>
      <c r="U263" s="46"/>
      <c r="V263" s="46"/>
      <c r="W263" s="46"/>
      <c r="X263" s="46"/>
      <c r="Y263" s="165"/>
      <c r="Z263" s="127"/>
      <c r="AA263" s="46"/>
      <c r="AB263" s="46"/>
      <c r="AC263" s="46"/>
      <c r="AD263" s="46"/>
      <c r="AE263" s="165"/>
      <c r="AF263" s="127"/>
      <c r="AG263" s="46"/>
      <c r="AH263" s="46"/>
      <c r="AI263" s="46"/>
      <c r="AJ263" s="130"/>
      <c r="AK263" s="11">
        <f>'Encargos e Benefícios'!D262</f>
        <v>0</v>
      </c>
      <c r="AL263" s="11">
        <f>IF('Encargos e Benefícios'!C262=0,0,'Encargos e Benefícios'!U262/'Encargos e Benefícios'!C262)</f>
        <v>0</v>
      </c>
      <c r="AM263" s="11">
        <f>IF('Encargos e Benefícios'!C262=0,0,'Encargos e Benefícios'!AC262/'Encargos e Benefícios'!C262)</f>
        <v>0</v>
      </c>
      <c r="AN263" s="114">
        <f>IF('Encargos e Benefícios'!C262=0,0,'Encargos e Benefícios'!AD262/'Encargos e Benefícios'!C262)</f>
        <v>0</v>
      </c>
      <c r="AO263" s="32"/>
      <c r="AP263" s="31"/>
      <c r="AQ263" s="31"/>
      <c r="AR263" s="203"/>
      <c r="AS263" s="32"/>
    </row>
    <row r="264" spans="1:45" ht="12.75" hidden="1" x14ac:dyDescent="0.2">
      <c r="A264" s="47">
        <v>258</v>
      </c>
      <c r="B264" s="12">
        <f>'Encargos e Benefícios'!B263</f>
        <v>0</v>
      </c>
      <c r="C264" s="10">
        <f>'Encargos e Benefícios'!C263</f>
        <v>0</v>
      </c>
      <c r="D264" s="37"/>
      <c r="E264" s="167"/>
      <c r="F264" s="166"/>
      <c r="G264" s="165"/>
      <c r="H264" s="127"/>
      <c r="I264" s="46"/>
      <c r="J264" s="46"/>
      <c r="K264" s="46"/>
      <c r="L264" s="46"/>
      <c r="M264" s="165"/>
      <c r="N264" s="127"/>
      <c r="O264" s="46"/>
      <c r="P264" s="46"/>
      <c r="Q264" s="46"/>
      <c r="R264" s="46"/>
      <c r="S264" s="165"/>
      <c r="T264" s="127"/>
      <c r="U264" s="46"/>
      <c r="V264" s="46"/>
      <c r="W264" s="46"/>
      <c r="X264" s="46"/>
      <c r="Y264" s="165"/>
      <c r="Z264" s="127"/>
      <c r="AA264" s="46"/>
      <c r="AB264" s="46"/>
      <c r="AC264" s="46"/>
      <c r="AD264" s="46"/>
      <c r="AE264" s="165"/>
      <c r="AF264" s="127"/>
      <c r="AG264" s="46"/>
      <c r="AH264" s="46"/>
      <c r="AI264" s="46"/>
      <c r="AJ264" s="130"/>
      <c r="AK264" s="11">
        <f>'Encargos e Benefícios'!D263</f>
        <v>0</v>
      </c>
      <c r="AL264" s="11">
        <f>IF('Encargos e Benefícios'!C263=0,0,'Encargos e Benefícios'!U263/'Encargos e Benefícios'!C263)</f>
        <v>0</v>
      </c>
      <c r="AM264" s="11">
        <f>IF('Encargos e Benefícios'!C263=0,0,'Encargos e Benefícios'!AC263/'Encargos e Benefícios'!C263)</f>
        <v>0</v>
      </c>
      <c r="AN264" s="114">
        <f>IF('Encargos e Benefícios'!C263=0,0,'Encargos e Benefícios'!AD263/'Encargos e Benefícios'!C263)</f>
        <v>0</v>
      </c>
      <c r="AO264" s="32"/>
      <c r="AP264" s="31"/>
      <c r="AQ264" s="31"/>
      <c r="AR264" s="203"/>
      <c r="AS264" s="32"/>
    </row>
    <row r="265" spans="1:45" ht="12.75" hidden="1" x14ac:dyDescent="0.2">
      <c r="A265" s="47">
        <v>259</v>
      </c>
      <c r="B265" s="12">
        <f>'Encargos e Benefícios'!B264</f>
        <v>0</v>
      </c>
      <c r="C265" s="10">
        <f>'Encargos e Benefícios'!C264</f>
        <v>0</v>
      </c>
      <c r="D265" s="37"/>
      <c r="E265" s="167"/>
      <c r="F265" s="166"/>
      <c r="G265" s="165"/>
      <c r="H265" s="127"/>
      <c r="I265" s="46"/>
      <c r="J265" s="46"/>
      <c r="K265" s="46"/>
      <c r="L265" s="46"/>
      <c r="M265" s="165"/>
      <c r="N265" s="127"/>
      <c r="O265" s="46"/>
      <c r="P265" s="46"/>
      <c r="Q265" s="46"/>
      <c r="R265" s="46"/>
      <c r="S265" s="165"/>
      <c r="T265" s="127"/>
      <c r="U265" s="46"/>
      <c r="V265" s="46"/>
      <c r="W265" s="46"/>
      <c r="X265" s="46"/>
      <c r="Y265" s="165"/>
      <c r="Z265" s="127"/>
      <c r="AA265" s="46"/>
      <c r="AB265" s="46"/>
      <c r="AC265" s="46"/>
      <c r="AD265" s="46"/>
      <c r="AE265" s="165"/>
      <c r="AF265" s="127"/>
      <c r="AG265" s="46"/>
      <c r="AH265" s="46"/>
      <c r="AI265" s="46"/>
      <c r="AJ265" s="130"/>
      <c r="AK265" s="11">
        <f>'Encargos e Benefícios'!D264</f>
        <v>0</v>
      </c>
      <c r="AL265" s="11">
        <f>IF('Encargos e Benefícios'!C264=0,0,'Encargos e Benefícios'!U264/'Encargos e Benefícios'!C264)</f>
        <v>0</v>
      </c>
      <c r="AM265" s="11">
        <f>IF('Encargos e Benefícios'!C264=0,0,'Encargos e Benefícios'!AC264/'Encargos e Benefícios'!C264)</f>
        <v>0</v>
      </c>
      <c r="AN265" s="114">
        <f>IF('Encargos e Benefícios'!C264=0,0,'Encargos e Benefícios'!AD264/'Encargos e Benefícios'!C264)</f>
        <v>0</v>
      </c>
      <c r="AO265" s="32"/>
      <c r="AP265" s="31"/>
      <c r="AQ265" s="31"/>
      <c r="AR265" s="203"/>
      <c r="AS265" s="32"/>
    </row>
    <row r="266" spans="1:45" ht="12.75" hidden="1" x14ac:dyDescent="0.2">
      <c r="A266" s="47">
        <v>260</v>
      </c>
      <c r="B266" s="12">
        <f>'Encargos e Benefícios'!B265</f>
        <v>0</v>
      </c>
      <c r="C266" s="10">
        <f>'Encargos e Benefícios'!C265</f>
        <v>0</v>
      </c>
      <c r="D266" s="37"/>
      <c r="E266" s="167"/>
      <c r="F266" s="166"/>
      <c r="G266" s="165"/>
      <c r="H266" s="127"/>
      <c r="I266" s="46"/>
      <c r="J266" s="46"/>
      <c r="K266" s="46"/>
      <c r="L266" s="46"/>
      <c r="M266" s="165"/>
      <c r="N266" s="127"/>
      <c r="O266" s="46"/>
      <c r="P266" s="46"/>
      <c r="Q266" s="46"/>
      <c r="R266" s="46"/>
      <c r="S266" s="165"/>
      <c r="T266" s="127"/>
      <c r="U266" s="46"/>
      <c r="V266" s="46"/>
      <c r="W266" s="46"/>
      <c r="X266" s="46"/>
      <c r="Y266" s="165"/>
      <c r="Z266" s="127"/>
      <c r="AA266" s="46"/>
      <c r="AB266" s="46"/>
      <c r="AC266" s="46"/>
      <c r="AD266" s="46"/>
      <c r="AE266" s="165"/>
      <c r="AF266" s="127"/>
      <c r="AG266" s="46"/>
      <c r="AH266" s="46"/>
      <c r="AI266" s="46"/>
      <c r="AJ266" s="130"/>
      <c r="AK266" s="11">
        <f>'Encargos e Benefícios'!D265</f>
        <v>0</v>
      </c>
      <c r="AL266" s="11">
        <f>IF('Encargos e Benefícios'!C265=0,0,'Encargos e Benefícios'!U265/'Encargos e Benefícios'!C265)</f>
        <v>0</v>
      </c>
      <c r="AM266" s="11">
        <f>IF('Encargos e Benefícios'!C265=0,0,'Encargos e Benefícios'!AC265/'Encargos e Benefícios'!C265)</f>
        <v>0</v>
      </c>
      <c r="AN266" s="114">
        <f>IF('Encargos e Benefícios'!C265=0,0,'Encargos e Benefícios'!AD265/'Encargos e Benefícios'!C265)</f>
        <v>0</v>
      </c>
      <c r="AO266" s="32"/>
      <c r="AP266" s="31"/>
      <c r="AQ266" s="31"/>
      <c r="AR266" s="203"/>
      <c r="AS266" s="32"/>
    </row>
    <row r="267" spans="1:45" ht="12.75" hidden="1" x14ac:dyDescent="0.2">
      <c r="A267" s="47">
        <v>261</v>
      </c>
      <c r="B267" s="12">
        <f>'Encargos e Benefícios'!B266</f>
        <v>0</v>
      </c>
      <c r="C267" s="10">
        <f>'Encargos e Benefícios'!C266</f>
        <v>0</v>
      </c>
      <c r="D267" s="37"/>
      <c r="E267" s="167"/>
      <c r="F267" s="166"/>
      <c r="G267" s="165"/>
      <c r="H267" s="127"/>
      <c r="I267" s="46"/>
      <c r="J267" s="46"/>
      <c r="K267" s="46"/>
      <c r="L267" s="46"/>
      <c r="M267" s="165"/>
      <c r="N267" s="127"/>
      <c r="O267" s="46"/>
      <c r="P267" s="46"/>
      <c r="Q267" s="46"/>
      <c r="R267" s="46"/>
      <c r="S267" s="165"/>
      <c r="T267" s="127"/>
      <c r="U267" s="46"/>
      <c r="V267" s="46"/>
      <c r="W267" s="46"/>
      <c r="X267" s="46"/>
      <c r="Y267" s="165"/>
      <c r="Z267" s="127"/>
      <c r="AA267" s="46"/>
      <c r="AB267" s="46"/>
      <c r="AC267" s="46"/>
      <c r="AD267" s="46"/>
      <c r="AE267" s="165"/>
      <c r="AF267" s="127"/>
      <c r="AG267" s="46"/>
      <c r="AH267" s="46"/>
      <c r="AI267" s="46"/>
      <c r="AJ267" s="130"/>
      <c r="AK267" s="11">
        <f>'Encargos e Benefícios'!D266</f>
        <v>0</v>
      </c>
      <c r="AL267" s="11">
        <f>IF('Encargos e Benefícios'!C266=0,0,'Encargos e Benefícios'!U266/'Encargos e Benefícios'!C266)</f>
        <v>0</v>
      </c>
      <c r="AM267" s="11">
        <f>IF('Encargos e Benefícios'!C266=0,0,'Encargos e Benefícios'!AC266/'Encargos e Benefícios'!C266)</f>
        <v>0</v>
      </c>
      <c r="AN267" s="114">
        <f>IF('Encargos e Benefícios'!C266=0,0,'Encargos e Benefícios'!AD266/'Encargos e Benefícios'!C266)</f>
        <v>0</v>
      </c>
      <c r="AO267" s="32"/>
      <c r="AP267" s="31"/>
      <c r="AQ267" s="31"/>
      <c r="AR267" s="203"/>
      <c r="AS267" s="32"/>
    </row>
    <row r="268" spans="1:45" ht="12.75" hidden="1" x14ac:dyDescent="0.2">
      <c r="A268" s="47">
        <v>262</v>
      </c>
      <c r="B268" s="12">
        <f>'Encargos e Benefícios'!B267</f>
        <v>0</v>
      </c>
      <c r="C268" s="10">
        <f>'Encargos e Benefícios'!C267</f>
        <v>0</v>
      </c>
      <c r="D268" s="37"/>
      <c r="E268" s="167"/>
      <c r="F268" s="166"/>
      <c r="G268" s="165"/>
      <c r="H268" s="127"/>
      <c r="I268" s="46"/>
      <c r="J268" s="46"/>
      <c r="K268" s="46"/>
      <c r="L268" s="46"/>
      <c r="M268" s="165"/>
      <c r="N268" s="127"/>
      <c r="O268" s="46"/>
      <c r="P268" s="46"/>
      <c r="Q268" s="46"/>
      <c r="R268" s="46"/>
      <c r="S268" s="165"/>
      <c r="T268" s="127"/>
      <c r="U268" s="46"/>
      <c r="V268" s="46"/>
      <c r="W268" s="46"/>
      <c r="X268" s="46"/>
      <c r="Y268" s="165"/>
      <c r="Z268" s="127"/>
      <c r="AA268" s="46"/>
      <c r="AB268" s="46"/>
      <c r="AC268" s="46"/>
      <c r="AD268" s="46"/>
      <c r="AE268" s="165"/>
      <c r="AF268" s="127"/>
      <c r="AG268" s="46"/>
      <c r="AH268" s="46"/>
      <c r="AI268" s="46"/>
      <c r="AJ268" s="130"/>
      <c r="AK268" s="11">
        <f>'Encargos e Benefícios'!D267</f>
        <v>0</v>
      </c>
      <c r="AL268" s="11">
        <f>IF('Encargos e Benefícios'!C267=0,0,'Encargos e Benefícios'!U267/'Encargos e Benefícios'!C267)</f>
        <v>0</v>
      </c>
      <c r="AM268" s="11">
        <f>IF('Encargos e Benefícios'!C267=0,0,'Encargos e Benefícios'!AC267/'Encargos e Benefícios'!C267)</f>
        <v>0</v>
      </c>
      <c r="AN268" s="114">
        <f>IF('Encargos e Benefícios'!C267=0,0,'Encargos e Benefícios'!AD267/'Encargos e Benefícios'!C267)</f>
        <v>0</v>
      </c>
      <c r="AO268" s="32"/>
      <c r="AP268" s="31"/>
      <c r="AQ268" s="31"/>
      <c r="AR268" s="203"/>
      <c r="AS268" s="32"/>
    </row>
    <row r="269" spans="1:45" ht="12.75" hidden="1" x14ac:dyDescent="0.2">
      <c r="A269" s="47">
        <v>263</v>
      </c>
      <c r="B269" s="12">
        <f>'Encargos e Benefícios'!B268</f>
        <v>0</v>
      </c>
      <c r="C269" s="10">
        <f>'Encargos e Benefícios'!C268</f>
        <v>0</v>
      </c>
      <c r="D269" s="37"/>
      <c r="E269" s="167"/>
      <c r="F269" s="166"/>
      <c r="G269" s="165"/>
      <c r="H269" s="127"/>
      <c r="I269" s="46"/>
      <c r="J269" s="46"/>
      <c r="K269" s="46"/>
      <c r="L269" s="46"/>
      <c r="M269" s="165"/>
      <c r="N269" s="127"/>
      <c r="O269" s="46"/>
      <c r="P269" s="46"/>
      <c r="Q269" s="46"/>
      <c r="R269" s="46"/>
      <c r="S269" s="165"/>
      <c r="T269" s="127"/>
      <c r="U269" s="46"/>
      <c r="V269" s="46"/>
      <c r="W269" s="46"/>
      <c r="X269" s="46"/>
      <c r="Y269" s="165"/>
      <c r="Z269" s="127"/>
      <c r="AA269" s="46"/>
      <c r="AB269" s="46"/>
      <c r="AC269" s="46"/>
      <c r="AD269" s="46"/>
      <c r="AE269" s="165"/>
      <c r="AF269" s="127"/>
      <c r="AG269" s="46"/>
      <c r="AH269" s="46"/>
      <c r="AI269" s="46"/>
      <c r="AJ269" s="130"/>
      <c r="AK269" s="11">
        <f>'Encargos e Benefícios'!D268</f>
        <v>0</v>
      </c>
      <c r="AL269" s="11">
        <f>IF('Encargos e Benefícios'!C268=0,0,'Encargos e Benefícios'!U268/'Encargos e Benefícios'!C268)</f>
        <v>0</v>
      </c>
      <c r="AM269" s="11">
        <f>IF('Encargos e Benefícios'!C268=0,0,'Encargos e Benefícios'!AC268/'Encargos e Benefícios'!C268)</f>
        <v>0</v>
      </c>
      <c r="AN269" s="114">
        <f>IF('Encargos e Benefícios'!C268=0,0,'Encargos e Benefícios'!AD268/'Encargos e Benefícios'!C268)</f>
        <v>0</v>
      </c>
      <c r="AO269" s="32"/>
      <c r="AP269" s="31"/>
      <c r="AQ269" s="31"/>
      <c r="AR269" s="203"/>
      <c r="AS269" s="32"/>
    </row>
    <row r="270" spans="1:45" ht="12.75" hidden="1" x14ac:dyDescent="0.2">
      <c r="A270" s="47">
        <v>264</v>
      </c>
      <c r="B270" s="12">
        <f>'Encargos e Benefícios'!B269</f>
        <v>0</v>
      </c>
      <c r="C270" s="10">
        <f>'Encargos e Benefícios'!C269</f>
        <v>0</v>
      </c>
      <c r="D270" s="37"/>
      <c r="E270" s="167"/>
      <c r="F270" s="166"/>
      <c r="G270" s="165"/>
      <c r="H270" s="127"/>
      <c r="I270" s="46"/>
      <c r="J270" s="46"/>
      <c r="K270" s="46"/>
      <c r="L270" s="46"/>
      <c r="M270" s="165"/>
      <c r="N270" s="127"/>
      <c r="O270" s="46"/>
      <c r="P270" s="46"/>
      <c r="Q270" s="46"/>
      <c r="R270" s="46"/>
      <c r="S270" s="165"/>
      <c r="T270" s="127"/>
      <c r="U270" s="46"/>
      <c r="V270" s="46"/>
      <c r="W270" s="46"/>
      <c r="X270" s="46"/>
      <c r="Y270" s="165"/>
      <c r="Z270" s="127"/>
      <c r="AA270" s="46"/>
      <c r="AB270" s="46"/>
      <c r="AC270" s="46"/>
      <c r="AD270" s="46"/>
      <c r="AE270" s="165"/>
      <c r="AF270" s="127"/>
      <c r="AG270" s="46"/>
      <c r="AH270" s="46"/>
      <c r="AI270" s="46"/>
      <c r="AJ270" s="130"/>
      <c r="AK270" s="11">
        <f>'Encargos e Benefícios'!D269</f>
        <v>0</v>
      </c>
      <c r="AL270" s="11">
        <f>IF('Encargos e Benefícios'!C269=0,0,'Encargos e Benefícios'!U269/'Encargos e Benefícios'!C269)</f>
        <v>0</v>
      </c>
      <c r="AM270" s="11">
        <f>IF('Encargos e Benefícios'!C269=0,0,'Encargos e Benefícios'!AC269/'Encargos e Benefícios'!C269)</f>
        <v>0</v>
      </c>
      <c r="AN270" s="114">
        <f>IF('Encargos e Benefícios'!C269=0,0,'Encargos e Benefícios'!AD269/'Encargos e Benefícios'!C269)</f>
        <v>0</v>
      </c>
      <c r="AO270" s="32"/>
      <c r="AP270" s="31"/>
      <c r="AQ270" s="31"/>
      <c r="AR270" s="203"/>
      <c r="AS270" s="32"/>
    </row>
    <row r="271" spans="1:45" ht="12.75" hidden="1" x14ac:dyDescent="0.2">
      <c r="A271" s="47">
        <v>265</v>
      </c>
      <c r="B271" s="12">
        <f>'Encargos e Benefícios'!B270</f>
        <v>0</v>
      </c>
      <c r="C271" s="10">
        <f>'Encargos e Benefícios'!C270</f>
        <v>0</v>
      </c>
      <c r="D271" s="37"/>
      <c r="E271" s="167"/>
      <c r="F271" s="166"/>
      <c r="G271" s="165"/>
      <c r="H271" s="127"/>
      <c r="I271" s="46"/>
      <c r="J271" s="46"/>
      <c r="K271" s="46"/>
      <c r="L271" s="46"/>
      <c r="M271" s="165"/>
      <c r="N271" s="127"/>
      <c r="O271" s="46"/>
      <c r="P271" s="46"/>
      <c r="Q271" s="46"/>
      <c r="R271" s="46"/>
      <c r="S271" s="165"/>
      <c r="T271" s="127"/>
      <c r="U271" s="46"/>
      <c r="V271" s="46"/>
      <c r="W271" s="46"/>
      <c r="X271" s="46"/>
      <c r="Y271" s="165"/>
      <c r="Z271" s="127"/>
      <c r="AA271" s="46"/>
      <c r="AB271" s="46"/>
      <c r="AC271" s="46"/>
      <c r="AD271" s="46"/>
      <c r="AE271" s="165"/>
      <c r="AF271" s="127"/>
      <c r="AG271" s="46"/>
      <c r="AH271" s="46"/>
      <c r="AI271" s="46"/>
      <c r="AJ271" s="130"/>
      <c r="AK271" s="11">
        <f>'Encargos e Benefícios'!D270</f>
        <v>0</v>
      </c>
      <c r="AL271" s="11">
        <f>IF('Encargos e Benefícios'!C270=0,0,'Encargos e Benefícios'!U270/'Encargos e Benefícios'!C270)</f>
        <v>0</v>
      </c>
      <c r="AM271" s="11">
        <f>IF('Encargos e Benefícios'!C270=0,0,'Encargos e Benefícios'!AC270/'Encargos e Benefícios'!C270)</f>
        <v>0</v>
      </c>
      <c r="AN271" s="114">
        <f>IF('Encargos e Benefícios'!C270=0,0,'Encargos e Benefícios'!AD270/'Encargos e Benefícios'!C270)</f>
        <v>0</v>
      </c>
      <c r="AO271" s="32"/>
      <c r="AP271" s="31"/>
      <c r="AQ271" s="31"/>
      <c r="AR271" s="203"/>
      <c r="AS271" s="32"/>
    </row>
    <row r="272" spans="1:45" ht="12.75" hidden="1" x14ac:dyDescent="0.2">
      <c r="A272" s="47">
        <v>266</v>
      </c>
      <c r="B272" s="12">
        <f>'Encargos e Benefícios'!B271</f>
        <v>0</v>
      </c>
      <c r="C272" s="10">
        <f>'Encargos e Benefícios'!C271</f>
        <v>0</v>
      </c>
      <c r="D272" s="37"/>
      <c r="E272" s="167"/>
      <c r="F272" s="166"/>
      <c r="G272" s="165"/>
      <c r="H272" s="127"/>
      <c r="I272" s="46"/>
      <c r="J272" s="46"/>
      <c r="K272" s="46"/>
      <c r="L272" s="46"/>
      <c r="M272" s="165"/>
      <c r="N272" s="127"/>
      <c r="O272" s="46"/>
      <c r="P272" s="46"/>
      <c r="Q272" s="46"/>
      <c r="R272" s="46"/>
      <c r="S272" s="165"/>
      <c r="T272" s="127"/>
      <c r="U272" s="46"/>
      <c r="V272" s="46"/>
      <c r="W272" s="46"/>
      <c r="X272" s="46"/>
      <c r="Y272" s="165"/>
      <c r="Z272" s="127"/>
      <c r="AA272" s="46"/>
      <c r="AB272" s="46"/>
      <c r="AC272" s="46"/>
      <c r="AD272" s="46"/>
      <c r="AE272" s="165"/>
      <c r="AF272" s="127"/>
      <c r="AG272" s="46"/>
      <c r="AH272" s="46"/>
      <c r="AI272" s="46"/>
      <c r="AJ272" s="130"/>
      <c r="AK272" s="11">
        <f>'Encargos e Benefícios'!D271</f>
        <v>0</v>
      </c>
      <c r="AL272" s="11">
        <f>IF('Encargos e Benefícios'!C271=0,0,'Encargos e Benefícios'!U271/'Encargos e Benefícios'!C271)</f>
        <v>0</v>
      </c>
      <c r="AM272" s="11">
        <f>IF('Encargos e Benefícios'!C271=0,0,'Encargos e Benefícios'!AC271/'Encargos e Benefícios'!C271)</f>
        <v>0</v>
      </c>
      <c r="AN272" s="114">
        <f>IF('Encargos e Benefícios'!C271=0,0,'Encargos e Benefícios'!AD271/'Encargos e Benefícios'!C271)</f>
        <v>0</v>
      </c>
      <c r="AO272" s="32"/>
      <c r="AP272" s="31"/>
      <c r="AQ272" s="31"/>
      <c r="AR272" s="203"/>
      <c r="AS272" s="32"/>
    </row>
    <row r="273" spans="1:45" ht="12.75" hidden="1" x14ac:dyDescent="0.2">
      <c r="A273" s="47">
        <v>267</v>
      </c>
      <c r="B273" s="12">
        <f>'Encargos e Benefícios'!B272</f>
        <v>0</v>
      </c>
      <c r="C273" s="10">
        <f>'Encargos e Benefícios'!C272</f>
        <v>0</v>
      </c>
      <c r="D273" s="37"/>
      <c r="E273" s="167"/>
      <c r="F273" s="166"/>
      <c r="G273" s="165"/>
      <c r="H273" s="127"/>
      <c r="I273" s="46"/>
      <c r="J273" s="46"/>
      <c r="K273" s="46"/>
      <c r="L273" s="46"/>
      <c r="M273" s="165"/>
      <c r="N273" s="127"/>
      <c r="O273" s="46"/>
      <c r="P273" s="46"/>
      <c r="Q273" s="46"/>
      <c r="R273" s="46"/>
      <c r="S273" s="165"/>
      <c r="T273" s="127"/>
      <c r="U273" s="46"/>
      <c r="V273" s="46"/>
      <c r="W273" s="46"/>
      <c r="X273" s="46"/>
      <c r="Y273" s="165"/>
      <c r="Z273" s="127"/>
      <c r="AA273" s="46"/>
      <c r="AB273" s="46"/>
      <c r="AC273" s="46"/>
      <c r="AD273" s="46"/>
      <c r="AE273" s="165"/>
      <c r="AF273" s="127"/>
      <c r="AG273" s="46"/>
      <c r="AH273" s="46"/>
      <c r="AI273" s="46"/>
      <c r="AJ273" s="130"/>
      <c r="AK273" s="11">
        <f>'Encargos e Benefícios'!D272</f>
        <v>0</v>
      </c>
      <c r="AL273" s="11">
        <f>IF('Encargos e Benefícios'!C272=0,0,'Encargos e Benefícios'!U272/'Encargos e Benefícios'!C272)</f>
        <v>0</v>
      </c>
      <c r="AM273" s="11">
        <f>IF('Encargos e Benefícios'!C272=0,0,'Encargos e Benefícios'!AC272/'Encargos e Benefícios'!C272)</f>
        <v>0</v>
      </c>
      <c r="AN273" s="114">
        <f>IF('Encargos e Benefícios'!C272=0,0,'Encargos e Benefícios'!AD272/'Encargos e Benefícios'!C272)</f>
        <v>0</v>
      </c>
      <c r="AO273" s="32"/>
      <c r="AP273" s="31"/>
      <c r="AQ273" s="31"/>
      <c r="AR273" s="203"/>
      <c r="AS273" s="32"/>
    </row>
    <row r="274" spans="1:45" ht="12.75" hidden="1" x14ac:dyDescent="0.2">
      <c r="A274" s="47">
        <v>268</v>
      </c>
      <c r="B274" s="12">
        <f>'Encargos e Benefícios'!B273</f>
        <v>0</v>
      </c>
      <c r="C274" s="10">
        <f>'Encargos e Benefícios'!C273</f>
        <v>0</v>
      </c>
      <c r="D274" s="37"/>
      <c r="E274" s="167"/>
      <c r="F274" s="166"/>
      <c r="G274" s="165"/>
      <c r="H274" s="127"/>
      <c r="I274" s="46"/>
      <c r="J274" s="46"/>
      <c r="K274" s="46"/>
      <c r="L274" s="46"/>
      <c r="M274" s="165"/>
      <c r="N274" s="127"/>
      <c r="O274" s="46"/>
      <c r="P274" s="46"/>
      <c r="Q274" s="46"/>
      <c r="R274" s="46"/>
      <c r="S274" s="165"/>
      <c r="T274" s="127"/>
      <c r="U274" s="46"/>
      <c r="V274" s="46"/>
      <c r="W274" s="46"/>
      <c r="X274" s="46"/>
      <c r="Y274" s="165"/>
      <c r="Z274" s="127"/>
      <c r="AA274" s="46"/>
      <c r="AB274" s="46"/>
      <c r="AC274" s="46"/>
      <c r="AD274" s="46"/>
      <c r="AE274" s="165"/>
      <c r="AF274" s="127"/>
      <c r="AG274" s="46"/>
      <c r="AH274" s="46"/>
      <c r="AI274" s="46"/>
      <c r="AJ274" s="130"/>
      <c r="AK274" s="11">
        <f>'Encargos e Benefícios'!D273</f>
        <v>0</v>
      </c>
      <c r="AL274" s="11">
        <f>IF('Encargos e Benefícios'!C273=0,0,'Encargos e Benefícios'!U273/'Encargos e Benefícios'!C273)</f>
        <v>0</v>
      </c>
      <c r="AM274" s="11">
        <f>IF('Encargos e Benefícios'!C273=0,0,'Encargos e Benefícios'!AC273/'Encargos e Benefícios'!C273)</f>
        <v>0</v>
      </c>
      <c r="AN274" s="114">
        <f>IF('Encargos e Benefícios'!C273=0,0,'Encargos e Benefícios'!AD273/'Encargos e Benefícios'!C273)</f>
        <v>0</v>
      </c>
      <c r="AO274" s="32"/>
      <c r="AP274" s="31"/>
      <c r="AQ274" s="31"/>
      <c r="AR274" s="203"/>
      <c r="AS274" s="32"/>
    </row>
    <row r="275" spans="1:45" ht="12.75" hidden="1" x14ac:dyDescent="0.2">
      <c r="A275" s="47">
        <v>269</v>
      </c>
      <c r="B275" s="12">
        <f>'Encargos e Benefícios'!B274</f>
        <v>0</v>
      </c>
      <c r="C275" s="10">
        <f>'Encargos e Benefícios'!C274</f>
        <v>0</v>
      </c>
      <c r="D275" s="37"/>
      <c r="E275" s="167"/>
      <c r="F275" s="166"/>
      <c r="G275" s="165"/>
      <c r="H275" s="127"/>
      <c r="I275" s="46"/>
      <c r="J275" s="46"/>
      <c r="K275" s="46"/>
      <c r="L275" s="46"/>
      <c r="M275" s="165"/>
      <c r="N275" s="127"/>
      <c r="O275" s="46"/>
      <c r="P275" s="46"/>
      <c r="Q275" s="46"/>
      <c r="R275" s="46"/>
      <c r="S275" s="165"/>
      <c r="T275" s="127"/>
      <c r="U275" s="46"/>
      <c r="V275" s="46"/>
      <c r="W275" s="46"/>
      <c r="X275" s="46"/>
      <c r="Y275" s="165"/>
      <c r="Z275" s="127"/>
      <c r="AA275" s="46"/>
      <c r="AB275" s="46"/>
      <c r="AC275" s="46"/>
      <c r="AD275" s="46"/>
      <c r="AE275" s="165"/>
      <c r="AF275" s="127"/>
      <c r="AG275" s="46"/>
      <c r="AH275" s="46"/>
      <c r="AI275" s="46"/>
      <c r="AJ275" s="130"/>
      <c r="AK275" s="11">
        <f>'Encargos e Benefícios'!D274</f>
        <v>0</v>
      </c>
      <c r="AL275" s="11">
        <f>IF('Encargos e Benefícios'!C274=0,0,'Encargos e Benefícios'!U274/'Encargos e Benefícios'!C274)</f>
        <v>0</v>
      </c>
      <c r="AM275" s="11">
        <f>IF('Encargos e Benefícios'!C274=0,0,'Encargos e Benefícios'!AC274/'Encargos e Benefícios'!C274)</f>
        <v>0</v>
      </c>
      <c r="AN275" s="114">
        <f>IF('Encargos e Benefícios'!C274=0,0,'Encargos e Benefícios'!AD274/'Encargos e Benefícios'!C274)</f>
        <v>0</v>
      </c>
      <c r="AO275" s="32"/>
      <c r="AP275" s="31"/>
      <c r="AQ275" s="31"/>
      <c r="AR275" s="203"/>
      <c r="AS275" s="32"/>
    </row>
    <row r="276" spans="1:45" ht="12.75" hidden="1" x14ac:dyDescent="0.2">
      <c r="A276" s="47">
        <v>270</v>
      </c>
      <c r="B276" s="12">
        <f>'Encargos e Benefícios'!B275</f>
        <v>0</v>
      </c>
      <c r="C276" s="10">
        <f>'Encargos e Benefícios'!C275</f>
        <v>0</v>
      </c>
      <c r="D276" s="37"/>
      <c r="E276" s="167"/>
      <c r="F276" s="166"/>
      <c r="G276" s="165"/>
      <c r="H276" s="127"/>
      <c r="I276" s="46"/>
      <c r="J276" s="46"/>
      <c r="K276" s="46"/>
      <c r="L276" s="46"/>
      <c r="M276" s="165"/>
      <c r="N276" s="127"/>
      <c r="O276" s="46"/>
      <c r="P276" s="46"/>
      <c r="Q276" s="46"/>
      <c r="R276" s="46"/>
      <c r="S276" s="165"/>
      <c r="T276" s="127"/>
      <c r="U276" s="46"/>
      <c r="V276" s="46"/>
      <c r="W276" s="46"/>
      <c r="X276" s="46"/>
      <c r="Y276" s="165"/>
      <c r="Z276" s="127"/>
      <c r="AA276" s="46"/>
      <c r="AB276" s="46"/>
      <c r="AC276" s="46"/>
      <c r="AD276" s="46"/>
      <c r="AE276" s="165"/>
      <c r="AF276" s="127"/>
      <c r="AG276" s="46"/>
      <c r="AH276" s="46"/>
      <c r="AI276" s="46"/>
      <c r="AJ276" s="130"/>
      <c r="AK276" s="11">
        <f>'Encargos e Benefícios'!D275</f>
        <v>0</v>
      </c>
      <c r="AL276" s="11">
        <f>IF('Encargos e Benefícios'!C275=0,0,'Encargos e Benefícios'!U275/'Encargos e Benefícios'!C275)</f>
        <v>0</v>
      </c>
      <c r="AM276" s="11">
        <f>IF('Encargos e Benefícios'!C275=0,0,'Encargos e Benefícios'!AC275/'Encargos e Benefícios'!C275)</f>
        <v>0</v>
      </c>
      <c r="AN276" s="114">
        <f>IF('Encargos e Benefícios'!C275=0,0,'Encargos e Benefícios'!AD275/'Encargos e Benefícios'!C275)</f>
        <v>0</v>
      </c>
      <c r="AO276" s="32"/>
      <c r="AP276" s="31"/>
      <c r="AQ276" s="31"/>
      <c r="AR276" s="203"/>
      <c r="AS276" s="32"/>
    </row>
    <row r="277" spans="1:45" ht="12.75" hidden="1" x14ac:dyDescent="0.2">
      <c r="A277" s="47">
        <v>271</v>
      </c>
      <c r="B277" s="12">
        <f>'Encargos e Benefícios'!B276</f>
        <v>0</v>
      </c>
      <c r="C277" s="10">
        <f>'Encargos e Benefícios'!C276</f>
        <v>0</v>
      </c>
      <c r="D277" s="37"/>
      <c r="E277" s="167"/>
      <c r="F277" s="166"/>
      <c r="G277" s="165"/>
      <c r="H277" s="127"/>
      <c r="I277" s="46"/>
      <c r="J277" s="46"/>
      <c r="K277" s="46"/>
      <c r="L277" s="46"/>
      <c r="M277" s="165"/>
      <c r="N277" s="127"/>
      <c r="O277" s="46"/>
      <c r="P277" s="46"/>
      <c r="Q277" s="46"/>
      <c r="R277" s="46"/>
      <c r="S277" s="165"/>
      <c r="T277" s="127"/>
      <c r="U277" s="46"/>
      <c r="V277" s="46"/>
      <c r="W277" s="46"/>
      <c r="X277" s="46"/>
      <c r="Y277" s="165"/>
      <c r="Z277" s="127"/>
      <c r="AA277" s="46"/>
      <c r="AB277" s="46"/>
      <c r="AC277" s="46"/>
      <c r="AD277" s="46"/>
      <c r="AE277" s="165"/>
      <c r="AF277" s="127"/>
      <c r="AG277" s="46"/>
      <c r="AH277" s="46"/>
      <c r="AI277" s="46"/>
      <c r="AJ277" s="130"/>
      <c r="AK277" s="11">
        <f>'Encargos e Benefícios'!D276</f>
        <v>0</v>
      </c>
      <c r="AL277" s="11">
        <f>IF('Encargos e Benefícios'!C276=0,0,'Encargos e Benefícios'!U276/'Encargos e Benefícios'!C276)</f>
        <v>0</v>
      </c>
      <c r="AM277" s="11">
        <f>IF('Encargos e Benefícios'!C276=0,0,'Encargos e Benefícios'!AC276/'Encargos e Benefícios'!C276)</f>
        <v>0</v>
      </c>
      <c r="AN277" s="114">
        <f>IF('Encargos e Benefícios'!C276=0,0,'Encargos e Benefícios'!AD276/'Encargos e Benefícios'!C276)</f>
        <v>0</v>
      </c>
      <c r="AO277" s="32"/>
      <c r="AP277" s="31"/>
      <c r="AQ277" s="31"/>
      <c r="AR277" s="203"/>
      <c r="AS277" s="32"/>
    </row>
    <row r="278" spans="1:45" ht="12.75" hidden="1" x14ac:dyDescent="0.2">
      <c r="A278" s="47">
        <v>272</v>
      </c>
      <c r="B278" s="12">
        <f>'Encargos e Benefícios'!B277</f>
        <v>0</v>
      </c>
      <c r="C278" s="10">
        <f>'Encargos e Benefícios'!C277</f>
        <v>0</v>
      </c>
      <c r="D278" s="37"/>
      <c r="E278" s="167"/>
      <c r="F278" s="166"/>
      <c r="G278" s="165"/>
      <c r="H278" s="127"/>
      <c r="I278" s="46"/>
      <c r="J278" s="46"/>
      <c r="K278" s="46"/>
      <c r="L278" s="46"/>
      <c r="M278" s="165"/>
      <c r="N278" s="127"/>
      <c r="O278" s="46"/>
      <c r="P278" s="46"/>
      <c r="Q278" s="46"/>
      <c r="R278" s="46"/>
      <c r="S278" s="165"/>
      <c r="T278" s="127"/>
      <c r="U278" s="46"/>
      <c r="V278" s="46"/>
      <c r="W278" s="46"/>
      <c r="X278" s="46"/>
      <c r="Y278" s="165"/>
      <c r="Z278" s="127"/>
      <c r="AA278" s="46"/>
      <c r="AB278" s="46"/>
      <c r="AC278" s="46"/>
      <c r="AD278" s="46"/>
      <c r="AE278" s="165"/>
      <c r="AF278" s="127"/>
      <c r="AG278" s="46"/>
      <c r="AH278" s="46"/>
      <c r="AI278" s="46"/>
      <c r="AJ278" s="130"/>
      <c r="AK278" s="11">
        <f>'Encargos e Benefícios'!D277</f>
        <v>0</v>
      </c>
      <c r="AL278" s="11">
        <f>IF('Encargos e Benefícios'!C277=0,0,'Encargos e Benefícios'!U277/'Encargos e Benefícios'!C277)</f>
        <v>0</v>
      </c>
      <c r="AM278" s="11">
        <f>IF('Encargos e Benefícios'!C277=0,0,'Encargos e Benefícios'!AC277/'Encargos e Benefícios'!C277)</f>
        <v>0</v>
      </c>
      <c r="AN278" s="114">
        <f>IF('Encargos e Benefícios'!C277=0,0,'Encargos e Benefícios'!AD277/'Encargos e Benefícios'!C277)</f>
        <v>0</v>
      </c>
      <c r="AO278" s="32"/>
      <c r="AP278" s="31"/>
      <c r="AQ278" s="31"/>
      <c r="AR278" s="203"/>
      <c r="AS278" s="32"/>
    </row>
    <row r="279" spans="1:45" ht="12.75" hidden="1" x14ac:dyDescent="0.2">
      <c r="A279" s="47">
        <v>273</v>
      </c>
      <c r="B279" s="12">
        <f>'Encargos e Benefícios'!B278</f>
        <v>0</v>
      </c>
      <c r="C279" s="10">
        <f>'Encargos e Benefícios'!C278</f>
        <v>0</v>
      </c>
      <c r="D279" s="37"/>
      <c r="E279" s="167"/>
      <c r="F279" s="166"/>
      <c r="G279" s="165"/>
      <c r="H279" s="127"/>
      <c r="I279" s="46"/>
      <c r="J279" s="46"/>
      <c r="K279" s="46"/>
      <c r="L279" s="46"/>
      <c r="M279" s="165"/>
      <c r="N279" s="127"/>
      <c r="O279" s="46"/>
      <c r="P279" s="46"/>
      <c r="Q279" s="46"/>
      <c r="R279" s="46"/>
      <c r="S279" s="165"/>
      <c r="T279" s="127"/>
      <c r="U279" s="46"/>
      <c r="V279" s="46"/>
      <c r="W279" s="46"/>
      <c r="X279" s="46"/>
      <c r="Y279" s="165"/>
      <c r="Z279" s="127"/>
      <c r="AA279" s="46"/>
      <c r="AB279" s="46"/>
      <c r="AC279" s="46"/>
      <c r="AD279" s="46"/>
      <c r="AE279" s="165"/>
      <c r="AF279" s="127"/>
      <c r="AG279" s="46"/>
      <c r="AH279" s="46"/>
      <c r="AI279" s="46"/>
      <c r="AJ279" s="130"/>
      <c r="AK279" s="11">
        <f>'Encargos e Benefícios'!D278</f>
        <v>0</v>
      </c>
      <c r="AL279" s="11">
        <f>IF('Encargos e Benefícios'!C278=0,0,'Encargos e Benefícios'!U278/'Encargos e Benefícios'!C278)</f>
        <v>0</v>
      </c>
      <c r="AM279" s="11">
        <f>IF('Encargos e Benefícios'!C278=0,0,'Encargos e Benefícios'!AC278/'Encargos e Benefícios'!C278)</f>
        <v>0</v>
      </c>
      <c r="AN279" s="114">
        <f>IF('Encargos e Benefícios'!C278=0,0,'Encargos e Benefícios'!AD278/'Encargos e Benefícios'!C278)</f>
        <v>0</v>
      </c>
      <c r="AO279" s="32"/>
      <c r="AP279" s="31"/>
      <c r="AQ279" s="31"/>
      <c r="AR279" s="203"/>
      <c r="AS279" s="32"/>
    </row>
    <row r="280" spans="1:45" ht="12.75" hidden="1" x14ac:dyDescent="0.2">
      <c r="A280" s="47">
        <v>274</v>
      </c>
      <c r="B280" s="12">
        <f>'Encargos e Benefícios'!B279</f>
        <v>0</v>
      </c>
      <c r="C280" s="10">
        <f>'Encargos e Benefícios'!C279</f>
        <v>0</v>
      </c>
      <c r="D280" s="37"/>
      <c r="E280" s="167"/>
      <c r="F280" s="166"/>
      <c r="G280" s="165"/>
      <c r="H280" s="127"/>
      <c r="I280" s="46"/>
      <c r="J280" s="46"/>
      <c r="K280" s="46"/>
      <c r="L280" s="46"/>
      <c r="M280" s="165"/>
      <c r="N280" s="127"/>
      <c r="O280" s="46"/>
      <c r="P280" s="46"/>
      <c r="Q280" s="46"/>
      <c r="R280" s="46"/>
      <c r="S280" s="165"/>
      <c r="T280" s="127"/>
      <c r="U280" s="46"/>
      <c r="V280" s="46"/>
      <c r="W280" s="46"/>
      <c r="X280" s="46"/>
      <c r="Y280" s="165"/>
      <c r="Z280" s="127"/>
      <c r="AA280" s="46"/>
      <c r="AB280" s="46"/>
      <c r="AC280" s="46"/>
      <c r="AD280" s="46"/>
      <c r="AE280" s="165"/>
      <c r="AF280" s="127"/>
      <c r="AG280" s="46"/>
      <c r="AH280" s="46"/>
      <c r="AI280" s="46"/>
      <c r="AJ280" s="130"/>
      <c r="AK280" s="11">
        <f>'Encargos e Benefícios'!D279</f>
        <v>0</v>
      </c>
      <c r="AL280" s="11">
        <f>IF('Encargos e Benefícios'!C279=0,0,'Encargos e Benefícios'!U279/'Encargos e Benefícios'!C279)</f>
        <v>0</v>
      </c>
      <c r="AM280" s="11">
        <f>IF('Encargos e Benefícios'!C279=0,0,'Encargos e Benefícios'!AC279/'Encargos e Benefícios'!C279)</f>
        <v>0</v>
      </c>
      <c r="AN280" s="114">
        <f>IF('Encargos e Benefícios'!C279=0,0,'Encargos e Benefícios'!AD279/'Encargos e Benefícios'!C279)</f>
        <v>0</v>
      </c>
      <c r="AO280" s="32"/>
      <c r="AP280" s="31"/>
      <c r="AQ280" s="31"/>
      <c r="AR280" s="203"/>
      <c r="AS280" s="32"/>
    </row>
    <row r="281" spans="1:45" ht="12.75" hidden="1" x14ac:dyDescent="0.2">
      <c r="A281" s="47">
        <v>275</v>
      </c>
      <c r="B281" s="12">
        <f>'Encargos e Benefícios'!B280</f>
        <v>0</v>
      </c>
      <c r="C281" s="10">
        <f>'Encargos e Benefícios'!C280</f>
        <v>0</v>
      </c>
      <c r="D281" s="37"/>
      <c r="E281" s="167"/>
      <c r="F281" s="166"/>
      <c r="G281" s="165"/>
      <c r="H281" s="127"/>
      <c r="I281" s="46"/>
      <c r="J281" s="46"/>
      <c r="K281" s="46"/>
      <c r="L281" s="46"/>
      <c r="M281" s="165"/>
      <c r="N281" s="127"/>
      <c r="O281" s="46"/>
      <c r="P281" s="46"/>
      <c r="Q281" s="46"/>
      <c r="R281" s="46"/>
      <c r="S281" s="165"/>
      <c r="T281" s="127"/>
      <c r="U281" s="46"/>
      <c r="V281" s="46"/>
      <c r="W281" s="46"/>
      <c r="X281" s="46"/>
      <c r="Y281" s="165"/>
      <c r="Z281" s="127"/>
      <c r="AA281" s="46"/>
      <c r="AB281" s="46"/>
      <c r="AC281" s="46"/>
      <c r="AD281" s="46"/>
      <c r="AE281" s="165"/>
      <c r="AF281" s="127"/>
      <c r="AG281" s="46"/>
      <c r="AH281" s="46"/>
      <c r="AI281" s="46"/>
      <c r="AJ281" s="130"/>
      <c r="AK281" s="11">
        <f>'Encargos e Benefícios'!D280</f>
        <v>0</v>
      </c>
      <c r="AL281" s="11">
        <f>IF('Encargos e Benefícios'!C280=0,0,'Encargos e Benefícios'!U280/'Encargos e Benefícios'!C280)</f>
        <v>0</v>
      </c>
      <c r="AM281" s="11">
        <f>IF('Encargos e Benefícios'!C280=0,0,'Encargos e Benefícios'!AC280/'Encargos e Benefícios'!C280)</f>
        <v>0</v>
      </c>
      <c r="AN281" s="114">
        <f>IF('Encargos e Benefícios'!C280=0,0,'Encargos e Benefícios'!AD280/'Encargos e Benefícios'!C280)</f>
        <v>0</v>
      </c>
      <c r="AO281" s="32"/>
      <c r="AP281" s="31"/>
      <c r="AQ281" s="31"/>
      <c r="AR281" s="203"/>
      <c r="AS281" s="32"/>
    </row>
    <row r="282" spans="1:45" ht="12.75" hidden="1" x14ac:dyDescent="0.2">
      <c r="A282" s="47">
        <v>276</v>
      </c>
      <c r="B282" s="12">
        <f>'Encargos e Benefícios'!B281</f>
        <v>0</v>
      </c>
      <c r="C282" s="10">
        <f>'Encargos e Benefícios'!C281</f>
        <v>0</v>
      </c>
      <c r="D282" s="37"/>
      <c r="E282" s="167"/>
      <c r="F282" s="166"/>
      <c r="G282" s="165"/>
      <c r="H282" s="127"/>
      <c r="I282" s="46"/>
      <c r="J282" s="46"/>
      <c r="K282" s="46"/>
      <c r="L282" s="46"/>
      <c r="M282" s="165"/>
      <c r="N282" s="127"/>
      <c r="O282" s="46"/>
      <c r="P282" s="46"/>
      <c r="Q282" s="46"/>
      <c r="R282" s="46"/>
      <c r="S282" s="165"/>
      <c r="T282" s="127"/>
      <c r="U282" s="46"/>
      <c r="V282" s="46"/>
      <c r="W282" s="46"/>
      <c r="X282" s="46"/>
      <c r="Y282" s="165"/>
      <c r="Z282" s="127"/>
      <c r="AA282" s="46"/>
      <c r="AB282" s="46"/>
      <c r="AC282" s="46"/>
      <c r="AD282" s="46"/>
      <c r="AE282" s="165"/>
      <c r="AF282" s="127"/>
      <c r="AG282" s="46"/>
      <c r="AH282" s="46"/>
      <c r="AI282" s="46"/>
      <c r="AJ282" s="130"/>
      <c r="AK282" s="11">
        <f>'Encargos e Benefícios'!D281</f>
        <v>0</v>
      </c>
      <c r="AL282" s="11">
        <f>IF('Encargos e Benefícios'!C281=0,0,'Encargos e Benefícios'!U281/'Encargos e Benefícios'!C281)</f>
        <v>0</v>
      </c>
      <c r="AM282" s="11">
        <f>IF('Encargos e Benefícios'!C281=0,0,'Encargos e Benefícios'!AC281/'Encargos e Benefícios'!C281)</f>
        <v>0</v>
      </c>
      <c r="AN282" s="114">
        <f>IF('Encargos e Benefícios'!C281=0,0,'Encargos e Benefícios'!AD281/'Encargos e Benefícios'!C281)</f>
        <v>0</v>
      </c>
      <c r="AO282" s="32"/>
      <c r="AP282" s="31"/>
      <c r="AQ282" s="31"/>
      <c r="AR282" s="203"/>
      <c r="AS282" s="32"/>
    </row>
    <row r="283" spans="1:45" ht="12.75" hidden="1" x14ac:dyDescent="0.2">
      <c r="A283" s="47">
        <v>277</v>
      </c>
      <c r="B283" s="12">
        <f>'Encargos e Benefícios'!B282</f>
        <v>0</v>
      </c>
      <c r="C283" s="10">
        <f>'Encargos e Benefícios'!C282</f>
        <v>0</v>
      </c>
      <c r="D283" s="37"/>
      <c r="E283" s="167"/>
      <c r="F283" s="166"/>
      <c r="G283" s="165"/>
      <c r="H283" s="127"/>
      <c r="I283" s="46"/>
      <c r="J283" s="46"/>
      <c r="K283" s="46"/>
      <c r="L283" s="46"/>
      <c r="M283" s="165"/>
      <c r="N283" s="127"/>
      <c r="O283" s="46"/>
      <c r="P283" s="46"/>
      <c r="Q283" s="46"/>
      <c r="R283" s="46"/>
      <c r="S283" s="165"/>
      <c r="T283" s="127"/>
      <c r="U283" s="46"/>
      <c r="V283" s="46"/>
      <c r="W283" s="46"/>
      <c r="X283" s="46"/>
      <c r="Y283" s="165"/>
      <c r="Z283" s="127"/>
      <c r="AA283" s="46"/>
      <c r="AB283" s="46"/>
      <c r="AC283" s="46"/>
      <c r="AD283" s="46"/>
      <c r="AE283" s="165"/>
      <c r="AF283" s="127"/>
      <c r="AG283" s="46"/>
      <c r="AH283" s="46"/>
      <c r="AI283" s="46"/>
      <c r="AJ283" s="130"/>
      <c r="AK283" s="11">
        <f>'Encargos e Benefícios'!D282</f>
        <v>0</v>
      </c>
      <c r="AL283" s="11">
        <f>IF('Encargos e Benefícios'!C282=0,0,'Encargos e Benefícios'!U282/'Encargos e Benefícios'!C282)</f>
        <v>0</v>
      </c>
      <c r="AM283" s="11">
        <f>IF('Encargos e Benefícios'!C282=0,0,'Encargos e Benefícios'!AC282/'Encargos e Benefícios'!C282)</f>
        <v>0</v>
      </c>
      <c r="AN283" s="114">
        <f>IF('Encargos e Benefícios'!C282=0,0,'Encargos e Benefícios'!AD282/'Encargos e Benefícios'!C282)</f>
        <v>0</v>
      </c>
      <c r="AO283" s="32"/>
      <c r="AP283" s="31"/>
      <c r="AQ283" s="31"/>
      <c r="AR283" s="203"/>
      <c r="AS283" s="32"/>
    </row>
    <row r="284" spans="1:45" ht="12.75" hidden="1" x14ac:dyDescent="0.2">
      <c r="A284" s="47">
        <v>278</v>
      </c>
      <c r="B284" s="12">
        <f>'Encargos e Benefícios'!B283</f>
        <v>0</v>
      </c>
      <c r="C284" s="10">
        <f>'Encargos e Benefícios'!C283</f>
        <v>0</v>
      </c>
      <c r="D284" s="37"/>
      <c r="E284" s="167"/>
      <c r="F284" s="166"/>
      <c r="G284" s="165"/>
      <c r="H284" s="127"/>
      <c r="I284" s="46"/>
      <c r="J284" s="46"/>
      <c r="K284" s="46"/>
      <c r="L284" s="46"/>
      <c r="M284" s="165"/>
      <c r="N284" s="127"/>
      <c r="O284" s="46"/>
      <c r="P284" s="46"/>
      <c r="Q284" s="46"/>
      <c r="R284" s="46"/>
      <c r="S284" s="165"/>
      <c r="T284" s="127"/>
      <c r="U284" s="46"/>
      <c r="V284" s="46"/>
      <c r="W284" s="46"/>
      <c r="X284" s="46"/>
      <c r="Y284" s="165"/>
      <c r="Z284" s="127"/>
      <c r="AA284" s="46"/>
      <c r="AB284" s="46"/>
      <c r="AC284" s="46"/>
      <c r="AD284" s="46"/>
      <c r="AE284" s="165"/>
      <c r="AF284" s="127"/>
      <c r="AG284" s="46"/>
      <c r="AH284" s="46"/>
      <c r="AI284" s="46"/>
      <c r="AJ284" s="130"/>
      <c r="AK284" s="11">
        <f>'Encargos e Benefícios'!D283</f>
        <v>0</v>
      </c>
      <c r="AL284" s="11">
        <f>IF('Encargos e Benefícios'!C283=0,0,'Encargos e Benefícios'!U283/'Encargos e Benefícios'!C283)</f>
        <v>0</v>
      </c>
      <c r="AM284" s="11">
        <f>IF('Encargos e Benefícios'!C283=0,0,'Encargos e Benefícios'!AC283/'Encargos e Benefícios'!C283)</f>
        <v>0</v>
      </c>
      <c r="AN284" s="114">
        <f>IF('Encargos e Benefícios'!C283=0,0,'Encargos e Benefícios'!AD283/'Encargos e Benefícios'!C283)</f>
        <v>0</v>
      </c>
      <c r="AO284" s="32"/>
      <c r="AP284" s="31"/>
      <c r="AQ284" s="31"/>
      <c r="AR284" s="203"/>
      <c r="AS284" s="32"/>
    </row>
    <row r="285" spans="1:45" ht="12.75" hidden="1" x14ac:dyDescent="0.2">
      <c r="A285" s="47">
        <v>279</v>
      </c>
      <c r="B285" s="12">
        <f>'Encargos e Benefícios'!B284</f>
        <v>0</v>
      </c>
      <c r="C285" s="10">
        <f>'Encargos e Benefícios'!C284</f>
        <v>0</v>
      </c>
      <c r="D285" s="37"/>
      <c r="E285" s="167"/>
      <c r="F285" s="166"/>
      <c r="G285" s="165"/>
      <c r="H285" s="127"/>
      <c r="I285" s="46"/>
      <c r="J285" s="46"/>
      <c r="K285" s="46"/>
      <c r="L285" s="46"/>
      <c r="M285" s="165"/>
      <c r="N285" s="127"/>
      <c r="O285" s="46"/>
      <c r="P285" s="46"/>
      <c r="Q285" s="46"/>
      <c r="R285" s="46"/>
      <c r="S285" s="165"/>
      <c r="T285" s="127"/>
      <c r="U285" s="46"/>
      <c r="V285" s="46"/>
      <c r="W285" s="46"/>
      <c r="X285" s="46"/>
      <c r="Y285" s="165"/>
      <c r="Z285" s="127"/>
      <c r="AA285" s="46"/>
      <c r="AB285" s="46"/>
      <c r="AC285" s="46"/>
      <c r="AD285" s="46"/>
      <c r="AE285" s="165"/>
      <c r="AF285" s="127"/>
      <c r="AG285" s="46"/>
      <c r="AH285" s="46"/>
      <c r="AI285" s="46"/>
      <c r="AJ285" s="130"/>
      <c r="AK285" s="11">
        <f>'Encargos e Benefícios'!D284</f>
        <v>0</v>
      </c>
      <c r="AL285" s="11">
        <f>IF('Encargos e Benefícios'!C284=0,0,'Encargos e Benefícios'!U284/'Encargos e Benefícios'!C284)</f>
        <v>0</v>
      </c>
      <c r="AM285" s="11">
        <f>IF('Encargos e Benefícios'!C284=0,0,'Encargos e Benefícios'!AC284/'Encargos e Benefícios'!C284)</f>
        <v>0</v>
      </c>
      <c r="AN285" s="114">
        <f>IF('Encargos e Benefícios'!C284=0,0,'Encargos e Benefícios'!AD284/'Encargos e Benefícios'!C284)</f>
        <v>0</v>
      </c>
      <c r="AO285" s="32"/>
      <c r="AP285" s="31"/>
      <c r="AQ285" s="31"/>
      <c r="AR285" s="203"/>
      <c r="AS285" s="32"/>
    </row>
    <row r="286" spans="1:45" ht="12.75" hidden="1" x14ac:dyDescent="0.2">
      <c r="A286" s="47">
        <v>280</v>
      </c>
      <c r="B286" s="12">
        <f>'Encargos e Benefícios'!B285</f>
        <v>0</v>
      </c>
      <c r="C286" s="10">
        <f>'Encargos e Benefícios'!C285</f>
        <v>0</v>
      </c>
      <c r="D286" s="37"/>
      <c r="E286" s="167"/>
      <c r="F286" s="166"/>
      <c r="G286" s="165"/>
      <c r="H286" s="127"/>
      <c r="I286" s="46"/>
      <c r="J286" s="46"/>
      <c r="K286" s="46"/>
      <c r="L286" s="46"/>
      <c r="M286" s="165"/>
      <c r="N286" s="127"/>
      <c r="O286" s="46"/>
      <c r="P286" s="46"/>
      <c r="Q286" s="46"/>
      <c r="R286" s="46"/>
      <c r="S286" s="165"/>
      <c r="T286" s="127"/>
      <c r="U286" s="46"/>
      <c r="V286" s="46"/>
      <c r="W286" s="46"/>
      <c r="X286" s="46"/>
      <c r="Y286" s="165"/>
      <c r="Z286" s="127"/>
      <c r="AA286" s="46"/>
      <c r="AB286" s="46"/>
      <c r="AC286" s="46"/>
      <c r="AD286" s="46"/>
      <c r="AE286" s="165"/>
      <c r="AF286" s="127"/>
      <c r="AG286" s="46"/>
      <c r="AH286" s="46"/>
      <c r="AI286" s="46"/>
      <c r="AJ286" s="130"/>
      <c r="AK286" s="11">
        <f>'Encargos e Benefícios'!D285</f>
        <v>0</v>
      </c>
      <c r="AL286" s="11">
        <f>IF('Encargos e Benefícios'!C285=0,0,'Encargos e Benefícios'!U285/'Encargos e Benefícios'!C285)</f>
        <v>0</v>
      </c>
      <c r="AM286" s="11">
        <f>IF('Encargos e Benefícios'!C285=0,0,'Encargos e Benefícios'!AC285/'Encargos e Benefícios'!C285)</f>
        <v>0</v>
      </c>
      <c r="AN286" s="114">
        <f>IF('Encargos e Benefícios'!C285=0,0,'Encargos e Benefícios'!AD285/'Encargos e Benefícios'!C285)</f>
        <v>0</v>
      </c>
      <c r="AO286" s="32"/>
      <c r="AP286" s="31"/>
      <c r="AQ286" s="31"/>
      <c r="AR286" s="203"/>
      <c r="AS286" s="32"/>
    </row>
    <row r="287" spans="1:45" ht="12.75" hidden="1" x14ac:dyDescent="0.2">
      <c r="A287" s="47">
        <v>281</v>
      </c>
      <c r="B287" s="12">
        <f>'Encargos e Benefícios'!B286</f>
        <v>0</v>
      </c>
      <c r="C287" s="10">
        <f>'Encargos e Benefícios'!C286</f>
        <v>0</v>
      </c>
      <c r="D287" s="37"/>
      <c r="E287" s="167"/>
      <c r="F287" s="166"/>
      <c r="G287" s="165"/>
      <c r="H287" s="127"/>
      <c r="I287" s="46"/>
      <c r="J287" s="46"/>
      <c r="K287" s="46"/>
      <c r="L287" s="46"/>
      <c r="M287" s="165"/>
      <c r="N287" s="127"/>
      <c r="O287" s="46"/>
      <c r="P287" s="46"/>
      <c r="Q287" s="46"/>
      <c r="R287" s="46"/>
      <c r="S287" s="165"/>
      <c r="T287" s="127"/>
      <c r="U287" s="46"/>
      <c r="V287" s="46"/>
      <c r="W287" s="46"/>
      <c r="X287" s="46"/>
      <c r="Y287" s="165"/>
      <c r="Z287" s="127"/>
      <c r="AA287" s="46"/>
      <c r="AB287" s="46"/>
      <c r="AC287" s="46"/>
      <c r="AD287" s="46"/>
      <c r="AE287" s="165"/>
      <c r="AF287" s="127"/>
      <c r="AG287" s="46"/>
      <c r="AH287" s="46"/>
      <c r="AI287" s="46"/>
      <c r="AJ287" s="130"/>
      <c r="AK287" s="11">
        <f>'Encargos e Benefícios'!D286</f>
        <v>0</v>
      </c>
      <c r="AL287" s="11">
        <f>IF('Encargos e Benefícios'!C286=0,0,'Encargos e Benefícios'!U286/'Encargos e Benefícios'!C286)</f>
        <v>0</v>
      </c>
      <c r="AM287" s="11">
        <f>IF('Encargos e Benefícios'!C286=0,0,'Encargos e Benefícios'!AC286/'Encargos e Benefícios'!C286)</f>
        <v>0</v>
      </c>
      <c r="AN287" s="114">
        <f>IF('Encargos e Benefícios'!C286=0,0,'Encargos e Benefícios'!AD286/'Encargos e Benefícios'!C286)</f>
        <v>0</v>
      </c>
      <c r="AO287" s="32"/>
      <c r="AP287" s="31"/>
      <c r="AQ287" s="31"/>
      <c r="AR287" s="203"/>
      <c r="AS287" s="32"/>
    </row>
    <row r="288" spans="1:45" ht="12.75" hidden="1" x14ac:dyDescent="0.2">
      <c r="A288" s="47">
        <v>282</v>
      </c>
      <c r="B288" s="12">
        <f>'Encargos e Benefícios'!B287</f>
        <v>0</v>
      </c>
      <c r="C288" s="10">
        <f>'Encargos e Benefícios'!C287</f>
        <v>0</v>
      </c>
      <c r="D288" s="37"/>
      <c r="E288" s="167"/>
      <c r="F288" s="166"/>
      <c r="G288" s="165"/>
      <c r="H288" s="127"/>
      <c r="I288" s="46"/>
      <c r="J288" s="46"/>
      <c r="K288" s="46"/>
      <c r="L288" s="46"/>
      <c r="M288" s="165"/>
      <c r="N288" s="127"/>
      <c r="O288" s="46"/>
      <c r="P288" s="46"/>
      <c r="Q288" s="46"/>
      <c r="R288" s="46"/>
      <c r="S288" s="165"/>
      <c r="T288" s="127"/>
      <c r="U288" s="46"/>
      <c r="V288" s="46"/>
      <c r="W288" s="46"/>
      <c r="X288" s="46"/>
      <c r="Y288" s="165"/>
      <c r="Z288" s="127"/>
      <c r="AA288" s="46"/>
      <c r="AB288" s="46"/>
      <c r="AC288" s="46"/>
      <c r="AD288" s="46"/>
      <c r="AE288" s="165"/>
      <c r="AF288" s="127"/>
      <c r="AG288" s="46"/>
      <c r="AH288" s="46"/>
      <c r="AI288" s="46"/>
      <c r="AJ288" s="130"/>
      <c r="AK288" s="11">
        <f>'Encargos e Benefícios'!D287</f>
        <v>0</v>
      </c>
      <c r="AL288" s="11">
        <f>IF('Encargos e Benefícios'!C287=0,0,'Encargos e Benefícios'!U287/'Encargos e Benefícios'!C287)</f>
        <v>0</v>
      </c>
      <c r="AM288" s="11">
        <f>IF('Encargos e Benefícios'!C287=0,0,'Encargos e Benefícios'!AC287/'Encargos e Benefícios'!C287)</f>
        <v>0</v>
      </c>
      <c r="AN288" s="114">
        <f>IF('Encargos e Benefícios'!C287=0,0,'Encargos e Benefícios'!AD287/'Encargos e Benefícios'!C287)</f>
        <v>0</v>
      </c>
      <c r="AO288" s="32"/>
      <c r="AP288" s="31"/>
      <c r="AQ288" s="31"/>
      <c r="AR288" s="203"/>
      <c r="AS288" s="32"/>
    </row>
    <row r="289" spans="1:45" ht="12.75" hidden="1" x14ac:dyDescent="0.2">
      <c r="A289" s="47">
        <v>283</v>
      </c>
      <c r="B289" s="12">
        <f>'Encargos e Benefícios'!B288</f>
        <v>0</v>
      </c>
      <c r="C289" s="10">
        <f>'Encargos e Benefícios'!C288</f>
        <v>0</v>
      </c>
      <c r="D289" s="37"/>
      <c r="E289" s="167"/>
      <c r="F289" s="166"/>
      <c r="G289" s="165"/>
      <c r="H289" s="127"/>
      <c r="I289" s="46"/>
      <c r="J289" s="46"/>
      <c r="K289" s="46"/>
      <c r="L289" s="46"/>
      <c r="M289" s="165"/>
      <c r="N289" s="127"/>
      <c r="O289" s="46"/>
      <c r="P289" s="46"/>
      <c r="Q289" s="46"/>
      <c r="R289" s="46"/>
      <c r="S289" s="165"/>
      <c r="T289" s="127"/>
      <c r="U289" s="46"/>
      <c r="V289" s="46"/>
      <c r="W289" s="46"/>
      <c r="X289" s="46"/>
      <c r="Y289" s="165"/>
      <c r="Z289" s="127"/>
      <c r="AA289" s="46"/>
      <c r="AB289" s="46"/>
      <c r="AC289" s="46"/>
      <c r="AD289" s="46"/>
      <c r="AE289" s="165"/>
      <c r="AF289" s="127"/>
      <c r="AG289" s="46"/>
      <c r="AH289" s="46"/>
      <c r="AI289" s="46"/>
      <c r="AJ289" s="130"/>
      <c r="AK289" s="11">
        <f>'Encargos e Benefícios'!D288</f>
        <v>0</v>
      </c>
      <c r="AL289" s="11">
        <f>IF('Encargos e Benefícios'!C288=0,0,'Encargos e Benefícios'!U288/'Encargos e Benefícios'!C288)</f>
        <v>0</v>
      </c>
      <c r="AM289" s="11">
        <f>IF('Encargos e Benefícios'!C288=0,0,'Encargos e Benefícios'!AC288/'Encargos e Benefícios'!C288)</f>
        <v>0</v>
      </c>
      <c r="AN289" s="114">
        <f>IF('Encargos e Benefícios'!C288=0,0,'Encargos e Benefícios'!AD288/'Encargos e Benefícios'!C288)</f>
        <v>0</v>
      </c>
      <c r="AO289" s="32"/>
      <c r="AP289" s="31"/>
      <c r="AQ289" s="31"/>
      <c r="AR289" s="203"/>
      <c r="AS289" s="32"/>
    </row>
    <row r="290" spans="1:45" ht="12.75" hidden="1" x14ac:dyDescent="0.2">
      <c r="A290" s="47">
        <v>284</v>
      </c>
      <c r="B290" s="12">
        <f>'Encargos e Benefícios'!B289</f>
        <v>0</v>
      </c>
      <c r="C290" s="10">
        <f>'Encargos e Benefícios'!C289</f>
        <v>0</v>
      </c>
      <c r="D290" s="37"/>
      <c r="E290" s="167"/>
      <c r="F290" s="166"/>
      <c r="G290" s="165"/>
      <c r="H290" s="127"/>
      <c r="I290" s="46"/>
      <c r="J290" s="46"/>
      <c r="K290" s="46"/>
      <c r="L290" s="46"/>
      <c r="M290" s="165"/>
      <c r="N290" s="127"/>
      <c r="O290" s="46"/>
      <c r="P290" s="46"/>
      <c r="Q290" s="46"/>
      <c r="R290" s="46"/>
      <c r="S290" s="165"/>
      <c r="T290" s="127"/>
      <c r="U290" s="46"/>
      <c r="V290" s="46"/>
      <c r="W290" s="46"/>
      <c r="X290" s="46"/>
      <c r="Y290" s="165"/>
      <c r="Z290" s="127"/>
      <c r="AA290" s="46"/>
      <c r="AB290" s="46"/>
      <c r="AC290" s="46"/>
      <c r="AD290" s="46"/>
      <c r="AE290" s="165"/>
      <c r="AF290" s="127"/>
      <c r="AG290" s="46"/>
      <c r="AH290" s="46"/>
      <c r="AI290" s="46"/>
      <c r="AJ290" s="130"/>
      <c r="AK290" s="11">
        <f>'Encargos e Benefícios'!D289</f>
        <v>0</v>
      </c>
      <c r="AL290" s="11">
        <f>IF('Encargos e Benefícios'!C289=0,0,'Encargos e Benefícios'!U289/'Encargos e Benefícios'!C289)</f>
        <v>0</v>
      </c>
      <c r="AM290" s="11">
        <f>IF('Encargos e Benefícios'!C289=0,0,'Encargos e Benefícios'!AC289/'Encargos e Benefícios'!C289)</f>
        <v>0</v>
      </c>
      <c r="AN290" s="114">
        <f>IF('Encargos e Benefícios'!C289=0,0,'Encargos e Benefícios'!AD289/'Encargos e Benefícios'!C289)</f>
        <v>0</v>
      </c>
      <c r="AO290" s="32"/>
      <c r="AP290" s="31"/>
      <c r="AQ290" s="31"/>
      <c r="AR290" s="203"/>
      <c r="AS290" s="32"/>
    </row>
    <row r="291" spans="1:45" ht="12.75" hidden="1" x14ac:dyDescent="0.2">
      <c r="A291" s="47">
        <v>285</v>
      </c>
      <c r="B291" s="12">
        <f>'Encargos e Benefícios'!B290</f>
        <v>0</v>
      </c>
      <c r="C291" s="10">
        <f>'Encargos e Benefícios'!C290</f>
        <v>0</v>
      </c>
      <c r="D291" s="37"/>
      <c r="E291" s="167"/>
      <c r="F291" s="166"/>
      <c r="G291" s="165"/>
      <c r="H291" s="127"/>
      <c r="I291" s="46"/>
      <c r="J291" s="46"/>
      <c r="K291" s="46"/>
      <c r="L291" s="46"/>
      <c r="M291" s="165"/>
      <c r="N291" s="127"/>
      <c r="O291" s="46"/>
      <c r="P291" s="46"/>
      <c r="Q291" s="46"/>
      <c r="R291" s="46"/>
      <c r="S291" s="165"/>
      <c r="T291" s="127"/>
      <c r="U291" s="46"/>
      <c r="V291" s="46"/>
      <c r="W291" s="46"/>
      <c r="X291" s="46"/>
      <c r="Y291" s="165"/>
      <c r="Z291" s="127"/>
      <c r="AA291" s="46"/>
      <c r="AB291" s="46"/>
      <c r="AC291" s="46"/>
      <c r="AD291" s="46"/>
      <c r="AE291" s="165"/>
      <c r="AF291" s="127"/>
      <c r="AG291" s="46"/>
      <c r="AH291" s="46"/>
      <c r="AI291" s="46"/>
      <c r="AJ291" s="130"/>
      <c r="AK291" s="11">
        <f>'Encargos e Benefícios'!D290</f>
        <v>0</v>
      </c>
      <c r="AL291" s="11">
        <f>IF('Encargos e Benefícios'!C290=0,0,'Encargos e Benefícios'!U290/'Encargos e Benefícios'!C290)</f>
        <v>0</v>
      </c>
      <c r="AM291" s="11">
        <f>IF('Encargos e Benefícios'!C290=0,0,'Encargos e Benefícios'!AC290/'Encargos e Benefícios'!C290)</f>
        <v>0</v>
      </c>
      <c r="AN291" s="114">
        <f>IF('Encargos e Benefícios'!C290=0,0,'Encargos e Benefícios'!AD290/'Encargos e Benefícios'!C290)</f>
        <v>0</v>
      </c>
      <c r="AO291" s="32"/>
      <c r="AP291" s="31"/>
      <c r="AQ291" s="31"/>
      <c r="AR291" s="203"/>
      <c r="AS291" s="32"/>
    </row>
    <row r="292" spans="1:45" ht="12.75" hidden="1" x14ac:dyDescent="0.2">
      <c r="A292" s="47">
        <v>286</v>
      </c>
      <c r="B292" s="12">
        <f>'Encargos e Benefícios'!B291</f>
        <v>0</v>
      </c>
      <c r="C292" s="10">
        <f>'Encargos e Benefícios'!C291</f>
        <v>0</v>
      </c>
      <c r="D292" s="37"/>
      <c r="E292" s="167"/>
      <c r="F292" s="166"/>
      <c r="G292" s="165"/>
      <c r="H292" s="127"/>
      <c r="I292" s="46"/>
      <c r="J292" s="46"/>
      <c r="K292" s="46"/>
      <c r="L292" s="46"/>
      <c r="M292" s="165"/>
      <c r="N292" s="127"/>
      <c r="O292" s="46"/>
      <c r="P292" s="46"/>
      <c r="Q292" s="46"/>
      <c r="R292" s="46"/>
      <c r="S292" s="165"/>
      <c r="T292" s="127"/>
      <c r="U292" s="46"/>
      <c r="V292" s="46"/>
      <c r="W292" s="46"/>
      <c r="X292" s="46"/>
      <c r="Y292" s="165"/>
      <c r="Z292" s="127"/>
      <c r="AA292" s="46"/>
      <c r="AB292" s="46"/>
      <c r="AC292" s="46"/>
      <c r="AD292" s="46"/>
      <c r="AE292" s="165"/>
      <c r="AF292" s="127"/>
      <c r="AG292" s="46"/>
      <c r="AH292" s="46"/>
      <c r="AI292" s="46"/>
      <c r="AJ292" s="130"/>
      <c r="AK292" s="11">
        <f>'Encargos e Benefícios'!D291</f>
        <v>0</v>
      </c>
      <c r="AL292" s="11">
        <f>IF('Encargos e Benefícios'!C291=0,0,'Encargos e Benefícios'!U291/'Encargos e Benefícios'!C291)</f>
        <v>0</v>
      </c>
      <c r="AM292" s="11">
        <f>IF('Encargos e Benefícios'!C291=0,0,'Encargos e Benefícios'!AC291/'Encargos e Benefícios'!C291)</f>
        <v>0</v>
      </c>
      <c r="AN292" s="114">
        <f>IF('Encargos e Benefícios'!C291=0,0,'Encargos e Benefícios'!AD291/'Encargos e Benefícios'!C291)</f>
        <v>0</v>
      </c>
      <c r="AO292" s="32"/>
      <c r="AP292" s="31"/>
      <c r="AQ292" s="31"/>
      <c r="AR292" s="203"/>
      <c r="AS292" s="32"/>
    </row>
    <row r="293" spans="1:45" ht="12.75" hidden="1" x14ac:dyDescent="0.2">
      <c r="A293" s="47">
        <v>287</v>
      </c>
      <c r="B293" s="12">
        <f>'Encargos e Benefícios'!B292</f>
        <v>0</v>
      </c>
      <c r="C293" s="10">
        <f>'Encargos e Benefícios'!C292</f>
        <v>0</v>
      </c>
      <c r="D293" s="37"/>
      <c r="E293" s="167"/>
      <c r="F293" s="166"/>
      <c r="G293" s="165"/>
      <c r="H293" s="127"/>
      <c r="I293" s="46"/>
      <c r="J293" s="46"/>
      <c r="K293" s="46"/>
      <c r="L293" s="46"/>
      <c r="M293" s="165"/>
      <c r="N293" s="127"/>
      <c r="O293" s="46"/>
      <c r="P293" s="46"/>
      <c r="Q293" s="46"/>
      <c r="R293" s="46"/>
      <c r="S293" s="165"/>
      <c r="T293" s="127"/>
      <c r="U293" s="46"/>
      <c r="V293" s="46"/>
      <c r="W293" s="46"/>
      <c r="X293" s="46"/>
      <c r="Y293" s="165"/>
      <c r="Z293" s="127"/>
      <c r="AA293" s="46"/>
      <c r="AB293" s="46"/>
      <c r="AC293" s="46"/>
      <c r="AD293" s="46"/>
      <c r="AE293" s="165"/>
      <c r="AF293" s="127"/>
      <c r="AG293" s="46"/>
      <c r="AH293" s="46"/>
      <c r="AI293" s="46"/>
      <c r="AJ293" s="130"/>
      <c r="AK293" s="11">
        <f>'Encargos e Benefícios'!D292</f>
        <v>0</v>
      </c>
      <c r="AL293" s="11">
        <f>IF('Encargos e Benefícios'!C292=0,0,'Encargos e Benefícios'!U292/'Encargos e Benefícios'!C292)</f>
        <v>0</v>
      </c>
      <c r="AM293" s="11">
        <f>IF('Encargos e Benefícios'!C292=0,0,'Encargos e Benefícios'!AC292/'Encargos e Benefícios'!C292)</f>
        <v>0</v>
      </c>
      <c r="AN293" s="114">
        <f>IF('Encargos e Benefícios'!C292=0,0,'Encargos e Benefícios'!AD292/'Encargos e Benefícios'!C292)</f>
        <v>0</v>
      </c>
      <c r="AO293" s="32"/>
      <c r="AP293" s="31"/>
      <c r="AQ293" s="31"/>
      <c r="AR293" s="203"/>
      <c r="AS293" s="32"/>
    </row>
    <row r="294" spans="1:45" ht="12.75" hidden="1" x14ac:dyDescent="0.2">
      <c r="A294" s="47">
        <v>288</v>
      </c>
      <c r="B294" s="12">
        <f>'Encargos e Benefícios'!B293</f>
        <v>0</v>
      </c>
      <c r="C294" s="10">
        <f>'Encargos e Benefícios'!C293</f>
        <v>0</v>
      </c>
      <c r="D294" s="37"/>
      <c r="E294" s="167"/>
      <c r="F294" s="166"/>
      <c r="G294" s="165"/>
      <c r="H294" s="127"/>
      <c r="I294" s="46"/>
      <c r="J294" s="46"/>
      <c r="K294" s="46"/>
      <c r="L294" s="46"/>
      <c r="M294" s="165"/>
      <c r="N294" s="127"/>
      <c r="O294" s="46"/>
      <c r="P294" s="46"/>
      <c r="Q294" s="46"/>
      <c r="R294" s="46"/>
      <c r="S294" s="165"/>
      <c r="T294" s="127"/>
      <c r="U294" s="46"/>
      <c r="V294" s="46"/>
      <c r="W294" s="46"/>
      <c r="X294" s="46"/>
      <c r="Y294" s="165"/>
      <c r="Z294" s="127"/>
      <c r="AA294" s="46"/>
      <c r="AB294" s="46"/>
      <c r="AC294" s="46"/>
      <c r="AD294" s="46"/>
      <c r="AE294" s="165"/>
      <c r="AF294" s="127"/>
      <c r="AG294" s="46"/>
      <c r="AH294" s="46"/>
      <c r="AI294" s="46"/>
      <c r="AJ294" s="130"/>
      <c r="AK294" s="11">
        <f>'Encargos e Benefícios'!D293</f>
        <v>0</v>
      </c>
      <c r="AL294" s="11">
        <f>IF('Encargos e Benefícios'!C293=0,0,'Encargos e Benefícios'!U293/'Encargos e Benefícios'!C293)</f>
        <v>0</v>
      </c>
      <c r="AM294" s="11">
        <f>IF('Encargos e Benefícios'!C293=0,0,'Encargos e Benefícios'!AC293/'Encargos e Benefícios'!C293)</f>
        <v>0</v>
      </c>
      <c r="AN294" s="114">
        <f>IF('Encargos e Benefícios'!C293=0,0,'Encargos e Benefícios'!AD293/'Encargos e Benefícios'!C293)</f>
        <v>0</v>
      </c>
      <c r="AO294" s="32"/>
      <c r="AP294" s="31"/>
      <c r="AQ294" s="31"/>
      <c r="AR294" s="203"/>
      <c r="AS294" s="32"/>
    </row>
    <row r="295" spans="1:45" ht="12.75" hidden="1" x14ac:dyDescent="0.2">
      <c r="A295" s="47">
        <v>289</v>
      </c>
      <c r="B295" s="12">
        <f>'Encargos e Benefícios'!B294</f>
        <v>0</v>
      </c>
      <c r="C295" s="10">
        <f>'Encargos e Benefícios'!C294</f>
        <v>0</v>
      </c>
      <c r="D295" s="37"/>
      <c r="E295" s="167"/>
      <c r="F295" s="166"/>
      <c r="G295" s="165"/>
      <c r="H295" s="127"/>
      <c r="I295" s="46"/>
      <c r="J295" s="46"/>
      <c r="K295" s="46"/>
      <c r="L295" s="46"/>
      <c r="M295" s="165"/>
      <c r="N295" s="127"/>
      <c r="O295" s="46"/>
      <c r="P295" s="46"/>
      <c r="Q295" s="46"/>
      <c r="R295" s="46"/>
      <c r="S295" s="165"/>
      <c r="T295" s="127"/>
      <c r="U295" s="46"/>
      <c r="V295" s="46"/>
      <c r="W295" s="46"/>
      <c r="X295" s="46"/>
      <c r="Y295" s="165"/>
      <c r="Z295" s="127"/>
      <c r="AA295" s="46"/>
      <c r="AB295" s="46"/>
      <c r="AC295" s="46"/>
      <c r="AD295" s="46"/>
      <c r="AE295" s="165"/>
      <c r="AF295" s="127"/>
      <c r="AG295" s="46"/>
      <c r="AH295" s="46"/>
      <c r="AI295" s="46"/>
      <c r="AJ295" s="130"/>
      <c r="AK295" s="11">
        <f>'Encargos e Benefícios'!D294</f>
        <v>0</v>
      </c>
      <c r="AL295" s="11">
        <f>IF('Encargos e Benefícios'!C294=0,0,'Encargos e Benefícios'!U294/'Encargos e Benefícios'!C294)</f>
        <v>0</v>
      </c>
      <c r="AM295" s="11">
        <f>IF('Encargos e Benefícios'!C294=0,0,'Encargos e Benefícios'!AC294/'Encargos e Benefícios'!C294)</f>
        <v>0</v>
      </c>
      <c r="AN295" s="114">
        <f>IF('Encargos e Benefícios'!C294=0,0,'Encargos e Benefícios'!AD294/'Encargos e Benefícios'!C294)</f>
        <v>0</v>
      </c>
      <c r="AO295" s="32"/>
      <c r="AP295" s="31"/>
      <c r="AQ295" s="31"/>
      <c r="AR295" s="203"/>
      <c r="AS295" s="32"/>
    </row>
    <row r="296" spans="1:45" ht="12.75" hidden="1" x14ac:dyDescent="0.2">
      <c r="A296" s="47">
        <v>290</v>
      </c>
      <c r="B296" s="12">
        <f>'Encargos e Benefícios'!B295</f>
        <v>0</v>
      </c>
      <c r="C296" s="10">
        <f>'Encargos e Benefícios'!C295</f>
        <v>0</v>
      </c>
      <c r="D296" s="37"/>
      <c r="E296" s="167"/>
      <c r="F296" s="166"/>
      <c r="G296" s="165"/>
      <c r="H296" s="127"/>
      <c r="I296" s="46"/>
      <c r="J296" s="46"/>
      <c r="K296" s="46"/>
      <c r="L296" s="46"/>
      <c r="M296" s="165"/>
      <c r="N296" s="127"/>
      <c r="O296" s="46"/>
      <c r="P296" s="46"/>
      <c r="Q296" s="46"/>
      <c r="R296" s="46"/>
      <c r="S296" s="165"/>
      <c r="T296" s="127"/>
      <c r="U296" s="46"/>
      <c r="V296" s="46"/>
      <c r="W296" s="46"/>
      <c r="X296" s="46"/>
      <c r="Y296" s="165"/>
      <c r="Z296" s="127"/>
      <c r="AA296" s="46"/>
      <c r="AB296" s="46"/>
      <c r="AC296" s="46"/>
      <c r="AD296" s="46"/>
      <c r="AE296" s="165"/>
      <c r="AF296" s="127"/>
      <c r="AG296" s="46"/>
      <c r="AH296" s="46"/>
      <c r="AI296" s="46"/>
      <c r="AJ296" s="130"/>
      <c r="AK296" s="11">
        <f>'Encargos e Benefícios'!D295</f>
        <v>0</v>
      </c>
      <c r="AL296" s="11">
        <f>IF('Encargos e Benefícios'!C295=0,0,'Encargos e Benefícios'!U295/'Encargos e Benefícios'!C295)</f>
        <v>0</v>
      </c>
      <c r="AM296" s="11">
        <f>IF('Encargos e Benefícios'!C295=0,0,'Encargos e Benefícios'!AC295/'Encargos e Benefícios'!C295)</f>
        <v>0</v>
      </c>
      <c r="AN296" s="114">
        <f>IF('Encargos e Benefícios'!C295=0,0,'Encargos e Benefícios'!AD295/'Encargos e Benefícios'!C295)</f>
        <v>0</v>
      </c>
      <c r="AO296" s="32"/>
      <c r="AP296" s="31"/>
      <c r="AQ296" s="31"/>
      <c r="AR296" s="203"/>
      <c r="AS296" s="32"/>
    </row>
    <row r="297" spans="1:45" ht="12.75" hidden="1" x14ac:dyDescent="0.2">
      <c r="A297" s="47">
        <v>291</v>
      </c>
      <c r="B297" s="12">
        <f>'Encargos e Benefícios'!B296</f>
        <v>0</v>
      </c>
      <c r="C297" s="10">
        <f>'Encargos e Benefícios'!C296</f>
        <v>0</v>
      </c>
      <c r="D297" s="37"/>
      <c r="E297" s="167"/>
      <c r="F297" s="166"/>
      <c r="G297" s="165"/>
      <c r="H297" s="127"/>
      <c r="I297" s="46"/>
      <c r="J297" s="46"/>
      <c r="K297" s="46"/>
      <c r="L297" s="46"/>
      <c r="M297" s="165"/>
      <c r="N297" s="127"/>
      <c r="O297" s="46"/>
      <c r="P297" s="46"/>
      <c r="Q297" s="46"/>
      <c r="R297" s="46"/>
      <c r="S297" s="165"/>
      <c r="T297" s="127"/>
      <c r="U297" s="46"/>
      <c r="V297" s="46"/>
      <c r="W297" s="46"/>
      <c r="X297" s="46"/>
      <c r="Y297" s="165"/>
      <c r="Z297" s="127"/>
      <c r="AA297" s="46"/>
      <c r="AB297" s="46"/>
      <c r="AC297" s="46"/>
      <c r="AD297" s="46"/>
      <c r="AE297" s="165"/>
      <c r="AF297" s="127"/>
      <c r="AG297" s="46"/>
      <c r="AH297" s="46"/>
      <c r="AI297" s="46"/>
      <c r="AJ297" s="130"/>
      <c r="AK297" s="11">
        <f>'Encargos e Benefícios'!D296</f>
        <v>0</v>
      </c>
      <c r="AL297" s="11">
        <f>IF('Encargos e Benefícios'!C296=0,0,'Encargos e Benefícios'!U296/'Encargos e Benefícios'!C296)</f>
        <v>0</v>
      </c>
      <c r="AM297" s="11">
        <f>IF('Encargos e Benefícios'!C296=0,0,'Encargos e Benefícios'!AC296/'Encargos e Benefícios'!C296)</f>
        <v>0</v>
      </c>
      <c r="AN297" s="114">
        <f>IF('Encargos e Benefícios'!C296=0,0,'Encargos e Benefícios'!AD296/'Encargos e Benefícios'!C296)</f>
        <v>0</v>
      </c>
      <c r="AO297" s="32"/>
      <c r="AP297" s="31"/>
      <c r="AQ297" s="31"/>
      <c r="AR297" s="203"/>
      <c r="AS297" s="32"/>
    </row>
    <row r="298" spans="1:45" ht="12.75" hidden="1" x14ac:dyDescent="0.2">
      <c r="A298" s="47">
        <v>292</v>
      </c>
      <c r="B298" s="12">
        <f>'Encargos e Benefícios'!B297</f>
        <v>0</v>
      </c>
      <c r="C298" s="10">
        <f>'Encargos e Benefícios'!C297</f>
        <v>0</v>
      </c>
      <c r="D298" s="37"/>
      <c r="E298" s="167"/>
      <c r="F298" s="166"/>
      <c r="G298" s="165"/>
      <c r="H298" s="127"/>
      <c r="I298" s="46"/>
      <c r="J298" s="46"/>
      <c r="K298" s="46"/>
      <c r="L298" s="46"/>
      <c r="M298" s="165"/>
      <c r="N298" s="127"/>
      <c r="O298" s="46"/>
      <c r="P298" s="46"/>
      <c r="Q298" s="46"/>
      <c r="R298" s="46"/>
      <c r="S298" s="165"/>
      <c r="T298" s="127"/>
      <c r="U298" s="46"/>
      <c r="V298" s="46"/>
      <c r="W298" s="46"/>
      <c r="X298" s="46"/>
      <c r="Y298" s="165"/>
      <c r="Z298" s="127"/>
      <c r="AA298" s="46"/>
      <c r="AB298" s="46"/>
      <c r="AC298" s="46"/>
      <c r="AD298" s="46"/>
      <c r="AE298" s="165"/>
      <c r="AF298" s="127"/>
      <c r="AG298" s="46"/>
      <c r="AH298" s="46"/>
      <c r="AI298" s="46"/>
      <c r="AJ298" s="130"/>
      <c r="AK298" s="11">
        <f>'Encargos e Benefícios'!D297</f>
        <v>0</v>
      </c>
      <c r="AL298" s="11">
        <f>IF('Encargos e Benefícios'!C297=0,0,'Encargos e Benefícios'!U297/'Encargos e Benefícios'!C297)</f>
        <v>0</v>
      </c>
      <c r="AM298" s="11">
        <f>IF('Encargos e Benefícios'!C297=0,0,'Encargos e Benefícios'!AC297/'Encargos e Benefícios'!C297)</f>
        <v>0</v>
      </c>
      <c r="AN298" s="114">
        <f>IF('Encargos e Benefícios'!C297=0,0,'Encargos e Benefícios'!AD297/'Encargos e Benefícios'!C297)</f>
        <v>0</v>
      </c>
      <c r="AO298" s="32"/>
      <c r="AP298" s="31"/>
      <c r="AQ298" s="31"/>
      <c r="AR298" s="203"/>
      <c r="AS298" s="32"/>
    </row>
    <row r="299" spans="1:45" ht="12.75" hidden="1" x14ac:dyDescent="0.2">
      <c r="A299" s="47">
        <v>293</v>
      </c>
      <c r="B299" s="12">
        <f>'Encargos e Benefícios'!B298</f>
        <v>0</v>
      </c>
      <c r="C299" s="10">
        <f>'Encargos e Benefícios'!C298</f>
        <v>0</v>
      </c>
      <c r="D299" s="37"/>
      <c r="E299" s="167"/>
      <c r="F299" s="166"/>
      <c r="G299" s="165"/>
      <c r="H299" s="127"/>
      <c r="I299" s="46"/>
      <c r="J299" s="46"/>
      <c r="K299" s="46"/>
      <c r="L299" s="46"/>
      <c r="M299" s="165"/>
      <c r="N299" s="127"/>
      <c r="O299" s="46"/>
      <c r="P299" s="46"/>
      <c r="Q299" s="46"/>
      <c r="R299" s="46"/>
      <c r="S299" s="165"/>
      <c r="T299" s="127"/>
      <c r="U299" s="46"/>
      <c r="V299" s="46"/>
      <c r="W299" s="46"/>
      <c r="X299" s="46"/>
      <c r="Y299" s="165"/>
      <c r="Z299" s="127"/>
      <c r="AA299" s="46"/>
      <c r="AB299" s="46"/>
      <c r="AC299" s="46"/>
      <c r="AD299" s="46"/>
      <c r="AE299" s="165"/>
      <c r="AF299" s="127"/>
      <c r="AG299" s="46"/>
      <c r="AH299" s="46"/>
      <c r="AI299" s="46"/>
      <c r="AJ299" s="130"/>
      <c r="AK299" s="11">
        <f>'Encargos e Benefícios'!D298</f>
        <v>0</v>
      </c>
      <c r="AL299" s="11">
        <f>IF('Encargos e Benefícios'!C298=0,0,'Encargos e Benefícios'!U298/'Encargos e Benefícios'!C298)</f>
        <v>0</v>
      </c>
      <c r="AM299" s="11">
        <f>IF('Encargos e Benefícios'!C298=0,0,'Encargos e Benefícios'!AC298/'Encargos e Benefícios'!C298)</f>
        <v>0</v>
      </c>
      <c r="AN299" s="114">
        <f>IF('Encargos e Benefícios'!C298=0,0,'Encargos e Benefícios'!AD298/'Encargos e Benefícios'!C298)</f>
        <v>0</v>
      </c>
      <c r="AO299" s="32"/>
      <c r="AP299" s="31"/>
      <c r="AQ299" s="31"/>
      <c r="AR299" s="203"/>
      <c r="AS299" s="32"/>
    </row>
    <row r="300" spans="1:45" ht="12.75" hidden="1" x14ac:dyDescent="0.2">
      <c r="A300" s="47">
        <v>294</v>
      </c>
      <c r="B300" s="12">
        <f>'Encargos e Benefícios'!B299</f>
        <v>0</v>
      </c>
      <c r="C300" s="10">
        <f>'Encargos e Benefícios'!C299</f>
        <v>0</v>
      </c>
      <c r="D300" s="37"/>
      <c r="E300" s="167"/>
      <c r="F300" s="166"/>
      <c r="G300" s="165"/>
      <c r="H300" s="127"/>
      <c r="I300" s="46"/>
      <c r="J300" s="46"/>
      <c r="K300" s="46"/>
      <c r="L300" s="46"/>
      <c r="M300" s="165"/>
      <c r="N300" s="127"/>
      <c r="O300" s="46"/>
      <c r="P300" s="46"/>
      <c r="Q300" s="46"/>
      <c r="R300" s="46"/>
      <c r="S300" s="165"/>
      <c r="T300" s="127"/>
      <c r="U300" s="46"/>
      <c r="V300" s="46"/>
      <c r="W300" s="46"/>
      <c r="X300" s="46"/>
      <c r="Y300" s="165"/>
      <c r="Z300" s="127"/>
      <c r="AA300" s="46"/>
      <c r="AB300" s="46"/>
      <c r="AC300" s="46"/>
      <c r="AD300" s="46"/>
      <c r="AE300" s="165"/>
      <c r="AF300" s="127"/>
      <c r="AG300" s="46"/>
      <c r="AH300" s="46"/>
      <c r="AI300" s="46"/>
      <c r="AJ300" s="130"/>
      <c r="AK300" s="11">
        <f>'Encargos e Benefícios'!D299</f>
        <v>0</v>
      </c>
      <c r="AL300" s="11">
        <f>IF('Encargos e Benefícios'!C299=0,0,'Encargos e Benefícios'!U299/'Encargos e Benefícios'!C299)</f>
        <v>0</v>
      </c>
      <c r="AM300" s="11">
        <f>IF('Encargos e Benefícios'!C299=0,0,'Encargos e Benefícios'!AC299/'Encargos e Benefícios'!C299)</f>
        <v>0</v>
      </c>
      <c r="AN300" s="114">
        <f>IF('Encargos e Benefícios'!C299=0,0,'Encargos e Benefícios'!AD299/'Encargos e Benefícios'!C299)</f>
        <v>0</v>
      </c>
      <c r="AO300" s="32"/>
      <c r="AP300" s="31"/>
      <c r="AQ300" s="31"/>
      <c r="AR300" s="203"/>
      <c r="AS300" s="32"/>
    </row>
    <row r="301" spans="1:45" ht="12.75" hidden="1" x14ac:dyDescent="0.2">
      <c r="A301" s="47">
        <v>295</v>
      </c>
      <c r="B301" s="12">
        <f>'Encargos e Benefícios'!B300</f>
        <v>0</v>
      </c>
      <c r="C301" s="10">
        <f>'Encargos e Benefícios'!C300</f>
        <v>0</v>
      </c>
      <c r="D301" s="37"/>
      <c r="E301" s="167"/>
      <c r="F301" s="166"/>
      <c r="G301" s="165"/>
      <c r="H301" s="127"/>
      <c r="I301" s="46"/>
      <c r="J301" s="46"/>
      <c r="K301" s="46"/>
      <c r="L301" s="46"/>
      <c r="M301" s="165"/>
      <c r="N301" s="127"/>
      <c r="O301" s="46"/>
      <c r="P301" s="46"/>
      <c r="Q301" s="46"/>
      <c r="R301" s="46"/>
      <c r="S301" s="165"/>
      <c r="T301" s="127"/>
      <c r="U301" s="46"/>
      <c r="V301" s="46"/>
      <c r="W301" s="46"/>
      <c r="X301" s="46"/>
      <c r="Y301" s="165"/>
      <c r="Z301" s="127"/>
      <c r="AA301" s="46"/>
      <c r="AB301" s="46"/>
      <c r="AC301" s="46"/>
      <c r="AD301" s="46"/>
      <c r="AE301" s="165"/>
      <c r="AF301" s="127"/>
      <c r="AG301" s="46"/>
      <c r="AH301" s="46"/>
      <c r="AI301" s="46"/>
      <c r="AJ301" s="130"/>
      <c r="AK301" s="11">
        <f>'Encargos e Benefícios'!D300</f>
        <v>0</v>
      </c>
      <c r="AL301" s="11">
        <f>IF('Encargos e Benefícios'!C300=0,0,'Encargos e Benefícios'!U300/'Encargos e Benefícios'!C300)</f>
        <v>0</v>
      </c>
      <c r="AM301" s="11">
        <f>IF('Encargos e Benefícios'!C300=0,0,'Encargos e Benefícios'!AC300/'Encargos e Benefícios'!C300)</f>
        <v>0</v>
      </c>
      <c r="AN301" s="114">
        <f>IF('Encargos e Benefícios'!C300=0,0,'Encargos e Benefícios'!AD300/'Encargos e Benefícios'!C300)</f>
        <v>0</v>
      </c>
      <c r="AO301" s="32"/>
      <c r="AP301" s="31"/>
      <c r="AQ301" s="31"/>
      <c r="AR301" s="203"/>
      <c r="AS301" s="32"/>
    </row>
    <row r="302" spans="1:45" ht="12.75" hidden="1" x14ac:dyDescent="0.2">
      <c r="A302" s="47">
        <v>296</v>
      </c>
      <c r="B302" s="12">
        <f>'Encargos e Benefícios'!B301</f>
        <v>0</v>
      </c>
      <c r="C302" s="10">
        <f>'Encargos e Benefícios'!C301</f>
        <v>0</v>
      </c>
      <c r="D302" s="37"/>
      <c r="E302" s="167"/>
      <c r="F302" s="166"/>
      <c r="G302" s="165"/>
      <c r="H302" s="127"/>
      <c r="I302" s="46"/>
      <c r="J302" s="46"/>
      <c r="K302" s="46"/>
      <c r="L302" s="46"/>
      <c r="M302" s="165"/>
      <c r="N302" s="127"/>
      <c r="O302" s="46"/>
      <c r="P302" s="46"/>
      <c r="Q302" s="46"/>
      <c r="R302" s="46"/>
      <c r="S302" s="165"/>
      <c r="T302" s="127"/>
      <c r="U302" s="46"/>
      <c r="V302" s="46"/>
      <c r="W302" s="46"/>
      <c r="X302" s="46"/>
      <c r="Y302" s="165"/>
      <c r="Z302" s="127"/>
      <c r="AA302" s="46"/>
      <c r="AB302" s="46"/>
      <c r="AC302" s="46"/>
      <c r="AD302" s="46"/>
      <c r="AE302" s="165"/>
      <c r="AF302" s="127"/>
      <c r="AG302" s="46"/>
      <c r="AH302" s="46"/>
      <c r="AI302" s="46"/>
      <c r="AJ302" s="130"/>
      <c r="AK302" s="11">
        <f>'Encargos e Benefícios'!D301</f>
        <v>0</v>
      </c>
      <c r="AL302" s="11">
        <f>IF('Encargos e Benefícios'!C301=0,0,'Encargos e Benefícios'!U301/'Encargos e Benefícios'!C301)</f>
        <v>0</v>
      </c>
      <c r="AM302" s="11">
        <f>IF('Encargos e Benefícios'!C301=0,0,'Encargos e Benefícios'!AC301/'Encargos e Benefícios'!C301)</f>
        <v>0</v>
      </c>
      <c r="AN302" s="114">
        <f>IF('Encargos e Benefícios'!C301=0,0,'Encargos e Benefícios'!AD301/'Encargos e Benefícios'!C301)</f>
        <v>0</v>
      </c>
      <c r="AO302" s="32"/>
      <c r="AP302" s="31"/>
      <c r="AQ302" s="31"/>
      <c r="AR302" s="203"/>
      <c r="AS302" s="32"/>
    </row>
    <row r="303" spans="1:45" ht="12.75" hidden="1" x14ac:dyDescent="0.2">
      <c r="A303" s="47">
        <v>297</v>
      </c>
      <c r="B303" s="12">
        <f>'Encargos e Benefícios'!B302</f>
        <v>0</v>
      </c>
      <c r="C303" s="10">
        <f>'Encargos e Benefícios'!C302</f>
        <v>0</v>
      </c>
      <c r="D303" s="37"/>
      <c r="E303" s="167"/>
      <c r="F303" s="166"/>
      <c r="G303" s="165"/>
      <c r="H303" s="127"/>
      <c r="I303" s="46"/>
      <c r="J303" s="46"/>
      <c r="K303" s="46"/>
      <c r="L303" s="46"/>
      <c r="M303" s="165"/>
      <c r="N303" s="127"/>
      <c r="O303" s="46"/>
      <c r="P303" s="46"/>
      <c r="Q303" s="46"/>
      <c r="R303" s="46"/>
      <c r="S303" s="165"/>
      <c r="T303" s="127"/>
      <c r="U303" s="46"/>
      <c r="V303" s="46"/>
      <c r="W303" s="46"/>
      <c r="X303" s="46"/>
      <c r="Y303" s="165"/>
      <c r="Z303" s="127"/>
      <c r="AA303" s="46"/>
      <c r="AB303" s="46"/>
      <c r="AC303" s="46"/>
      <c r="AD303" s="46"/>
      <c r="AE303" s="165"/>
      <c r="AF303" s="127"/>
      <c r="AG303" s="46"/>
      <c r="AH303" s="46"/>
      <c r="AI303" s="46"/>
      <c r="AJ303" s="130"/>
      <c r="AK303" s="11">
        <f>'Encargos e Benefícios'!D302</f>
        <v>0</v>
      </c>
      <c r="AL303" s="11">
        <f>IF('Encargos e Benefícios'!C302=0,0,'Encargos e Benefícios'!U302/'Encargos e Benefícios'!C302)</f>
        <v>0</v>
      </c>
      <c r="AM303" s="11">
        <f>IF('Encargos e Benefícios'!C302=0,0,'Encargos e Benefícios'!AC302/'Encargos e Benefícios'!C302)</f>
        <v>0</v>
      </c>
      <c r="AN303" s="114">
        <f>IF('Encargos e Benefícios'!C302=0,0,'Encargos e Benefícios'!AD302/'Encargos e Benefícios'!C302)</f>
        <v>0</v>
      </c>
      <c r="AO303" s="32"/>
      <c r="AP303" s="31"/>
      <c r="AQ303" s="31"/>
      <c r="AR303" s="203"/>
      <c r="AS303" s="32"/>
    </row>
    <row r="304" spans="1:45" ht="12.75" hidden="1" x14ac:dyDescent="0.2">
      <c r="A304" s="47">
        <v>298</v>
      </c>
      <c r="B304" s="12">
        <f>'Encargos e Benefícios'!B303</f>
        <v>0</v>
      </c>
      <c r="C304" s="10">
        <f>'Encargos e Benefícios'!C303</f>
        <v>0</v>
      </c>
      <c r="D304" s="37"/>
      <c r="E304" s="167"/>
      <c r="F304" s="166"/>
      <c r="G304" s="165"/>
      <c r="H304" s="127"/>
      <c r="I304" s="46"/>
      <c r="J304" s="46"/>
      <c r="K304" s="46"/>
      <c r="L304" s="46"/>
      <c r="M304" s="165"/>
      <c r="N304" s="127"/>
      <c r="O304" s="46"/>
      <c r="P304" s="46"/>
      <c r="Q304" s="46"/>
      <c r="R304" s="46"/>
      <c r="S304" s="165"/>
      <c r="T304" s="127"/>
      <c r="U304" s="46"/>
      <c r="V304" s="46"/>
      <c r="W304" s="46"/>
      <c r="X304" s="46"/>
      <c r="Y304" s="165"/>
      <c r="Z304" s="127"/>
      <c r="AA304" s="46"/>
      <c r="AB304" s="46"/>
      <c r="AC304" s="46"/>
      <c r="AD304" s="46"/>
      <c r="AE304" s="165"/>
      <c r="AF304" s="127"/>
      <c r="AG304" s="46"/>
      <c r="AH304" s="46"/>
      <c r="AI304" s="46"/>
      <c r="AJ304" s="130"/>
      <c r="AK304" s="11">
        <f>'Encargos e Benefícios'!D303</f>
        <v>0</v>
      </c>
      <c r="AL304" s="11">
        <f>IF('Encargos e Benefícios'!C303=0,0,'Encargos e Benefícios'!U303/'Encargos e Benefícios'!C303)</f>
        <v>0</v>
      </c>
      <c r="AM304" s="11">
        <f>IF('Encargos e Benefícios'!C303=0,0,'Encargos e Benefícios'!AC303/'Encargos e Benefícios'!C303)</f>
        <v>0</v>
      </c>
      <c r="AN304" s="114">
        <f>IF('Encargos e Benefícios'!C303=0,0,'Encargos e Benefícios'!AD303/'Encargos e Benefícios'!C303)</f>
        <v>0</v>
      </c>
      <c r="AO304" s="32"/>
      <c r="AP304" s="31"/>
      <c r="AQ304" s="31"/>
      <c r="AR304" s="203"/>
      <c r="AS304" s="32"/>
    </row>
    <row r="305" spans="1:45" ht="12.75" hidden="1" x14ac:dyDescent="0.2">
      <c r="A305" s="47">
        <v>299</v>
      </c>
      <c r="B305" s="12">
        <f>'Encargos e Benefícios'!B304</f>
        <v>0</v>
      </c>
      <c r="C305" s="10">
        <f>'Encargos e Benefícios'!C304</f>
        <v>0</v>
      </c>
      <c r="D305" s="37"/>
      <c r="E305" s="167"/>
      <c r="F305" s="166"/>
      <c r="G305" s="165"/>
      <c r="H305" s="127"/>
      <c r="I305" s="46"/>
      <c r="J305" s="46"/>
      <c r="K305" s="46"/>
      <c r="L305" s="46"/>
      <c r="M305" s="165"/>
      <c r="N305" s="127"/>
      <c r="O305" s="46"/>
      <c r="P305" s="46"/>
      <c r="Q305" s="46"/>
      <c r="R305" s="46"/>
      <c r="S305" s="165"/>
      <c r="T305" s="127"/>
      <c r="U305" s="46"/>
      <c r="V305" s="46"/>
      <c r="W305" s="46"/>
      <c r="X305" s="46"/>
      <c r="Y305" s="165"/>
      <c r="Z305" s="127"/>
      <c r="AA305" s="46"/>
      <c r="AB305" s="46"/>
      <c r="AC305" s="46"/>
      <c r="AD305" s="46"/>
      <c r="AE305" s="165"/>
      <c r="AF305" s="127"/>
      <c r="AG305" s="46"/>
      <c r="AH305" s="46"/>
      <c r="AI305" s="46"/>
      <c r="AJ305" s="130"/>
      <c r="AK305" s="11">
        <f>'Encargos e Benefícios'!D304</f>
        <v>0</v>
      </c>
      <c r="AL305" s="11">
        <f>IF('Encargos e Benefícios'!C304=0,0,'Encargos e Benefícios'!U304/'Encargos e Benefícios'!C304)</f>
        <v>0</v>
      </c>
      <c r="AM305" s="11">
        <f>IF('Encargos e Benefícios'!C304=0,0,'Encargos e Benefícios'!AC304/'Encargos e Benefícios'!C304)</f>
        <v>0</v>
      </c>
      <c r="AN305" s="114">
        <f>IF('Encargos e Benefícios'!C304=0,0,'Encargos e Benefícios'!AD304/'Encargos e Benefícios'!C304)</f>
        <v>0</v>
      </c>
      <c r="AO305" s="32"/>
      <c r="AP305" s="31"/>
      <c r="AQ305" s="31"/>
      <c r="AR305" s="203"/>
      <c r="AS305" s="32"/>
    </row>
    <row r="306" spans="1:45" ht="12.75" hidden="1" x14ac:dyDescent="0.2">
      <c r="A306" s="47">
        <v>300</v>
      </c>
      <c r="B306" s="12">
        <f>'Encargos e Benefícios'!B305</f>
        <v>0</v>
      </c>
      <c r="C306" s="10">
        <f>'Encargos e Benefícios'!C305</f>
        <v>0</v>
      </c>
      <c r="D306" s="37"/>
      <c r="E306" s="167"/>
      <c r="F306" s="166"/>
      <c r="G306" s="165"/>
      <c r="H306" s="127"/>
      <c r="I306" s="46"/>
      <c r="J306" s="46"/>
      <c r="K306" s="46"/>
      <c r="L306" s="46"/>
      <c r="M306" s="165"/>
      <c r="N306" s="127"/>
      <c r="O306" s="46"/>
      <c r="P306" s="46"/>
      <c r="Q306" s="46"/>
      <c r="R306" s="46"/>
      <c r="S306" s="165"/>
      <c r="T306" s="127"/>
      <c r="U306" s="46"/>
      <c r="V306" s="46"/>
      <c r="W306" s="46"/>
      <c r="X306" s="46"/>
      <c r="Y306" s="165"/>
      <c r="Z306" s="127"/>
      <c r="AA306" s="46"/>
      <c r="AB306" s="46"/>
      <c r="AC306" s="46"/>
      <c r="AD306" s="46"/>
      <c r="AE306" s="165"/>
      <c r="AF306" s="127"/>
      <c r="AG306" s="46"/>
      <c r="AH306" s="46"/>
      <c r="AI306" s="46"/>
      <c r="AJ306" s="130"/>
      <c r="AK306" s="11">
        <f>'Encargos e Benefícios'!D305</f>
        <v>0</v>
      </c>
      <c r="AL306" s="11">
        <f>IF('Encargos e Benefícios'!C305=0,0,'Encargos e Benefícios'!U305/'Encargos e Benefícios'!C305)</f>
        <v>0</v>
      </c>
      <c r="AM306" s="11">
        <f>IF('Encargos e Benefícios'!C305=0,0,'Encargos e Benefícios'!AC305/'Encargos e Benefícios'!C305)</f>
        <v>0</v>
      </c>
      <c r="AN306" s="114">
        <f>IF('Encargos e Benefícios'!C305=0,0,'Encargos e Benefícios'!AD305/'Encargos e Benefícios'!C305)</f>
        <v>0</v>
      </c>
      <c r="AO306" s="32"/>
      <c r="AP306" s="31"/>
      <c r="AQ306" s="31"/>
      <c r="AR306" s="203"/>
      <c r="AS306" s="32"/>
    </row>
    <row r="307" spans="1:45" ht="12.75" hidden="1" x14ac:dyDescent="0.2">
      <c r="A307" s="47">
        <v>301</v>
      </c>
      <c r="B307" s="12">
        <f>'Encargos e Benefícios'!B306</f>
        <v>0</v>
      </c>
      <c r="C307" s="10">
        <f>'Encargos e Benefícios'!C306</f>
        <v>0</v>
      </c>
      <c r="D307" s="37"/>
      <c r="E307" s="167"/>
      <c r="F307" s="166"/>
      <c r="G307" s="165"/>
      <c r="H307" s="127"/>
      <c r="I307" s="46"/>
      <c r="J307" s="46"/>
      <c r="K307" s="46"/>
      <c r="L307" s="46"/>
      <c r="M307" s="165"/>
      <c r="N307" s="127"/>
      <c r="O307" s="46"/>
      <c r="P307" s="46"/>
      <c r="Q307" s="46"/>
      <c r="R307" s="46"/>
      <c r="S307" s="165"/>
      <c r="T307" s="127"/>
      <c r="U307" s="46"/>
      <c r="V307" s="46"/>
      <c r="W307" s="46"/>
      <c r="X307" s="46"/>
      <c r="Y307" s="165"/>
      <c r="Z307" s="127"/>
      <c r="AA307" s="46"/>
      <c r="AB307" s="46"/>
      <c r="AC307" s="46"/>
      <c r="AD307" s="46"/>
      <c r="AE307" s="165"/>
      <c r="AF307" s="127"/>
      <c r="AG307" s="46"/>
      <c r="AH307" s="46"/>
      <c r="AI307" s="46"/>
      <c r="AJ307" s="130"/>
      <c r="AK307" s="11">
        <f>'Encargos e Benefícios'!D306</f>
        <v>0</v>
      </c>
      <c r="AL307" s="11">
        <f>IF('Encargos e Benefícios'!C306=0,0,'Encargos e Benefícios'!U306/'Encargos e Benefícios'!C306)</f>
        <v>0</v>
      </c>
      <c r="AM307" s="11">
        <f>IF('Encargos e Benefícios'!C306=0,0,'Encargos e Benefícios'!AC306/'Encargos e Benefícios'!C306)</f>
        <v>0</v>
      </c>
      <c r="AN307" s="114">
        <f>IF('Encargos e Benefícios'!C306=0,0,'Encargos e Benefícios'!AD306/'Encargos e Benefícios'!C306)</f>
        <v>0</v>
      </c>
      <c r="AO307" s="32"/>
      <c r="AP307" s="31"/>
      <c r="AQ307" s="31"/>
      <c r="AR307" s="203"/>
      <c r="AS307" s="32"/>
    </row>
    <row r="308" spans="1:45" ht="12.75" hidden="1" x14ac:dyDescent="0.2">
      <c r="A308" s="47">
        <v>302</v>
      </c>
      <c r="B308" s="12">
        <f>'Encargos e Benefícios'!B307</f>
        <v>0</v>
      </c>
      <c r="C308" s="10">
        <f>'Encargos e Benefícios'!C307</f>
        <v>0</v>
      </c>
      <c r="D308" s="37"/>
      <c r="E308" s="167"/>
      <c r="F308" s="166"/>
      <c r="G308" s="165"/>
      <c r="H308" s="127"/>
      <c r="I308" s="46"/>
      <c r="J308" s="46"/>
      <c r="K308" s="46"/>
      <c r="L308" s="46"/>
      <c r="M308" s="165"/>
      <c r="N308" s="127"/>
      <c r="O308" s="46"/>
      <c r="P308" s="46"/>
      <c r="Q308" s="46"/>
      <c r="R308" s="46"/>
      <c r="S308" s="165"/>
      <c r="T308" s="127"/>
      <c r="U308" s="46"/>
      <c r="V308" s="46"/>
      <c r="W308" s="46"/>
      <c r="X308" s="46"/>
      <c r="Y308" s="165"/>
      <c r="Z308" s="127"/>
      <c r="AA308" s="46"/>
      <c r="AB308" s="46"/>
      <c r="AC308" s="46"/>
      <c r="AD308" s="46"/>
      <c r="AE308" s="165"/>
      <c r="AF308" s="127"/>
      <c r="AG308" s="46"/>
      <c r="AH308" s="46"/>
      <c r="AI308" s="46"/>
      <c r="AJ308" s="130"/>
      <c r="AK308" s="11">
        <f>'Encargos e Benefícios'!D307</f>
        <v>0</v>
      </c>
      <c r="AL308" s="11">
        <f>IF('Encargos e Benefícios'!C307=0,0,'Encargos e Benefícios'!U307/'Encargos e Benefícios'!C307)</f>
        <v>0</v>
      </c>
      <c r="AM308" s="11">
        <f>IF('Encargos e Benefícios'!C307=0,0,'Encargos e Benefícios'!AC307/'Encargos e Benefícios'!C307)</f>
        <v>0</v>
      </c>
      <c r="AN308" s="114">
        <f>IF('Encargos e Benefícios'!C307=0,0,'Encargos e Benefícios'!AD307/'Encargos e Benefícios'!C307)</f>
        <v>0</v>
      </c>
      <c r="AO308" s="32"/>
      <c r="AP308" s="31"/>
      <c r="AQ308" s="31"/>
      <c r="AR308" s="203"/>
      <c r="AS308" s="32"/>
    </row>
    <row r="309" spans="1:45" ht="12.75" hidden="1" x14ac:dyDescent="0.2">
      <c r="A309" s="47">
        <v>303</v>
      </c>
      <c r="B309" s="12">
        <f>'Encargos e Benefícios'!B308</f>
        <v>0</v>
      </c>
      <c r="C309" s="10">
        <f>'Encargos e Benefícios'!C308</f>
        <v>0</v>
      </c>
      <c r="D309" s="37"/>
      <c r="E309" s="167"/>
      <c r="F309" s="166"/>
      <c r="G309" s="165"/>
      <c r="H309" s="127"/>
      <c r="I309" s="46"/>
      <c r="J309" s="46"/>
      <c r="K309" s="46"/>
      <c r="L309" s="46"/>
      <c r="M309" s="165"/>
      <c r="N309" s="127"/>
      <c r="O309" s="46"/>
      <c r="P309" s="46"/>
      <c r="Q309" s="46"/>
      <c r="R309" s="46"/>
      <c r="S309" s="165"/>
      <c r="T309" s="127"/>
      <c r="U309" s="46"/>
      <c r="V309" s="46"/>
      <c r="W309" s="46"/>
      <c r="X309" s="46"/>
      <c r="Y309" s="165"/>
      <c r="Z309" s="127"/>
      <c r="AA309" s="46"/>
      <c r="AB309" s="46"/>
      <c r="AC309" s="46"/>
      <c r="AD309" s="46"/>
      <c r="AE309" s="165"/>
      <c r="AF309" s="127"/>
      <c r="AG309" s="46"/>
      <c r="AH309" s="46"/>
      <c r="AI309" s="46"/>
      <c r="AJ309" s="130"/>
      <c r="AK309" s="11">
        <f>'Encargos e Benefícios'!D308</f>
        <v>0</v>
      </c>
      <c r="AL309" s="11">
        <f>IF('Encargos e Benefícios'!C308=0,0,'Encargos e Benefícios'!U308/'Encargos e Benefícios'!C308)</f>
        <v>0</v>
      </c>
      <c r="AM309" s="11">
        <f>IF('Encargos e Benefícios'!C308=0,0,'Encargos e Benefícios'!AC308/'Encargos e Benefícios'!C308)</f>
        <v>0</v>
      </c>
      <c r="AN309" s="114">
        <f>IF('Encargos e Benefícios'!C308=0,0,'Encargos e Benefícios'!AD308/'Encargos e Benefícios'!C308)</f>
        <v>0</v>
      </c>
      <c r="AO309" s="32"/>
      <c r="AP309" s="31"/>
      <c r="AQ309" s="31"/>
      <c r="AR309" s="203"/>
      <c r="AS309" s="32"/>
    </row>
    <row r="310" spans="1:45" ht="12.75" hidden="1" x14ac:dyDescent="0.2">
      <c r="A310" s="47">
        <v>304</v>
      </c>
      <c r="B310" s="12">
        <f>'Encargos e Benefícios'!B309</f>
        <v>0</v>
      </c>
      <c r="C310" s="10">
        <f>'Encargos e Benefícios'!C309</f>
        <v>0</v>
      </c>
      <c r="D310" s="37"/>
      <c r="E310" s="167"/>
      <c r="F310" s="166"/>
      <c r="G310" s="165"/>
      <c r="H310" s="127"/>
      <c r="I310" s="46"/>
      <c r="J310" s="46"/>
      <c r="K310" s="46"/>
      <c r="L310" s="46"/>
      <c r="M310" s="165"/>
      <c r="N310" s="127"/>
      <c r="O310" s="46"/>
      <c r="P310" s="46"/>
      <c r="Q310" s="46"/>
      <c r="R310" s="46"/>
      <c r="S310" s="165"/>
      <c r="T310" s="127"/>
      <c r="U310" s="46"/>
      <c r="V310" s="46"/>
      <c r="W310" s="46"/>
      <c r="X310" s="46"/>
      <c r="Y310" s="165"/>
      <c r="Z310" s="127"/>
      <c r="AA310" s="46"/>
      <c r="AB310" s="46"/>
      <c r="AC310" s="46"/>
      <c r="AD310" s="46"/>
      <c r="AE310" s="165"/>
      <c r="AF310" s="127"/>
      <c r="AG310" s="46"/>
      <c r="AH310" s="46"/>
      <c r="AI310" s="46"/>
      <c r="AJ310" s="130"/>
      <c r="AK310" s="11">
        <f>'Encargos e Benefícios'!D309</f>
        <v>0</v>
      </c>
      <c r="AL310" s="11">
        <f>IF('Encargos e Benefícios'!C309=0,0,'Encargos e Benefícios'!U309/'Encargos e Benefícios'!C309)</f>
        <v>0</v>
      </c>
      <c r="AM310" s="11">
        <f>IF('Encargos e Benefícios'!C309=0,0,'Encargos e Benefícios'!AC309/'Encargos e Benefícios'!C309)</f>
        <v>0</v>
      </c>
      <c r="AN310" s="114">
        <f>IF('Encargos e Benefícios'!C309=0,0,'Encargos e Benefícios'!AD309/'Encargos e Benefícios'!C309)</f>
        <v>0</v>
      </c>
      <c r="AO310" s="32"/>
      <c r="AP310" s="31"/>
      <c r="AQ310" s="31"/>
      <c r="AR310" s="203"/>
      <c r="AS310" s="32"/>
    </row>
    <row r="311" spans="1:45" ht="12.75" hidden="1" x14ac:dyDescent="0.2">
      <c r="A311" s="47">
        <v>305</v>
      </c>
      <c r="B311" s="12">
        <f>'Encargos e Benefícios'!B310</f>
        <v>0</v>
      </c>
      <c r="C311" s="10">
        <f>'Encargos e Benefícios'!C310</f>
        <v>0</v>
      </c>
      <c r="D311" s="37"/>
      <c r="E311" s="167"/>
      <c r="F311" s="166"/>
      <c r="G311" s="165"/>
      <c r="H311" s="127"/>
      <c r="I311" s="46"/>
      <c r="J311" s="46"/>
      <c r="K311" s="46"/>
      <c r="L311" s="46"/>
      <c r="M311" s="165"/>
      <c r="N311" s="127"/>
      <c r="O311" s="46"/>
      <c r="P311" s="46"/>
      <c r="Q311" s="46"/>
      <c r="R311" s="46"/>
      <c r="S311" s="165"/>
      <c r="T311" s="127"/>
      <c r="U311" s="46"/>
      <c r="V311" s="46"/>
      <c r="W311" s="46"/>
      <c r="X311" s="46"/>
      <c r="Y311" s="165"/>
      <c r="Z311" s="127"/>
      <c r="AA311" s="46"/>
      <c r="AB311" s="46"/>
      <c r="AC311" s="46"/>
      <c r="AD311" s="46"/>
      <c r="AE311" s="165"/>
      <c r="AF311" s="127"/>
      <c r="AG311" s="46"/>
      <c r="AH311" s="46"/>
      <c r="AI311" s="46"/>
      <c r="AJ311" s="130"/>
      <c r="AK311" s="11">
        <f>'Encargos e Benefícios'!D310</f>
        <v>0</v>
      </c>
      <c r="AL311" s="11">
        <f>IF('Encargos e Benefícios'!C310=0,0,'Encargos e Benefícios'!U310/'Encargos e Benefícios'!C310)</f>
        <v>0</v>
      </c>
      <c r="AM311" s="11">
        <f>IF('Encargos e Benefícios'!C310=0,0,'Encargos e Benefícios'!AC310/'Encargos e Benefícios'!C310)</f>
        <v>0</v>
      </c>
      <c r="AN311" s="114">
        <f>IF('Encargos e Benefícios'!C310=0,0,'Encargos e Benefícios'!AD310/'Encargos e Benefícios'!C310)</f>
        <v>0</v>
      </c>
      <c r="AO311" s="32"/>
      <c r="AP311" s="31"/>
      <c r="AQ311" s="31"/>
      <c r="AR311" s="203"/>
      <c r="AS311" s="32"/>
    </row>
    <row r="312" spans="1:45" ht="12.75" hidden="1" x14ac:dyDescent="0.2">
      <c r="A312" s="47">
        <v>306</v>
      </c>
      <c r="B312" s="12">
        <f>'Encargos e Benefícios'!B311</f>
        <v>0</v>
      </c>
      <c r="C312" s="10">
        <f>'Encargos e Benefícios'!C311</f>
        <v>0</v>
      </c>
      <c r="D312" s="37"/>
      <c r="E312" s="167"/>
      <c r="F312" s="166"/>
      <c r="G312" s="165"/>
      <c r="H312" s="127"/>
      <c r="I312" s="46"/>
      <c r="J312" s="46"/>
      <c r="K312" s="46"/>
      <c r="L312" s="46"/>
      <c r="M312" s="165"/>
      <c r="N312" s="127"/>
      <c r="O312" s="46"/>
      <c r="P312" s="46"/>
      <c r="Q312" s="46"/>
      <c r="R312" s="46"/>
      <c r="S312" s="165"/>
      <c r="T312" s="127"/>
      <c r="U312" s="46"/>
      <c r="V312" s="46"/>
      <c r="W312" s="46"/>
      <c r="X312" s="46"/>
      <c r="Y312" s="165"/>
      <c r="Z312" s="127"/>
      <c r="AA312" s="46"/>
      <c r="AB312" s="46"/>
      <c r="AC312" s="46"/>
      <c r="AD312" s="46"/>
      <c r="AE312" s="165"/>
      <c r="AF312" s="127"/>
      <c r="AG312" s="46"/>
      <c r="AH312" s="46"/>
      <c r="AI312" s="46"/>
      <c r="AJ312" s="130"/>
      <c r="AK312" s="11">
        <f>'Encargos e Benefícios'!D311</f>
        <v>0</v>
      </c>
      <c r="AL312" s="11">
        <f>IF('Encargos e Benefícios'!C311=0,0,'Encargos e Benefícios'!U311/'Encargos e Benefícios'!C311)</f>
        <v>0</v>
      </c>
      <c r="AM312" s="11">
        <f>IF('Encargos e Benefícios'!C311=0,0,'Encargos e Benefícios'!AC311/'Encargos e Benefícios'!C311)</f>
        <v>0</v>
      </c>
      <c r="AN312" s="114">
        <f>IF('Encargos e Benefícios'!C311=0,0,'Encargos e Benefícios'!AD311/'Encargos e Benefícios'!C311)</f>
        <v>0</v>
      </c>
      <c r="AO312" s="32"/>
      <c r="AP312" s="31"/>
      <c r="AQ312" s="31"/>
      <c r="AR312" s="203"/>
      <c r="AS312" s="32"/>
    </row>
    <row r="313" spans="1:45" ht="12.75" hidden="1" x14ac:dyDescent="0.2">
      <c r="A313" s="47">
        <v>307</v>
      </c>
      <c r="B313" s="12">
        <f>'Encargos e Benefícios'!B312</f>
        <v>0</v>
      </c>
      <c r="C313" s="10">
        <f>'Encargos e Benefícios'!C312</f>
        <v>0</v>
      </c>
      <c r="D313" s="37"/>
      <c r="E313" s="167"/>
      <c r="F313" s="166"/>
      <c r="G313" s="165"/>
      <c r="H313" s="127"/>
      <c r="I313" s="46"/>
      <c r="J313" s="46"/>
      <c r="K313" s="46"/>
      <c r="L313" s="46"/>
      <c r="M313" s="165"/>
      <c r="N313" s="127"/>
      <c r="O313" s="46"/>
      <c r="P313" s="46"/>
      <c r="Q313" s="46"/>
      <c r="R313" s="46"/>
      <c r="S313" s="165"/>
      <c r="T313" s="127"/>
      <c r="U313" s="46"/>
      <c r="V313" s="46"/>
      <c r="W313" s="46"/>
      <c r="X313" s="46"/>
      <c r="Y313" s="165"/>
      <c r="Z313" s="127"/>
      <c r="AA313" s="46"/>
      <c r="AB313" s="46"/>
      <c r="AC313" s="46"/>
      <c r="AD313" s="46"/>
      <c r="AE313" s="165"/>
      <c r="AF313" s="127"/>
      <c r="AG313" s="46"/>
      <c r="AH313" s="46"/>
      <c r="AI313" s="46"/>
      <c r="AJ313" s="130"/>
      <c r="AK313" s="11">
        <f>'Encargos e Benefícios'!D312</f>
        <v>0</v>
      </c>
      <c r="AL313" s="11">
        <f>IF('Encargos e Benefícios'!C312=0,0,'Encargos e Benefícios'!U312/'Encargos e Benefícios'!C312)</f>
        <v>0</v>
      </c>
      <c r="AM313" s="11">
        <f>IF('Encargos e Benefícios'!C312=0,0,'Encargos e Benefícios'!AC312/'Encargos e Benefícios'!C312)</f>
        <v>0</v>
      </c>
      <c r="AN313" s="114">
        <f>IF('Encargos e Benefícios'!C312=0,0,'Encargos e Benefícios'!AD312/'Encargos e Benefícios'!C312)</f>
        <v>0</v>
      </c>
      <c r="AO313" s="32"/>
      <c r="AP313" s="31"/>
      <c r="AQ313" s="31"/>
      <c r="AR313" s="203"/>
      <c r="AS313" s="32"/>
    </row>
    <row r="314" spans="1:45" ht="12.75" hidden="1" x14ac:dyDescent="0.2">
      <c r="A314" s="47">
        <v>308</v>
      </c>
      <c r="B314" s="12">
        <f>'Encargos e Benefícios'!B313</f>
        <v>0</v>
      </c>
      <c r="C314" s="10">
        <f>'Encargos e Benefícios'!C313</f>
        <v>0</v>
      </c>
      <c r="D314" s="37"/>
      <c r="E314" s="167"/>
      <c r="F314" s="166"/>
      <c r="G314" s="165"/>
      <c r="H314" s="127"/>
      <c r="I314" s="46"/>
      <c r="J314" s="46"/>
      <c r="K314" s="46"/>
      <c r="L314" s="46"/>
      <c r="M314" s="165"/>
      <c r="N314" s="127"/>
      <c r="O314" s="46"/>
      <c r="P314" s="46"/>
      <c r="Q314" s="46"/>
      <c r="R314" s="46"/>
      <c r="S314" s="165"/>
      <c r="T314" s="127"/>
      <c r="U314" s="46"/>
      <c r="V314" s="46"/>
      <c r="W314" s="46"/>
      <c r="X314" s="46"/>
      <c r="Y314" s="165"/>
      <c r="Z314" s="127"/>
      <c r="AA314" s="46"/>
      <c r="AB314" s="46"/>
      <c r="AC314" s="46"/>
      <c r="AD314" s="46"/>
      <c r="AE314" s="165"/>
      <c r="AF314" s="127"/>
      <c r="AG314" s="46"/>
      <c r="AH314" s="46"/>
      <c r="AI314" s="46"/>
      <c r="AJ314" s="130"/>
      <c r="AK314" s="11">
        <f>'Encargos e Benefícios'!D313</f>
        <v>0</v>
      </c>
      <c r="AL314" s="11">
        <f>IF('Encargos e Benefícios'!C313=0,0,'Encargos e Benefícios'!U313/'Encargos e Benefícios'!C313)</f>
        <v>0</v>
      </c>
      <c r="AM314" s="11">
        <f>IF('Encargos e Benefícios'!C313=0,0,'Encargos e Benefícios'!AC313/'Encargos e Benefícios'!C313)</f>
        <v>0</v>
      </c>
      <c r="AN314" s="114">
        <f>IF('Encargos e Benefícios'!C313=0,0,'Encargos e Benefícios'!AD313/'Encargos e Benefícios'!C313)</f>
        <v>0</v>
      </c>
      <c r="AO314" s="32"/>
      <c r="AP314" s="31"/>
      <c r="AQ314" s="31"/>
      <c r="AR314" s="203"/>
      <c r="AS314" s="32"/>
    </row>
    <row r="315" spans="1:45" ht="12.75" hidden="1" x14ac:dyDescent="0.2">
      <c r="A315" s="47">
        <v>309</v>
      </c>
      <c r="B315" s="12">
        <f>'Encargos e Benefícios'!B314</f>
        <v>0</v>
      </c>
      <c r="C315" s="10">
        <f>'Encargos e Benefícios'!C314</f>
        <v>0</v>
      </c>
      <c r="D315" s="37"/>
      <c r="E315" s="167"/>
      <c r="F315" s="166"/>
      <c r="G315" s="165"/>
      <c r="H315" s="127"/>
      <c r="I315" s="46"/>
      <c r="J315" s="46"/>
      <c r="K315" s="46"/>
      <c r="L315" s="46"/>
      <c r="M315" s="165"/>
      <c r="N315" s="127"/>
      <c r="O315" s="46"/>
      <c r="P315" s="46"/>
      <c r="Q315" s="46"/>
      <c r="R315" s="46"/>
      <c r="S315" s="165"/>
      <c r="T315" s="127"/>
      <c r="U315" s="46"/>
      <c r="V315" s="46"/>
      <c r="W315" s="46"/>
      <c r="X315" s="46"/>
      <c r="Y315" s="165"/>
      <c r="Z315" s="127"/>
      <c r="AA315" s="46"/>
      <c r="AB315" s="46"/>
      <c r="AC315" s="46"/>
      <c r="AD315" s="46"/>
      <c r="AE315" s="165"/>
      <c r="AF315" s="127"/>
      <c r="AG315" s="46"/>
      <c r="AH315" s="46"/>
      <c r="AI315" s="46"/>
      <c r="AJ315" s="130"/>
      <c r="AK315" s="11">
        <f>'Encargos e Benefícios'!D314</f>
        <v>0</v>
      </c>
      <c r="AL315" s="11">
        <f>IF('Encargos e Benefícios'!C314=0,0,'Encargos e Benefícios'!U314/'Encargos e Benefícios'!C314)</f>
        <v>0</v>
      </c>
      <c r="AM315" s="11">
        <f>IF('Encargos e Benefícios'!C314=0,0,'Encargos e Benefícios'!AC314/'Encargos e Benefícios'!C314)</f>
        <v>0</v>
      </c>
      <c r="AN315" s="114">
        <f>IF('Encargos e Benefícios'!C314=0,0,'Encargos e Benefícios'!AD314/'Encargos e Benefícios'!C314)</f>
        <v>0</v>
      </c>
      <c r="AO315" s="32"/>
      <c r="AP315" s="31"/>
      <c r="AQ315" s="31"/>
      <c r="AR315" s="203"/>
      <c r="AS315" s="32"/>
    </row>
    <row r="316" spans="1:45" ht="12.75" hidden="1" x14ac:dyDescent="0.2">
      <c r="A316" s="47">
        <v>310</v>
      </c>
      <c r="B316" s="12">
        <f>'Encargos e Benefícios'!B315</f>
        <v>0</v>
      </c>
      <c r="C316" s="10">
        <f>'Encargos e Benefícios'!C315</f>
        <v>0</v>
      </c>
      <c r="D316" s="37"/>
      <c r="E316" s="167"/>
      <c r="F316" s="166"/>
      <c r="G316" s="165"/>
      <c r="H316" s="127"/>
      <c r="I316" s="46"/>
      <c r="J316" s="46"/>
      <c r="K316" s="46"/>
      <c r="L316" s="46"/>
      <c r="M316" s="165"/>
      <c r="N316" s="127"/>
      <c r="O316" s="46"/>
      <c r="P316" s="46"/>
      <c r="Q316" s="46"/>
      <c r="R316" s="46"/>
      <c r="S316" s="165"/>
      <c r="T316" s="127"/>
      <c r="U316" s="46"/>
      <c r="V316" s="46"/>
      <c r="W316" s="46"/>
      <c r="X316" s="46"/>
      <c r="Y316" s="165"/>
      <c r="Z316" s="127"/>
      <c r="AA316" s="46"/>
      <c r="AB316" s="46"/>
      <c r="AC316" s="46"/>
      <c r="AD316" s="46"/>
      <c r="AE316" s="165"/>
      <c r="AF316" s="127"/>
      <c r="AG316" s="46"/>
      <c r="AH316" s="46"/>
      <c r="AI316" s="46"/>
      <c r="AJ316" s="130"/>
      <c r="AK316" s="11">
        <f>'Encargos e Benefícios'!D315</f>
        <v>0</v>
      </c>
      <c r="AL316" s="11">
        <f>IF('Encargos e Benefícios'!C315=0,0,'Encargos e Benefícios'!U315/'Encargos e Benefícios'!C315)</f>
        <v>0</v>
      </c>
      <c r="AM316" s="11">
        <f>IF('Encargos e Benefícios'!C315=0,0,'Encargos e Benefícios'!AC315/'Encargos e Benefícios'!C315)</f>
        <v>0</v>
      </c>
      <c r="AN316" s="114">
        <f>IF('Encargos e Benefícios'!C315=0,0,'Encargos e Benefícios'!AD315/'Encargos e Benefícios'!C315)</f>
        <v>0</v>
      </c>
      <c r="AO316" s="32"/>
      <c r="AP316" s="31"/>
      <c r="AQ316" s="31"/>
      <c r="AR316" s="203"/>
      <c r="AS316" s="32"/>
    </row>
    <row r="317" spans="1:45" ht="12.75" hidden="1" x14ac:dyDescent="0.2">
      <c r="A317" s="47">
        <v>311</v>
      </c>
      <c r="B317" s="12">
        <f>'Encargos e Benefícios'!B316</f>
        <v>0</v>
      </c>
      <c r="C317" s="10">
        <f>'Encargos e Benefícios'!C316</f>
        <v>0</v>
      </c>
      <c r="D317" s="37"/>
      <c r="E317" s="167"/>
      <c r="F317" s="166"/>
      <c r="G317" s="165"/>
      <c r="H317" s="127"/>
      <c r="I317" s="46"/>
      <c r="J317" s="46"/>
      <c r="K317" s="46"/>
      <c r="L317" s="46"/>
      <c r="M317" s="165"/>
      <c r="N317" s="127"/>
      <c r="O317" s="46"/>
      <c r="P317" s="46"/>
      <c r="Q317" s="46"/>
      <c r="R317" s="46"/>
      <c r="S317" s="165"/>
      <c r="T317" s="127"/>
      <c r="U317" s="46"/>
      <c r="V317" s="46"/>
      <c r="W317" s="46"/>
      <c r="X317" s="46"/>
      <c r="Y317" s="165"/>
      <c r="Z317" s="127"/>
      <c r="AA317" s="46"/>
      <c r="AB317" s="46"/>
      <c r="AC317" s="46"/>
      <c r="AD317" s="46"/>
      <c r="AE317" s="165"/>
      <c r="AF317" s="127"/>
      <c r="AG317" s="46"/>
      <c r="AH317" s="46"/>
      <c r="AI317" s="46"/>
      <c r="AJ317" s="130"/>
      <c r="AK317" s="11">
        <f>'Encargos e Benefícios'!D316</f>
        <v>0</v>
      </c>
      <c r="AL317" s="11">
        <f>IF('Encargos e Benefícios'!C316=0,0,'Encargos e Benefícios'!U316/'Encargos e Benefícios'!C316)</f>
        <v>0</v>
      </c>
      <c r="AM317" s="11">
        <f>IF('Encargos e Benefícios'!C316=0,0,'Encargos e Benefícios'!AC316/'Encargos e Benefícios'!C316)</f>
        <v>0</v>
      </c>
      <c r="AN317" s="114">
        <f>IF('Encargos e Benefícios'!C316=0,0,'Encargos e Benefícios'!AD316/'Encargos e Benefícios'!C316)</f>
        <v>0</v>
      </c>
      <c r="AO317" s="32"/>
      <c r="AP317" s="31"/>
      <c r="AQ317" s="31"/>
      <c r="AR317" s="203"/>
      <c r="AS317" s="32"/>
    </row>
    <row r="318" spans="1:45" ht="12.75" hidden="1" x14ac:dyDescent="0.2">
      <c r="A318" s="47">
        <v>312</v>
      </c>
      <c r="B318" s="12">
        <f>'Encargos e Benefícios'!B317</f>
        <v>0</v>
      </c>
      <c r="C318" s="10">
        <f>'Encargos e Benefícios'!C317</f>
        <v>0</v>
      </c>
      <c r="D318" s="37"/>
      <c r="E318" s="167"/>
      <c r="F318" s="166"/>
      <c r="G318" s="165"/>
      <c r="H318" s="127"/>
      <c r="I318" s="46"/>
      <c r="J318" s="46"/>
      <c r="K318" s="46"/>
      <c r="L318" s="46"/>
      <c r="M318" s="165"/>
      <c r="N318" s="127"/>
      <c r="O318" s="46"/>
      <c r="P318" s="46"/>
      <c r="Q318" s="46"/>
      <c r="R318" s="46"/>
      <c r="S318" s="165"/>
      <c r="T318" s="127"/>
      <c r="U318" s="46"/>
      <c r="V318" s="46"/>
      <c r="W318" s="46"/>
      <c r="X318" s="46"/>
      <c r="Y318" s="165"/>
      <c r="Z318" s="127"/>
      <c r="AA318" s="46"/>
      <c r="AB318" s="46"/>
      <c r="AC318" s="46"/>
      <c r="AD318" s="46"/>
      <c r="AE318" s="165"/>
      <c r="AF318" s="127"/>
      <c r="AG318" s="46"/>
      <c r="AH318" s="46"/>
      <c r="AI318" s="46"/>
      <c r="AJ318" s="130"/>
      <c r="AK318" s="11">
        <f>'Encargos e Benefícios'!D317</f>
        <v>0</v>
      </c>
      <c r="AL318" s="11">
        <f>IF('Encargos e Benefícios'!C317=0,0,'Encargos e Benefícios'!U317/'Encargos e Benefícios'!C317)</f>
        <v>0</v>
      </c>
      <c r="AM318" s="11">
        <f>IF('Encargos e Benefícios'!C317=0,0,'Encargos e Benefícios'!AC317/'Encargos e Benefícios'!C317)</f>
        <v>0</v>
      </c>
      <c r="AN318" s="114">
        <f>IF('Encargos e Benefícios'!C317=0,0,'Encargos e Benefícios'!AD317/'Encargos e Benefícios'!C317)</f>
        <v>0</v>
      </c>
      <c r="AO318" s="32"/>
      <c r="AP318" s="31"/>
      <c r="AQ318" s="31"/>
      <c r="AR318" s="203"/>
      <c r="AS318" s="32"/>
    </row>
    <row r="319" spans="1:45" ht="12.75" hidden="1" x14ac:dyDescent="0.2">
      <c r="A319" s="47">
        <v>313</v>
      </c>
      <c r="B319" s="12">
        <f>'Encargos e Benefícios'!B318</f>
        <v>0</v>
      </c>
      <c r="C319" s="10">
        <f>'Encargos e Benefícios'!C318</f>
        <v>0</v>
      </c>
      <c r="D319" s="37"/>
      <c r="E319" s="167"/>
      <c r="F319" s="166"/>
      <c r="G319" s="165"/>
      <c r="H319" s="127"/>
      <c r="I319" s="46"/>
      <c r="J319" s="46"/>
      <c r="K319" s="46"/>
      <c r="L319" s="46"/>
      <c r="M319" s="165"/>
      <c r="N319" s="127"/>
      <c r="O319" s="46"/>
      <c r="P319" s="46"/>
      <c r="Q319" s="46"/>
      <c r="R319" s="46"/>
      <c r="S319" s="165"/>
      <c r="T319" s="127"/>
      <c r="U319" s="46"/>
      <c r="V319" s="46"/>
      <c r="W319" s="46"/>
      <c r="X319" s="46"/>
      <c r="Y319" s="165"/>
      <c r="Z319" s="127"/>
      <c r="AA319" s="46"/>
      <c r="AB319" s="46"/>
      <c r="AC319" s="46"/>
      <c r="AD319" s="46"/>
      <c r="AE319" s="165"/>
      <c r="AF319" s="127"/>
      <c r="AG319" s="46"/>
      <c r="AH319" s="46"/>
      <c r="AI319" s="46"/>
      <c r="AJ319" s="130"/>
      <c r="AK319" s="11">
        <f>'Encargos e Benefícios'!D318</f>
        <v>0</v>
      </c>
      <c r="AL319" s="11">
        <f>IF('Encargos e Benefícios'!C318=0,0,'Encargos e Benefícios'!U318/'Encargos e Benefícios'!C318)</f>
        <v>0</v>
      </c>
      <c r="AM319" s="11">
        <f>IF('Encargos e Benefícios'!C318=0,0,'Encargos e Benefícios'!AC318/'Encargos e Benefícios'!C318)</f>
        <v>0</v>
      </c>
      <c r="AN319" s="114">
        <f>IF('Encargos e Benefícios'!C318=0,0,'Encargos e Benefícios'!AD318/'Encargos e Benefícios'!C318)</f>
        <v>0</v>
      </c>
      <c r="AO319" s="32"/>
      <c r="AP319" s="31"/>
      <c r="AQ319" s="31"/>
      <c r="AR319" s="203"/>
      <c r="AS319" s="32"/>
    </row>
    <row r="320" spans="1:45" ht="12.75" hidden="1" x14ac:dyDescent="0.2">
      <c r="A320" s="47">
        <v>314</v>
      </c>
      <c r="B320" s="12">
        <f>'Encargos e Benefícios'!B319</f>
        <v>0</v>
      </c>
      <c r="C320" s="10">
        <f>'Encargos e Benefícios'!C319</f>
        <v>0</v>
      </c>
      <c r="D320" s="37"/>
      <c r="E320" s="167"/>
      <c r="F320" s="166"/>
      <c r="G320" s="165"/>
      <c r="H320" s="127"/>
      <c r="I320" s="46"/>
      <c r="J320" s="46"/>
      <c r="K320" s="46"/>
      <c r="L320" s="46"/>
      <c r="M320" s="165"/>
      <c r="N320" s="127"/>
      <c r="O320" s="46"/>
      <c r="P320" s="46"/>
      <c r="Q320" s="46"/>
      <c r="R320" s="46"/>
      <c r="S320" s="165"/>
      <c r="T320" s="127"/>
      <c r="U320" s="46"/>
      <c r="V320" s="46"/>
      <c r="W320" s="46"/>
      <c r="X320" s="46"/>
      <c r="Y320" s="165"/>
      <c r="Z320" s="127"/>
      <c r="AA320" s="46"/>
      <c r="AB320" s="46"/>
      <c r="AC320" s="46"/>
      <c r="AD320" s="46"/>
      <c r="AE320" s="165"/>
      <c r="AF320" s="127"/>
      <c r="AG320" s="46"/>
      <c r="AH320" s="46"/>
      <c r="AI320" s="46"/>
      <c r="AJ320" s="130"/>
      <c r="AK320" s="11">
        <f>'Encargos e Benefícios'!D319</f>
        <v>0</v>
      </c>
      <c r="AL320" s="11">
        <f>IF('Encargos e Benefícios'!C319=0,0,'Encargos e Benefícios'!U319/'Encargos e Benefícios'!C319)</f>
        <v>0</v>
      </c>
      <c r="AM320" s="11">
        <f>IF('Encargos e Benefícios'!C319=0,0,'Encargos e Benefícios'!AC319/'Encargos e Benefícios'!C319)</f>
        <v>0</v>
      </c>
      <c r="AN320" s="114">
        <f>IF('Encargos e Benefícios'!C319=0,0,'Encargos e Benefícios'!AD319/'Encargos e Benefícios'!C319)</f>
        <v>0</v>
      </c>
      <c r="AO320" s="32"/>
      <c r="AP320" s="31"/>
      <c r="AQ320" s="31"/>
      <c r="AR320" s="203"/>
      <c r="AS320" s="32"/>
    </row>
    <row r="321" spans="1:45" ht="12.75" hidden="1" x14ac:dyDescent="0.2">
      <c r="A321" s="47">
        <v>315</v>
      </c>
      <c r="B321" s="12">
        <f>'Encargos e Benefícios'!B320</f>
        <v>0</v>
      </c>
      <c r="C321" s="10">
        <f>'Encargos e Benefícios'!C320</f>
        <v>0</v>
      </c>
      <c r="D321" s="37"/>
      <c r="E321" s="167"/>
      <c r="F321" s="166"/>
      <c r="G321" s="165"/>
      <c r="H321" s="127"/>
      <c r="I321" s="46"/>
      <c r="J321" s="46"/>
      <c r="K321" s="46"/>
      <c r="L321" s="46"/>
      <c r="M321" s="165"/>
      <c r="N321" s="127"/>
      <c r="O321" s="46"/>
      <c r="P321" s="46"/>
      <c r="Q321" s="46"/>
      <c r="R321" s="46"/>
      <c r="S321" s="165"/>
      <c r="T321" s="127"/>
      <c r="U321" s="46"/>
      <c r="V321" s="46"/>
      <c r="W321" s="46"/>
      <c r="X321" s="46"/>
      <c r="Y321" s="165"/>
      <c r="Z321" s="127"/>
      <c r="AA321" s="46"/>
      <c r="AB321" s="46"/>
      <c r="AC321" s="46"/>
      <c r="AD321" s="46"/>
      <c r="AE321" s="165"/>
      <c r="AF321" s="127"/>
      <c r="AG321" s="46"/>
      <c r="AH321" s="46"/>
      <c r="AI321" s="46"/>
      <c r="AJ321" s="130"/>
      <c r="AK321" s="11">
        <f>'Encargos e Benefícios'!D320</f>
        <v>0</v>
      </c>
      <c r="AL321" s="11">
        <f>IF('Encargos e Benefícios'!C320=0,0,'Encargos e Benefícios'!U320/'Encargos e Benefícios'!C320)</f>
        <v>0</v>
      </c>
      <c r="AM321" s="11">
        <f>IF('Encargos e Benefícios'!C320=0,0,'Encargos e Benefícios'!AC320/'Encargos e Benefícios'!C320)</f>
        <v>0</v>
      </c>
      <c r="AN321" s="114">
        <f>IF('Encargos e Benefícios'!C320=0,0,'Encargos e Benefícios'!AD320/'Encargos e Benefícios'!C320)</f>
        <v>0</v>
      </c>
      <c r="AO321" s="32"/>
      <c r="AP321" s="31"/>
      <c r="AQ321" s="31"/>
      <c r="AR321" s="203"/>
      <c r="AS321" s="32"/>
    </row>
    <row r="322" spans="1:45" ht="12.75" hidden="1" x14ac:dyDescent="0.2">
      <c r="A322" s="47">
        <v>316</v>
      </c>
      <c r="B322" s="12">
        <f>'Encargos e Benefícios'!B321</f>
        <v>0</v>
      </c>
      <c r="C322" s="10">
        <f>'Encargos e Benefícios'!C321</f>
        <v>0</v>
      </c>
      <c r="D322" s="37"/>
      <c r="E322" s="167"/>
      <c r="F322" s="166"/>
      <c r="G322" s="165"/>
      <c r="H322" s="127"/>
      <c r="I322" s="46"/>
      <c r="J322" s="46"/>
      <c r="K322" s="46"/>
      <c r="L322" s="46"/>
      <c r="M322" s="165"/>
      <c r="N322" s="127"/>
      <c r="O322" s="46"/>
      <c r="P322" s="46"/>
      <c r="Q322" s="46"/>
      <c r="R322" s="46"/>
      <c r="S322" s="165"/>
      <c r="T322" s="127"/>
      <c r="U322" s="46"/>
      <c r="V322" s="46"/>
      <c r="W322" s="46"/>
      <c r="X322" s="46"/>
      <c r="Y322" s="165"/>
      <c r="Z322" s="127"/>
      <c r="AA322" s="46"/>
      <c r="AB322" s="46"/>
      <c r="AC322" s="46"/>
      <c r="AD322" s="46"/>
      <c r="AE322" s="165"/>
      <c r="AF322" s="127"/>
      <c r="AG322" s="46"/>
      <c r="AH322" s="46"/>
      <c r="AI322" s="46"/>
      <c r="AJ322" s="130"/>
      <c r="AK322" s="11">
        <f>'Encargos e Benefícios'!D321</f>
        <v>0</v>
      </c>
      <c r="AL322" s="11">
        <f>IF('Encargos e Benefícios'!C321=0,0,'Encargos e Benefícios'!U321/'Encargos e Benefícios'!C321)</f>
        <v>0</v>
      </c>
      <c r="AM322" s="11">
        <f>IF('Encargos e Benefícios'!C321=0,0,'Encargos e Benefícios'!AC321/'Encargos e Benefícios'!C321)</f>
        <v>0</v>
      </c>
      <c r="AN322" s="114">
        <f>IF('Encargos e Benefícios'!C321=0,0,'Encargos e Benefícios'!AD321/'Encargos e Benefícios'!C321)</f>
        <v>0</v>
      </c>
      <c r="AO322" s="32"/>
      <c r="AP322" s="31"/>
      <c r="AQ322" s="31"/>
      <c r="AR322" s="203"/>
      <c r="AS322" s="32"/>
    </row>
    <row r="323" spans="1:45" ht="12.75" hidden="1" x14ac:dyDescent="0.2">
      <c r="A323" s="47">
        <v>317</v>
      </c>
      <c r="B323" s="12">
        <f>'Encargos e Benefícios'!B322</f>
        <v>0</v>
      </c>
      <c r="C323" s="10">
        <f>'Encargos e Benefícios'!C322</f>
        <v>0</v>
      </c>
      <c r="D323" s="37"/>
      <c r="E323" s="167"/>
      <c r="F323" s="166"/>
      <c r="G323" s="165"/>
      <c r="H323" s="127"/>
      <c r="I323" s="46"/>
      <c r="J323" s="46"/>
      <c r="K323" s="46"/>
      <c r="L323" s="46"/>
      <c r="M323" s="165"/>
      <c r="N323" s="127"/>
      <c r="O323" s="46"/>
      <c r="P323" s="46"/>
      <c r="Q323" s="46"/>
      <c r="R323" s="46"/>
      <c r="S323" s="165"/>
      <c r="T323" s="127"/>
      <c r="U323" s="46"/>
      <c r="V323" s="46"/>
      <c r="W323" s="46"/>
      <c r="X323" s="46"/>
      <c r="Y323" s="165"/>
      <c r="Z323" s="127"/>
      <c r="AA323" s="46"/>
      <c r="AB323" s="46"/>
      <c r="AC323" s="46"/>
      <c r="AD323" s="46"/>
      <c r="AE323" s="165"/>
      <c r="AF323" s="127"/>
      <c r="AG323" s="46"/>
      <c r="AH323" s="46"/>
      <c r="AI323" s="46"/>
      <c r="AJ323" s="130"/>
      <c r="AK323" s="11">
        <f>'Encargos e Benefícios'!D322</f>
        <v>0</v>
      </c>
      <c r="AL323" s="11">
        <f>IF('Encargos e Benefícios'!C322=0,0,'Encargos e Benefícios'!U322/'Encargos e Benefícios'!C322)</f>
        <v>0</v>
      </c>
      <c r="AM323" s="11">
        <f>IF('Encargos e Benefícios'!C322=0,0,'Encargos e Benefícios'!AC322/'Encargos e Benefícios'!C322)</f>
        <v>0</v>
      </c>
      <c r="AN323" s="114">
        <f>IF('Encargos e Benefícios'!C322=0,0,'Encargos e Benefícios'!AD322/'Encargos e Benefícios'!C322)</f>
        <v>0</v>
      </c>
      <c r="AO323" s="32"/>
      <c r="AP323" s="31"/>
      <c r="AQ323" s="31"/>
      <c r="AR323" s="203"/>
      <c r="AS323" s="32"/>
    </row>
    <row r="324" spans="1:45" ht="12.75" hidden="1" x14ac:dyDescent="0.2">
      <c r="A324" s="47">
        <v>318</v>
      </c>
      <c r="B324" s="12">
        <f>'Encargos e Benefícios'!B323</f>
        <v>0</v>
      </c>
      <c r="C324" s="10">
        <f>'Encargos e Benefícios'!C323</f>
        <v>0</v>
      </c>
      <c r="D324" s="37"/>
      <c r="E324" s="167"/>
      <c r="F324" s="166"/>
      <c r="G324" s="165"/>
      <c r="H324" s="127"/>
      <c r="I324" s="46"/>
      <c r="J324" s="46"/>
      <c r="K324" s="46"/>
      <c r="L324" s="46"/>
      <c r="M324" s="165"/>
      <c r="N324" s="127"/>
      <c r="O324" s="46"/>
      <c r="P324" s="46"/>
      <c r="Q324" s="46"/>
      <c r="R324" s="46"/>
      <c r="S324" s="165"/>
      <c r="T324" s="127"/>
      <c r="U324" s="46"/>
      <c r="V324" s="46"/>
      <c r="W324" s="46"/>
      <c r="X324" s="46"/>
      <c r="Y324" s="165"/>
      <c r="Z324" s="127"/>
      <c r="AA324" s="46"/>
      <c r="AB324" s="46"/>
      <c r="AC324" s="46"/>
      <c r="AD324" s="46"/>
      <c r="AE324" s="165"/>
      <c r="AF324" s="127"/>
      <c r="AG324" s="46"/>
      <c r="AH324" s="46"/>
      <c r="AI324" s="46"/>
      <c r="AJ324" s="130"/>
      <c r="AK324" s="11">
        <f>'Encargos e Benefícios'!D323</f>
        <v>0</v>
      </c>
      <c r="AL324" s="11">
        <f>IF('Encargos e Benefícios'!C323=0,0,'Encargos e Benefícios'!U323/'Encargos e Benefícios'!C323)</f>
        <v>0</v>
      </c>
      <c r="AM324" s="11">
        <f>IF('Encargos e Benefícios'!C323=0,0,'Encargos e Benefícios'!AC323/'Encargos e Benefícios'!C323)</f>
        <v>0</v>
      </c>
      <c r="AN324" s="114">
        <f>IF('Encargos e Benefícios'!C323=0,0,'Encargos e Benefícios'!AD323/'Encargos e Benefícios'!C323)</f>
        <v>0</v>
      </c>
      <c r="AO324" s="32"/>
      <c r="AP324" s="31"/>
      <c r="AQ324" s="31"/>
      <c r="AR324" s="203"/>
      <c r="AS324" s="32"/>
    </row>
    <row r="325" spans="1:45" ht="12.75" hidden="1" x14ac:dyDescent="0.2">
      <c r="A325" s="47">
        <v>319</v>
      </c>
      <c r="B325" s="12">
        <f>'Encargos e Benefícios'!B324</f>
        <v>0</v>
      </c>
      <c r="C325" s="10">
        <f>'Encargos e Benefícios'!C324</f>
        <v>0</v>
      </c>
      <c r="D325" s="37"/>
      <c r="E325" s="167"/>
      <c r="F325" s="166"/>
      <c r="G325" s="165"/>
      <c r="H325" s="127"/>
      <c r="I325" s="46"/>
      <c r="J325" s="46"/>
      <c r="K325" s="46"/>
      <c r="L325" s="46"/>
      <c r="M325" s="165"/>
      <c r="N325" s="127"/>
      <c r="O325" s="46"/>
      <c r="P325" s="46"/>
      <c r="Q325" s="46"/>
      <c r="R325" s="46"/>
      <c r="S325" s="165"/>
      <c r="T325" s="127"/>
      <c r="U325" s="46"/>
      <c r="V325" s="46"/>
      <c r="W325" s="46"/>
      <c r="X325" s="46"/>
      <c r="Y325" s="165"/>
      <c r="Z325" s="127"/>
      <c r="AA325" s="46"/>
      <c r="AB325" s="46"/>
      <c r="AC325" s="46"/>
      <c r="AD325" s="46"/>
      <c r="AE325" s="165"/>
      <c r="AF325" s="127"/>
      <c r="AG325" s="46"/>
      <c r="AH325" s="46"/>
      <c r="AI325" s="46"/>
      <c r="AJ325" s="130"/>
      <c r="AK325" s="11">
        <f>'Encargos e Benefícios'!D324</f>
        <v>0</v>
      </c>
      <c r="AL325" s="11">
        <f>IF('Encargos e Benefícios'!C324=0,0,'Encargos e Benefícios'!U324/'Encargos e Benefícios'!C324)</f>
        <v>0</v>
      </c>
      <c r="AM325" s="11">
        <f>IF('Encargos e Benefícios'!C324=0,0,'Encargos e Benefícios'!AC324/'Encargos e Benefícios'!C324)</f>
        <v>0</v>
      </c>
      <c r="AN325" s="114">
        <f>IF('Encargos e Benefícios'!C324=0,0,'Encargos e Benefícios'!AD324/'Encargos e Benefícios'!C324)</f>
        <v>0</v>
      </c>
      <c r="AO325" s="32"/>
      <c r="AP325" s="31"/>
      <c r="AQ325" s="31"/>
      <c r="AR325" s="203"/>
      <c r="AS325" s="32"/>
    </row>
    <row r="326" spans="1:45" ht="12.75" hidden="1" x14ac:dyDescent="0.2">
      <c r="A326" s="47">
        <v>320</v>
      </c>
      <c r="B326" s="12">
        <f>'Encargos e Benefícios'!B325</f>
        <v>0</v>
      </c>
      <c r="C326" s="10">
        <f>'Encargos e Benefícios'!C325</f>
        <v>0</v>
      </c>
      <c r="D326" s="37"/>
      <c r="E326" s="167"/>
      <c r="F326" s="166"/>
      <c r="G326" s="165"/>
      <c r="H326" s="127"/>
      <c r="I326" s="46"/>
      <c r="J326" s="46"/>
      <c r="K326" s="46"/>
      <c r="L326" s="46"/>
      <c r="M326" s="165"/>
      <c r="N326" s="127"/>
      <c r="O326" s="46"/>
      <c r="P326" s="46"/>
      <c r="Q326" s="46"/>
      <c r="R326" s="46"/>
      <c r="S326" s="165"/>
      <c r="T326" s="127"/>
      <c r="U326" s="46"/>
      <c r="V326" s="46"/>
      <c r="W326" s="46"/>
      <c r="X326" s="46"/>
      <c r="Y326" s="165"/>
      <c r="Z326" s="127"/>
      <c r="AA326" s="46"/>
      <c r="AB326" s="46"/>
      <c r="AC326" s="46"/>
      <c r="AD326" s="46"/>
      <c r="AE326" s="165"/>
      <c r="AF326" s="127"/>
      <c r="AG326" s="46"/>
      <c r="AH326" s="46"/>
      <c r="AI326" s="46"/>
      <c r="AJ326" s="130"/>
      <c r="AK326" s="11">
        <f>'Encargos e Benefícios'!D325</f>
        <v>0</v>
      </c>
      <c r="AL326" s="11">
        <f>IF('Encargos e Benefícios'!C325=0,0,'Encargos e Benefícios'!U325/'Encargos e Benefícios'!C325)</f>
        <v>0</v>
      </c>
      <c r="AM326" s="11">
        <f>IF('Encargos e Benefícios'!C325=0,0,'Encargos e Benefícios'!AC325/'Encargos e Benefícios'!C325)</f>
        <v>0</v>
      </c>
      <c r="AN326" s="114">
        <f>IF('Encargos e Benefícios'!C325=0,0,'Encargos e Benefícios'!AD325/'Encargos e Benefícios'!C325)</f>
        <v>0</v>
      </c>
      <c r="AO326" s="32"/>
      <c r="AP326" s="31"/>
      <c r="AQ326" s="31"/>
      <c r="AR326" s="203"/>
      <c r="AS326" s="32"/>
    </row>
    <row r="327" spans="1:45" ht="12.75" hidden="1" x14ac:dyDescent="0.2">
      <c r="A327" s="47">
        <v>321</v>
      </c>
      <c r="B327" s="12">
        <f>'Encargos e Benefícios'!B326</f>
        <v>0</v>
      </c>
      <c r="C327" s="10">
        <f>'Encargos e Benefícios'!C326</f>
        <v>0</v>
      </c>
      <c r="D327" s="37"/>
      <c r="E327" s="167"/>
      <c r="F327" s="166"/>
      <c r="G327" s="165"/>
      <c r="H327" s="127"/>
      <c r="I327" s="46"/>
      <c r="J327" s="46"/>
      <c r="K327" s="46"/>
      <c r="L327" s="46"/>
      <c r="M327" s="165"/>
      <c r="N327" s="127"/>
      <c r="O327" s="46"/>
      <c r="P327" s="46"/>
      <c r="Q327" s="46"/>
      <c r="R327" s="46"/>
      <c r="S327" s="165"/>
      <c r="T327" s="127"/>
      <c r="U327" s="46"/>
      <c r="V327" s="46"/>
      <c r="W327" s="46"/>
      <c r="X327" s="46"/>
      <c r="Y327" s="165"/>
      <c r="Z327" s="127"/>
      <c r="AA327" s="46"/>
      <c r="AB327" s="46"/>
      <c r="AC327" s="46"/>
      <c r="AD327" s="46"/>
      <c r="AE327" s="165"/>
      <c r="AF327" s="127"/>
      <c r="AG327" s="46"/>
      <c r="AH327" s="46"/>
      <c r="AI327" s="46"/>
      <c r="AJ327" s="130"/>
      <c r="AK327" s="11">
        <f>'Encargos e Benefícios'!D326</f>
        <v>0</v>
      </c>
      <c r="AL327" s="11">
        <f>IF('Encargos e Benefícios'!C326=0,0,'Encargos e Benefícios'!U326/'Encargos e Benefícios'!C326)</f>
        <v>0</v>
      </c>
      <c r="AM327" s="11">
        <f>IF('Encargos e Benefícios'!C326=0,0,'Encargos e Benefícios'!AC326/'Encargos e Benefícios'!C326)</f>
        <v>0</v>
      </c>
      <c r="AN327" s="114">
        <f>IF('Encargos e Benefícios'!C326=0,0,'Encargos e Benefícios'!AD326/'Encargos e Benefícios'!C326)</f>
        <v>0</v>
      </c>
      <c r="AO327" s="32"/>
      <c r="AP327" s="31"/>
      <c r="AQ327" s="31"/>
      <c r="AR327" s="203"/>
      <c r="AS327" s="32"/>
    </row>
    <row r="328" spans="1:45" ht="12.75" hidden="1" x14ac:dyDescent="0.2">
      <c r="A328" s="47">
        <v>322</v>
      </c>
      <c r="B328" s="12">
        <f>'Encargos e Benefícios'!B327</f>
        <v>0</v>
      </c>
      <c r="C328" s="10">
        <f>'Encargos e Benefícios'!C327</f>
        <v>0</v>
      </c>
      <c r="D328" s="37"/>
      <c r="E328" s="167"/>
      <c r="F328" s="166"/>
      <c r="G328" s="165"/>
      <c r="H328" s="127"/>
      <c r="I328" s="46"/>
      <c r="J328" s="46"/>
      <c r="K328" s="46"/>
      <c r="L328" s="46"/>
      <c r="M328" s="165"/>
      <c r="N328" s="127"/>
      <c r="O328" s="46"/>
      <c r="P328" s="46"/>
      <c r="Q328" s="46"/>
      <c r="R328" s="46"/>
      <c r="S328" s="165"/>
      <c r="T328" s="127"/>
      <c r="U328" s="46"/>
      <c r="V328" s="46"/>
      <c r="W328" s="46"/>
      <c r="X328" s="46"/>
      <c r="Y328" s="165"/>
      <c r="Z328" s="127"/>
      <c r="AA328" s="46"/>
      <c r="AB328" s="46"/>
      <c r="AC328" s="46"/>
      <c r="AD328" s="46"/>
      <c r="AE328" s="165"/>
      <c r="AF328" s="127"/>
      <c r="AG328" s="46"/>
      <c r="AH328" s="46"/>
      <c r="AI328" s="46"/>
      <c r="AJ328" s="130"/>
      <c r="AK328" s="11">
        <f>'Encargos e Benefícios'!D327</f>
        <v>0</v>
      </c>
      <c r="AL328" s="11">
        <f>IF('Encargos e Benefícios'!C327=0,0,'Encargos e Benefícios'!U327/'Encargos e Benefícios'!C327)</f>
        <v>0</v>
      </c>
      <c r="AM328" s="11">
        <f>IF('Encargos e Benefícios'!C327=0,0,'Encargos e Benefícios'!AC327/'Encargos e Benefícios'!C327)</f>
        <v>0</v>
      </c>
      <c r="AN328" s="114">
        <f>IF('Encargos e Benefícios'!C327=0,0,'Encargos e Benefícios'!AD327/'Encargos e Benefícios'!C327)</f>
        <v>0</v>
      </c>
      <c r="AO328" s="32"/>
      <c r="AP328" s="31"/>
      <c r="AQ328" s="31"/>
      <c r="AR328" s="203"/>
      <c r="AS328" s="32"/>
    </row>
    <row r="329" spans="1:45" ht="12.75" hidden="1" x14ac:dyDescent="0.2">
      <c r="A329" s="47">
        <v>323</v>
      </c>
      <c r="B329" s="12">
        <f>'Encargos e Benefícios'!B328</f>
        <v>0</v>
      </c>
      <c r="C329" s="10">
        <f>'Encargos e Benefícios'!C328</f>
        <v>0</v>
      </c>
      <c r="D329" s="37"/>
      <c r="E329" s="167"/>
      <c r="F329" s="166"/>
      <c r="G329" s="165"/>
      <c r="H329" s="127"/>
      <c r="I329" s="46"/>
      <c r="J329" s="46"/>
      <c r="K329" s="46"/>
      <c r="L329" s="46"/>
      <c r="M329" s="165"/>
      <c r="N329" s="127"/>
      <c r="O329" s="46"/>
      <c r="P329" s="46"/>
      <c r="Q329" s="46"/>
      <c r="R329" s="46"/>
      <c r="S329" s="165"/>
      <c r="T329" s="127"/>
      <c r="U329" s="46"/>
      <c r="V329" s="46"/>
      <c r="W329" s="46"/>
      <c r="X329" s="46"/>
      <c r="Y329" s="165"/>
      <c r="Z329" s="127"/>
      <c r="AA329" s="46"/>
      <c r="AB329" s="46"/>
      <c r="AC329" s="46"/>
      <c r="AD329" s="46"/>
      <c r="AE329" s="165"/>
      <c r="AF329" s="127"/>
      <c r="AG329" s="46"/>
      <c r="AH329" s="46"/>
      <c r="AI329" s="46"/>
      <c r="AJ329" s="130"/>
      <c r="AK329" s="11">
        <f>'Encargos e Benefícios'!D328</f>
        <v>0</v>
      </c>
      <c r="AL329" s="11">
        <f>IF('Encargos e Benefícios'!C328=0,0,'Encargos e Benefícios'!U328/'Encargos e Benefícios'!C328)</f>
        <v>0</v>
      </c>
      <c r="AM329" s="11">
        <f>IF('Encargos e Benefícios'!C328=0,0,'Encargos e Benefícios'!AC328/'Encargos e Benefícios'!C328)</f>
        <v>0</v>
      </c>
      <c r="AN329" s="114">
        <f>IF('Encargos e Benefícios'!C328=0,0,'Encargos e Benefícios'!AD328/'Encargos e Benefícios'!C328)</f>
        <v>0</v>
      </c>
      <c r="AO329" s="32"/>
      <c r="AP329" s="31"/>
      <c r="AQ329" s="31"/>
      <c r="AR329" s="203"/>
      <c r="AS329" s="32"/>
    </row>
    <row r="330" spans="1:45" ht="12.75" hidden="1" x14ac:dyDescent="0.2">
      <c r="A330" s="47">
        <v>324</v>
      </c>
      <c r="B330" s="12">
        <f>'Encargos e Benefícios'!B329</f>
        <v>0</v>
      </c>
      <c r="C330" s="10">
        <f>'Encargos e Benefícios'!C329</f>
        <v>0</v>
      </c>
      <c r="D330" s="37"/>
      <c r="E330" s="167"/>
      <c r="F330" s="166"/>
      <c r="G330" s="165"/>
      <c r="H330" s="127"/>
      <c r="I330" s="46"/>
      <c r="J330" s="46"/>
      <c r="K330" s="46"/>
      <c r="L330" s="46"/>
      <c r="M330" s="165"/>
      <c r="N330" s="127"/>
      <c r="O330" s="46"/>
      <c r="P330" s="46"/>
      <c r="Q330" s="46"/>
      <c r="R330" s="46"/>
      <c r="S330" s="165"/>
      <c r="T330" s="127"/>
      <c r="U330" s="46"/>
      <c r="V330" s="46"/>
      <c r="W330" s="46"/>
      <c r="X330" s="46"/>
      <c r="Y330" s="165"/>
      <c r="Z330" s="127"/>
      <c r="AA330" s="46"/>
      <c r="AB330" s="46"/>
      <c r="AC330" s="46"/>
      <c r="AD330" s="46"/>
      <c r="AE330" s="165"/>
      <c r="AF330" s="127"/>
      <c r="AG330" s="46"/>
      <c r="AH330" s="46"/>
      <c r="AI330" s="46"/>
      <c r="AJ330" s="130"/>
      <c r="AK330" s="11">
        <f>'Encargos e Benefícios'!D329</f>
        <v>0</v>
      </c>
      <c r="AL330" s="11">
        <f>IF('Encargos e Benefícios'!C329=0,0,'Encargos e Benefícios'!U329/'Encargos e Benefícios'!C329)</f>
        <v>0</v>
      </c>
      <c r="AM330" s="11">
        <f>IF('Encargos e Benefícios'!C329=0,0,'Encargos e Benefícios'!AC329/'Encargos e Benefícios'!C329)</f>
        <v>0</v>
      </c>
      <c r="AN330" s="114">
        <f>IF('Encargos e Benefícios'!C329=0,0,'Encargos e Benefícios'!AD329/'Encargos e Benefícios'!C329)</f>
        <v>0</v>
      </c>
      <c r="AO330" s="32"/>
      <c r="AP330" s="31"/>
      <c r="AQ330" s="31"/>
      <c r="AR330" s="203"/>
      <c r="AS330" s="32"/>
    </row>
    <row r="331" spans="1:45" ht="12.75" hidden="1" x14ac:dyDescent="0.2">
      <c r="A331" s="47">
        <v>325</v>
      </c>
      <c r="B331" s="12">
        <f>'Encargos e Benefícios'!B330</f>
        <v>0</v>
      </c>
      <c r="C331" s="10">
        <f>'Encargos e Benefícios'!C330</f>
        <v>0</v>
      </c>
      <c r="D331" s="37"/>
      <c r="E331" s="167"/>
      <c r="F331" s="166"/>
      <c r="G331" s="165"/>
      <c r="H331" s="127"/>
      <c r="I331" s="46"/>
      <c r="J331" s="46"/>
      <c r="K331" s="46"/>
      <c r="L331" s="46"/>
      <c r="M331" s="165"/>
      <c r="N331" s="127"/>
      <c r="O331" s="46"/>
      <c r="P331" s="46"/>
      <c r="Q331" s="46"/>
      <c r="R331" s="46"/>
      <c r="S331" s="165"/>
      <c r="T331" s="127"/>
      <c r="U331" s="46"/>
      <c r="V331" s="46"/>
      <c r="W331" s="46"/>
      <c r="X331" s="46"/>
      <c r="Y331" s="165"/>
      <c r="Z331" s="127"/>
      <c r="AA331" s="46"/>
      <c r="AB331" s="46"/>
      <c r="AC331" s="46"/>
      <c r="AD331" s="46"/>
      <c r="AE331" s="165"/>
      <c r="AF331" s="127"/>
      <c r="AG331" s="46"/>
      <c r="AH331" s="46"/>
      <c r="AI331" s="46"/>
      <c r="AJ331" s="130"/>
      <c r="AK331" s="11">
        <f>'Encargos e Benefícios'!D330</f>
        <v>0</v>
      </c>
      <c r="AL331" s="11">
        <f>IF('Encargos e Benefícios'!C330=0,0,'Encargos e Benefícios'!U330/'Encargos e Benefícios'!C330)</f>
        <v>0</v>
      </c>
      <c r="AM331" s="11">
        <f>IF('Encargos e Benefícios'!C330=0,0,'Encargos e Benefícios'!AC330/'Encargos e Benefícios'!C330)</f>
        <v>0</v>
      </c>
      <c r="AN331" s="114">
        <f>IF('Encargos e Benefícios'!C330=0,0,'Encargos e Benefícios'!AD330/'Encargos e Benefícios'!C330)</f>
        <v>0</v>
      </c>
      <c r="AO331" s="32"/>
      <c r="AP331" s="31"/>
      <c r="AQ331" s="31"/>
      <c r="AR331" s="203"/>
      <c r="AS331" s="32"/>
    </row>
    <row r="332" spans="1:45" ht="12.75" hidden="1" x14ac:dyDescent="0.2">
      <c r="A332" s="47">
        <v>326</v>
      </c>
      <c r="B332" s="12">
        <f>'Encargos e Benefícios'!B331</f>
        <v>0</v>
      </c>
      <c r="C332" s="10">
        <f>'Encargos e Benefícios'!C331</f>
        <v>0</v>
      </c>
      <c r="D332" s="37"/>
      <c r="E332" s="167"/>
      <c r="F332" s="166"/>
      <c r="G332" s="165"/>
      <c r="H332" s="127"/>
      <c r="I332" s="46"/>
      <c r="J332" s="46"/>
      <c r="K332" s="46"/>
      <c r="L332" s="46"/>
      <c r="M332" s="165"/>
      <c r="N332" s="127"/>
      <c r="O332" s="46"/>
      <c r="P332" s="46"/>
      <c r="Q332" s="46"/>
      <c r="R332" s="46"/>
      <c r="S332" s="165"/>
      <c r="T332" s="127"/>
      <c r="U332" s="46"/>
      <c r="V332" s="46"/>
      <c r="W332" s="46"/>
      <c r="X332" s="46"/>
      <c r="Y332" s="165"/>
      <c r="Z332" s="127"/>
      <c r="AA332" s="46"/>
      <c r="AB332" s="46"/>
      <c r="AC332" s="46"/>
      <c r="AD332" s="46"/>
      <c r="AE332" s="165"/>
      <c r="AF332" s="127"/>
      <c r="AG332" s="46"/>
      <c r="AH332" s="46"/>
      <c r="AI332" s="46"/>
      <c r="AJ332" s="130"/>
      <c r="AK332" s="11">
        <f>'Encargos e Benefícios'!D331</f>
        <v>0</v>
      </c>
      <c r="AL332" s="11">
        <f>IF('Encargos e Benefícios'!C331=0,0,'Encargos e Benefícios'!U331/'Encargos e Benefícios'!C331)</f>
        <v>0</v>
      </c>
      <c r="AM332" s="11">
        <f>IF('Encargos e Benefícios'!C331=0,0,'Encargos e Benefícios'!AC331/'Encargos e Benefícios'!C331)</f>
        <v>0</v>
      </c>
      <c r="AN332" s="114">
        <f>IF('Encargos e Benefícios'!C331=0,0,'Encargos e Benefícios'!AD331/'Encargos e Benefícios'!C331)</f>
        <v>0</v>
      </c>
      <c r="AO332" s="32"/>
      <c r="AP332" s="31"/>
      <c r="AQ332" s="31"/>
      <c r="AR332" s="203"/>
      <c r="AS332" s="32"/>
    </row>
    <row r="333" spans="1:45" ht="12.75" hidden="1" x14ac:dyDescent="0.2">
      <c r="A333" s="47">
        <v>327</v>
      </c>
      <c r="B333" s="12">
        <f>'Encargos e Benefícios'!B332</f>
        <v>0</v>
      </c>
      <c r="C333" s="10">
        <f>'Encargos e Benefícios'!C332</f>
        <v>0</v>
      </c>
      <c r="D333" s="37"/>
      <c r="E333" s="167"/>
      <c r="F333" s="166"/>
      <c r="G333" s="165"/>
      <c r="H333" s="127"/>
      <c r="I333" s="46"/>
      <c r="J333" s="46"/>
      <c r="K333" s="46"/>
      <c r="L333" s="46"/>
      <c r="M333" s="165"/>
      <c r="N333" s="127"/>
      <c r="O333" s="46"/>
      <c r="P333" s="46"/>
      <c r="Q333" s="46"/>
      <c r="R333" s="46"/>
      <c r="S333" s="165"/>
      <c r="T333" s="127"/>
      <c r="U333" s="46"/>
      <c r="V333" s="46"/>
      <c r="W333" s="46"/>
      <c r="X333" s="46"/>
      <c r="Y333" s="165"/>
      <c r="Z333" s="127"/>
      <c r="AA333" s="46"/>
      <c r="AB333" s="46"/>
      <c r="AC333" s="46"/>
      <c r="AD333" s="46"/>
      <c r="AE333" s="165"/>
      <c r="AF333" s="127"/>
      <c r="AG333" s="46"/>
      <c r="AH333" s="46"/>
      <c r="AI333" s="46"/>
      <c r="AJ333" s="130"/>
      <c r="AK333" s="11">
        <f>'Encargos e Benefícios'!D332</f>
        <v>0</v>
      </c>
      <c r="AL333" s="11">
        <f>IF('Encargos e Benefícios'!C332=0,0,'Encargos e Benefícios'!U332/'Encargos e Benefícios'!C332)</f>
        <v>0</v>
      </c>
      <c r="AM333" s="11">
        <f>IF('Encargos e Benefícios'!C332=0,0,'Encargos e Benefícios'!AC332/'Encargos e Benefícios'!C332)</f>
        <v>0</v>
      </c>
      <c r="AN333" s="114">
        <f>IF('Encargos e Benefícios'!C332=0,0,'Encargos e Benefícios'!AD332/'Encargos e Benefícios'!C332)</f>
        <v>0</v>
      </c>
      <c r="AO333" s="32"/>
      <c r="AP333" s="31"/>
      <c r="AQ333" s="31"/>
      <c r="AR333" s="203"/>
      <c r="AS333" s="32"/>
    </row>
    <row r="334" spans="1:45" ht="12.75" hidden="1" x14ac:dyDescent="0.2">
      <c r="A334" s="47">
        <v>328</v>
      </c>
      <c r="B334" s="12">
        <f>'Encargos e Benefícios'!B333</f>
        <v>0</v>
      </c>
      <c r="C334" s="10">
        <f>'Encargos e Benefícios'!C333</f>
        <v>0</v>
      </c>
      <c r="D334" s="37"/>
      <c r="E334" s="167"/>
      <c r="F334" s="166"/>
      <c r="G334" s="165"/>
      <c r="H334" s="127"/>
      <c r="I334" s="46"/>
      <c r="J334" s="46"/>
      <c r="K334" s="46"/>
      <c r="L334" s="46"/>
      <c r="M334" s="165"/>
      <c r="N334" s="127"/>
      <c r="O334" s="46"/>
      <c r="P334" s="46"/>
      <c r="Q334" s="46"/>
      <c r="R334" s="46"/>
      <c r="S334" s="165"/>
      <c r="T334" s="127"/>
      <c r="U334" s="46"/>
      <c r="V334" s="46"/>
      <c r="W334" s="46"/>
      <c r="X334" s="46"/>
      <c r="Y334" s="165"/>
      <c r="Z334" s="127"/>
      <c r="AA334" s="46"/>
      <c r="AB334" s="46"/>
      <c r="AC334" s="46"/>
      <c r="AD334" s="46"/>
      <c r="AE334" s="165"/>
      <c r="AF334" s="127"/>
      <c r="AG334" s="46"/>
      <c r="AH334" s="46"/>
      <c r="AI334" s="46"/>
      <c r="AJ334" s="130"/>
      <c r="AK334" s="11">
        <f>'Encargos e Benefícios'!D333</f>
        <v>0</v>
      </c>
      <c r="AL334" s="11">
        <f>IF('Encargos e Benefícios'!C333=0,0,'Encargos e Benefícios'!U333/'Encargos e Benefícios'!C333)</f>
        <v>0</v>
      </c>
      <c r="AM334" s="11">
        <f>IF('Encargos e Benefícios'!C333=0,0,'Encargos e Benefícios'!AC333/'Encargos e Benefícios'!C333)</f>
        <v>0</v>
      </c>
      <c r="AN334" s="114">
        <f>IF('Encargos e Benefícios'!C333=0,0,'Encargos e Benefícios'!AD333/'Encargos e Benefícios'!C333)</f>
        <v>0</v>
      </c>
      <c r="AO334" s="32"/>
      <c r="AP334" s="31"/>
      <c r="AQ334" s="31"/>
      <c r="AR334" s="203"/>
      <c r="AS334" s="32"/>
    </row>
    <row r="335" spans="1:45" ht="12.75" hidden="1" x14ac:dyDescent="0.2">
      <c r="A335" s="47">
        <v>329</v>
      </c>
      <c r="B335" s="12">
        <f>'Encargos e Benefícios'!B334</f>
        <v>0</v>
      </c>
      <c r="C335" s="10">
        <f>'Encargos e Benefícios'!C334</f>
        <v>0</v>
      </c>
      <c r="D335" s="37"/>
      <c r="E335" s="167"/>
      <c r="F335" s="166"/>
      <c r="G335" s="165"/>
      <c r="H335" s="127"/>
      <c r="I335" s="46"/>
      <c r="J335" s="46"/>
      <c r="K335" s="46"/>
      <c r="L335" s="46"/>
      <c r="M335" s="165"/>
      <c r="N335" s="127"/>
      <c r="O335" s="46"/>
      <c r="P335" s="46"/>
      <c r="Q335" s="46"/>
      <c r="R335" s="46"/>
      <c r="S335" s="165"/>
      <c r="T335" s="127"/>
      <c r="U335" s="46"/>
      <c r="V335" s="46"/>
      <c r="W335" s="46"/>
      <c r="X335" s="46"/>
      <c r="Y335" s="165"/>
      <c r="Z335" s="127"/>
      <c r="AA335" s="46"/>
      <c r="AB335" s="46"/>
      <c r="AC335" s="46"/>
      <c r="AD335" s="46"/>
      <c r="AE335" s="165"/>
      <c r="AF335" s="127"/>
      <c r="AG335" s="46"/>
      <c r="AH335" s="46"/>
      <c r="AI335" s="46"/>
      <c r="AJ335" s="130"/>
      <c r="AK335" s="11">
        <f>'Encargos e Benefícios'!D334</f>
        <v>0</v>
      </c>
      <c r="AL335" s="11">
        <f>IF('Encargos e Benefícios'!C334=0,0,'Encargos e Benefícios'!U334/'Encargos e Benefícios'!C334)</f>
        <v>0</v>
      </c>
      <c r="AM335" s="11">
        <f>IF('Encargos e Benefícios'!C334=0,0,'Encargos e Benefícios'!AC334/'Encargos e Benefícios'!C334)</f>
        <v>0</v>
      </c>
      <c r="AN335" s="114">
        <f>IF('Encargos e Benefícios'!C334=0,0,'Encargos e Benefícios'!AD334/'Encargos e Benefícios'!C334)</f>
        <v>0</v>
      </c>
      <c r="AO335" s="32"/>
      <c r="AP335" s="31"/>
      <c r="AQ335" s="31"/>
      <c r="AR335" s="203"/>
      <c r="AS335" s="32"/>
    </row>
    <row r="336" spans="1:45" ht="12.75" hidden="1" x14ac:dyDescent="0.2">
      <c r="A336" s="47">
        <v>330</v>
      </c>
      <c r="B336" s="12">
        <f>'Encargos e Benefícios'!B335</f>
        <v>0</v>
      </c>
      <c r="C336" s="10">
        <f>'Encargos e Benefícios'!C335</f>
        <v>0</v>
      </c>
      <c r="D336" s="37"/>
      <c r="E336" s="167"/>
      <c r="F336" s="166"/>
      <c r="G336" s="165"/>
      <c r="H336" s="127"/>
      <c r="I336" s="46"/>
      <c r="J336" s="46"/>
      <c r="K336" s="46"/>
      <c r="L336" s="46"/>
      <c r="M336" s="165"/>
      <c r="N336" s="127"/>
      <c r="O336" s="46"/>
      <c r="P336" s="46"/>
      <c r="Q336" s="46"/>
      <c r="R336" s="46"/>
      <c r="S336" s="165"/>
      <c r="T336" s="127"/>
      <c r="U336" s="46"/>
      <c r="V336" s="46"/>
      <c r="W336" s="46"/>
      <c r="X336" s="46"/>
      <c r="Y336" s="165"/>
      <c r="Z336" s="127"/>
      <c r="AA336" s="46"/>
      <c r="AB336" s="46"/>
      <c r="AC336" s="46"/>
      <c r="AD336" s="46"/>
      <c r="AE336" s="165"/>
      <c r="AF336" s="127"/>
      <c r="AG336" s="46"/>
      <c r="AH336" s="46"/>
      <c r="AI336" s="46"/>
      <c r="AJ336" s="130"/>
      <c r="AK336" s="11">
        <f>'Encargos e Benefícios'!D335</f>
        <v>0</v>
      </c>
      <c r="AL336" s="11">
        <f>IF('Encargos e Benefícios'!C335=0,0,'Encargos e Benefícios'!U335/'Encargos e Benefícios'!C335)</f>
        <v>0</v>
      </c>
      <c r="AM336" s="11">
        <f>IF('Encargos e Benefícios'!C335=0,0,'Encargos e Benefícios'!AC335/'Encargos e Benefícios'!C335)</f>
        <v>0</v>
      </c>
      <c r="AN336" s="114">
        <f>IF('Encargos e Benefícios'!C335=0,0,'Encargos e Benefícios'!AD335/'Encargos e Benefícios'!C335)</f>
        <v>0</v>
      </c>
      <c r="AO336" s="32"/>
      <c r="AP336" s="31"/>
      <c r="AQ336" s="31"/>
      <c r="AR336" s="203"/>
      <c r="AS336" s="32"/>
    </row>
    <row r="337" spans="1:45" ht="12.75" hidden="1" x14ac:dyDescent="0.2">
      <c r="A337" s="47">
        <v>331</v>
      </c>
      <c r="B337" s="12">
        <f>'Encargos e Benefícios'!B336</f>
        <v>0</v>
      </c>
      <c r="C337" s="10">
        <f>'Encargos e Benefícios'!C336</f>
        <v>0</v>
      </c>
      <c r="D337" s="37"/>
      <c r="E337" s="167"/>
      <c r="F337" s="166"/>
      <c r="G337" s="165"/>
      <c r="H337" s="127"/>
      <c r="I337" s="46"/>
      <c r="J337" s="46"/>
      <c r="K337" s="46"/>
      <c r="L337" s="46"/>
      <c r="M337" s="165"/>
      <c r="N337" s="127"/>
      <c r="O337" s="46"/>
      <c r="P337" s="46"/>
      <c r="Q337" s="46"/>
      <c r="R337" s="46"/>
      <c r="S337" s="165"/>
      <c r="T337" s="127"/>
      <c r="U337" s="46"/>
      <c r="V337" s="46"/>
      <c r="W337" s="46"/>
      <c r="X337" s="46"/>
      <c r="Y337" s="165"/>
      <c r="Z337" s="127"/>
      <c r="AA337" s="46"/>
      <c r="AB337" s="46"/>
      <c r="AC337" s="46"/>
      <c r="AD337" s="46"/>
      <c r="AE337" s="165"/>
      <c r="AF337" s="127"/>
      <c r="AG337" s="46"/>
      <c r="AH337" s="46"/>
      <c r="AI337" s="46"/>
      <c r="AJ337" s="130"/>
      <c r="AK337" s="11">
        <f>'Encargos e Benefícios'!D336</f>
        <v>0</v>
      </c>
      <c r="AL337" s="11">
        <f>IF('Encargos e Benefícios'!C336=0,0,'Encargos e Benefícios'!U336/'Encargos e Benefícios'!C336)</f>
        <v>0</v>
      </c>
      <c r="AM337" s="11">
        <f>IF('Encargos e Benefícios'!C336=0,0,'Encargos e Benefícios'!AC336/'Encargos e Benefícios'!C336)</f>
        <v>0</v>
      </c>
      <c r="AN337" s="114">
        <f>IF('Encargos e Benefícios'!C336=0,0,'Encargos e Benefícios'!AD336/'Encargos e Benefícios'!C336)</f>
        <v>0</v>
      </c>
      <c r="AO337" s="32"/>
      <c r="AP337" s="31"/>
      <c r="AQ337" s="31"/>
      <c r="AR337" s="203"/>
      <c r="AS337" s="32"/>
    </row>
    <row r="338" spans="1:45" ht="12.75" hidden="1" x14ac:dyDescent="0.2">
      <c r="A338" s="47">
        <v>332</v>
      </c>
      <c r="B338" s="12">
        <f>'Encargos e Benefícios'!B337</f>
        <v>0</v>
      </c>
      <c r="C338" s="10">
        <f>'Encargos e Benefícios'!C337</f>
        <v>0</v>
      </c>
      <c r="D338" s="37"/>
      <c r="E338" s="167"/>
      <c r="F338" s="166"/>
      <c r="G338" s="165"/>
      <c r="H338" s="127"/>
      <c r="I338" s="46"/>
      <c r="J338" s="46"/>
      <c r="K338" s="46"/>
      <c r="L338" s="46"/>
      <c r="M338" s="165"/>
      <c r="N338" s="127"/>
      <c r="O338" s="46"/>
      <c r="P338" s="46"/>
      <c r="Q338" s="46"/>
      <c r="R338" s="46"/>
      <c r="S338" s="165"/>
      <c r="T338" s="127"/>
      <c r="U338" s="46"/>
      <c r="V338" s="46"/>
      <c r="W338" s="46"/>
      <c r="X338" s="46"/>
      <c r="Y338" s="165"/>
      <c r="Z338" s="127"/>
      <c r="AA338" s="46"/>
      <c r="AB338" s="46"/>
      <c r="AC338" s="46"/>
      <c r="AD338" s="46"/>
      <c r="AE338" s="165"/>
      <c r="AF338" s="127"/>
      <c r="AG338" s="46"/>
      <c r="AH338" s="46"/>
      <c r="AI338" s="46"/>
      <c r="AJ338" s="130"/>
      <c r="AK338" s="11">
        <f>'Encargos e Benefícios'!D337</f>
        <v>0</v>
      </c>
      <c r="AL338" s="11">
        <f>IF('Encargos e Benefícios'!C337=0,0,'Encargos e Benefícios'!U337/'Encargos e Benefícios'!C337)</f>
        <v>0</v>
      </c>
      <c r="AM338" s="11">
        <f>IF('Encargos e Benefícios'!C337=0,0,'Encargos e Benefícios'!AC337/'Encargos e Benefícios'!C337)</f>
        <v>0</v>
      </c>
      <c r="AN338" s="114">
        <f>IF('Encargos e Benefícios'!C337=0,0,'Encargos e Benefícios'!AD337/'Encargos e Benefícios'!C337)</f>
        <v>0</v>
      </c>
      <c r="AO338" s="32"/>
      <c r="AP338" s="31"/>
      <c r="AQ338" s="31"/>
      <c r="AR338" s="203"/>
      <c r="AS338" s="32"/>
    </row>
    <row r="339" spans="1:45" ht="12.75" hidden="1" x14ac:dyDescent="0.2">
      <c r="A339" s="47">
        <v>333</v>
      </c>
      <c r="B339" s="12">
        <f>'Encargos e Benefícios'!B338</f>
        <v>0</v>
      </c>
      <c r="C339" s="10">
        <f>'Encargos e Benefícios'!C338</f>
        <v>0</v>
      </c>
      <c r="D339" s="37"/>
      <c r="E339" s="167"/>
      <c r="F339" s="166"/>
      <c r="G339" s="165"/>
      <c r="H339" s="127"/>
      <c r="I339" s="46"/>
      <c r="J339" s="46"/>
      <c r="K339" s="46"/>
      <c r="L339" s="46"/>
      <c r="M339" s="165"/>
      <c r="N339" s="127"/>
      <c r="O339" s="46"/>
      <c r="P339" s="46"/>
      <c r="Q339" s="46"/>
      <c r="R339" s="46"/>
      <c r="S339" s="165"/>
      <c r="T339" s="127"/>
      <c r="U339" s="46"/>
      <c r="V339" s="46"/>
      <c r="W339" s="46"/>
      <c r="X339" s="46"/>
      <c r="Y339" s="165"/>
      <c r="Z339" s="127"/>
      <c r="AA339" s="46"/>
      <c r="AB339" s="46"/>
      <c r="AC339" s="46"/>
      <c r="AD339" s="46"/>
      <c r="AE339" s="165"/>
      <c r="AF339" s="127"/>
      <c r="AG339" s="46"/>
      <c r="AH339" s="46"/>
      <c r="AI339" s="46"/>
      <c r="AJ339" s="130"/>
      <c r="AK339" s="11">
        <f>'Encargos e Benefícios'!D338</f>
        <v>0</v>
      </c>
      <c r="AL339" s="11">
        <f>IF('Encargos e Benefícios'!C338=0,0,'Encargos e Benefícios'!U338/'Encargos e Benefícios'!C338)</f>
        <v>0</v>
      </c>
      <c r="AM339" s="11">
        <f>IF('Encargos e Benefícios'!C338=0,0,'Encargos e Benefícios'!AC338/'Encargos e Benefícios'!C338)</f>
        <v>0</v>
      </c>
      <c r="AN339" s="114">
        <f>IF('Encargos e Benefícios'!C338=0,0,'Encargos e Benefícios'!AD338/'Encargos e Benefícios'!C338)</f>
        <v>0</v>
      </c>
      <c r="AO339" s="32"/>
      <c r="AP339" s="31"/>
      <c r="AQ339" s="31"/>
      <c r="AR339" s="203"/>
      <c r="AS339" s="32"/>
    </row>
    <row r="340" spans="1:45" ht="12.75" hidden="1" x14ac:dyDescent="0.2">
      <c r="A340" s="47">
        <v>334</v>
      </c>
      <c r="B340" s="12">
        <f>'Encargos e Benefícios'!B339</f>
        <v>0</v>
      </c>
      <c r="C340" s="10">
        <f>'Encargos e Benefícios'!C339</f>
        <v>0</v>
      </c>
      <c r="D340" s="37"/>
      <c r="E340" s="167"/>
      <c r="F340" s="166"/>
      <c r="G340" s="165"/>
      <c r="H340" s="127"/>
      <c r="I340" s="46"/>
      <c r="J340" s="46"/>
      <c r="K340" s="46"/>
      <c r="L340" s="46"/>
      <c r="M340" s="165"/>
      <c r="N340" s="127"/>
      <c r="O340" s="46"/>
      <c r="P340" s="46"/>
      <c r="Q340" s="46"/>
      <c r="R340" s="46"/>
      <c r="S340" s="165"/>
      <c r="T340" s="127"/>
      <c r="U340" s="46"/>
      <c r="V340" s="46"/>
      <c r="W340" s="46"/>
      <c r="X340" s="46"/>
      <c r="Y340" s="165"/>
      <c r="Z340" s="127"/>
      <c r="AA340" s="46"/>
      <c r="AB340" s="46"/>
      <c r="AC340" s="46"/>
      <c r="AD340" s="46"/>
      <c r="AE340" s="165"/>
      <c r="AF340" s="127"/>
      <c r="AG340" s="46"/>
      <c r="AH340" s="46"/>
      <c r="AI340" s="46"/>
      <c r="AJ340" s="130"/>
      <c r="AK340" s="11">
        <f>'Encargos e Benefícios'!D339</f>
        <v>0</v>
      </c>
      <c r="AL340" s="11">
        <f>IF('Encargos e Benefícios'!C339=0,0,'Encargos e Benefícios'!U339/'Encargos e Benefícios'!C339)</f>
        <v>0</v>
      </c>
      <c r="AM340" s="11">
        <f>IF('Encargos e Benefícios'!C339=0,0,'Encargos e Benefícios'!AC339/'Encargos e Benefícios'!C339)</f>
        <v>0</v>
      </c>
      <c r="AN340" s="114">
        <f>IF('Encargos e Benefícios'!C339=0,0,'Encargos e Benefícios'!AD339/'Encargos e Benefícios'!C339)</f>
        <v>0</v>
      </c>
      <c r="AO340" s="32"/>
      <c r="AP340" s="31"/>
      <c r="AQ340" s="31"/>
      <c r="AR340" s="203"/>
      <c r="AS340" s="32"/>
    </row>
    <row r="341" spans="1:45" ht="12.75" hidden="1" x14ac:dyDescent="0.2">
      <c r="A341" s="47">
        <v>335</v>
      </c>
      <c r="B341" s="12">
        <f>'Encargos e Benefícios'!B340</f>
        <v>0</v>
      </c>
      <c r="C341" s="10">
        <f>'Encargos e Benefícios'!C340</f>
        <v>0</v>
      </c>
      <c r="D341" s="37"/>
      <c r="E341" s="167"/>
      <c r="F341" s="166"/>
      <c r="G341" s="165"/>
      <c r="H341" s="127"/>
      <c r="I341" s="46"/>
      <c r="J341" s="46"/>
      <c r="K341" s="46"/>
      <c r="L341" s="46"/>
      <c r="M341" s="165"/>
      <c r="N341" s="127"/>
      <c r="O341" s="46"/>
      <c r="P341" s="46"/>
      <c r="Q341" s="46"/>
      <c r="R341" s="46"/>
      <c r="S341" s="165"/>
      <c r="T341" s="127"/>
      <c r="U341" s="46"/>
      <c r="V341" s="46"/>
      <c r="W341" s="46"/>
      <c r="X341" s="46"/>
      <c r="Y341" s="165"/>
      <c r="Z341" s="127"/>
      <c r="AA341" s="46"/>
      <c r="AB341" s="46"/>
      <c r="AC341" s="46"/>
      <c r="AD341" s="46"/>
      <c r="AE341" s="165"/>
      <c r="AF341" s="127"/>
      <c r="AG341" s="46"/>
      <c r="AH341" s="46"/>
      <c r="AI341" s="46"/>
      <c r="AJ341" s="130"/>
      <c r="AK341" s="11">
        <f>'Encargos e Benefícios'!D340</f>
        <v>0</v>
      </c>
      <c r="AL341" s="11">
        <f>IF('Encargos e Benefícios'!C340=0,0,'Encargos e Benefícios'!U340/'Encargos e Benefícios'!C340)</f>
        <v>0</v>
      </c>
      <c r="AM341" s="11">
        <f>IF('Encargos e Benefícios'!C340=0,0,'Encargos e Benefícios'!AC340/'Encargos e Benefícios'!C340)</f>
        <v>0</v>
      </c>
      <c r="AN341" s="114">
        <f>IF('Encargos e Benefícios'!C340=0,0,'Encargos e Benefícios'!AD340/'Encargos e Benefícios'!C340)</f>
        <v>0</v>
      </c>
      <c r="AO341" s="32"/>
      <c r="AP341" s="31"/>
      <c r="AQ341" s="31"/>
      <c r="AR341" s="203"/>
      <c r="AS341" s="32"/>
    </row>
    <row r="342" spans="1:45" ht="12.75" hidden="1" x14ac:dyDescent="0.2">
      <c r="A342" s="47">
        <v>336</v>
      </c>
      <c r="B342" s="12">
        <f>'Encargos e Benefícios'!B341</f>
        <v>0</v>
      </c>
      <c r="C342" s="10">
        <f>'Encargos e Benefícios'!C341</f>
        <v>0</v>
      </c>
      <c r="D342" s="37"/>
      <c r="E342" s="167"/>
      <c r="F342" s="166"/>
      <c r="G342" s="165"/>
      <c r="H342" s="127"/>
      <c r="I342" s="46"/>
      <c r="J342" s="46"/>
      <c r="K342" s="46"/>
      <c r="L342" s="46"/>
      <c r="M342" s="165"/>
      <c r="N342" s="127"/>
      <c r="O342" s="46"/>
      <c r="P342" s="46"/>
      <c r="Q342" s="46"/>
      <c r="R342" s="46"/>
      <c r="S342" s="165"/>
      <c r="T342" s="127"/>
      <c r="U342" s="46"/>
      <c r="V342" s="46"/>
      <c r="W342" s="46"/>
      <c r="X342" s="46"/>
      <c r="Y342" s="165"/>
      <c r="Z342" s="127"/>
      <c r="AA342" s="46"/>
      <c r="AB342" s="46"/>
      <c r="AC342" s="46"/>
      <c r="AD342" s="46"/>
      <c r="AE342" s="165"/>
      <c r="AF342" s="127"/>
      <c r="AG342" s="46"/>
      <c r="AH342" s="46"/>
      <c r="AI342" s="46"/>
      <c r="AJ342" s="130"/>
      <c r="AK342" s="11">
        <f>'Encargos e Benefícios'!D341</f>
        <v>0</v>
      </c>
      <c r="AL342" s="11">
        <f>IF('Encargos e Benefícios'!C341=0,0,'Encargos e Benefícios'!U341/'Encargos e Benefícios'!C341)</f>
        <v>0</v>
      </c>
      <c r="AM342" s="11">
        <f>IF('Encargos e Benefícios'!C341=0,0,'Encargos e Benefícios'!AC341/'Encargos e Benefícios'!C341)</f>
        <v>0</v>
      </c>
      <c r="AN342" s="114">
        <f>IF('Encargos e Benefícios'!C341=0,0,'Encargos e Benefícios'!AD341/'Encargos e Benefícios'!C341)</f>
        <v>0</v>
      </c>
      <c r="AO342" s="32"/>
      <c r="AP342" s="31"/>
      <c r="AQ342" s="31"/>
      <c r="AR342" s="203"/>
      <c r="AS342" s="32"/>
    </row>
    <row r="343" spans="1:45" ht="12.75" hidden="1" x14ac:dyDescent="0.2">
      <c r="A343" s="47">
        <v>337</v>
      </c>
      <c r="B343" s="12">
        <f>'Encargos e Benefícios'!B342</f>
        <v>0</v>
      </c>
      <c r="C343" s="10">
        <f>'Encargos e Benefícios'!C342</f>
        <v>0</v>
      </c>
      <c r="D343" s="37"/>
      <c r="E343" s="167"/>
      <c r="F343" s="166"/>
      <c r="G343" s="165"/>
      <c r="H343" s="127"/>
      <c r="I343" s="46"/>
      <c r="J343" s="46"/>
      <c r="K343" s="46"/>
      <c r="L343" s="46"/>
      <c r="M343" s="165"/>
      <c r="N343" s="127"/>
      <c r="O343" s="46"/>
      <c r="P343" s="46"/>
      <c r="Q343" s="46"/>
      <c r="R343" s="46"/>
      <c r="S343" s="165"/>
      <c r="T343" s="127"/>
      <c r="U343" s="46"/>
      <c r="V343" s="46"/>
      <c r="W343" s="46"/>
      <c r="X343" s="46"/>
      <c r="Y343" s="165"/>
      <c r="Z343" s="127"/>
      <c r="AA343" s="46"/>
      <c r="AB343" s="46"/>
      <c r="AC343" s="46"/>
      <c r="AD343" s="46"/>
      <c r="AE343" s="165"/>
      <c r="AF343" s="127"/>
      <c r="AG343" s="46"/>
      <c r="AH343" s="46"/>
      <c r="AI343" s="46"/>
      <c r="AJ343" s="130"/>
      <c r="AK343" s="11">
        <f>'Encargos e Benefícios'!D342</f>
        <v>0</v>
      </c>
      <c r="AL343" s="11">
        <f>IF('Encargos e Benefícios'!C342=0,0,'Encargos e Benefícios'!U342/'Encargos e Benefícios'!C342)</f>
        <v>0</v>
      </c>
      <c r="AM343" s="11">
        <f>IF('Encargos e Benefícios'!C342=0,0,'Encargos e Benefícios'!AC342/'Encargos e Benefícios'!C342)</f>
        <v>0</v>
      </c>
      <c r="AN343" s="114">
        <f>IF('Encargos e Benefícios'!C342=0,0,'Encargos e Benefícios'!AD342/'Encargos e Benefícios'!C342)</f>
        <v>0</v>
      </c>
      <c r="AO343" s="32"/>
      <c r="AP343" s="31"/>
      <c r="AQ343" s="31"/>
      <c r="AR343" s="203"/>
      <c r="AS343" s="32"/>
    </row>
    <row r="344" spans="1:45" ht="12.75" hidden="1" x14ac:dyDescent="0.2">
      <c r="A344" s="47">
        <v>338</v>
      </c>
      <c r="B344" s="12">
        <f>'Encargos e Benefícios'!B343</f>
        <v>0</v>
      </c>
      <c r="C344" s="10">
        <f>'Encargos e Benefícios'!C343</f>
        <v>0</v>
      </c>
      <c r="D344" s="37"/>
      <c r="E344" s="167"/>
      <c r="F344" s="166"/>
      <c r="G344" s="165"/>
      <c r="H344" s="127"/>
      <c r="I344" s="46"/>
      <c r="J344" s="46"/>
      <c r="K344" s="46"/>
      <c r="L344" s="46"/>
      <c r="M344" s="165"/>
      <c r="N344" s="127"/>
      <c r="O344" s="46"/>
      <c r="P344" s="46"/>
      <c r="Q344" s="46"/>
      <c r="R344" s="46"/>
      <c r="S344" s="165"/>
      <c r="T344" s="127"/>
      <c r="U344" s="46"/>
      <c r="V344" s="46"/>
      <c r="W344" s="46"/>
      <c r="X344" s="46"/>
      <c r="Y344" s="165"/>
      <c r="Z344" s="127"/>
      <c r="AA344" s="46"/>
      <c r="AB344" s="46"/>
      <c r="AC344" s="46"/>
      <c r="AD344" s="46"/>
      <c r="AE344" s="165"/>
      <c r="AF344" s="127"/>
      <c r="AG344" s="46"/>
      <c r="AH344" s="46"/>
      <c r="AI344" s="46"/>
      <c r="AJ344" s="130"/>
      <c r="AK344" s="11">
        <f>'Encargos e Benefícios'!D343</f>
        <v>0</v>
      </c>
      <c r="AL344" s="11">
        <f>IF('Encargos e Benefícios'!C343=0,0,'Encargos e Benefícios'!U343/'Encargos e Benefícios'!C343)</f>
        <v>0</v>
      </c>
      <c r="AM344" s="11">
        <f>IF('Encargos e Benefícios'!C343=0,0,'Encargos e Benefícios'!AC343/'Encargos e Benefícios'!C343)</f>
        <v>0</v>
      </c>
      <c r="AN344" s="114">
        <f>IF('Encargos e Benefícios'!C343=0,0,'Encargos e Benefícios'!AD343/'Encargos e Benefícios'!C343)</f>
        <v>0</v>
      </c>
      <c r="AO344" s="32"/>
      <c r="AP344" s="31"/>
      <c r="AQ344" s="31"/>
      <c r="AR344" s="203"/>
      <c r="AS344" s="32"/>
    </row>
    <row r="345" spans="1:45" ht="12.75" hidden="1" x14ac:dyDescent="0.2">
      <c r="A345" s="47">
        <v>339</v>
      </c>
      <c r="B345" s="12">
        <f>'Encargos e Benefícios'!B344</f>
        <v>0</v>
      </c>
      <c r="C345" s="10">
        <f>'Encargos e Benefícios'!C344</f>
        <v>0</v>
      </c>
      <c r="D345" s="37"/>
      <c r="E345" s="167"/>
      <c r="F345" s="166"/>
      <c r="G345" s="165"/>
      <c r="H345" s="127"/>
      <c r="I345" s="46"/>
      <c r="J345" s="46"/>
      <c r="K345" s="46"/>
      <c r="L345" s="46"/>
      <c r="M345" s="165"/>
      <c r="N345" s="127"/>
      <c r="O345" s="46"/>
      <c r="P345" s="46"/>
      <c r="Q345" s="46"/>
      <c r="R345" s="46"/>
      <c r="S345" s="165"/>
      <c r="T345" s="127"/>
      <c r="U345" s="46"/>
      <c r="V345" s="46"/>
      <c r="W345" s="46"/>
      <c r="X345" s="46"/>
      <c r="Y345" s="165"/>
      <c r="Z345" s="127"/>
      <c r="AA345" s="46"/>
      <c r="AB345" s="46"/>
      <c r="AC345" s="46"/>
      <c r="AD345" s="46"/>
      <c r="AE345" s="165"/>
      <c r="AF345" s="127"/>
      <c r="AG345" s="46"/>
      <c r="AH345" s="46"/>
      <c r="AI345" s="46"/>
      <c r="AJ345" s="130"/>
      <c r="AK345" s="11">
        <f>'Encargos e Benefícios'!D344</f>
        <v>0</v>
      </c>
      <c r="AL345" s="11">
        <f>IF('Encargos e Benefícios'!C344=0,0,'Encargos e Benefícios'!U344/'Encargos e Benefícios'!C344)</f>
        <v>0</v>
      </c>
      <c r="AM345" s="11">
        <f>IF('Encargos e Benefícios'!C344=0,0,'Encargos e Benefícios'!AC344/'Encargos e Benefícios'!C344)</f>
        <v>0</v>
      </c>
      <c r="AN345" s="114">
        <f>IF('Encargos e Benefícios'!C344=0,0,'Encargos e Benefícios'!AD344/'Encargos e Benefícios'!C344)</f>
        <v>0</v>
      </c>
      <c r="AO345" s="32"/>
      <c r="AP345" s="31"/>
      <c r="AQ345" s="31"/>
      <c r="AR345" s="203"/>
      <c r="AS345" s="32"/>
    </row>
    <row r="346" spans="1:45" ht="12.75" hidden="1" x14ac:dyDescent="0.2">
      <c r="A346" s="47">
        <v>340</v>
      </c>
      <c r="B346" s="12">
        <f>'Encargos e Benefícios'!B345</f>
        <v>0</v>
      </c>
      <c r="C346" s="10">
        <f>'Encargos e Benefícios'!C345</f>
        <v>0</v>
      </c>
      <c r="D346" s="37"/>
      <c r="E346" s="167"/>
      <c r="F346" s="166"/>
      <c r="G346" s="165"/>
      <c r="H346" s="127"/>
      <c r="I346" s="46"/>
      <c r="J346" s="46"/>
      <c r="K346" s="46"/>
      <c r="L346" s="46"/>
      <c r="M346" s="165"/>
      <c r="N346" s="127"/>
      <c r="O346" s="46"/>
      <c r="P346" s="46"/>
      <c r="Q346" s="46"/>
      <c r="R346" s="46"/>
      <c r="S346" s="165"/>
      <c r="T346" s="127"/>
      <c r="U346" s="46"/>
      <c r="V346" s="46"/>
      <c r="W346" s="46"/>
      <c r="X346" s="46"/>
      <c r="Y346" s="165"/>
      <c r="Z346" s="127"/>
      <c r="AA346" s="46"/>
      <c r="AB346" s="46"/>
      <c r="AC346" s="46"/>
      <c r="AD346" s="46"/>
      <c r="AE346" s="165"/>
      <c r="AF346" s="127"/>
      <c r="AG346" s="46"/>
      <c r="AH346" s="46"/>
      <c r="AI346" s="46"/>
      <c r="AJ346" s="130"/>
      <c r="AK346" s="11">
        <f>'Encargos e Benefícios'!D345</f>
        <v>0</v>
      </c>
      <c r="AL346" s="11">
        <f>IF('Encargos e Benefícios'!C345=0,0,'Encargos e Benefícios'!U345/'Encargos e Benefícios'!C345)</f>
        <v>0</v>
      </c>
      <c r="AM346" s="11">
        <f>IF('Encargos e Benefícios'!C345=0,0,'Encargos e Benefícios'!AC345/'Encargos e Benefícios'!C345)</f>
        <v>0</v>
      </c>
      <c r="AN346" s="114">
        <f>IF('Encargos e Benefícios'!C345=0,0,'Encargos e Benefícios'!AD345/'Encargos e Benefícios'!C345)</f>
        <v>0</v>
      </c>
      <c r="AO346" s="32"/>
      <c r="AP346" s="31"/>
      <c r="AQ346" s="31"/>
      <c r="AR346" s="203"/>
      <c r="AS346" s="32"/>
    </row>
    <row r="347" spans="1:45" ht="12.75" hidden="1" x14ac:dyDescent="0.2">
      <c r="A347" s="47">
        <v>341</v>
      </c>
      <c r="B347" s="12">
        <f>'Encargos e Benefícios'!B346</f>
        <v>0</v>
      </c>
      <c r="C347" s="10">
        <f>'Encargos e Benefícios'!C346</f>
        <v>0</v>
      </c>
      <c r="D347" s="37"/>
      <c r="E347" s="167"/>
      <c r="F347" s="166"/>
      <c r="G347" s="165"/>
      <c r="H347" s="127"/>
      <c r="I347" s="46"/>
      <c r="J347" s="46"/>
      <c r="K347" s="46"/>
      <c r="L347" s="46"/>
      <c r="M347" s="165"/>
      <c r="N347" s="127"/>
      <c r="O347" s="46"/>
      <c r="P347" s="46"/>
      <c r="Q347" s="46"/>
      <c r="R347" s="46"/>
      <c r="S347" s="165"/>
      <c r="T347" s="127"/>
      <c r="U347" s="46"/>
      <c r="V347" s="46"/>
      <c r="W347" s="46"/>
      <c r="X347" s="46"/>
      <c r="Y347" s="165"/>
      <c r="Z347" s="127"/>
      <c r="AA347" s="46"/>
      <c r="AB347" s="46"/>
      <c r="AC347" s="46"/>
      <c r="AD347" s="46"/>
      <c r="AE347" s="165"/>
      <c r="AF347" s="127"/>
      <c r="AG347" s="46"/>
      <c r="AH347" s="46"/>
      <c r="AI347" s="46"/>
      <c r="AJ347" s="130"/>
      <c r="AK347" s="11">
        <f>'Encargos e Benefícios'!D346</f>
        <v>0</v>
      </c>
      <c r="AL347" s="11">
        <f>IF('Encargos e Benefícios'!C346=0,0,'Encargos e Benefícios'!U346/'Encargos e Benefícios'!C346)</f>
        <v>0</v>
      </c>
      <c r="AM347" s="11">
        <f>IF('Encargos e Benefícios'!C346=0,0,'Encargos e Benefícios'!AC346/'Encargos e Benefícios'!C346)</f>
        <v>0</v>
      </c>
      <c r="AN347" s="114">
        <f>IF('Encargos e Benefícios'!C346=0,0,'Encargos e Benefícios'!AD346/'Encargos e Benefícios'!C346)</f>
        <v>0</v>
      </c>
      <c r="AO347" s="32"/>
      <c r="AP347" s="31"/>
      <c r="AQ347" s="31"/>
      <c r="AR347" s="203"/>
      <c r="AS347" s="32"/>
    </row>
    <row r="348" spans="1:45" ht="12.75" hidden="1" x14ac:dyDescent="0.2">
      <c r="A348" s="47">
        <v>342</v>
      </c>
      <c r="B348" s="12">
        <f>'Encargos e Benefícios'!B347</f>
        <v>0</v>
      </c>
      <c r="C348" s="10">
        <f>'Encargos e Benefícios'!C347</f>
        <v>0</v>
      </c>
      <c r="D348" s="37"/>
      <c r="E348" s="167"/>
      <c r="F348" s="166"/>
      <c r="G348" s="165"/>
      <c r="H348" s="127"/>
      <c r="I348" s="46"/>
      <c r="J348" s="46"/>
      <c r="K348" s="46"/>
      <c r="L348" s="46"/>
      <c r="M348" s="165"/>
      <c r="N348" s="127"/>
      <c r="O348" s="46"/>
      <c r="P348" s="46"/>
      <c r="Q348" s="46"/>
      <c r="R348" s="46"/>
      <c r="S348" s="165"/>
      <c r="T348" s="127"/>
      <c r="U348" s="46"/>
      <c r="V348" s="46"/>
      <c r="W348" s="46"/>
      <c r="X348" s="46"/>
      <c r="Y348" s="165"/>
      <c r="Z348" s="127"/>
      <c r="AA348" s="46"/>
      <c r="AB348" s="46"/>
      <c r="AC348" s="46"/>
      <c r="AD348" s="46"/>
      <c r="AE348" s="165"/>
      <c r="AF348" s="127"/>
      <c r="AG348" s="46"/>
      <c r="AH348" s="46"/>
      <c r="AI348" s="46"/>
      <c r="AJ348" s="130"/>
      <c r="AK348" s="11">
        <f>'Encargos e Benefícios'!D347</f>
        <v>0</v>
      </c>
      <c r="AL348" s="11">
        <f>IF('Encargos e Benefícios'!C347=0,0,'Encargos e Benefícios'!U347/'Encargos e Benefícios'!C347)</f>
        <v>0</v>
      </c>
      <c r="AM348" s="11">
        <f>IF('Encargos e Benefícios'!C347=0,0,'Encargos e Benefícios'!AC347/'Encargos e Benefícios'!C347)</f>
        <v>0</v>
      </c>
      <c r="AN348" s="114">
        <f>IF('Encargos e Benefícios'!C347=0,0,'Encargos e Benefícios'!AD347/'Encargos e Benefícios'!C347)</f>
        <v>0</v>
      </c>
      <c r="AO348" s="32"/>
      <c r="AP348" s="31"/>
      <c r="AQ348" s="31"/>
      <c r="AR348" s="203"/>
      <c r="AS348" s="32"/>
    </row>
    <row r="349" spans="1:45" ht="12.75" hidden="1" x14ac:dyDescent="0.2">
      <c r="A349" s="47">
        <v>343</v>
      </c>
      <c r="B349" s="12">
        <f>'Encargos e Benefícios'!B348</f>
        <v>0</v>
      </c>
      <c r="C349" s="10">
        <f>'Encargos e Benefícios'!C348</f>
        <v>0</v>
      </c>
      <c r="D349" s="37"/>
      <c r="E349" s="167"/>
      <c r="F349" s="166"/>
      <c r="G349" s="165"/>
      <c r="H349" s="127"/>
      <c r="I349" s="46"/>
      <c r="J349" s="46"/>
      <c r="K349" s="46"/>
      <c r="L349" s="46"/>
      <c r="M349" s="165"/>
      <c r="N349" s="127"/>
      <c r="O349" s="46"/>
      <c r="P349" s="46"/>
      <c r="Q349" s="46"/>
      <c r="R349" s="46"/>
      <c r="S349" s="165"/>
      <c r="T349" s="127"/>
      <c r="U349" s="46"/>
      <c r="V349" s="46"/>
      <c r="W349" s="46"/>
      <c r="X349" s="46"/>
      <c r="Y349" s="165"/>
      <c r="Z349" s="127"/>
      <c r="AA349" s="46"/>
      <c r="AB349" s="46"/>
      <c r="AC349" s="46"/>
      <c r="AD349" s="46"/>
      <c r="AE349" s="165"/>
      <c r="AF349" s="127"/>
      <c r="AG349" s="46"/>
      <c r="AH349" s="46"/>
      <c r="AI349" s="46"/>
      <c r="AJ349" s="130"/>
      <c r="AK349" s="11">
        <f>'Encargos e Benefícios'!D348</f>
        <v>0</v>
      </c>
      <c r="AL349" s="11">
        <f>IF('Encargos e Benefícios'!C348=0,0,'Encargos e Benefícios'!U348/'Encargos e Benefícios'!C348)</f>
        <v>0</v>
      </c>
      <c r="AM349" s="11">
        <f>IF('Encargos e Benefícios'!C348=0,0,'Encargos e Benefícios'!AC348/'Encargos e Benefícios'!C348)</f>
        <v>0</v>
      </c>
      <c r="AN349" s="114">
        <f>IF('Encargos e Benefícios'!C348=0,0,'Encargos e Benefícios'!AD348/'Encargos e Benefícios'!C348)</f>
        <v>0</v>
      </c>
      <c r="AO349" s="32"/>
      <c r="AP349" s="31"/>
      <c r="AQ349" s="31"/>
      <c r="AR349" s="203"/>
      <c r="AS349" s="32"/>
    </row>
    <row r="350" spans="1:45" ht="12.75" hidden="1" x14ac:dyDescent="0.2">
      <c r="A350" s="47">
        <v>344</v>
      </c>
      <c r="B350" s="12">
        <f>'Encargos e Benefícios'!B349</f>
        <v>0</v>
      </c>
      <c r="C350" s="10">
        <f>'Encargos e Benefícios'!C349</f>
        <v>0</v>
      </c>
      <c r="D350" s="37"/>
      <c r="E350" s="167"/>
      <c r="F350" s="166"/>
      <c r="G350" s="165"/>
      <c r="H350" s="127"/>
      <c r="I350" s="46"/>
      <c r="J350" s="46"/>
      <c r="K350" s="46"/>
      <c r="L350" s="46"/>
      <c r="M350" s="165"/>
      <c r="N350" s="127"/>
      <c r="O350" s="46"/>
      <c r="P350" s="46"/>
      <c r="Q350" s="46"/>
      <c r="R350" s="46"/>
      <c r="S350" s="165"/>
      <c r="T350" s="127"/>
      <c r="U350" s="46"/>
      <c r="V350" s="46"/>
      <c r="W350" s="46"/>
      <c r="X350" s="46"/>
      <c r="Y350" s="165"/>
      <c r="Z350" s="127"/>
      <c r="AA350" s="46"/>
      <c r="AB350" s="46"/>
      <c r="AC350" s="46"/>
      <c r="AD350" s="46"/>
      <c r="AE350" s="165"/>
      <c r="AF350" s="127"/>
      <c r="AG350" s="46"/>
      <c r="AH350" s="46"/>
      <c r="AI350" s="46"/>
      <c r="AJ350" s="130"/>
      <c r="AK350" s="11">
        <f>'Encargos e Benefícios'!D349</f>
        <v>0</v>
      </c>
      <c r="AL350" s="11">
        <f>IF('Encargos e Benefícios'!C349=0,0,'Encargos e Benefícios'!U349/'Encargos e Benefícios'!C349)</f>
        <v>0</v>
      </c>
      <c r="AM350" s="11">
        <f>IF('Encargos e Benefícios'!C349=0,0,'Encargos e Benefícios'!AC349/'Encargos e Benefícios'!C349)</f>
        <v>0</v>
      </c>
      <c r="AN350" s="114">
        <f>IF('Encargos e Benefícios'!C349=0,0,'Encargos e Benefícios'!AD349/'Encargos e Benefícios'!C349)</f>
        <v>0</v>
      </c>
      <c r="AO350" s="32"/>
      <c r="AP350" s="31"/>
      <c r="AQ350" s="31"/>
      <c r="AR350" s="203"/>
      <c r="AS350" s="32"/>
    </row>
    <row r="351" spans="1:45" ht="12.75" hidden="1" x14ac:dyDescent="0.2">
      <c r="A351" s="47">
        <v>345</v>
      </c>
      <c r="B351" s="12">
        <f>'Encargos e Benefícios'!B350</f>
        <v>0</v>
      </c>
      <c r="C351" s="10">
        <f>'Encargos e Benefícios'!C350</f>
        <v>0</v>
      </c>
      <c r="D351" s="37"/>
      <c r="E351" s="167"/>
      <c r="F351" s="166"/>
      <c r="G351" s="165"/>
      <c r="H351" s="127"/>
      <c r="I351" s="46"/>
      <c r="J351" s="46"/>
      <c r="K351" s="46"/>
      <c r="L351" s="46"/>
      <c r="M351" s="165"/>
      <c r="N351" s="127"/>
      <c r="O351" s="46"/>
      <c r="P351" s="46"/>
      <c r="Q351" s="46"/>
      <c r="R351" s="46"/>
      <c r="S351" s="165"/>
      <c r="T351" s="127"/>
      <c r="U351" s="46"/>
      <c r="V351" s="46"/>
      <c r="W351" s="46"/>
      <c r="X351" s="46"/>
      <c r="Y351" s="165"/>
      <c r="Z351" s="127"/>
      <c r="AA351" s="46"/>
      <c r="AB351" s="46"/>
      <c r="AC351" s="46"/>
      <c r="AD351" s="46"/>
      <c r="AE351" s="165"/>
      <c r="AF351" s="127"/>
      <c r="AG351" s="46"/>
      <c r="AH351" s="46"/>
      <c r="AI351" s="46"/>
      <c r="AJ351" s="130"/>
      <c r="AK351" s="11">
        <f>'Encargos e Benefícios'!D350</f>
        <v>0</v>
      </c>
      <c r="AL351" s="11">
        <f>IF('Encargos e Benefícios'!C350=0,0,'Encargos e Benefícios'!U350/'Encargos e Benefícios'!C350)</f>
        <v>0</v>
      </c>
      <c r="AM351" s="11">
        <f>IF('Encargos e Benefícios'!C350=0,0,'Encargos e Benefícios'!AC350/'Encargos e Benefícios'!C350)</f>
        <v>0</v>
      </c>
      <c r="AN351" s="114">
        <f>IF('Encargos e Benefícios'!C350=0,0,'Encargos e Benefícios'!AD350/'Encargos e Benefícios'!C350)</f>
        <v>0</v>
      </c>
      <c r="AO351" s="32"/>
      <c r="AP351" s="31"/>
      <c r="AQ351" s="31"/>
      <c r="AR351" s="203"/>
      <c r="AS351" s="32"/>
    </row>
    <row r="352" spans="1:45" ht="12.75" hidden="1" x14ac:dyDescent="0.2">
      <c r="A352" s="47">
        <v>346</v>
      </c>
      <c r="B352" s="12">
        <f>'Encargos e Benefícios'!B351</f>
        <v>0</v>
      </c>
      <c r="C352" s="10">
        <f>'Encargos e Benefícios'!C351</f>
        <v>0</v>
      </c>
      <c r="D352" s="37"/>
      <c r="E352" s="167"/>
      <c r="F352" s="166"/>
      <c r="G352" s="165"/>
      <c r="H352" s="127"/>
      <c r="I352" s="46"/>
      <c r="J352" s="46"/>
      <c r="K352" s="46"/>
      <c r="L352" s="46"/>
      <c r="M352" s="165"/>
      <c r="N352" s="127"/>
      <c r="O352" s="46"/>
      <c r="P352" s="46"/>
      <c r="Q352" s="46"/>
      <c r="R352" s="46"/>
      <c r="S352" s="165"/>
      <c r="T352" s="127"/>
      <c r="U352" s="46"/>
      <c r="V352" s="46"/>
      <c r="W352" s="46"/>
      <c r="X352" s="46"/>
      <c r="Y352" s="165"/>
      <c r="Z352" s="127"/>
      <c r="AA352" s="46"/>
      <c r="AB352" s="46"/>
      <c r="AC352" s="46"/>
      <c r="AD352" s="46"/>
      <c r="AE352" s="165"/>
      <c r="AF352" s="127"/>
      <c r="AG352" s="46"/>
      <c r="AH352" s="46"/>
      <c r="AI352" s="46"/>
      <c r="AJ352" s="130"/>
      <c r="AK352" s="11">
        <f>'Encargos e Benefícios'!D351</f>
        <v>0</v>
      </c>
      <c r="AL352" s="11">
        <f>IF('Encargos e Benefícios'!C351=0,0,'Encargos e Benefícios'!U351/'Encargos e Benefícios'!C351)</f>
        <v>0</v>
      </c>
      <c r="AM352" s="11">
        <f>IF('Encargos e Benefícios'!C351=0,0,'Encargos e Benefícios'!AC351/'Encargos e Benefícios'!C351)</f>
        <v>0</v>
      </c>
      <c r="AN352" s="114">
        <f>IF('Encargos e Benefícios'!C351=0,0,'Encargos e Benefícios'!AD351/'Encargos e Benefícios'!C351)</f>
        <v>0</v>
      </c>
      <c r="AO352" s="32"/>
      <c r="AP352" s="31"/>
      <c r="AQ352" s="31"/>
      <c r="AR352" s="203"/>
      <c r="AS352" s="32"/>
    </row>
    <row r="353" spans="1:45" ht="12.75" hidden="1" x14ac:dyDescent="0.2">
      <c r="A353" s="47">
        <v>347</v>
      </c>
      <c r="B353" s="12">
        <f>'Encargos e Benefícios'!B352</f>
        <v>0</v>
      </c>
      <c r="C353" s="10">
        <f>'Encargos e Benefícios'!C352</f>
        <v>0</v>
      </c>
      <c r="D353" s="37"/>
      <c r="E353" s="167"/>
      <c r="F353" s="166"/>
      <c r="G353" s="165"/>
      <c r="H353" s="127"/>
      <c r="I353" s="46"/>
      <c r="J353" s="46"/>
      <c r="K353" s="46"/>
      <c r="L353" s="46"/>
      <c r="M353" s="165"/>
      <c r="N353" s="127"/>
      <c r="O353" s="46"/>
      <c r="P353" s="46"/>
      <c r="Q353" s="46"/>
      <c r="R353" s="46"/>
      <c r="S353" s="165"/>
      <c r="T353" s="127"/>
      <c r="U353" s="46"/>
      <c r="V353" s="46"/>
      <c r="W353" s="46"/>
      <c r="X353" s="46"/>
      <c r="Y353" s="165"/>
      <c r="Z353" s="127"/>
      <c r="AA353" s="46"/>
      <c r="AB353" s="46"/>
      <c r="AC353" s="46"/>
      <c r="AD353" s="46"/>
      <c r="AE353" s="165"/>
      <c r="AF353" s="127"/>
      <c r="AG353" s="46"/>
      <c r="AH353" s="46"/>
      <c r="AI353" s="46"/>
      <c r="AJ353" s="130"/>
      <c r="AK353" s="11">
        <f>'Encargos e Benefícios'!D352</f>
        <v>0</v>
      </c>
      <c r="AL353" s="11">
        <f>IF('Encargos e Benefícios'!C352=0,0,'Encargos e Benefícios'!U352/'Encargos e Benefícios'!C352)</f>
        <v>0</v>
      </c>
      <c r="AM353" s="11">
        <f>IF('Encargos e Benefícios'!C352=0,0,'Encargos e Benefícios'!AC352/'Encargos e Benefícios'!C352)</f>
        <v>0</v>
      </c>
      <c r="AN353" s="114">
        <f>IF('Encargos e Benefícios'!C352=0,0,'Encargos e Benefícios'!AD352/'Encargos e Benefícios'!C352)</f>
        <v>0</v>
      </c>
      <c r="AO353" s="32"/>
      <c r="AP353" s="31"/>
      <c r="AQ353" s="31"/>
      <c r="AR353" s="203"/>
      <c r="AS353" s="32"/>
    </row>
    <row r="354" spans="1:45" ht="12.75" hidden="1" x14ac:dyDescent="0.2">
      <c r="A354" s="47">
        <v>348</v>
      </c>
      <c r="B354" s="12">
        <f>'Encargos e Benefícios'!B353</f>
        <v>0</v>
      </c>
      <c r="C354" s="10">
        <f>'Encargos e Benefícios'!C353</f>
        <v>0</v>
      </c>
      <c r="D354" s="37"/>
      <c r="E354" s="167"/>
      <c r="F354" s="166"/>
      <c r="G354" s="165"/>
      <c r="H354" s="127"/>
      <c r="I354" s="46"/>
      <c r="J354" s="46"/>
      <c r="K354" s="46"/>
      <c r="L354" s="46"/>
      <c r="M354" s="165"/>
      <c r="N354" s="127"/>
      <c r="O354" s="46"/>
      <c r="P354" s="46"/>
      <c r="Q354" s="46"/>
      <c r="R354" s="46"/>
      <c r="S354" s="165"/>
      <c r="T354" s="127"/>
      <c r="U354" s="46"/>
      <c r="V354" s="46"/>
      <c r="W354" s="46"/>
      <c r="X354" s="46"/>
      <c r="Y354" s="165"/>
      <c r="Z354" s="127"/>
      <c r="AA354" s="46"/>
      <c r="AB354" s="46"/>
      <c r="AC354" s="46"/>
      <c r="AD354" s="46"/>
      <c r="AE354" s="165"/>
      <c r="AF354" s="127"/>
      <c r="AG354" s="46"/>
      <c r="AH354" s="46"/>
      <c r="AI354" s="46"/>
      <c r="AJ354" s="130"/>
      <c r="AK354" s="11">
        <f>'Encargos e Benefícios'!D353</f>
        <v>0</v>
      </c>
      <c r="AL354" s="11">
        <f>IF('Encargos e Benefícios'!C353=0,0,'Encargos e Benefícios'!U353/'Encargos e Benefícios'!C353)</f>
        <v>0</v>
      </c>
      <c r="AM354" s="11">
        <f>IF('Encargos e Benefícios'!C353=0,0,'Encargos e Benefícios'!AC353/'Encargos e Benefícios'!C353)</f>
        <v>0</v>
      </c>
      <c r="AN354" s="114">
        <f>IF('Encargos e Benefícios'!C353=0,0,'Encargos e Benefícios'!AD353/'Encargos e Benefícios'!C353)</f>
        <v>0</v>
      </c>
      <c r="AO354" s="32"/>
      <c r="AP354" s="31"/>
      <c r="AQ354" s="31"/>
      <c r="AR354" s="203"/>
      <c r="AS354" s="32"/>
    </row>
    <row r="355" spans="1:45" ht="12.75" hidden="1" x14ac:dyDescent="0.2">
      <c r="A355" s="47">
        <v>349</v>
      </c>
      <c r="B355" s="12">
        <f>'Encargos e Benefícios'!B354</f>
        <v>0</v>
      </c>
      <c r="C355" s="10">
        <f>'Encargos e Benefícios'!C354</f>
        <v>0</v>
      </c>
      <c r="D355" s="37"/>
      <c r="E355" s="167"/>
      <c r="F355" s="166"/>
      <c r="G355" s="165"/>
      <c r="H355" s="127"/>
      <c r="I355" s="46"/>
      <c r="J355" s="46"/>
      <c r="K355" s="46"/>
      <c r="L355" s="46"/>
      <c r="M355" s="165"/>
      <c r="N355" s="127"/>
      <c r="O355" s="46"/>
      <c r="P355" s="46"/>
      <c r="Q355" s="46"/>
      <c r="R355" s="46"/>
      <c r="S355" s="165"/>
      <c r="T355" s="127"/>
      <c r="U355" s="46"/>
      <c r="V355" s="46"/>
      <c r="W355" s="46"/>
      <c r="X355" s="46"/>
      <c r="Y355" s="165"/>
      <c r="Z355" s="127"/>
      <c r="AA355" s="46"/>
      <c r="AB355" s="46"/>
      <c r="AC355" s="46"/>
      <c r="AD355" s="46"/>
      <c r="AE355" s="165"/>
      <c r="AF355" s="127"/>
      <c r="AG355" s="46"/>
      <c r="AH355" s="46"/>
      <c r="AI355" s="46"/>
      <c r="AJ355" s="130"/>
      <c r="AK355" s="11">
        <f>'Encargos e Benefícios'!D354</f>
        <v>0</v>
      </c>
      <c r="AL355" s="11">
        <f>IF('Encargos e Benefícios'!C354=0,0,'Encargos e Benefícios'!U354/'Encargos e Benefícios'!C354)</f>
        <v>0</v>
      </c>
      <c r="AM355" s="11">
        <f>IF('Encargos e Benefícios'!C354=0,0,'Encargos e Benefícios'!AC354/'Encargos e Benefícios'!C354)</f>
        <v>0</v>
      </c>
      <c r="AN355" s="114">
        <f>IF('Encargos e Benefícios'!C354=0,0,'Encargos e Benefícios'!AD354/'Encargos e Benefícios'!C354)</f>
        <v>0</v>
      </c>
      <c r="AO355" s="32"/>
      <c r="AP355" s="31"/>
      <c r="AQ355" s="31"/>
      <c r="AR355" s="203"/>
      <c r="AS355" s="32"/>
    </row>
    <row r="356" spans="1:45" ht="12.75" hidden="1" x14ac:dyDescent="0.2">
      <c r="A356" s="47">
        <v>350</v>
      </c>
      <c r="B356" s="12">
        <f>'Encargos e Benefícios'!B355</f>
        <v>0</v>
      </c>
      <c r="C356" s="10">
        <f>'Encargos e Benefícios'!C355</f>
        <v>0</v>
      </c>
      <c r="D356" s="37"/>
      <c r="E356" s="167"/>
      <c r="F356" s="166"/>
      <c r="G356" s="165"/>
      <c r="H356" s="127"/>
      <c r="I356" s="46"/>
      <c r="J356" s="46"/>
      <c r="K356" s="46"/>
      <c r="L356" s="46"/>
      <c r="M356" s="165"/>
      <c r="N356" s="127"/>
      <c r="O356" s="46"/>
      <c r="P356" s="46"/>
      <c r="Q356" s="46"/>
      <c r="R356" s="46"/>
      <c r="S356" s="165"/>
      <c r="T356" s="127"/>
      <c r="U356" s="46"/>
      <c r="V356" s="46"/>
      <c r="W356" s="46"/>
      <c r="X356" s="46"/>
      <c r="Y356" s="165"/>
      <c r="Z356" s="127"/>
      <c r="AA356" s="46"/>
      <c r="AB356" s="46"/>
      <c r="AC356" s="46"/>
      <c r="AD356" s="46"/>
      <c r="AE356" s="165"/>
      <c r="AF356" s="127"/>
      <c r="AG356" s="46"/>
      <c r="AH356" s="46"/>
      <c r="AI356" s="46"/>
      <c r="AJ356" s="130"/>
      <c r="AK356" s="11">
        <f>'Encargos e Benefícios'!D355</f>
        <v>0</v>
      </c>
      <c r="AL356" s="11">
        <f>IF('Encargos e Benefícios'!C355=0,0,'Encargos e Benefícios'!U355/'Encargos e Benefícios'!C355)</f>
        <v>0</v>
      </c>
      <c r="AM356" s="11">
        <f>IF('Encargos e Benefícios'!C355=0,0,'Encargos e Benefícios'!AC355/'Encargos e Benefícios'!C355)</f>
        <v>0</v>
      </c>
      <c r="AN356" s="114">
        <f>IF('Encargos e Benefícios'!C355=0,0,'Encargos e Benefícios'!AD355/'Encargos e Benefícios'!C355)</f>
        <v>0</v>
      </c>
      <c r="AO356" s="32"/>
      <c r="AP356" s="31"/>
      <c r="AQ356" s="31"/>
      <c r="AR356" s="203"/>
      <c r="AS356" s="32"/>
    </row>
    <row r="357" spans="1:45" ht="12.75" hidden="1" x14ac:dyDescent="0.2">
      <c r="A357" s="47">
        <v>351</v>
      </c>
      <c r="B357" s="12">
        <f>'Encargos e Benefícios'!B356</f>
        <v>0</v>
      </c>
      <c r="C357" s="10">
        <f>'Encargos e Benefícios'!C356</f>
        <v>0</v>
      </c>
      <c r="D357" s="37"/>
      <c r="E357" s="167"/>
      <c r="F357" s="166"/>
      <c r="G357" s="165"/>
      <c r="H357" s="127"/>
      <c r="I357" s="46"/>
      <c r="J357" s="46"/>
      <c r="K357" s="46"/>
      <c r="L357" s="46"/>
      <c r="M357" s="165"/>
      <c r="N357" s="127"/>
      <c r="O357" s="46"/>
      <c r="P357" s="46"/>
      <c r="Q357" s="46"/>
      <c r="R357" s="46"/>
      <c r="S357" s="165"/>
      <c r="T357" s="127"/>
      <c r="U357" s="46"/>
      <c r="V357" s="46"/>
      <c r="W357" s="46"/>
      <c r="X357" s="46"/>
      <c r="Y357" s="165"/>
      <c r="Z357" s="127"/>
      <c r="AA357" s="46"/>
      <c r="AB357" s="46"/>
      <c r="AC357" s="46"/>
      <c r="AD357" s="46"/>
      <c r="AE357" s="165"/>
      <c r="AF357" s="127"/>
      <c r="AG357" s="46"/>
      <c r="AH357" s="46"/>
      <c r="AI357" s="46"/>
      <c r="AJ357" s="130"/>
      <c r="AK357" s="11">
        <f>'Encargos e Benefícios'!D356</f>
        <v>0</v>
      </c>
      <c r="AL357" s="11">
        <f>IF('Encargos e Benefícios'!C356=0,0,'Encargos e Benefícios'!U356/'Encargos e Benefícios'!C356)</f>
        <v>0</v>
      </c>
      <c r="AM357" s="11">
        <f>IF('Encargos e Benefícios'!C356=0,0,'Encargos e Benefícios'!AC356/'Encargos e Benefícios'!C356)</f>
        <v>0</v>
      </c>
      <c r="AN357" s="114">
        <f>IF('Encargos e Benefícios'!C356=0,0,'Encargos e Benefícios'!AD356/'Encargos e Benefícios'!C356)</f>
        <v>0</v>
      </c>
      <c r="AO357" s="32"/>
      <c r="AP357" s="31"/>
      <c r="AQ357" s="31"/>
      <c r="AR357" s="203"/>
      <c r="AS357" s="32"/>
    </row>
    <row r="358" spans="1:45" ht="12.75" hidden="1" x14ac:dyDescent="0.2">
      <c r="A358" s="47">
        <v>352</v>
      </c>
      <c r="B358" s="12">
        <f>'Encargos e Benefícios'!B357</f>
        <v>0</v>
      </c>
      <c r="C358" s="10">
        <f>'Encargos e Benefícios'!C357</f>
        <v>0</v>
      </c>
      <c r="D358" s="37"/>
      <c r="E358" s="167"/>
      <c r="F358" s="166"/>
      <c r="G358" s="165"/>
      <c r="H358" s="127"/>
      <c r="I358" s="46"/>
      <c r="J358" s="46"/>
      <c r="K358" s="46"/>
      <c r="L358" s="46"/>
      <c r="M358" s="165"/>
      <c r="N358" s="127"/>
      <c r="O358" s="46"/>
      <c r="P358" s="46"/>
      <c r="Q358" s="46"/>
      <c r="R358" s="46"/>
      <c r="S358" s="165"/>
      <c r="T358" s="127"/>
      <c r="U358" s="46"/>
      <c r="V358" s="46"/>
      <c r="W358" s="46"/>
      <c r="X358" s="46"/>
      <c r="Y358" s="165"/>
      <c r="Z358" s="127"/>
      <c r="AA358" s="46"/>
      <c r="AB358" s="46"/>
      <c r="AC358" s="46"/>
      <c r="AD358" s="46"/>
      <c r="AE358" s="165"/>
      <c r="AF358" s="127"/>
      <c r="AG358" s="46"/>
      <c r="AH358" s="46"/>
      <c r="AI358" s="46"/>
      <c r="AJ358" s="130"/>
      <c r="AK358" s="11">
        <f>'Encargos e Benefícios'!D357</f>
        <v>0</v>
      </c>
      <c r="AL358" s="11">
        <f>IF('Encargos e Benefícios'!C357=0,0,'Encargos e Benefícios'!U357/'Encargos e Benefícios'!C357)</f>
        <v>0</v>
      </c>
      <c r="AM358" s="11">
        <f>IF('Encargos e Benefícios'!C357=0,0,'Encargos e Benefícios'!AC357/'Encargos e Benefícios'!C357)</f>
        <v>0</v>
      </c>
      <c r="AN358" s="114">
        <f>IF('Encargos e Benefícios'!C357=0,0,'Encargos e Benefícios'!AD357/'Encargos e Benefícios'!C357)</f>
        <v>0</v>
      </c>
      <c r="AO358" s="32"/>
      <c r="AP358" s="31"/>
      <c r="AQ358" s="31"/>
      <c r="AR358" s="203"/>
      <c r="AS358" s="32"/>
    </row>
    <row r="359" spans="1:45" ht="12.75" hidden="1" x14ac:dyDescent="0.2">
      <c r="A359" s="47">
        <v>353</v>
      </c>
      <c r="B359" s="12">
        <f>'Encargos e Benefícios'!B358</f>
        <v>0</v>
      </c>
      <c r="C359" s="10">
        <f>'Encargos e Benefícios'!C358</f>
        <v>0</v>
      </c>
      <c r="D359" s="37"/>
      <c r="E359" s="167"/>
      <c r="F359" s="166"/>
      <c r="G359" s="165"/>
      <c r="H359" s="127"/>
      <c r="I359" s="46"/>
      <c r="J359" s="46"/>
      <c r="K359" s="46"/>
      <c r="L359" s="46"/>
      <c r="M359" s="165"/>
      <c r="N359" s="127"/>
      <c r="O359" s="46"/>
      <c r="P359" s="46"/>
      <c r="Q359" s="46"/>
      <c r="R359" s="46"/>
      <c r="S359" s="165"/>
      <c r="T359" s="127"/>
      <c r="U359" s="46"/>
      <c r="V359" s="46"/>
      <c r="W359" s="46"/>
      <c r="X359" s="46"/>
      <c r="Y359" s="165"/>
      <c r="Z359" s="127"/>
      <c r="AA359" s="46"/>
      <c r="AB359" s="46"/>
      <c r="AC359" s="46"/>
      <c r="AD359" s="46"/>
      <c r="AE359" s="165"/>
      <c r="AF359" s="127"/>
      <c r="AG359" s="46"/>
      <c r="AH359" s="46"/>
      <c r="AI359" s="46"/>
      <c r="AJ359" s="130"/>
      <c r="AK359" s="11">
        <f>'Encargos e Benefícios'!D358</f>
        <v>0</v>
      </c>
      <c r="AL359" s="11">
        <f>IF('Encargos e Benefícios'!C358=0,0,'Encargos e Benefícios'!U358/'Encargos e Benefícios'!C358)</f>
        <v>0</v>
      </c>
      <c r="AM359" s="11">
        <f>IF('Encargos e Benefícios'!C358=0,0,'Encargos e Benefícios'!AC358/'Encargos e Benefícios'!C358)</f>
        <v>0</v>
      </c>
      <c r="AN359" s="114">
        <f>IF('Encargos e Benefícios'!C358=0,0,'Encargos e Benefícios'!AD358/'Encargos e Benefícios'!C358)</f>
        <v>0</v>
      </c>
      <c r="AO359" s="32"/>
      <c r="AP359" s="31"/>
      <c r="AQ359" s="31"/>
      <c r="AR359" s="203"/>
      <c r="AS359" s="32"/>
    </row>
    <row r="360" spans="1:45" ht="12.75" hidden="1" x14ac:dyDescent="0.2">
      <c r="A360" s="47">
        <v>354</v>
      </c>
      <c r="B360" s="12">
        <f>'Encargos e Benefícios'!B359</f>
        <v>0</v>
      </c>
      <c r="C360" s="10">
        <f>'Encargos e Benefícios'!C359</f>
        <v>0</v>
      </c>
      <c r="D360" s="37"/>
      <c r="E360" s="167"/>
      <c r="F360" s="166"/>
      <c r="G360" s="165"/>
      <c r="H360" s="127"/>
      <c r="I360" s="46"/>
      <c r="J360" s="46"/>
      <c r="K360" s="46"/>
      <c r="L360" s="46"/>
      <c r="M360" s="165"/>
      <c r="N360" s="127"/>
      <c r="O360" s="46"/>
      <c r="P360" s="46"/>
      <c r="Q360" s="46"/>
      <c r="R360" s="46"/>
      <c r="S360" s="165"/>
      <c r="T360" s="127"/>
      <c r="U360" s="46"/>
      <c r="V360" s="46"/>
      <c r="W360" s="46"/>
      <c r="X360" s="46"/>
      <c r="Y360" s="165"/>
      <c r="Z360" s="127"/>
      <c r="AA360" s="46"/>
      <c r="AB360" s="46"/>
      <c r="AC360" s="46"/>
      <c r="AD360" s="46"/>
      <c r="AE360" s="165"/>
      <c r="AF360" s="127"/>
      <c r="AG360" s="46"/>
      <c r="AH360" s="46"/>
      <c r="AI360" s="46"/>
      <c r="AJ360" s="130"/>
      <c r="AK360" s="11">
        <f>'Encargos e Benefícios'!D359</f>
        <v>0</v>
      </c>
      <c r="AL360" s="11">
        <f>IF('Encargos e Benefícios'!C359=0,0,'Encargos e Benefícios'!U359/'Encargos e Benefícios'!C359)</f>
        <v>0</v>
      </c>
      <c r="AM360" s="11">
        <f>IF('Encargos e Benefícios'!C359=0,0,'Encargos e Benefícios'!AC359/'Encargos e Benefícios'!C359)</f>
        <v>0</v>
      </c>
      <c r="AN360" s="114">
        <f>IF('Encargos e Benefícios'!C359=0,0,'Encargos e Benefícios'!AD359/'Encargos e Benefícios'!C359)</f>
        <v>0</v>
      </c>
      <c r="AO360" s="32"/>
      <c r="AP360" s="31"/>
      <c r="AQ360" s="31"/>
      <c r="AR360" s="203"/>
      <c r="AS360" s="32"/>
    </row>
    <row r="361" spans="1:45" ht="12.75" hidden="1" x14ac:dyDescent="0.2">
      <c r="A361" s="47">
        <v>355</v>
      </c>
      <c r="B361" s="12">
        <f>'Encargos e Benefícios'!B360</f>
        <v>0</v>
      </c>
      <c r="C361" s="10">
        <f>'Encargos e Benefícios'!C360</f>
        <v>0</v>
      </c>
      <c r="D361" s="37"/>
      <c r="E361" s="167"/>
      <c r="F361" s="166"/>
      <c r="G361" s="165"/>
      <c r="H361" s="127"/>
      <c r="I361" s="46"/>
      <c r="J361" s="46"/>
      <c r="K361" s="46"/>
      <c r="L361" s="46"/>
      <c r="M361" s="165"/>
      <c r="N361" s="127"/>
      <c r="O361" s="46"/>
      <c r="P361" s="46"/>
      <c r="Q361" s="46"/>
      <c r="R361" s="46"/>
      <c r="S361" s="165"/>
      <c r="T361" s="127"/>
      <c r="U361" s="46"/>
      <c r="V361" s="46"/>
      <c r="W361" s="46"/>
      <c r="X361" s="46"/>
      <c r="Y361" s="165"/>
      <c r="Z361" s="127"/>
      <c r="AA361" s="46"/>
      <c r="AB361" s="46"/>
      <c r="AC361" s="46"/>
      <c r="AD361" s="46"/>
      <c r="AE361" s="165"/>
      <c r="AF361" s="127"/>
      <c r="AG361" s="46"/>
      <c r="AH361" s="46"/>
      <c r="AI361" s="46"/>
      <c r="AJ361" s="130"/>
      <c r="AK361" s="11">
        <f>'Encargos e Benefícios'!D360</f>
        <v>0</v>
      </c>
      <c r="AL361" s="11">
        <f>IF('Encargos e Benefícios'!C360=0,0,'Encargos e Benefícios'!U360/'Encargos e Benefícios'!C360)</f>
        <v>0</v>
      </c>
      <c r="AM361" s="11">
        <f>IF('Encargos e Benefícios'!C360=0,0,'Encargos e Benefícios'!AC360/'Encargos e Benefícios'!C360)</f>
        <v>0</v>
      </c>
      <c r="AN361" s="114">
        <f>IF('Encargos e Benefícios'!C360=0,0,'Encargos e Benefícios'!AD360/'Encargos e Benefícios'!C360)</f>
        <v>0</v>
      </c>
      <c r="AO361" s="32"/>
      <c r="AP361" s="31"/>
      <c r="AQ361" s="31"/>
      <c r="AR361" s="203"/>
      <c r="AS361" s="32"/>
    </row>
    <row r="362" spans="1:45" ht="12.75" hidden="1" x14ac:dyDescent="0.2">
      <c r="A362" s="47">
        <v>356</v>
      </c>
      <c r="B362" s="12">
        <f>'Encargos e Benefícios'!B361</f>
        <v>0</v>
      </c>
      <c r="C362" s="10">
        <f>'Encargos e Benefícios'!C361</f>
        <v>0</v>
      </c>
      <c r="D362" s="37"/>
      <c r="E362" s="167"/>
      <c r="F362" s="166"/>
      <c r="G362" s="165"/>
      <c r="H362" s="127"/>
      <c r="I362" s="46"/>
      <c r="J362" s="46"/>
      <c r="K362" s="46"/>
      <c r="L362" s="46"/>
      <c r="M362" s="165"/>
      <c r="N362" s="127"/>
      <c r="O362" s="46"/>
      <c r="P362" s="46"/>
      <c r="Q362" s="46"/>
      <c r="R362" s="46"/>
      <c r="S362" s="165"/>
      <c r="T362" s="127"/>
      <c r="U362" s="46"/>
      <c r="V362" s="46"/>
      <c r="W362" s="46"/>
      <c r="X362" s="46"/>
      <c r="Y362" s="165"/>
      <c r="Z362" s="127"/>
      <c r="AA362" s="46"/>
      <c r="AB362" s="46"/>
      <c r="AC362" s="46"/>
      <c r="AD362" s="46"/>
      <c r="AE362" s="165"/>
      <c r="AF362" s="127"/>
      <c r="AG362" s="46"/>
      <c r="AH362" s="46"/>
      <c r="AI362" s="46"/>
      <c r="AJ362" s="130"/>
      <c r="AK362" s="11">
        <f>'Encargos e Benefícios'!D361</f>
        <v>0</v>
      </c>
      <c r="AL362" s="11">
        <f>IF('Encargos e Benefícios'!C361=0,0,'Encargos e Benefícios'!U361/'Encargos e Benefícios'!C361)</f>
        <v>0</v>
      </c>
      <c r="AM362" s="11">
        <f>IF('Encargos e Benefícios'!C361=0,0,'Encargos e Benefícios'!AC361/'Encargos e Benefícios'!C361)</f>
        <v>0</v>
      </c>
      <c r="AN362" s="114">
        <f>IF('Encargos e Benefícios'!C361=0,0,'Encargos e Benefícios'!AD361/'Encargos e Benefícios'!C361)</f>
        <v>0</v>
      </c>
      <c r="AO362" s="32"/>
      <c r="AP362" s="31"/>
      <c r="AQ362" s="31"/>
      <c r="AR362" s="203"/>
      <c r="AS362" s="32"/>
    </row>
    <row r="363" spans="1:45" ht="12.75" hidden="1" x14ac:dyDescent="0.2">
      <c r="A363" s="47">
        <v>357</v>
      </c>
      <c r="B363" s="12">
        <f>'Encargos e Benefícios'!B362</f>
        <v>0</v>
      </c>
      <c r="C363" s="10">
        <f>'Encargos e Benefícios'!C362</f>
        <v>0</v>
      </c>
      <c r="D363" s="37"/>
      <c r="E363" s="167"/>
      <c r="F363" s="166"/>
      <c r="G363" s="165"/>
      <c r="H363" s="127"/>
      <c r="I363" s="46"/>
      <c r="J363" s="46"/>
      <c r="K363" s="46"/>
      <c r="L363" s="46"/>
      <c r="M363" s="165"/>
      <c r="N363" s="127"/>
      <c r="O363" s="46"/>
      <c r="P363" s="46"/>
      <c r="Q363" s="46"/>
      <c r="R363" s="46"/>
      <c r="S363" s="165"/>
      <c r="T363" s="127"/>
      <c r="U363" s="46"/>
      <c r="V363" s="46"/>
      <c r="W363" s="46"/>
      <c r="X363" s="46"/>
      <c r="Y363" s="165"/>
      <c r="Z363" s="127"/>
      <c r="AA363" s="46"/>
      <c r="AB363" s="46"/>
      <c r="AC363" s="46"/>
      <c r="AD363" s="46"/>
      <c r="AE363" s="165"/>
      <c r="AF363" s="127"/>
      <c r="AG363" s="46"/>
      <c r="AH363" s="46"/>
      <c r="AI363" s="46"/>
      <c r="AJ363" s="130"/>
      <c r="AK363" s="11">
        <f>'Encargos e Benefícios'!D362</f>
        <v>0</v>
      </c>
      <c r="AL363" s="11">
        <f>IF('Encargos e Benefícios'!C362=0,0,'Encargos e Benefícios'!U362/'Encargos e Benefícios'!C362)</f>
        <v>0</v>
      </c>
      <c r="AM363" s="11">
        <f>IF('Encargos e Benefícios'!C362=0,0,'Encargos e Benefícios'!AC362/'Encargos e Benefícios'!C362)</f>
        <v>0</v>
      </c>
      <c r="AN363" s="114">
        <f>IF('Encargos e Benefícios'!C362=0,0,'Encargos e Benefícios'!AD362/'Encargos e Benefícios'!C362)</f>
        <v>0</v>
      </c>
      <c r="AO363" s="32"/>
      <c r="AP363" s="31"/>
      <c r="AQ363" s="31"/>
      <c r="AR363" s="203"/>
      <c r="AS363" s="32"/>
    </row>
    <row r="364" spans="1:45" ht="12.75" hidden="1" x14ac:dyDescent="0.2">
      <c r="A364" s="47">
        <v>358</v>
      </c>
      <c r="B364" s="12">
        <f>'Encargos e Benefícios'!B363</f>
        <v>0</v>
      </c>
      <c r="C364" s="10">
        <f>'Encargos e Benefícios'!C363</f>
        <v>0</v>
      </c>
      <c r="D364" s="37"/>
      <c r="E364" s="167"/>
      <c r="F364" s="166"/>
      <c r="G364" s="165"/>
      <c r="H364" s="127"/>
      <c r="I364" s="46"/>
      <c r="J364" s="46"/>
      <c r="K364" s="46"/>
      <c r="L364" s="46"/>
      <c r="M364" s="165"/>
      <c r="N364" s="127"/>
      <c r="O364" s="46"/>
      <c r="P364" s="46"/>
      <c r="Q364" s="46"/>
      <c r="R364" s="46"/>
      <c r="S364" s="165"/>
      <c r="T364" s="127"/>
      <c r="U364" s="46"/>
      <c r="V364" s="46"/>
      <c r="W364" s="46"/>
      <c r="X364" s="46"/>
      <c r="Y364" s="165"/>
      <c r="Z364" s="127"/>
      <c r="AA364" s="46"/>
      <c r="AB364" s="46"/>
      <c r="AC364" s="46"/>
      <c r="AD364" s="46"/>
      <c r="AE364" s="165"/>
      <c r="AF364" s="127"/>
      <c r="AG364" s="46"/>
      <c r="AH364" s="46"/>
      <c r="AI364" s="46"/>
      <c r="AJ364" s="130"/>
      <c r="AK364" s="11">
        <f>'Encargos e Benefícios'!D363</f>
        <v>0</v>
      </c>
      <c r="AL364" s="11">
        <f>IF('Encargos e Benefícios'!C363=0,0,'Encargos e Benefícios'!U363/'Encargos e Benefícios'!C363)</f>
        <v>0</v>
      </c>
      <c r="AM364" s="11">
        <f>IF('Encargos e Benefícios'!C363=0,0,'Encargos e Benefícios'!AC363/'Encargos e Benefícios'!C363)</f>
        <v>0</v>
      </c>
      <c r="AN364" s="114">
        <f>IF('Encargos e Benefícios'!C363=0,0,'Encargos e Benefícios'!AD363/'Encargos e Benefícios'!C363)</f>
        <v>0</v>
      </c>
      <c r="AO364" s="32"/>
      <c r="AP364" s="31"/>
      <c r="AQ364" s="31"/>
      <c r="AR364" s="203"/>
      <c r="AS364" s="32"/>
    </row>
    <row r="365" spans="1:45" ht="12.75" hidden="1" x14ac:dyDescent="0.2">
      <c r="A365" s="47">
        <v>359</v>
      </c>
      <c r="B365" s="12">
        <f>'Encargos e Benefícios'!B364</f>
        <v>0</v>
      </c>
      <c r="C365" s="10">
        <f>'Encargos e Benefícios'!C364</f>
        <v>0</v>
      </c>
      <c r="D365" s="37"/>
      <c r="E365" s="167"/>
      <c r="F365" s="166"/>
      <c r="G365" s="165"/>
      <c r="H365" s="127"/>
      <c r="I365" s="46"/>
      <c r="J365" s="46"/>
      <c r="K365" s="46"/>
      <c r="L365" s="46"/>
      <c r="M365" s="165"/>
      <c r="N365" s="127"/>
      <c r="O365" s="46"/>
      <c r="P365" s="46"/>
      <c r="Q365" s="46"/>
      <c r="R365" s="46"/>
      <c r="S365" s="165"/>
      <c r="T365" s="127"/>
      <c r="U365" s="46"/>
      <c r="V365" s="46"/>
      <c r="W365" s="46"/>
      <c r="X365" s="46"/>
      <c r="Y365" s="165"/>
      <c r="Z365" s="127"/>
      <c r="AA365" s="46"/>
      <c r="AB365" s="46"/>
      <c r="AC365" s="46"/>
      <c r="AD365" s="46"/>
      <c r="AE365" s="165"/>
      <c r="AF365" s="127"/>
      <c r="AG365" s="46"/>
      <c r="AH365" s="46"/>
      <c r="AI365" s="46"/>
      <c r="AJ365" s="130"/>
      <c r="AK365" s="11">
        <f>'Encargos e Benefícios'!D364</f>
        <v>0</v>
      </c>
      <c r="AL365" s="11">
        <f>IF('Encargos e Benefícios'!C364=0,0,'Encargos e Benefícios'!U364/'Encargos e Benefícios'!C364)</f>
        <v>0</v>
      </c>
      <c r="AM365" s="11">
        <f>IF('Encargos e Benefícios'!C364=0,0,'Encargos e Benefícios'!AC364/'Encargos e Benefícios'!C364)</f>
        <v>0</v>
      </c>
      <c r="AN365" s="114">
        <f>IF('Encargos e Benefícios'!C364=0,0,'Encargos e Benefícios'!AD364/'Encargos e Benefícios'!C364)</f>
        <v>0</v>
      </c>
      <c r="AO365" s="32"/>
      <c r="AP365" s="31"/>
      <c r="AQ365" s="31"/>
      <c r="AR365" s="203"/>
      <c r="AS365" s="32"/>
    </row>
    <row r="366" spans="1:45" ht="12.75" hidden="1" x14ac:dyDescent="0.2">
      <c r="A366" s="47">
        <v>360</v>
      </c>
      <c r="B366" s="12">
        <f>'Encargos e Benefícios'!B365</f>
        <v>0</v>
      </c>
      <c r="C366" s="10">
        <f>'Encargos e Benefícios'!C365</f>
        <v>0</v>
      </c>
      <c r="D366" s="37"/>
      <c r="E366" s="167"/>
      <c r="F366" s="166"/>
      <c r="G366" s="165"/>
      <c r="H366" s="127"/>
      <c r="I366" s="46"/>
      <c r="J366" s="46"/>
      <c r="K366" s="46"/>
      <c r="L366" s="46"/>
      <c r="M366" s="165"/>
      <c r="N366" s="127"/>
      <c r="O366" s="46"/>
      <c r="P366" s="46"/>
      <c r="Q366" s="46"/>
      <c r="R366" s="46"/>
      <c r="S366" s="165"/>
      <c r="T366" s="127"/>
      <c r="U366" s="46"/>
      <c r="V366" s="46"/>
      <c r="W366" s="46"/>
      <c r="X366" s="46"/>
      <c r="Y366" s="165"/>
      <c r="Z366" s="127"/>
      <c r="AA366" s="46"/>
      <c r="AB366" s="46"/>
      <c r="AC366" s="46"/>
      <c r="AD366" s="46"/>
      <c r="AE366" s="165"/>
      <c r="AF366" s="127"/>
      <c r="AG366" s="46"/>
      <c r="AH366" s="46"/>
      <c r="AI366" s="46"/>
      <c r="AJ366" s="130"/>
      <c r="AK366" s="11">
        <f>'Encargos e Benefícios'!D365</f>
        <v>0</v>
      </c>
      <c r="AL366" s="11">
        <f>IF('Encargos e Benefícios'!C365=0,0,'Encargos e Benefícios'!U365/'Encargos e Benefícios'!C365)</f>
        <v>0</v>
      </c>
      <c r="AM366" s="11">
        <f>IF('Encargos e Benefícios'!C365=0,0,'Encargos e Benefícios'!AC365/'Encargos e Benefícios'!C365)</f>
        <v>0</v>
      </c>
      <c r="AN366" s="114">
        <f>IF('Encargos e Benefícios'!C365=0,0,'Encargos e Benefícios'!AD365/'Encargos e Benefícios'!C365)</f>
        <v>0</v>
      </c>
      <c r="AO366" s="32"/>
      <c r="AP366" s="31"/>
      <c r="AQ366" s="31"/>
      <c r="AR366" s="203"/>
      <c r="AS366" s="32"/>
    </row>
    <row r="367" spans="1:45" ht="12.75" hidden="1" x14ac:dyDescent="0.2">
      <c r="A367" s="47">
        <v>361</v>
      </c>
      <c r="B367" s="12">
        <f>'Encargos e Benefícios'!B366</f>
        <v>0</v>
      </c>
      <c r="C367" s="10">
        <f>'Encargos e Benefícios'!C366</f>
        <v>0</v>
      </c>
      <c r="D367" s="37"/>
      <c r="E367" s="167"/>
      <c r="F367" s="166"/>
      <c r="G367" s="165"/>
      <c r="H367" s="127"/>
      <c r="I367" s="46"/>
      <c r="J367" s="46"/>
      <c r="K367" s="46"/>
      <c r="L367" s="46"/>
      <c r="M367" s="165"/>
      <c r="N367" s="127"/>
      <c r="O367" s="46"/>
      <c r="P367" s="46"/>
      <c r="Q367" s="46"/>
      <c r="R367" s="46"/>
      <c r="S367" s="165"/>
      <c r="T367" s="127"/>
      <c r="U367" s="46"/>
      <c r="V367" s="46"/>
      <c r="W367" s="46"/>
      <c r="X367" s="46"/>
      <c r="Y367" s="165"/>
      <c r="Z367" s="127"/>
      <c r="AA367" s="46"/>
      <c r="AB367" s="46"/>
      <c r="AC367" s="46"/>
      <c r="AD367" s="46"/>
      <c r="AE367" s="165"/>
      <c r="AF367" s="127"/>
      <c r="AG367" s="46"/>
      <c r="AH367" s="46"/>
      <c r="AI367" s="46"/>
      <c r="AJ367" s="130"/>
      <c r="AK367" s="11">
        <f>'Encargos e Benefícios'!D366</f>
        <v>0</v>
      </c>
      <c r="AL367" s="11">
        <f>IF('Encargos e Benefícios'!C366=0,0,'Encargos e Benefícios'!U366/'Encargos e Benefícios'!C366)</f>
        <v>0</v>
      </c>
      <c r="AM367" s="11">
        <f>IF('Encargos e Benefícios'!C366=0,0,'Encargos e Benefícios'!AC366/'Encargos e Benefícios'!C366)</f>
        <v>0</v>
      </c>
      <c r="AN367" s="114">
        <f>IF('Encargos e Benefícios'!C366=0,0,'Encargos e Benefícios'!AD366/'Encargos e Benefícios'!C366)</f>
        <v>0</v>
      </c>
      <c r="AO367" s="32"/>
      <c r="AP367" s="31"/>
      <c r="AQ367" s="31"/>
      <c r="AR367" s="203"/>
      <c r="AS367" s="32"/>
    </row>
    <row r="368" spans="1:45" ht="12.75" hidden="1" x14ac:dyDescent="0.2">
      <c r="A368" s="47">
        <v>362</v>
      </c>
      <c r="B368" s="12">
        <f>'Encargos e Benefícios'!B367</f>
        <v>0</v>
      </c>
      <c r="C368" s="10">
        <f>'Encargos e Benefícios'!C367</f>
        <v>0</v>
      </c>
      <c r="D368" s="37"/>
      <c r="E368" s="167"/>
      <c r="F368" s="166"/>
      <c r="G368" s="165"/>
      <c r="H368" s="127"/>
      <c r="I368" s="46"/>
      <c r="J368" s="46"/>
      <c r="K368" s="46"/>
      <c r="L368" s="46"/>
      <c r="M368" s="165"/>
      <c r="N368" s="127"/>
      <c r="O368" s="46"/>
      <c r="P368" s="46"/>
      <c r="Q368" s="46"/>
      <c r="R368" s="46"/>
      <c r="S368" s="165"/>
      <c r="T368" s="127"/>
      <c r="U368" s="46"/>
      <c r="V368" s="46"/>
      <c r="W368" s="46"/>
      <c r="X368" s="46"/>
      <c r="Y368" s="165"/>
      <c r="Z368" s="127"/>
      <c r="AA368" s="46"/>
      <c r="AB368" s="46"/>
      <c r="AC368" s="46"/>
      <c r="AD368" s="46"/>
      <c r="AE368" s="165"/>
      <c r="AF368" s="127"/>
      <c r="AG368" s="46"/>
      <c r="AH368" s="46"/>
      <c r="AI368" s="46"/>
      <c r="AJ368" s="130"/>
      <c r="AK368" s="11">
        <f>'Encargos e Benefícios'!D367</f>
        <v>0</v>
      </c>
      <c r="AL368" s="11">
        <f>IF('Encargos e Benefícios'!C367=0,0,'Encargos e Benefícios'!U367/'Encargos e Benefícios'!C367)</f>
        <v>0</v>
      </c>
      <c r="AM368" s="11">
        <f>IF('Encargos e Benefícios'!C367=0,0,'Encargos e Benefícios'!AC367/'Encargos e Benefícios'!C367)</f>
        <v>0</v>
      </c>
      <c r="AN368" s="114">
        <f>IF('Encargos e Benefícios'!C367=0,0,'Encargos e Benefícios'!AD367/'Encargos e Benefícios'!C367)</f>
        <v>0</v>
      </c>
      <c r="AO368" s="32"/>
      <c r="AP368" s="31"/>
      <c r="AQ368" s="31"/>
      <c r="AR368" s="203"/>
      <c r="AS368" s="32"/>
    </row>
    <row r="369" spans="1:45" ht="12.75" hidden="1" x14ac:dyDescent="0.2">
      <c r="A369" s="47">
        <v>363</v>
      </c>
      <c r="B369" s="12">
        <f>'Encargos e Benefícios'!B368</f>
        <v>0</v>
      </c>
      <c r="C369" s="10">
        <f>'Encargos e Benefícios'!C368</f>
        <v>0</v>
      </c>
      <c r="D369" s="37"/>
      <c r="E369" s="167"/>
      <c r="F369" s="166"/>
      <c r="G369" s="165"/>
      <c r="H369" s="127"/>
      <c r="I369" s="46"/>
      <c r="J369" s="46"/>
      <c r="K369" s="46"/>
      <c r="L369" s="46"/>
      <c r="M369" s="165"/>
      <c r="N369" s="127"/>
      <c r="O369" s="46"/>
      <c r="P369" s="46"/>
      <c r="Q369" s="46"/>
      <c r="R369" s="46"/>
      <c r="S369" s="165"/>
      <c r="T369" s="127"/>
      <c r="U369" s="46"/>
      <c r="V369" s="46"/>
      <c r="W369" s="46"/>
      <c r="X369" s="46"/>
      <c r="Y369" s="165"/>
      <c r="Z369" s="127"/>
      <c r="AA369" s="46"/>
      <c r="AB369" s="46"/>
      <c r="AC369" s="46"/>
      <c r="AD369" s="46"/>
      <c r="AE369" s="165"/>
      <c r="AF369" s="127"/>
      <c r="AG369" s="46"/>
      <c r="AH369" s="46"/>
      <c r="AI369" s="46"/>
      <c r="AJ369" s="130"/>
      <c r="AK369" s="11">
        <f>'Encargos e Benefícios'!D368</f>
        <v>0</v>
      </c>
      <c r="AL369" s="11">
        <f>IF('Encargos e Benefícios'!C368=0,0,'Encargos e Benefícios'!U368/'Encargos e Benefícios'!C368)</f>
        <v>0</v>
      </c>
      <c r="AM369" s="11">
        <f>IF('Encargos e Benefícios'!C368=0,0,'Encargos e Benefícios'!AC368/'Encargos e Benefícios'!C368)</f>
        <v>0</v>
      </c>
      <c r="AN369" s="114">
        <f>IF('Encargos e Benefícios'!C368=0,0,'Encargos e Benefícios'!AD368/'Encargos e Benefícios'!C368)</f>
        <v>0</v>
      </c>
      <c r="AO369" s="32"/>
      <c r="AP369" s="31"/>
      <c r="AQ369" s="31"/>
      <c r="AR369" s="203"/>
      <c r="AS369" s="32"/>
    </row>
    <row r="370" spans="1:45" ht="12.75" hidden="1" x14ac:dyDescent="0.2">
      <c r="A370" s="47">
        <v>364</v>
      </c>
      <c r="B370" s="12">
        <f>'Encargos e Benefícios'!B369</f>
        <v>0</v>
      </c>
      <c r="C370" s="10">
        <f>'Encargos e Benefícios'!C369</f>
        <v>0</v>
      </c>
      <c r="D370" s="37"/>
      <c r="E370" s="167"/>
      <c r="F370" s="166"/>
      <c r="G370" s="165"/>
      <c r="H370" s="127"/>
      <c r="I370" s="46"/>
      <c r="J370" s="46"/>
      <c r="K370" s="46"/>
      <c r="L370" s="46"/>
      <c r="M370" s="165"/>
      <c r="N370" s="127"/>
      <c r="O370" s="46"/>
      <c r="P370" s="46"/>
      <c r="Q370" s="46"/>
      <c r="R370" s="46"/>
      <c r="S370" s="165"/>
      <c r="T370" s="127"/>
      <c r="U370" s="46"/>
      <c r="V370" s="46"/>
      <c r="W370" s="46"/>
      <c r="X370" s="46"/>
      <c r="Y370" s="165"/>
      <c r="Z370" s="127"/>
      <c r="AA370" s="46"/>
      <c r="AB370" s="46"/>
      <c r="AC370" s="46"/>
      <c r="AD370" s="46"/>
      <c r="AE370" s="165"/>
      <c r="AF370" s="127"/>
      <c r="AG370" s="46"/>
      <c r="AH370" s="46"/>
      <c r="AI370" s="46"/>
      <c r="AJ370" s="130"/>
      <c r="AK370" s="11">
        <f>'Encargos e Benefícios'!D369</f>
        <v>0</v>
      </c>
      <c r="AL370" s="11">
        <f>IF('Encargos e Benefícios'!C369=0,0,'Encargos e Benefícios'!U369/'Encargos e Benefícios'!C369)</f>
        <v>0</v>
      </c>
      <c r="AM370" s="11">
        <f>IF('Encargos e Benefícios'!C369=0,0,'Encargos e Benefícios'!AC369/'Encargos e Benefícios'!C369)</f>
        <v>0</v>
      </c>
      <c r="AN370" s="114">
        <f>IF('Encargos e Benefícios'!C369=0,0,'Encargos e Benefícios'!AD369/'Encargos e Benefícios'!C369)</f>
        <v>0</v>
      </c>
      <c r="AO370" s="32"/>
      <c r="AP370" s="31"/>
      <c r="AQ370" s="31"/>
      <c r="AR370" s="203"/>
      <c r="AS370" s="32"/>
    </row>
    <row r="371" spans="1:45" ht="12.75" hidden="1" x14ac:dyDescent="0.2">
      <c r="A371" s="47">
        <v>365</v>
      </c>
      <c r="B371" s="12">
        <f>'Encargos e Benefícios'!B370</f>
        <v>0</v>
      </c>
      <c r="C371" s="10">
        <f>'Encargos e Benefícios'!C370</f>
        <v>0</v>
      </c>
      <c r="D371" s="37"/>
      <c r="E371" s="167"/>
      <c r="F371" s="166"/>
      <c r="G371" s="165"/>
      <c r="H371" s="127"/>
      <c r="I371" s="46"/>
      <c r="J371" s="46"/>
      <c r="K371" s="46"/>
      <c r="L371" s="46"/>
      <c r="M371" s="165"/>
      <c r="N371" s="127"/>
      <c r="O371" s="46"/>
      <c r="P371" s="46"/>
      <c r="Q371" s="46"/>
      <c r="R371" s="46"/>
      <c r="S371" s="165"/>
      <c r="T371" s="127"/>
      <c r="U371" s="46"/>
      <c r="V371" s="46"/>
      <c r="W371" s="46"/>
      <c r="X371" s="46"/>
      <c r="Y371" s="165"/>
      <c r="Z371" s="127"/>
      <c r="AA371" s="46"/>
      <c r="AB371" s="46"/>
      <c r="AC371" s="46"/>
      <c r="AD371" s="46"/>
      <c r="AE371" s="165"/>
      <c r="AF371" s="127"/>
      <c r="AG371" s="46"/>
      <c r="AH371" s="46"/>
      <c r="AI371" s="46"/>
      <c r="AJ371" s="130"/>
      <c r="AK371" s="11">
        <f>'Encargos e Benefícios'!D370</f>
        <v>0</v>
      </c>
      <c r="AL371" s="11">
        <f>IF('Encargos e Benefícios'!C370=0,0,'Encargos e Benefícios'!U370/'Encargos e Benefícios'!C370)</f>
        <v>0</v>
      </c>
      <c r="AM371" s="11">
        <f>IF('Encargos e Benefícios'!C370=0,0,'Encargos e Benefícios'!AC370/'Encargos e Benefícios'!C370)</f>
        <v>0</v>
      </c>
      <c r="AN371" s="114">
        <f>IF('Encargos e Benefícios'!C370=0,0,'Encargos e Benefícios'!AD370/'Encargos e Benefícios'!C370)</f>
        <v>0</v>
      </c>
      <c r="AO371" s="32"/>
      <c r="AP371" s="31"/>
      <c r="AQ371" s="31"/>
      <c r="AR371" s="203"/>
      <c r="AS371" s="32"/>
    </row>
    <row r="372" spans="1:45" ht="12.75" hidden="1" x14ac:dyDescent="0.2">
      <c r="A372" s="47">
        <v>366</v>
      </c>
      <c r="B372" s="12">
        <f>'Encargos e Benefícios'!B371</f>
        <v>0</v>
      </c>
      <c r="C372" s="10">
        <f>'Encargos e Benefícios'!C371</f>
        <v>0</v>
      </c>
      <c r="D372" s="37"/>
      <c r="E372" s="167"/>
      <c r="F372" s="166"/>
      <c r="G372" s="165"/>
      <c r="H372" s="127"/>
      <c r="I372" s="46"/>
      <c r="J372" s="46"/>
      <c r="K372" s="46"/>
      <c r="L372" s="46"/>
      <c r="M372" s="165"/>
      <c r="N372" s="127"/>
      <c r="O372" s="46"/>
      <c r="P372" s="46"/>
      <c r="Q372" s="46"/>
      <c r="R372" s="46"/>
      <c r="S372" s="165"/>
      <c r="T372" s="127"/>
      <c r="U372" s="46"/>
      <c r="V372" s="46"/>
      <c r="W372" s="46"/>
      <c r="X372" s="46"/>
      <c r="Y372" s="165"/>
      <c r="Z372" s="127"/>
      <c r="AA372" s="46"/>
      <c r="AB372" s="46"/>
      <c r="AC372" s="46"/>
      <c r="AD372" s="46"/>
      <c r="AE372" s="165"/>
      <c r="AF372" s="127"/>
      <c r="AG372" s="46"/>
      <c r="AH372" s="46"/>
      <c r="AI372" s="46"/>
      <c r="AJ372" s="130"/>
      <c r="AK372" s="11">
        <f>'Encargos e Benefícios'!D371</f>
        <v>0</v>
      </c>
      <c r="AL372" s="11">
        <f>IF('Encargos e Benefícios'!C371=0,0,'Encargos e Benefícios'!U371/'Encargos e Benefícios'!C371)</f>
        <v>0</v>
      </c>
      <c r="AM372" s="11">
        <f>IF('Encargos e Benefícios'!C371=0,0,'Encargos e Benefícios'!AC371/'Encargos e Benefícios'!C371)</f>
        <v>0</v>
      </c>
      <c r="AN372" s="114">
        <f>IF('Encargos e Benefícios'!C371=0,0,'Encargos e Benefícios'!AD371/'Encargos e Benefícios'!C371)</f>
        <v>0</v>
      </c>
      <c r="AO372" s="32"/>
      <c r="AP372" s="31"/>
      <c r="AQ372" s="31"/>
      <c r="AR372" s="203"/>
      <c r="AS372" s="32"/>
    </row>
    <row r="373" spans="1:45" ht="12.75" hidden="1" x14ac:dyDescent="0.2">
      <c r="A373" s="47">
        <v>367</v>
      </c>
      <c r="B373" s="12">
        <f>'Encargos e Benefícios'!B372</f>
        <v>0</v>
      </c>
      <c r="C373" s="10">
        <f>'Encargos e Benefícios'!C372</f>
        <v>0</v>
      </c>
      <c r="D373" s="37"/>
      <c r="E373" s="167"/>
      <c r="F373" s="166"/>
      <c r="G373" s="165"/>
      <c r="H373" s="127"/>
      <c r="I373" s="46"/>
      <c r="J373" s="46"/>
      <c r="K373" s="46"/>
      <c r="L373" s="46"/>
      <c r="M373" s="165"/>
      <c r="N373" s="127"/>
      <c r="O373" s="46"/>
      <c r="P373" s="46"/>
      <c r="Q373" s="46"/>
      <c r="R373" s="46"/>
      <c r="S373" s="165"/>
      <c r="T373" s="127"/>
      <c r="U373" s="46"/>
      <c r="V373" s="46"/>
      <c r="W373" s="46"/>
      <c r="X373" s="46"/>
      <c r="Y373" s="165"/>
      <c r="Z373" s="127"/>
      <c r="AA373" s="46"/>
      <c r="AB373" s="46"/>
      <c r="AC373" s="46"/>
      <c r="AD373" s="46"/>
      <c r="AE373" s="165"/>
      <c r="AF373" s="127"/>
      <c r="AG373" s="46"/>
      <c r="AH373" s="46"/>
      <c r="AI373" s="46"/>
      <c r="AJ373" s="130"/>
      <c r="AK373" s="11">
        <f>'Encargos e Benefícios'!D372</f>
        <v>0</v>
      </c>
      <c r="AL373" s="11">
        <f>IF('Encargos e Benefícios'!C372=0,0,'Encargos e Benefícios'!U372/'Encargos e Benefícios'!C372)</f>
        <v>0</v>
      </c>
      <c r="AM373" s="11">
        <f>IF('Encargos e Benefícios'!C372=0,0,'Encargos e Benefícios'!AC372/'Encargos e Benefícios'!C372)</f>
        <v>0</v>
      </c>
      <c r="AN373" s="114">
        <f>IF('Encargos e Benefícios'!C372=0,0,'Encargos e Benefícios'!AD372/'Encargos e Benefícios'!C372)</f>
        <v>0</v>
      </c>
      <c r="AO373" s="32"/>
      <c r="AP373" s="31"/>
      <c r="AQ373" s="31"/>
      <c r="AR373" s="203"/>
      <c r="AS373" s="32"/>
    </row>
    <row r="374" spans="1:45" ht="12.75" hidden="1" x14ac:dyDescent="0.2">
      <c r="A374" s="47">
        <v>368</v>
      </c>
      <c r="B374" s="12">
        <f>'Encargos e Benefícios'!B373</f>
        <v>0</v>
      </c>
      <c r="C374" s="10">
        <f>'Encargos e Benefícios'!C373</f>
        <v>0</v>
      </c>
      <c r="D374" s="37"/>
      <c r="E374" s="167"/>
      <c r="F374" s="166"/>
      <c r="G374" s="165"/>
      <c r="H374" s="127"/>
      <c r="I374" s="46"/>
      <c r="J374" s="46"/>
      <c r="K374" s="46"/>
      <c r="L374" s="46"/>
      <c r="M374" s="165"/>
      <c r="N374" s="127"/>
      <c r="O374" s="46"/>
      <c r="P374" s="46"/>
      <c r="Q374" s="46"/>
      <c r="R374" s="46"/>
      <c r="S374" s="165"/>
      <c r="T374" s="127"/>
      <c r="U374" s="46"/>
      <c r="V374" s="46"/>
      <c r="W374" s="46"/>
      <c r="X374" s="46"/>
      <c r="Y374" s="165"/>
      <c r="Z374" s="127"/>
      <c r="AA374" s="46"/>
      <c r="AB374" s="46"/>
      <c r="AC374" s="46"/>
      <c r="AD374" s="46"/>
      <c r="AE374" s="165"/>
      <c r="AF374" s="127"/>
      <c r="AG374" s="46"/>
      <c r="AH374" s="46"/>
      <c r="AI374" s="46"/>
      <c r="AJ374" s="130"/>
      <c r="AK374" s="11">
        <f>'Encargos e Benefícios'!D373</f>
        <v>0</v>
      </c>
      <c r="AL374" s="11">
        <f>IF('Encargos e Benefícios'!C373=0,0,'Encargos e Benefícios'!U373/'Encargos e Benefícios'!C373)</f>
        <v>0</v>
      </c>
      <c r="AM374" s="11">
        <f>IF('Encargos e Benefícios'!C373=0,0,'Encargos e Benefícios'!AC373/'Encargos e Benefícios'!C373)</f>
        <v>0</v>
      </c>
      <c r="AN374" s="114">
        <f>IF('Encargos e Benefícios'!C373=0,0,'Encargos e Benefícios'!AD373/'Encargos e Benefícios'!C373)</f>
        <v>0</v>
      </c>
      <c r="AO374" s="32"/>
      <c r="AP374" s="31"/>
      <c r="AQ374" s="31"/>
      <c r="AR374" s="203"/>
      <c r="AS374" s="32"/>
    </row>
    <row r="375" spans="1:45" ht="12.75" hidden="1" x14ac:dyDescent="0.2">
      <c r="A375" s="47">
        <v>369</v>
      </c>
      <c r="B375" s="12">
        <f>'Encargos e Benefícios'!B374</f>
        <v>0</v>
      </c>
      <c r="C375" s="10">
        <f>'Encargos e Benefícios'!C374</f>
        <v>0</v>
      </c>
      <c r="D375" s="37"/>
      <c r="E375" s="167"/>
      <c r="F375" s="166"/>
      <c r="G375" s="165"/>
      <c r="H375" s="127"/>
      <c r="I375" s="46"/>
      <c r="J375" s="46"/>
      <c r="K375" s="46"/>
      <c r="L375" s="46"/>
      <c r="M375" s="165"/>
      <c r="N375" s="127"/>
      <c r="O375" s="46"/>
      <c r="P375" s="46"/>
      <c r="Q375" s="46"/>
      <c r="R375" s="46"/>
      <c r="S375" s="165"/>
      <c r="T375" s="127"/>
      <c r="U375" s="46"/>
      <c r="V375" s="46"/>
      <c r="W375" s="46"/>
      <c r="X375" s="46"/>
      <c r="Y375" s="165"/>
      <c r="Z375" s="127"/>
      <c r="AA375" s="46"/>
      <c r="AB375" s="46"/>
      <c r="AC375" s="46"/>
      <c r="AD375" s="46"/>
      <c r="AE375" s="165"/>
      <c r="AF375" s="127"/>
      <c r="AG375" s="46"/>
      <c r="AH375" s="46"/>
      <c r="AI375" s="46"/>
      <c r="AJ375" s="130"/>
      <c r="AK375" s="11">
        <f>'Encargos e Benefícios'!D374</f>
        <v>0</v>
      </c>
      <c r="AL375" s="11">
        <f>IF('Encargos e Benefícios'!C374=0,0,'Encargos e Benefícios'!U374/'Encargos e Benefícios'!C374)</f>
        <v>0</v>
      </c>
      <c r="AM375" s="11">
        <f>IF('Encargos e Benefícios'!C374=0,0,'Encargos e Benefícios'!AC374/'Encargos e Benefícios'!C374)</f>
        <v>0</v>
      </c>
      <c r="AN375" s="114">
        <f>IF('Encargos e Benefícios'!C374=0,0,'Encargos e Benefícios'!AD374/'Encargos e Benefícios'!C374)</f>
        <v>0</v>
      </c>
      <c r="AO375" s="32"/>
      <c r="AP375" s="31"/>
      <c r="AQ375" s="31"/>
      <c r="AR375" s="203"/>
      <c r="AS375" s="32"/>
    </row>
    <row r="376" spans="1:45" ht="12.75" hidden="1" x14ac:dyDescent="0.2">
      <c r="A376" s="47">
        <v>370</v>
      </c>
      <c r="B376" s="12">
        <f>'Encargos e Benefícios'!B375</f>
        <v>0</v>
      </c>
      <c r="C376" s="10">
        <f>'Encargos e Benefícios'!C375</f>
        <v>0</v>
      </c>
      <c r="D376" s="37"/>
      <c r="E376" s="167"/>
      <c r="F376" s="166"/>
      <c r="G376" s="165"/>
      <c r="H376" s="127"/>
      <c r="I376" s="46"/>
      <c r="J376" s="46"/>
      <c r="K376" s="46"/>
      <c r="L376" s="46"/>
      <c r="M376" s="165"/>
      <c r="N376" s="127"/>
      <c r="O376" s="46"/>
      <c r="P376" s="46"/>
      <c r="Q376" s="46"/>
      <c r="R376" s="46"/>
      <c r="S376" s="165"/>
      <c r="T376" s="127"/>
      <c r="U376" s="46"/>
      <c r="V376" s="46"/>
      <c r="W376" s="46"/>
      <c r="X376" s="46"/>
      <c r="Y376" s="165"/>
      <c r="Z376" s="127"/>
      <c r="AA376" s="46"/>
      <c r="AB376" s="46"/>
      <c r="AC376" s="46"/>
      <c r="AD376" s="46"/>
      <c r="AE376" s="165"/>
      <c r="AF376" s="127"/>
      <c r="AG376" s="46"/>
      <c r="AH376" s="46"/>
      <c r="AI376" s="46"/>
      <c r="AJ376" s="130"/>
      <c r="AK376" s="11">
        <f>'Encargos e Benefícios'!D375</f>
        <v>0</v>
      </c>
      <c r="AL376" s="11">
        <f>IF('Encargos e Benefícios'!C375=0,0,'Encargos e Benefícios'!U375/'Encargos e Benefícios'!C375)</f>
        <v>0</v>
      </c>
      <c r="AM376" s="11">
        <f>IF('Encargos e Benefícios'!C375=0,0,'Encargos e Benefícios'!AC375/'Encargos e Benefícios'!C375)</f>
        <v>0</v>
      </c>
      <c r="AN376" s="114">
        <f>IF('Encargos e Benefícios'!C375=0,0,'Encargos e Benefícios'!AD375/'Encargos e Benefícios'!C375)</f>
        <v>0</v>
      </c>
      <c r="AO376" s="32"/>
      <c r="AP376" s="31"/>
      <c r="AQ376" s="31"/>
      <c r="AR376" s="203"/>
      <c r="AS376" s="32"/>
    </row>
    <row r="377" spans="1:45" ht="12.75" hidden="1" x14ac:dyDescent="0.2">
      <c r="A377" s="47">
        <v>371</v>
      </c>
      <c r="B377" s="12">
        <f>'Encargos e Benefícios'!B376</f>
        <v>0</v>
      </c>
      <c r="C377" s="10">
        <f>'Encargos e Benefícios'!C376</f>
        <v>0</v>
      </c>
      <c r="D377" s="37"/>
      <c r="E377" s="167"/>
      <c r="F377" s="166"/>
      <c r="G377" s="165"/>
      <c r="H377" s="127"/>
      <c r="I377" s="46"/>
      <c r="J377" s="46"/>
      <c r="K377" s="46"/>
      <c r="L377" s="46"/>
      <c r="M377" s="165"/>
      <c r="N377" s="127"/>
      <c r="O377" s="46"/>
      <c r="P377" s="46"/>
      <c r="Q377" s="46"/>
      <c r="R377" s="46"/>
      <c r="S377" s="165"/>
      <c r="T377" s="127"/>
      <c r="U377" s="46"/>
      <c r="V377" s="46"/>
      <c r="W377" s="46"/>
      <c r="X377" s="46"/>
      <c r="Y377" s="165"/>
      <c r="Z377" s="127"/>
      <c r="AA377" s="46"/>
      <c r="AB377" s="46"/>
      <c r="AC377" s="46"/>
      <c r="AD377" s="46"/>
      <c r="AE377" s="165"/>
      <c r="AF377" s="127"/>
      <c r="AG377" s="46"/>
      <c r="AH377" s="46"/>
      <c r="AI377" s="46"/>
      <c r="AJ377" s="130"/>
      <c r="AK377" s="11">
        <f>'Encargos e Benefícios'!D376</f>
        <v>0</v>
      </c>
      <c r="AL377" s="11">
        <f>IF('Encargos e Benefícios'!C376=0,0,'Encargos e Benefícios'!U376/'Encargos e Benefícios'!C376)</f>
        <v>0</v>
      </c>
      <c r="AM377" s="11">
        <f>IF('Encargos e Benefícios'!C376=0,0,'Encargos e Benefícios'!AC376/'Encargos e Benefícios'!C376)</f>
        <v>0</v>
      </c>
      <c r="AN377" s="114">
        <f>IF('Encargos e Benefícios'!C376=0,0,'Encargos e Benefícios'!AD376/'Encargos e Benefícios'!C376)</f>
        <v>0</v>
      </c>
      <c r="AO377" s="32"/>
      <c r="AP377" s="31"/>
      <c r="AQ377" s="31"/>
      <c r="AR377" s="203"/>
      <c r="AS377" s="32"/>
    </row>
    <row r="378" spans="1:45" ht="12.75" hidden="1" x14ac:dyDescent="0.2">
      <c r="A378" s="47">
        <v>372</v>
      </c>
      <c r="B378" s="12">
        <f>'Encargos e Benefícios'!B377</f>
        <v>0</v>
      </c>
      <c r="C378" s="10">
        <f>'Encargos e Benefícios'!C377</f>
        <v>0</v>
      </c>
      <c r="D378" s="37"/>
      <c r="E378" s="167"/>
      <c r="F378" s="166"/>
      <c r="G378" s="165"/>
      <c r="H378" s="127"/>
      <c r="I378" s="46"/>
      <c r="J378" s="46"/>
      <c r="K378" s="46"/>
      <c r="L378" s="46"/>
      <c r="M378" s="165"/>
      <c r="N378" s="127"/>
      <c r="O378" s="46"/>
      <c r="P378" s="46"/>
      <c r="Q378" s="46"/>
      <c r="R378" s="46"/>
      <c r="S378" s="165"/>
      <c r="T378" s="127"/>
      <c r="U378" s="46"/>
      <c r="V378" s="46"/>
      <c r="W378" s="46"/>
      <c r="X378" s="46"/>
      <c r="Y378" s="165"/>
      <c r="Z378" s="127"/>
      <c r="AA378" s="46"/>
      <c r="AB378" s="46"/>
      <c r="AC378" s="46"/>
      <c r="AD378" s="46"/>
      <c r="AE378" s="165"/>
      <c r="AF378" s="127"/>
      <c r="AG378" s="46"/>
      <c r="AH378" s="46"/>
      <c r="AI378" s="46"/>
      <c r="AJ378" s="130"/>
      <c r="AK378" s="11">
        <f>'Encargos e Benefícios'!D377</f>
        <v>0</v>
      </c>
      <c r="AL378" s="11">
        <f>IF('Encargos e Benefícios'!C377=0,0,'Encargos e Benefícios'!U377/'Encargos e Benefícios'!C377)</f>
        <v>0</v>
      </c>
      <c r="AM378" s="11">
        <f>IF('Encargos e Benefícios'!C377=0,0,'Encargos e Benefícios'!AC377/'Encargos e Benefícios'!C377)</f>
        <v>0</v>
      </c>
      <c r="AN378" s="114">
        <f>IF('Encargos e Benefícios'!C377=0,0,'Encargos e Benefícios'!AD377/'Encargos e Benefícios'!C377)</f>
        <v>0</v>
      </c>
      <c r="AO378" s="32"/>
      <c r="AP378" s="31"/>
      <c r="AQ378" s="31"/>
      <c r="AR378" s="203"/>
      <c r="AS378" s="32"/>
    </row>
    <row r="379" spans="1:45" ht="12.75" hidden="1" x14ac:dyDescent="0.2">
      <c r="A379" s="47">
        <v>373</v>
      </c>
      <c r="B379" s="12">
        <f>'Encargos e Benefícios'!B378</f>
        <v>0</v>
      </c>
      <c r="C379" s="10">
        <f>'Encargos e Benefícios'!C378</f>
        <v>0</v>
      </c>
      <c r="D379" s="37"/>
      <c r="E379" s="167"/>
      <c r="F379" s="166"/>
      <c r="G379" s="165"/>
      <c r="H379" s="127"/>
      <c r="I379" s="46"/>
      <c r="J379" s="46"/>
      <c r="K379" s="46"/>
      <c r="L379" s="46"/>
      <c r="M379" s="165"/>
      <c r="N379" s="127"/>
      <c r="O379" s="46"/>
      <c r="P379" s="46"/>
      <c r="Q379" s="46"/>
      <c r="R379" s="46"/>
      <c r="S379" s="165"/>
      <c r="T379" s="127"/>
      <c r="U379" s="46"/>
      <c r="V379" s="46"/>
      <c r="W379" s="46"/>
      <c r="X379" s="46"/>
      <c r="Y379" s="165"/>
      <c r="Z379" s="127"/>
      <c r="AA379" s="46"/>
      <c r="AB379" s="46"/>
      <c r="AC379" s="46"/>
      <c r="AD379" s="46"/>
      <c r="AE379" s="165"/>
      <c r="AF379" s="127"/>
      <c r="AG379" s="46"/>
      <c r="AH379" s="46"/>
      <c r="AI379" s="46"/>
      <c r="AJ379" s="130"/>
      <c r="AK379" s="11">
        <f>'Encargos e Benefícios'!D378</f>
        <v>0</v>
      </c>
      <c r="AL379" s="11">
        <f>IF('Encargos e Benefícios'!C378=0,0,'Encargos e Benefícios'!U378/'Encargos e Benefícios'!C378)</f>
        <v>0</v>
      </c>
      <c r="AM379" s="11">
        <f>IF('Encargos e Benefícios'!C378=0,0,'Encargos e Benefícios'!AC378/'Encargos e Benefícios'!C378)</f>
        <v>0</v>
      </c>
      <c r="AN379" s="114">
        <f>IF('Encargos e Benefícios'!C378=0,0,'Encargos e Benefícios'!AD378/'Encargos e Benefícios'!C378)</f>
        <v>0</v>
      </c>
      <c r="AO379" s="32"/>
      <c r="AP379" s="31"/>
      <c r="AQ379" s="31"/>
      <c r="AR379" s="203"/>
      <c r="AS379" s="32"/>
    </row>
    <row r="380" spans="1:45" ht="12.75" hidden="1" x14ac:dyDescent="0.2">
      <c r="A380" s="47">
        <v>374</v>
      </c>
      <c r="B380" s="12">
        <f>'Encargos e Benefícios'!B379</f>
        <v>0</v>
      </c>
      <c r="C380" s="10">
        <f>'Encargos e Benefícios'!C379</f>
        <v>0</v>
      </c>
      <c r="D380" s="37"/>
      <c r="E380" s="167"/>
      <c r="F380" s="166"/>
      <c r="G380" s="165"/>
      <c r="H380" s="127"/>
      <c r="I380" s="46"/>
      <c r="J380" s="46"/>
      <c r="K380" s="46"/>
      <c r="L380" s="46"/>
      <c r="M380" s="165"/>
      <c r="N380" s="127"/>
      <c r="O380" s="46"/>
      <c r="P380" s="46"/>
      <c r="Q380" s="46"/>
      <c r="R380" s="46"/>
      <c r="S380" s="165"/>
      <c r="T380" s="127"/>
      <c r="U380" s="46"/>
      <c r="V380" s="46"/>
      <c r="W380" s="46"/>
      <c r="X380" s="46"/>
      <c r="Y380" s="165"/>
      <c r="Z380" s="127"/>
      <c r="AA380" s="46"/>
      <c r="AB380" s="46"/>
      <c r="AC380" s="46"/>
      <c r="AD380" s="46"/>
      <c r="AE380" s="165"/>
      <c r="AF380" s="127"/>
      <c r="AG380" s="46"/>
      <c r="AH380" s="46"/>
      <c r="AI380" s="46"/>
      <c r="AJ380" s="130"/>
      <c r="AK380" s="11">
        <f>'Encargos e Benefícios'!D379</f>
        <v>0</v>
      </c>
      <c r="AL380" s="11">
        <f>IF('Encargos e Benefícios'!C379=0,0,'Encargos e Benefícios'!U379/'Encargos e Benefícios'!C379)</f>
        <v>0</v>
      </c>
      <c r="AM380" s="11">
        <f>IF('Encargos e Benefícios'!C379=0,0,'Encargos e Benefícios'!AC379/'Encargos e Benefícios'!C379)</f>
        <v>0</v>
      </c>
      <c r="AN380" s="114">
        <f>IF('Encargos e Benefícios'!C379=0,0,'Encargos e Benefícios'!AD379/'Encargos e Benefícios'!C379)</f>
        <v>0</v>
      </c>
      <c r="AO380" s="32"/>
      <c r="AP380" s="31"/>
      <c r="AQ380" s="31"/>
      <c r="AR380" s="203"/>
      <c r="AS380" s="32"/>
    </row>
    <row r="381" spans="1:45" ht="12.75" hidden="1" x14ac:dyDescent="0.2">
      <c r="A381" s="47">
        <v>375</v>
      </c>
      <c r="B381" s="12">
        <f>'Encargos e Benefícios'!B380</f>
        <v>0</v>
      </c>
      <c r="C381" s="10">
        <f>'Encargos e Benefícios'!C380</f>
        <v>0</v>
      </c>
      <c r="D381" s="37"/>
      <c r="E381" s="167"/>
      <c r="F381" s="166"/>
      <c r="G381" s="165"/>
      <c r="H381" s="127"/>
      <c r="I381" s="46"/>
      <c r="J381" s="46"/>
      <c r="K381" s="46"/>
      <c r="L381" s="46"/>
      <c r="M381" s="165"/>
      <c r="N381" s="127"/>
      <c r="O381" s="46"/>
      <c r="P381" s="46"/>
      <c r="Q381" s="46"/>
      <c r="R381" s="46"/>
      <c r="S381" s="165"/>
      <c r="T381" s="127"/>
      <c r="U381" s="46"/>
      <c r="V381" s="46"/>
      <c r="W381" s="46"/>
      <c r="X381" s="46"/>
      <c r="Y381" s="165"/>
      <c r="Z381" s="127"/>
      <c r="AA381" s="46"/>
      <c r="AB381" s="46"/>
      <c r="AC381" s="46"/>
      <c r="AD381" s="46"/>
      <c r="AE381" s="165"/>
      <c r="AF381" s="127"/>
      <c r="AG381" s="46"/>
      <c r="AH381" s="46"/>
      <c r="AI381" s="46"/>
      <c r="AJ381" s="130"/>
      <c r="AK381" s="11">
        <f>'Encargos e Benefícios'!D380</f>
        <v>0</v>
      </c>
      <c r="AL381" s="11">
        <f>IF('Encargos e Benefícios'!C380=0,0,'Encargos e Benefícios'!U380/'Encargos e Benefícios'!C380)</f>
        <v>0</v>
      </c>
      <c r="AM381" s="11">
        <f>IF('Encargos e Benefícios'!C380=0,0,'Encargos e Benefícios'!AC380/'Encargos e Benefícios'!C380)</f>
        <v>0</v>
      </c>
      <c r="AN381" s="114">
        <f>IF('Encargos e Benefícios'!C380=0,0,'Encargos e Benefícios'!AD380/'Encargos e Benefícios'!C380)</f>
        <v>0</v>
      </c>
      <c r="AO381" s="32"/>
      <c r="AP381" s="31"/>
      <c r="AQ381" s="31"/>
      <c r="AR381" s="203"/>
      <c r="AS381" s="32"/>
    </row>
    <row r="382" spans="1:45" ht="12.75" hidden="1" x14ac:dyDescent="0.2">
      <c r="A382" s="47">
        <v>376</v>
      </c>
      <c r="B382" s="12">
        <f>'Encargos e Benefícios'!B381</f>
        <v>0</v>
      </c>
      <c r="C382" s="10">
        <f>'Encargos e Benefícios'!C381</f>
        <v>0</v>
      </c>
      <c r="D382" s="37"/>
      <c r="E382" s="167"/>
      <c r="F382" s="166"/>
      <c r="G382" s="165"/>
      <c r="H382" s="127"/>
      <c r="I382" s="46"/>
      <c r="J382" s="46"/>
      <c r="K382" s="46"/>
      <c r="L382" s="46"/>
      <c r="M382" s="165"/>
      <c r="N382" s="127"/>
      <c r="O382" s="46"/>
      <c r="P382" s="46"/>
      <c r="Q382" s="46"/>
      <c r="R382" s="46"/>
      <c r="S382" s="165"/>
      <c r="T382" s="127"/>
      <c r="U382" s="46"/>
      <c r="V382" s="46"/>
      <c r="W382" s="46"/>
      <c r="X382" s="46"/>
      <c r="Y382" s="165"/>
      <c r="Z382" s="127"/>
      <c r="AA382" s="46"/>
      <c r="AB382" s="46"/>
      <c r="AC382" s="46"/>
      <c r="AD382" s="46"/>
      <c r="AE382" s="165"/>
      <c r="AF382" s="127"/>
      <c r="AG382" s="46"/>
      <c r="AH382" s="46"/>
      <c r="AI382" s="46"/>
      <c r="AJ382" s="130"/>
      <c r="AK382" s="11">
        <f>'Encargos e Benefícios'!D381</f>
        <v>0</v>
      </c>
      <c r="AL382" s="11">
        <f>IF('Encargos e Benefícios'!C381=0,0,'Encargos e Benefícios'!U381/'Encargos e Benefícios'!C381)</f>
        <v>0</v>
      </c>
      <c r="AM382" s="11">
        <f>IF('Encargos e Benefícios'!C381=0,0,'Encargos e Benefícios'!AC381/'Encargos e Benefícios'!C381)</f>
        <v>0</v>
      </c>
      <c r="AN382" s="114">
        <f>IF('Encargos e Benefícios'!C381=0,0,'Encargos e Benefícios'!AD381/'Encargos e Benefícios'!C381)</f>
        <v>0</v>
      </c>
      <c r="AO382" s="32"/>
      <c r="AP382" s="31"/>
      <c r="AQ382" s="31"/>
      <c r="AR382" s="203"/>
      <c r="AS382" s="32"/>
    </row>
    <row r="383" spans="1:45" ht="12.75" hidden="1" x14ac:dyDescent="0.2">
      <c r="A383" s="47">
        <v>377</v>
      </c>
      <c r="B383" s="12">
        <f>'Encargos e Benefícios'!B382</f>
        <v>0</v>
      </c>
      <c r="C383" s="10">
        <f>'Encargos e Benefícios'!C382</f>
        <v>0</v>
      </c>
      <c r="D383" s="37"/>
      <c r="E383" s="167"/>
      <c r="F383" s="166"/>
      <c r="G383" s="165"/>
      <c r="H383" s="127"/>
      <c r="I383" s="46"/>
      <c r="J383" s="46"/>
      <c r="K383" s="46"/>
      <c r="L383" s="46"/>
      <c r="M383" s="165"/>
      <c r="N383" s="127"/>
      <c r="O383" s="46"/>
      <c r="P383" s="46"/>
      <c r="Q383" s="46"/>
      <c r="R383" s="46"/>
      <c r="S383" s="165"/>
      <c r="T383" s="127"/>
      <c r="U383" s="46"/>
      <c r="V383" s="46"/>
      <c r="W383" s="46"/>
      <c r="X383" s="46"/>
      <c r="Y383" s="165"/>
      <c r="Z383" s="127"/>
      <c r="AA383" s="46"/>
      <c r="AB383" s="46"/>
      <c r="AC383" s="46"/>
      <c r="AD383" s="46"/>
      <c r="AE383" s="165"/>
      <c r="AF383" s="127"/>
      <c r="AG383" s="46"/>
      <c r="AH383" s="46"/>
      <c r="AI383" s="46"/>
      <c r="AJ383" s="130"/>
      <c r="AK383" s="11">
        <f>'Encargos e Benefícios'!D382</f>
        <v>0</v>
      </c>
      <c r="AL383" s="11">
        <f>IF('Encargos e Benefícios'!C382=0,0,'Encargos e Benefícios'!U382/'Encargos e Benefícios'!C382)</f>
        <v>0</v>
      </c>
      <c r="AM383" s="11">
        <f>IF('Encargos e Benefícios'!C382=0,0,'Encargos e Benefícios'!AC382/'Encargos e Benefícios'!C382)</f>
        <v>0</v>
      </c>
      <c r="AN383" s="114">
        <f>IF('Encargos e Benefícios'!C382=0,0,'Encargos e Benefícios'!AD382/'Encargos e Benefícios'!C382)</f>
        <v>0</v>
      </c>
      <c r="AO383" s="32"/>
      <c r="AP383" s="31"/>
      <c r="AQ383" s="31"/>
      <c r="AR383" s="203"/>
      <c r="AS383" s="32"/>
    </row>
    <row r="384" spans="1:45" ht="12.75" hidden="1" x14ac:dyDescent="0.2">
      <c r="A384" s="47">
        <v>378</v>
      </c>
      <c r="B384" s="12">
        <f>'Encargos e Benefícios'!B383</f>
        <v>0</v>
      </c>
      <c r="C384" s="10">
        <f>'Encargos e Benefícios'!C383</f>
        <v>0</v>
      </c>
      <c r="D384" s="37"/>
      <c r="E384" s="167"/>
      <c r="F384" s="166"/>
      <c r="G384" s="165"/>
      <c r="H384" s="127"/>
      <c r="I384" s="46"/>
      <c r="J384" s="46"/>
      <c r="K384" s="46"/>
      <c r="L384" s="46"/>
      <c r="M384" s="165"/>
      <c r="N384" s="127"/>
      <c r="O384" s="46"/>
      <c r="P384" s="46"/>
      <c r="Q384" s="46"/>
      <c r="R384" s="46"/>
      <c r="S384" s="165"/>
      <c r="T384" s="127"/>
      <c r="U384" s="46"/>
      <c r="V384" s="46"/>
      <c r="W384" s="46"/>
      <c r="X384" s="46"/>
      <c r="Y384" s="165"/>
      <c r="Z384" s="127"/>
      <c r="AA384" s="46"/>
      <c r="AB384" s="46"/>
      <c r="AC384" s="46"/>
      <c r="AD384" s="46"/>
      <c r="AE384" s="165"/>
      <c r="AF384" s="127"/>
      <c r="AG384" s="46"/>
      <c r="AH384" s="46"/>
      <c r="AI384" s="46"/>
      <c r="AJ384" s="130"/>
      <c r="AK384" s="11">
        <f>'Encargos e Benefícios'!D383</f>
        <v>0</v>
      </c>
      <c r="AL384" s="11">
        <f>IF('Encargos e Benefícios'!C383=0,0,'Encargos e Benefícios'!U383/'Encargos e Benefícios'!C383)</f>
        <v>0</v>
      </c>
      <c r="AM384" s="11">
        <f>IF('Encargos e Benefícios'!C383=0,0,'Encargos e Benefícios'!AC383/'Encargos e Benefícios'!C383)</f>
        <v>0</v>
      </c>
      <c r="AN384" s="114">
        <f>IF('Encargos e Benefícios'!C383=0,0,'Encargos e Benefícios'!AD383/'Encargos e Benefícios'!C383)</f>
        <v>0</v>
      </c>
      <c r="AO384" s="32"/>
      <c r="AP384" s="31"/>
      <c r="AQ384" s="31"/>
      <c r="AR384" s="203"/>
      <c r="AS384" s="32"/>
    </row>
    <row r="385" spans="1:45" ht="12.75" hidden="1" x14ac:dyDescent="0.2">
      <c r="A385" s="47">
        <v>379</v>
      </c>
      <c r="B385" s="12">
        <f>'Encargos e Benefícios'!B384</f>
        <v>0</v>
      </c>
      <c r="C385" s="10">
        <f>'Encargos e Benefícios'!C384</f>
        <v>0</v>
      </c>
      <c r="D385" s="37"/>
      <c r="E385" s="167"/>
      <c r="F385" s="166"/>
      <c r="G385" s="165"/>
      <c r="H385" s="127"/>
      <c r="I385" s="46"/>
      <c r="J385" s="46"/>
      <c r="K385" s="46"/>
      <c r="L385" s="46"/>
      <c r="M385" s="165"/>
      <c r="N385" s="127"/>
      <c r="O385" s="46"/>
      <c r="P385" s="46"/>
      <c r="Q385" s="46"/>
      <c r="R385" s="46"/>
      <c r="S385" s="165"/>
      <c r="T385" s="127"/>
      <c r="U385" s="46"/>
      <c r="V385" s="46"/>
      <c r="W385" s="46"/>
      <c r="X385" s="46"/>
      <c r="Y385" s="165"/>
      <c r="Z385" s="127"/>
      <c r="AA385" s="46"/>
      <c r="AB385" s="46"/>
      <c r="AC385" s="46"/>
      <c r="AD385" s="46"/>
      <c r="AE385" s="165"/>
      <c r="AF385" s="127"/>
      <c r="AG385" s="46"/>
      <c r="AH385" s="46"/>
      <c r="AI385" s="46"/>
      <c r="AJ385" s="130"/>
      <c r="AK385" s="11">
        <f>'Encargos e Benefícios'!D384</f>
        <v>0</v>
      </c>
      <c r="AL385" s="11">
        <f>IF('Encargos e Benefícios'!C384=0,0,'Encargos e Benefícios'!U384/'Encargos e Benefícios'!C384)</f>
        <v>0</v>
      </c>
      <c r="AM385" s="11">
        <f>IF('Encargos e Benefícios'!C384=0,0,'Encargos e Benefícios'!AC384/'Encargos e Benefícios'!C384)</f>
        <v>0</v>
      </c>
      <c r="AN385" s="114">
        <f>IF('Encargos e Benefícios'!C384=0,0,'Encargos e Benefícios'!AD384/'Encargos e Benefícios'!C384)</f>
        <v>0</v>
      </c>
      <c r="AO385" s="32"/>
      <c r="AP385" s="31"/>
      <c r="AQ385" s="31"/>
      <c r="AR385" s="203"/>
      <c r="AS385" s="32"/>
    </row>
    <row r="386" spans="1:45" ht="12.75" hidden="1" x14ac:dyDescent="0.2">
      <c r="A386" s="47">
        <v>380</v>
      </c>
      <c r="B386" s="12">
        <f>'Encargos e Benefícios'!B385</f>
        <v>0</v>
      </c>
      <c r="C386" s="10">
        <f>'Encargos e Benefícios'!C385</f>
        <v>0</v>
      </c>
      <c r="D386" s="37"/>
      <c r="E386" s="167"/>
      <c r="F386" s="166"/>
      <c r="G386" s="165"/>
      <c r="H386" s="127"/>
      <c r="I386" s="46"/>
      <c r="J386" s="46"/>
      <c r="K386" s="46"/>
      <c r="L386" s="46"/>
      <c r="M386" s="165"/>
      <c r="N386" s="127"/>
      <c r="O386" s="46"/>
      <c r="P386" s="46"/>
      <c r="Q386" s="46"/>
      <c r="R386" s="46"/>
      <c r="S386" s="165"/>
      <c r="T386" s="127"/>
      <c r="U386" s="46"/>
      <c r="V386" s="46"/>
      <c r="W386" s="46"/>
      <c r="X386" s="46"/>
      <c r="Y386" s="165"/>
      <c r="Z386" s="127"/>
      <c r="AA386" s="46"/>
      <c r="AB386" s="46"/>
      <c r="AC386" s="46"/>
      <c r="AD386" s="46"/>
      <c r="AE386" s="165"/>
      <c r="AF386" s="127"/>
      <c r="AG386" s="46"/>
      <c r="AH386" s="46"/>
      <c r="AI386" s="46"/>
      <c r="AJ386" s="130"/>
      <c r="AK386" s="11">
        <f>'Encargos e Benefícios'!D385</f>
        <v>0</v>
      </c>
      <c r="AL386" s="11">
        <f>IF('Encargos e Benefícios'!C385=0,0,'Encargos e Benefícios'!U385/'Encargos e Benefícios'!C385)</f>
        <v>0</v>
      </c>
      <c r="AM386" s="11">
        <f>IF('Encargos e Benefícios'!C385=0,0,'Encargos e Benefícios'!AC385/'Encargos e Benefícios'!C385)</f>
        <v>0</v>
      </c>
      <c r="AN386" s="114">
        <f>IF('Encargos e Benefícios'!C385=0,0,'Encargos e Benefícios'!AD385/'Encargos e Benefícios'!C385)</f>
        <v>0</v>
      </c>
      <c r="AO386" s="32"/>
      <c r="AP386" s="31"/>
      <c r="AQ386" s="31"/>
      <c r="AR386" s="203"/>
      <c r="AS386" s="32"/>
    </row>
    <row r="387" spans="1:45" ht="12.75" hidden="1" x14ac:dyDescent="0.2">
      <c r="A387" s="47">
        <v>381</v>
      </c>
      <c r="B387" s="12">
        <f>'Encargos e Benefícios'!B386</f>
        <v>0</v>
      </c>
      <c r="C387" s="10">
        <f>'Encargos e Benefícios'!C386</f>
        <v>0</v>
      </c>
      <c r="D387" s="37"/>
      <c r="E387" s="167"/>
      <c r="F387" s="166"/>
      <c r="G387" s="165"/>
      <c r="H387" s="127"/>
      <c r="I387" s="46"/>
      <c r="J387" s="46"/>
      <c r="K387" s="46"/>
      <c r="L387" s="46"/>
      <c r="M387" s="165"/>
      <c r="N387" s="127"/>
      <c r="O387" s="46"/>
      <c r="P387" s="46"/>
      <c r="Q387" s="46"/>
      <c r="R387" s="46"/>
      <c r="S387" s="165"/>
      <c r="T387" s="127"/>
      <c r="U387" s="46"/>
      <c r="V387" s="46"/>
      <c r="W387" s="46"/>
      <c r="X387" s="46"/>
      <c r="Y387" s="165"/>
      <c r="Z387" s="127"/>
      <c r="AA387" s="46"/>
      <c r="AB387" s="46"/>
      <c r="AC387" s="46"/>
      <c r="AD387" s="46"/>
      <c r="AE387" s="165"/>
      <c r="AF387" s="127"/>
      <c r="AG387" s="46"/>
      <c r="AH387" s="46"/>
      <c r="AI387" s="46"/>
      <c r="AJ387" s="130"/>
      <c r="AK387" s="11">
        <f>'Encargos e Benefícios'!D386</f>
        <v>0</v>
      </c>
      <c r="AL387" s="11">
        <f>IF('Encargos e Benefícios'!C386=0,0,'Encargos e Benefícios'!U386/'Encargos e Benefícios'!C386)</f>
        <v>0</v>
      </c>
      <c r="AM387" s="11">
        <f>IF('Encargos e Benefícios'!C386=0,0,'Encargos e Benefícios'!AC386/'Encargos e Benefícios'!C386)</f>
        <v>0</v>
      </c>
      <c r="AN387" s="114">
        <f>IF('Encargos e Benefícios'!C386=0,0,'Encargos e Benefícios'!AD386/'Encargos e Benefícios'!C386)</f>
        <v>0</v>
      </c>
      <c r="AO387" s="32"/>
      <c r="AP387" s="31"/>
      <c r="AQ387" s="31"/>
      <c r="AR387" s="203"/>
      <c r="AS387" s="32"/>
    </row>
    <row r="388" spans="1:45" ht="12.75" hidden="1" x14ac:dyDescent="0.2">
      <c r="A388" s="47">
        <v>382</v>
      </c>
      <c r="B388" s="12">
        <f>'Encargos e Benefícios'!B387</f>
        <v>0</v>
      </c>
      <c r="C388" s="10">
        <f>'Encargos e Benefícios'!C387</f>
        <v>0</v>
      </c>
      <c r="D388" s="37"/>
      <c r="E388" s="167"/>
      <c r="F388" s="166"/>
      <c r="G388" s="165"/>
      <c r="H388" s="127"/>
      <c r="I388" s="46"/>
      <c r="J388" s="46"/>
      <c r="K388" s="46"/>
      <c r="L388" s="46"/>
      <c r="M388" s="165"/>
      <c r="N388" s="127"/>
      <c r="O388" s="46"/>
      <c r="P388" s="46"/>
      <c r="Q388" s="46"/>
      <c r="R388" s="46"/>
      <c r="S388" s="165"/>
      <c r="T388" s="127"/>
      <c r="U388" s="46"/>
      <c r="V388" s="46"/>
      <c r="W388" s="46"/>
      <c r="X388" s="46"/>
      <c r="Y388" s="165"/>
      <c r="Z388" s="127"/>
      <c r="AA388" s="46"/>
      <c r="AB388" s="46"/>
      <c r="AC388" s="46"/>
      <c r="AD388" s="46"/>
      <c r="AE388" s="165"/>
      <c r="AF388" s="127"/>
      <c r="AG388" s="46"/>
      <c r="AH388" s="46"/>
      <c r="AI388" s="46"/>
      <c r="AJ388" s="130"/>
      <c r="AK388" s="11">
        <f>'Encargos e Benefícios'!D387</f>
        <v>0</v>
      </c>
      <c r="AL388" s="11">
        <f>IF('Encargos e Benefícios'!C387=0,0,'Encargos e Benefícios'!U387/'Encargos e Benefícios'!C387)</f>
        <v>0</v>
      </c>
      <c r="AM388" s="11">
        <f>IF('Encargos e Benefícios'!C387=0,0,'Encargos e Benefícios'!AC387/'Encargos e Benefícios'!C387)</f>
        <v>0</v>
      </c>
      <c r="AN388" s="114">
        <f>IF('Encargos e Benefícios'!C387=0,0,'Encargos e Benefícios'!AD387/'Encargos e Benefícios'!C387)</f>
        <v>0</v>
      </c>
      <c r="AO388" s="32"/>
      <c r="AP388" s="31"/>
      <c r="AQ388" s="31"/>
      <c r="AR388" s="203"/>
      <c r="AS388" s="32"/>
    </row>
    <row r="389" spans="1:45" ht="12.75" hidden="1" x14ac:dyDescent="0.2">
      <c r="A389" s="47">
        <v>383</v>
      </c>
      <c r="B389" s="12">
        <f>'Encargos e Benefícios'!B388</f>
        <v>0</v>
      </c>
      <c r="C389" s="10">
        <f>'Encargos e Benefícios'!C388</f>
        <v>0</v>
      </c>
      <c r="D389" s="37"/>
      <c r="E389" s="167"/>
      <c r="F389" s="166"/>
      <c r="G389" s="165"/>
      <c r="H389" s="127"/>
      <c r="I389" s="46"/>
      <c r="J389" s="46"/>
      <c r="K389" s="46"/>
      <c r="L389" s="46"/>
      <c r="M389" s="165"/>
      <c r="N389" s="127"/>
      <c r="O389" s="46"/>
      <c r="P389" s="46"/>
      <c r="Q389" s="46"/>
      <c r="R389" s="46"/>
      <c r="S389" s="165"/>
      <c r="T389" s="127"/>
      <c r="U389" s="46"/>
      <c r="V389" s="46"/>
      <c r="W389" s="46"/>
      <c r="X389" s="46"/>
      <c r="Y389" s="165"/>
      <c r="Z389" s="127"/>
      <c r="AA389" s="46"/>
      <c r="AB389" s="46"/>
      <c r="AC389" s="46"/>
      <c r="AD389" s="46"/>
      <c r="AE389" s="165"/>
      <c r="AF389" s="127"/>
      <c r="AG389" s="46"/>
      <c r="AH389" s="46"/>
      <c r="AI389" s="46"/>
      <c r="AJ389" s="130"/>
      <c r="AK389" s="11">
        <f>'Encargos e Benefícios'!D388</f>
        <v>0</v>
      </c>
      <c r="AL389" s="11">
        <f>IF('Encargos e Benefícios'!C388=0,0,'Encargos e Benefícios'!U388/'Encargos e Benefícios'!C388)</f>
        <v>0</v>
      </c>
      <c r="AM389" s="11">
        <f>IF('Encargos e Benefícios'!C388=0,0,'Encargos e Benefícios'!AC388/'Encargos e Benefícios'!C388)</f>
        <v>0</v>
      </c>
      <c r="AN389" s="114">
        <f>IF('Encargos e Benefícios'!C388=0,0,'Encargos e Benefícios'!AD388/'Encargos e Benefícios'!C388)</f>
        <v>0</v>
      </c>
      <c r="AO389" s="32"/>
      <c r="AP389" s="31"/>
      <c r="AQ389" s="31"/>
      <c r="AR389" s="203"/>
      <c r="AS389" s="32"/>
    </row>
    <row r="390" spans="1:45" ht="12.75" hidden="1" x14ac:dyDescent="0.2">
      <c r="A390" s="47">
        <v>384</v>
      </c>
      <c r="B390" s="12">
        <f>'Encargos e Benefícios'!B389</f>
        <v>0</v>
      </c>
      <c r="C390" s="10">
        <f>'Encargos e Benefícios'!C389</f>
        <v>0</v>
      </c>
      <c r="D390" s="37"/>
      <c r="E390" s="167"/>
      <c r="F390" s="166"/>
      <c r="G390" s="165"/>
      <c r="H390" s="127"/>
      <c r="I390" s="46"/>
      <c r="J390" s="46"/>
      <c r="K390" s="46"/>
      <c r="L390" s="46"/>
      <c r="M390" s="165"/>
      <c r="N390" s="127"/>
      <c r="O390" s="46"/>
      <c r="P390" s="46"/>
      <c r="Q390" s="46"/>
      <c r="R390" s="46"/>
      <c r="S390" s="165"/>
      <c r="T390" s="127"/>
      <c r="U390" s="46"/>
      <c r="V390" s="46"/>
      <c r="W390" s="46"/>
      <c r="X390" s="46"/>
      <c r="Y390" s="165"/>
      <c r="Z390" s="127"/>
      <c r="AA390" s="46"/>
      <c r="AB390" s="46"/>
      <c r="AC390" s="46"/>
      <c r="AD390" s="46"/>
      <c r="AE390" s="165"/>
      <c r="AF390" s="127"/>
      <c r="AG390" s="46"/>
      <c r="AH390" s="46"/>
      <c r="AI390" s="46"/>
      <c r="AJ390" s="130"/>
      <c r="AK390" s="11">
        <f>'Encargos e Benefícios'!D389</f>
        <v>0</v>
      </c>
      <c r="AL390" s="11">
        <f>IF('Encargos e Benefícios'!C389=0,0,'Encargos e Benefícios'!U389/'Encargos e Benefícios'!C389)</f>
        <v>0</v>
      </c>
      <c r="AM390" s="11">
        <f>IF('Encargos e Benefícios'!C389=0,0,'Encargos e Benefícios'!AC389/'Encargos e Benefícios'!C389)</f>
        <v>0</v>
      </c>
      <c r="AN390" s="114">
        <f>IF('Encargos e Benefícios'!C389=0,0,'Encargos e Benefícios'!AD389/'Encargos e Benefícios'!C389)</f>
        <v>0</v>
      </c>
      <c r="AO390" s="32"/>
      <c r="AP390" s="31"/>
      <c r="AQ390" s="31"/>
      <c r="AR390" s="203"/>
      <c r="AS390" s="32"/>
    </row>
    <row r="391" spans="1:45" ht="12.75" hidden="1" x14ac:dyDescent="0.2">
      <c r="A391" s="47">
        <v>385</v>
      </c>
      <c r="B391" s="12">
        <f>'Encargos e Benefícios'!B390</f>
        <v>0</v>
      </c>
      <c r="C391" s="10">
        <f>'Encargos e Benefícios'!C390</f>
        <v>0</v>
      </c>
      <c r="D391" s="37"/>
      <c r="E391" s="167"/>
      <c r="F391" s="166"/>
      <c r="G391" s="165"/>
      <c r="H391" s="127"/>
      <c r="I391" s="46"/>
      <c r="J391" s="46"/>
      <c r="K391" s="46"/>
      <c r="L391" s="46"/>
      <c r="M391" s="165"/>
      <c r="N391" s="127"/>
      <c r="O391" s="46"/>
      <c r="P391" s="46"/>
      <c r="Q391" s="46"/>
      <c r="R391" s="46"/>
      <c r="S391" s="165"/>
      <c r="T391" s="127"/>
      <c r="U391" s="46"/>
      <c r="V391" s="46"/>
      <c r="W391" s="46"/>
      <c r="X391" s="46"/>
      <c r="Y391" s="165"/>
      <c r="Z391" s="127"/>
      <c r="AA391" s="46"/>
      <c r="AB391" s="46"/>
      <c r="AC391" s="46"/>
      <c r="AD391" s="46"/>
      <c r="AE391" s="165"/>
      <c r="AF391" s="127"/>
      <c r="AG391" s="46"/>
      <c r="AH391" s="46"/>
      <c r="AI391" s="46"/>
      <c r="AJ391" s="130"/>
      <c r="AK391" s="11">
        <f>'Encargos e Benefícios'!D390</f>
        <v>0</v>
      </c>
      <c r="AL391" s="11">
        <f>IF('Encargos e Benefícios'!C390=0,0,'Encargos e Benefícios'!U390/'Encargos e Benefícios'!C390)</f>
        <v>0</v>
      </c>
      <c r="AM391" s="11">
        <f>IF('Encargos e Benefícios'!C390=0,0,'Encargos e Benefícios'!AC390/'Encargos e Benefícios'!C390)</f>
        <v>0</v>
      </c>
      <c r="AN391" s="114">
        <f>IF('Encargos e Benefícios'!C390=0,0,'Encargos e Benefícios'!AD390/'Encargos e Benefícios'!C390)</f>
        <v>0</v>
      </c>
      <c r="AO391" s="32"/>
      <c r="AP391" s="31"/>
      <c r="AQ391" s="31"/>
      <c r="AR391" s="203"/>
      <c r="AS391" s="32"/>
    </row>
    <row r="392" spans="1:45" ht="12.75" hidden="1" x14ac:dyDescent="0.2">
      <c r="A392" s="47">
        <v>386</v>
      </c>
      <c r="B392" s="12">
        <f>'Encargos e Benefícios'!B391</f>
        <v>0</v>
      </c>
      <c r="C392" s="10">
        <f>'Encargos e Benefícios'!C391</f>
        <v>0</v>
      </c>
      <c r="D392" s="37"/>
      <c r="E392" s="167"/>
      <c r="F392" s="166"/>
      <c r="G392" s="165"/>
      <c r="H392" s="127"/>
      <c r="I392" s="46"/>
      <c r="J392" s="46"/>
      <c r="K392" s="46"/>
      <c r="L392" s="46"/>
      <c r="M392" s="165"/>
      <c r="N392" s="127"/>
      <c r="O392" s="46"/>
      <c r="P392" s="46"/>
      <c r="Q392" s="46"/>
      <c r="R392" s="46"/>
      <c r="S392" s="165"/>
      <c r="T392" s="127"/>
      <c r="U392" s="46"/>
      <c r="V392" s="46"/>
      <c r="W392" s="46"/>
      <c r="X392" s="46"/>
      <c r="Y392" s="165"/>
      <c r="Z392" s="127"/>
      <c r="AA392" s="46"/>
      <c r="AB392" s="46"/>
      <c r="AC392" s="46"/>
      <c r="AD392" s="46"/>
      <c r="AE392" s="165"/>
      <c r="AF392" s="127"/>
      <c r="AG392" s="46"/>
      <c r="AH392" s="46"/>
      <c r="AI392" s="46"/>
      <c r="AJ392" s="130"/>
      <c r="AK392" s="11">
        <f>'Encargos e Benefícios'!D391</f>
        <v>0</v>
      </c>
      <c r="AL392" s="11">
        <f>IF('Encargos e Benefícios'!C391=0,0,'Encargos e Benefícios'!U391/'Encargos e Benefícios'!C391)</f>
        <v>0</v>
      </c>
      <c r="AM392" s="11">
        <f>IF('Encargos e Benefícios'!C391=0,0,'Encargos e Benefícios'!AC391/'Encargos e Benefícios'!C391)</f>
        <v>0</v>
      </c>
      <c r="AN392" s="114">
        <f>IF('Encargos e Benefícios'!C391=0,0,'Encargos e Benefícios'!AD391/'Encargos e Benefícios'!C391)</f>
        <v>0</v>
      </c>
      <c r="AO392" s="32"/>
      <c r="AP392" s="31"/>
      <c r="AQ392" s="31"/>
      <c r="AR392" s="203"/>
      <c r="AS392" s="32"/>
    </row>
    <row r="393" spans="1:45" ht="12.75" hidden="1" x14ac:dyDescent="0.2">
      <c r="A393" s="47">
        <v>387</v>
      </c>
      <c r="B393" s="12">
        <f>'Encargos e Benefícios'!B392</f>
        <v>0</v>
      </c>
      <c r="C393" s="10">
        <f>'Encargos e Benefícios'!C392</f>
        <v>0</v>
      </c>
      <c r="D393" s="37"/>
      <c r="E393" s="167"/>
      <c r="F393" s="166"/>
      <c r="G393" s="165"/>
      <c r="H393" s="127"/>
      <c r="I393" s="46"/>
      <c r="J393" s="46"/>
      <c r="K393" s="46"/>
      <c r="L393" s="46"/>
      <c r="M393" s="165"/>
      <c r="N393" s="127"/>
      <c r="O393" s="46"/>
      <c r="P393" s="46"/>
      <c r="Q393" s="46"/>
      <c r="R393" s="46"/>
      <c r="S393" s="165"/>
      <c r="T393" s="127"/>
      <c r="U393" s="46"/>
      <c r="V393" s="46"/>
      <c r="W393" s="46"/>
      <c r="X393" s="46"/>
      <c r="Y393" s="165"/>
      <c r="Z393" s="127"/>
      <c r="AA393" s="46"/>
      <c r="AB393" s="46"/>
      <c r="AC393" s="46"/>
      <c r="AD393" s="46"/>
      <c r="AE393" s="165"/>
      <c r="AF393" s="127"/>
      <c r="AG393" s="46"/>
      <c r="AH393" s="46"/>
      <c r="AI393" s="46"/>
      <c r="AJ393" s="130"/>
      <c r="AK393" s="11">
        <f>'Encargos e Benefícios'!D392</f>
        <v>0</v>
      </c>
      <c r="AL393" s="11">
        <f>IF('Encargos e Benefícios'!C392=0,0,'Encargos e Benefícios'!U392/'Encargos e Benefícios'!C392)</f>
        <v>0</v>
      </c>
      <c r="AM393" s="11">
        <f>IF('Encargos e Benefícios'!C392=0,0,'Encargos e Benefícios'!AC392/'Encargos e Benefícios'!C392)</f>
        <v>0</v>
      </c>
      <c r="AN393" s="114">
        <f>IF('Encargos e Benefícios'!C392=0,0,'Encargos e Benefícios'!AD392/'Encargos e Benefícios'!C392)</f>
        <v>0</v>
      </c>
      <c r="AO393" s="32"/>
      <c r="AP393" s="31"/>
      <c r="AQ393" s="31"/>
      <c r="AR393" s="203"/>
      <c r="AS393" s="32"/>
    </row>
    <row r="394" spans="1:45" ht="12.75" hidden="1" x14ac:dyDescent="0.2">
      <c r="A394" s="47">
        <v>388</v>
      </c>
      <c r="B394" s="12">
        <f>'Encargos e Benefícios'!B393</f>
        <v>0</v>
      </c>
      <c r="C394" s="10">
        <f>'Encargos e Benefícios'!C393</f>
        <v>0</v>
      </c>
      <c r="D394" s="37"/>
      <c r="E394" s="167"/>
      <c r="F394" s="166"/>
      <c r="G394" s="165"/>
      <c r="H394" s="127"/>
      <c r="I394" s="46"/>
      <c r="J394" s="46"/>
      <c r="K394" s="46"/>
      <c r="L394" s="46"/>
      <c r="M394" s="165"/>
      <c r="N394" s="127"/>
      <c r="O394" s="46"/>
      <c r="P394" s="46"/>
      <c r="Q394" s="46"/>
      <c r="R394" s="46"/>
      <c r="S394" s="165"/>
      <c r="T394" s="127"/>
      <c r="U394" s="46"/>
      <c r="V394" s="46"/>
      <c r="W394" s="46"/>
      <c r="X394" s="46"/>
      <c r="Y394" s="165"/>
      <c r="Z394" s="127"/>
      <c r="AA394" s="46"/>
      <c r="AB394" s="46"/>
      <c r="AC394" s="46"/>
      <c r="AD394" s="46"/>
      <c r="AE394" s="165"/>
      <c r="AF394" s="127"/>
      <c r="AG394" s="46"/>
      <c r="AH394" s="46"/>
      <c r="AI394" s="46"/>
      <c r="AJ394" s="130"/>
      <c r="AK394" s="11">
        <f>'Encargos e Benefícios'!D393</f>
        <v>0</v>
      </c>
      <c r="AL394" s="11">
        <f>IF('Encargos e Benefícios'!C393=0,0,'Encargos e Benefícios'!U393/'Encargos e Benefícios'!C393)</f>
        <v>0</v>
      </c>
      <c r="AM394" s="11">
        <f>IF('Encargos e Benefícios'!C393=0,0,'Encargos e Benefícios'!AC393/'Encargos e Benefícios'!C393)</f>
        <v>0</v>
      </c>
      <c r="AN394" s="114">
        <f>IF('Encargos e Benefícios'!C393=0,0,'Encargos e Benefícios'!AD393/'Encargos e Benefícios'!C393)</f>
        <v>0</v>
      </c>
      <c r="AO394" s="32"/>
      <c r="AP394" s="31"/>
      <c r="AQ394" s="31"/>
      <c r="AR394" s="203"/>
      <c r="AS394" s="32"/>
    </row>
    <row r="395" spans="1:45" ht="12.75" hidden="1" x14ac:dyDescent="0.2">
      <c r="A395" s="47">
        <v>389</v>
      </c>
      <c r="B395" s="12">
        <f>'Encargos e Benefícios'!B394</f>
        <v>0</v>
      </c>
      <c r="C395" s="10">
        <f>'Encargos e Benefícios'!C394</f>
        <v>0</v>
      </c>
      <c r="D395" s="37"/>
      <c r="E395" s="167"/>
      <c r="F395" s="166"/>
      <c r="G395" s="165"/>
      <c r="H395" s="127"/>
      <c r="I395" s="46"/>
      <c r="J395" s="46"/>
      <c r="K395" s="46"/>
      <c r="L395" s="46"/>
      <c r="M395" s="165"/>
      <c r="N395" s="127"/>
      <c r="O395" s="46"/>
      <c r="P395" s="46"/>
      <c r="Q395" s="46"/>
      <c r="R395" s="46"/>
      <c r="S395" s="165"/>
      <c r="T395" s="127"/>
      <c r="U395" s="46"/>
      <c r="V395" s="46"/>
      <c r="W395" s="46"/>
      <c r="X395" s="46"/>
      <c r="Y395" s="165"/>
      <c r="Z395" s="127"/>
      <c r="AA395" s="46"/>
      <c r="AB395" s="46"/>
      <c r="AC395" s="46"/>
      <c r="AD395" s="46"/>
      <c r="AE395" s="165"/>
      <c r="AF395" s="127"/>
      <c r="AG395" s="46"/>
      <c r="AH395" s="46"/>
      <c r="AI395" s="46"/>
      <c r="AJ395" s="130"/>
      <c r="AK395" s="11">
        <f>'Encargos e Benefícios'!D394</f>
        <v>0</v>
      </c>
      <c r="AL395" s="11">
        <f>IF('Encargos e Benefícios'!C394=0,0,'Encargos e Benefícios'!U394/'Encargos e Benefícios'!C394)</f>
        <v>0</v>
      </c>
      <c r="AM395" s="11">
        <f>IF('Encargos e Benefícios'!C394=0,0,'Encargos e Benefícios'!AC394/'Encargos e Benefícios'!C394)</f>
        <v>0</v>
      </c>
      <c r="AN395" s="114">
        <f>IF('Encargos e Benefícios'!C394=0,0,'Encargos e Benefícios'!AD394/'Encargos e Benefícios'!C394)</f>
        <v>0</v>
      </c>
      <c r="AO395" s="32"/>
      <c r="AP395" s="31"/>
      <c r="AQ395" s="31"/>
      <c r="AR395" s="203"/>
      <c r="AS395" s="32"/>
    </row>
    <row r="396" spans="1:45" ht="12.75" hidden="1" x14ac:dyDescent="0.2">
      <c r="A396" s="47">
        <v>390</v>
      </c>
      <c r="B396" s="12">
        <f>'Encargos e Benefícios'!B395</f>
        <v>0</v>
      </c>
      <c r="C396" s="10">
        <f>'Encargos e Benefícios'!C395</f>
        <v>0</v>
      </c>
      <c r="D396" s="37"/>
      <c r="E396" s="167"/>
      <c r="F396" s="166"/>
      <c r="G396" s="165"/>
      <c r="H396" s="127"/>
      <c r="I396" s="46"/>
      <c r="J396" s="46"/>
      <c r="K396" s="46"/>
      <c r="L396" s="46"/>
      <c r="M396" s="165"/>
      <c r="N396" s="127"/>
      <c r="O396" s="46"/>
      <c r="P396" s="46"/>
      <c r="Q396" s="46"/>
      <c r="R396" s="46"/>
      <c r="S396" s="165"/>
      <c r="T396" s="127"/>
      <c r="U396" s="46"/>
      <c r="V396" s="46"/>
      <c r="W396" s="46"/>
      <c r="X396" s="46"/>
      <c r="Y396" s="165"/>
      <c r="Z396" s="127"/>
      <c r="AA396" s="46"/>
      <c r="AB396" s="46"/>
      <c r="AC396" s="46"/>
      <c r="AD396" s="46"/>
      <c r="AE396" s="165"/>
      <c r="AF396" s="127"/>
      <c r="AG396" s="46"/>
      <c r="AH396" s="46"/>
      <c r="AI396" s="46"/>
      <c r="AJ396" s="130"/>
      <c r="AK396" s="11">
        <f>'Encargos e Benefícios'!D395</f>
        <v>0</v>
      </c>
      <c r="AL396" s="11">
        <f>IF('Encargos e Benefícios'!C395=0,0,'Encargos e Benefícios'!U395/'Encargos e Benefícios'!C395)</f>
        <v>0</v>
      </c>
      <c r="AM396" s="11">
        <f>IF('Encargos e Benefícios'!C395=0,0,'Encargos e Benefícios'!AC395/'Encargos e Benefícios'!C395)</f>
        <v>0</v>
      </c>
      <c r="AN396" s="114">
        <f>IF('Encargos e Benefícios'!C395=0,0,'Encargos e Benefícios'!AD395/'Encargos e Benefícios'!C395)</f>
        <v>0</v>
      </c>
      <c r="AO396" s="32"/>
      <c r="AP396" s="31"/>
      <c r="AQ396" s="31"/>
      <c r="AR396" s="203"/>
      <c r="AS396" s="32"/>
    </row>
    <row r="397" spans="1:45" ht="12.75" hidden="1" x14ac:dyDescent="0.2">
      <c r="A397" s="47">
        <v>391</v>
      </c>
      <c r="B397" s="12">
        <f>'Encargos e Benefícios'!B396</f>
        <v>0</v>
      </c>
      <c r="C397" s="10">
        <f>'Encargos e Benefícios'!C396</f>
        <v>0</v>
      </c>
      <c r="D397" s="37"/>
      <c r="E397" s="167"/>
      <c r="F397" s="166"/>
      <c r="G397" s="165"/>
      <c r="H397" s="127"/>
      <c r="I397" s="46"/>
      <c r="J397" s="46"/>
      <c r="K397" s="46"/>
      <c r="L397" s="46"/>
      <c r="M397" s="165"/>
      <c r="N397" s="127"/>
      <c r="O397" s="46"/>
      <c r="P397" s="46"/>
      <c r="Q397" s="46"/>
      <c r="R397" s="46"/>
      <c r="S397" s="165"/>
      <c r="T397" s="127"/>
      <c r="U397" s="46"/>
      <c r="V397" s="46"/>
      <c r="W397" s="46"/>
      <c r="X397" s="46"/>
      <c r="Y397" s="165"/>
      <c r="Z397" s="127"/>
      <c r="AA397" s="46"/>
      <c r="AB397" s="46"/>
      <c r="AC397" s="46"/>
      <c r="AD397" s="46"/>
      <c r="AE397" s="165"/>
      <c r="AF397" s="127"/>
      <c r="AG397" s="46"/>
      <c r="AH397" s="46"/>
      <c r="AI397" s="46"/>
      <c r="AJ397" s="130"/>
      <c r="AK397" s="11">
        <f>'Encargos e Benefícios'!D396</f>
        <v>0</v>
      </c>
      <c r="AL397" s="11">
        <f>IF('Encargos e Benefícios'!C396=0,0,'Encargos e Benefícios'!U396/'Encargos e Benefícios'!C396)</f>
        <v>0</v>
      </c>
      <c r="AM397" s="11">
        <f>IF('Encargos e Benefícios'!C396=0,0,'Encargos e Benefícios'!AC396/'Encargos e Benefícios'!C396)</f>
        <v>0</v>
      </c>
      <c r="AN397" s="114">
        <f>IF('Encargos e Benefícios'!C396=0,0,'Encargos e Benefícios'!AD396/'Encargos e Benefícios'!C396)</f>
        <v>0</v>
      </c>
      <c r="AO397" s="32"/>
      <c r="AP397" s="31"/>
      <c r="AQ397" s="31"/>
      <c r="AR397" s="203"/>
      <c r="AS397" s="32"/>
    </row>
    <row r="398" spans="1:45" ht="12.75" hidden="1" x14ac:dyDescent="0.2">
      <c r="A398" s="47">
        <v>392</v>
      </c>
      <c r="B398" s="12">
        <f>'Encargos e Benefícios'!B397</f>
        <v>0</v>
      </c>
      <c r="C398" s="10">
        <f>'Encargos e Benefícios'!C397</f>
        <v>0</v>
      </c>
      <c r="D398" s="37"/>
      <c r="E398" s="167"/>
      <c r="F398" s="166"/>
      <c r="G398" s="165"/>
      <c r="H398" s="127"/>
      <c r="I398" s="46"/>
      <c r="J398" s="46"/>
      <c r="K398" s="46"/>
      <c r="L398" s="46"/>
      <c r="M398" s="165"/>
      <c r="N398" s="127"/>
      <c r="O398" s="46"/>
      <c r="P398" s="46"/>
      <c r="Q398" s="46"/>
      <c r="R398" s="46"/>
      <c r="S398" s="165"/>
      <c r="T398" s="127"/>
      <c r="U398" s="46"/>
      <c r="V398" s="46"/>
      <c r="W398" s="46"/>
      <c r="X398" s="46"/>
      <c r="Y398" s="165"/>
      <c r="Z398" s="127"/>
      <c r="AA398" s="46"/>
      <c r="AB398" s="46"/>
      <c r="AC398" s="46"/>
      <c r="AD398" s="46"/>
      <c r="AE398" s="165"/>
      <c r="AF398" s="127"/>
      <c r="AG398" s="46"/>
      <c r="AH398" s="46"/>
      <c r="AI398" s="46"/>
      <c r="AJ398" s="130"/>
      <c r="AK398" s="11">
        <f>'Encargos e Benefícios'!D397</f>
        <v>0</v>
      </c>
      <c r="AL398" s="11">
        <f>IF('Encargos e Benefícios'!C397=0,0,'Encargos e Benefícios'!U397/'Encargos e Benefícios'!C397)</f>
        <v>0</v>
      </c>
      <c r="AM398" s="11">
        <f>IF('Encargos e Benefícios'!C397=0,0,'Encargos e Benefícios'!AC397/'Encargos e Benefícios'!C397)</f>
        <v>0</v>
      </c>
      <c r="AN398" s="114">
        <f>IF('Encargos e Benefícios'!C397=0,0,'Encargos e Benefícios'!AD397/'Encargos e Benefícios'!C397)</f>
        <v>0</v>
      </c>
      <c r="AO398" s="32"/>
      <c r="AP398" s="31"/>
      <c r="AQ398" s="31"/>
      <c r="AR398" s="203"/>
      <c r="AS398" s="32"/>
    </row>
    <row r="399" spans="1:45" ht="12.75" hidden="1" x14ac:dyDescent="0.2">
      <c r="A399" s="47">
        <v>393</v>
      </c>
      <c r="B399" s="12">
        <f>'Encargos e Benefícios'!B398</f>
        <v>0</v>
      </c>
      <c r="C399" s="10">
        <f>'Encargos e Benefícios'!C398</f>
        <v>0</v>
      </c>
      <c r="D399" s="37"/>
      <c r="E399" s="167"/>
      <c r="F399" s="166"/>
      <c r="G399" s="165"/>
      <c r="H399" s="127"/>
      <c r="I399" s="46"/>
      <c r="J399" s="46"/>
      <c r="K399" s="46"/>
      <c r="L399" s="46"/>
      <c r="M399" s="165"/>
      <c r="N399" s="127"/>
      <c r="O399" s="46"/>
      <c r="P399" s="46"/>
      <c r="Q399" s="46"/>
      <c r="R399" s="46"/>
      <c r="S399" s="165"/>
      <c r="T399" s="127"/>
      <c r="U399" s="46"/>
      <c r="V399" s="46"/>
      <c r="W399" s="46"/>
      <c r="X399" s="46"/>
      <c r="Y399" s="165"/>
      <c r="Z399" s="127"/>
      <c r="AA399" s="46"/>
      <c r="AB399" s="46"/>
      <c r="AC399" s="46"/>
      <c r="AD399" s="46"/>
      <c r="AE399" s="165"/>
      <c r="AF399" s="127"/>
      <c r="AG399" s="46"/>
      <c r="AH399" s="46"/>
      <c r="AI399" s="46"/>
      <c r="AJ399" s="130"/>
      <c r="AK399" s="11">
        <f>'Encargos e Benefícios'!D398</f>
        <v>0</v>
      </c>
      <c r="AL399" s="11">
        <f>IF('Encargos e Benefícios'!C398=0,0,'Encargos e Benefícios'!U398/'Encargos e Benefícios'!C398)</f>
        <v>0</v>
      </c>
      <c r="AM399" s="11">
        <f>IF('Encargos e Benefícios'!C398=0,0,'Encargos e Benefícios'!AC398/'Encargos e Benefícios'!C398)</f>
        <v>0</v>
      </c>
      <c r="AN399" s="114">
        <f>IF('Encargos e Benefícios'!C398=0,0,'Encargos e Benefícios'!AD398/'Encargos e Benefícios'!C398)</f>
        <v>0</v>
      </c>
      <c r="AO399" s="32"/>
      <c r="AP399" s="31"/>
      <c r="AQ399" s="31"/>
      <c r="AR399" s="203"/>
      <c r="AS399" s="32"/>
    </row>
    <row r="400" spans="1:45" ht="12.75" hidden="1" x14ac:dyDescent="0.2">
      <c r="A400" s="47">
        <v>394</v>
      </c>
      <c r="B400" s="12">
        <f>'Encargos e Benefícios'!B399</f>
        <v>0</v>
      </c>
      <c r="C400" s="10">
        <f>'Encargos e Benefícios'!C399</f>
        <v>0</v>
      </c>
      <c r="D400" s="37"/>
      <c r="E400" s="167"/>
      <c r="F400" s="166"/>
      <c r="G400" s="165"/>
      <c r="H400" s="127"/>
      <c r="I400" s="46"/>
      <c r="J400" s="46"/>
      <c r="K400" s="46"/>
      <c r="L400" s="46"/>
      <c r="M400" s="165"/>
      <c r="N400" s="127"/>
      <c r="O400" s="46"/>
      <c r="P400" s="46"/>
      <c r="Q400" s="46"/>
      <c r="R400" s="46"/>
      <c r="S400" s="165"/>
      <c r="T400" s="127"/>
      <c r="U400" s="46"/>
      <c r="V400" s="46"/>
      <c r="W400" s="46"/>
      <c r="X400" s="46"/>
      <c r="Y400" s="165"/>
      <c r="Z400" s="127"/>
      <c r="AA400" s="46"/>
      <c r="AB400" s="46"/>
      <c r="AC400" s="46"/>
      <c r="AD400" s="46"/>
      <c r="AE400" s="165"/>
      <c r="AF400" s="127"/>
      <c r="AG400" s="46"/>
      <c r="AH400" s="46"/>
      <c r="AI400" s="46"/>
      <c r="AJ400" s="130"/>
      <c r="AK400" s="11">
        <f>'Encargos e Benefícios'!D399</f>
        <v>0</v>
      </c>
      <c r="AL400" s="11">
        <f>IF('Encargos e Benefícios'!C399=0,0,'Encargos e Benefícios'!U399/'Encargos e Benefícios'!C399)</f>
        <v>0</v>
      </c>
      <c r="AM400" s="11">
        <f>IF('Encargos e Benefícios'!C399=0,0,'Encargos e Benefícios'!AC399/'Encargos e Benefícios'!C399)</f>
        <v>0</v>
      </c>
      <c r="AN400" s="114">
        <f>IF('Encargos e Benefícios'!C399=0,0,'Encargos e Benefícios'!AD399/'Encargos e Benefícios'!C399)</f>
        <v>0</v>
      </c>
      <c r="AO400" s="32"/>
      <c r="AP400" s="31"/>
      <c r="AQ400" s="31"/>
      <c r="AR400" s="203"/>
      <c r="AS400" s="32"/>
    </row>
    <row r="401" spans="1:45" ht="12.75" hidden="1" x14ac:dyDescent="0.2">
      <c r="A401" s="47">
        <v>395</v>
      </c>
      <c r="B401" s="12">
        <f>'Encargos e Benefícios'!B400</f>
        <v>0</v>
      </c>
      <c r="C401" s="10">
        <f>'Encargos e Benefícios'!C400</f>
        <v>0</v>
      </c>
      <c r="D401" s="37"/>
      <c r="E401" s="167"/>
      <c r="F401" s="166"/>
      <c r="G401" s="165"/>
      <c r="H401" s="127"/>
      <c r="I401" s="46"/>
      <c r="J401" s="46"/>
      <c r="K401" s="46"/>
      <c r="L401" s="46"/>
      <c r="M401" s="165"/>
      <c r="N401" s="127"/>
      <c r="O401" s="46"/>
      <c r="P401" s="46"/>
      <c r="Q401" s="46"/>
      <c r="R401" s="46"/>
      <c r="S401" s="165"/>
      <c r="T401" s="127"/>
      <c r="U401" s="46"/>
      <c r="V401" s="46"/>
      <c r="W401" s="46"/>
      <c r="X401" s="46"/>
      <c r="Y401" s="165"/>
      <c r="Z401" s="127"/>
      <c r="AA401" s="46"/>
      <c r="AB401" s="46"/>
      <c r="AC401" s="46"/>
      <c r="AD401" s="46"/>
      <c r="AE401" s="165"/>
      <c r="AF401" s="127"/>
      <c r="AG401" s="46"/>
      <c r="AH401" s="46"/>
      <c r="AI401" s="46"/>
      <c r="AJ401" s="130"/>
      <c r="AK401" s="11">
        <f>'Encargos e Benefícios'!D400</f>
        <v>0</v>
      </c>
      <c r="AL401" s="11">
        <f>IF('Encargos e Benefícios'!C400=0,0,'Encargos e Benefícios'!U400/'Encargos e Benefícios'!C400)</f>
        <v>0</v>
      </c>
      <c r="AM401" s="11">
        <f>IF('Encargos e Benefícios'!C400=0,0,'Encargos e Benefícios'!AC400/'Encargos e Benefícios'!C400)</f>
        <v>0</v>
      </c>
      <c r="AN401" s="114">
        <f>IF('Encargos e Benefícios'!C400=0,0,'Encargos e Benefícios'!AD400/'Encargos e Benefícios'!C400)</f>
        <v>0</v>
      </c>
      <c r="AO401" s="32"/>
      <c r="AP401" s="31"/>
      <c r="AQ401" s="31"/>
      <c r="AR401" s="203"/>
      <c r="AS401" s="32"/>
    </row>
    <row r="402" spans="1:45" ht="12.75" hidden="1" x14ac:dyDescent="0.2">
      <c r="A402" s="47">
        <v>396</v>
      </c>
      <c r="B402" s="12">
        <f>'Encargos e Benefícios'!B401</f>
        <v>0</v>
      </c>
      <c r="C402" s="10">
        <f>'Encargos e Benefícios'!C401</f>
        <v>0</v>
      </c>
      <c r="D402" s="37"/>
      <c r="E402" s="167"/>
      <c r="F402" s="166"/>
      <c r="G402" s="165"/>
      <c r="H402" s="127"/>
      <c r="I402" s="46"/>
      <c r="J402" s="46"/>
      <c r="K402" s="46"/>
      <c r="L402" s="46"/>
      <c r="M402" s="165"/>
      <c r="N402" s="127"/>
      <c r="O402" s="46"/>
      <c r="P402" s="46"/>
      <c r="Q402" s="46"/>
      <c r="R402" s="46"/>
      <c r="S402" s="165"/>
      <c r="T402" s="127"/>
      <c r="U402" s="46"/>
      <c r="V402" s="46"/>
      <c r="W402" s="46"/>
      <c r="X402" s="46"/>
      <c r="Y402" s="165"/>
      <c r="Z402" s="127"/>
      <c r="AA402" s="46"/>
      <c r="AB402" s="46"/>
      <c r="AC402" s="46"/>
      <c r="AD402" s="46"/>
      <c r="AE402" s="165"/>
      <c r="AF402" s="127"/>
      <c r="AG402" s="46"/>
      <c r="AH402" s="46"/>
      <c r="AI402" s="46"/>
      <c r="AJ402" s="130"/>
      <c r="AK402" s="11">
        <f>'Encargos e Benefícios'!D401</f>
        <v>0</v>
      </c>
      <c r="AL402" s="11">
        <f>IF('Encargos e Benefícios'!C401=0,0,'Encargos e Benefícios'!U401/'Encargos e Benefícios'!C401)</f>
        <v>0</v>
      </c>
      <c r="AM402" s="11">
        <f>IF('Encargos e Benefícios'!C401=0,0,'Encargos e Benefícios'!AC401/'Encargos e Benefícios'!C401)</f>
        <v>0</v>
      </c>
      <c r="AN402" s="114">
        <f>IF('Encargos e Benefícios'!C401=0,0,'Encargos e Benefícios'!AD401/'Encargos e Benefícios'!C401)</f>
        <v>0</v>
      </c>
      <c r="AO402" s="32"/>
      <c r="AP402" s="31"/>
      <c r="AQ402" s="31"/>
      <c r="AR402" s="203"/>
      <c r="AS402" s="32"/>
    </row>
    <row r="403" spans="1:45" ht="12.75" hidden="1" x14ac:dyDescent="0.2">
      <c r="A403" s="47">
        <v>397</v>
      </c>
      <c r="B403" s="12">
        <f>'Encargos e Benefícios'!B402</f>
        <v>0</v>
      </c>
      <c r="C403" s="10">
        <f>'Encargos e Benefícios'!C402</f>
        <v>0</v>
      </c>
      <c r="D403" s="37"/>
      <c r="E403" s="167"/>
      <c r="F403" s="166"/>
      <c r="G403" s="165"/>
      <c r="H403" s="127"/>
      <c r="I403" s="46"/>
      <c r="J403" s="46"/>
      <c r="K403" s="46"/>
      <c r="L403" s="46"/>
      <c r="M403" s="165"/>
      <c r="N403" s="127"/>
      <c r="O403" s="46"/>
      <c r="P403" s="46"/>
      <c r="Q403" s="46"/>
      <c r="R403" s="46"/>
      <c r="S403" s="165"/>
      <c r="T403" s="127"/>
      <c r="U403" s="46"/>
      <c r="V403" s="46"/>
      <c r="W403" s="46"/>
      <c r="X403" s="46"/>
      <c r="Y403" s="165"/>
      <c r="Z403" s="127"/>
      <c r="AA403" s="46"/>
      <c r="AB403" s="46"/>
      <c r="AC403" s="46"/>
      <c r="AD403" s="46"/>
      <c r="AE403" s="165"/>
      <c r="AF403" s="127"/>
      <c r="AG403" s="46"/>
      <c r="AH403" s="46"/>
      <c r="AI403" s="46"/>
      <c r="AJ403" s="130"/>
      <c r="AK403" s="11">
        <f>'Encargos e Benefícios'!D402</f>
        <v>0</v>
      </c>
      <c r="AL403" s="11">
        <f>IF('Encargos e Benefícios'!C402=0,0,'Encargos e Benefícios'!U402/'Encargos e Benefícios'!C402)</f>
        <v>0</v>
      </c>
      <c r="AM403" s="11">
        <f>IF('Encargos e Benefícios'!C402=0,0,'Encargos e Benefícios'!AC402/'Encargos e Benefícios'!C402)</f>
        <v>0</v>
      </c>
      <c r="AN403" s="114">
        <f>IF('Encargos e Benefícios'!C402=0,0,'Encargos e Benefícios'!AD402/'Encargos e Benefícios'!C402)</f>
        <v>0</v>
      </c>
      <c r="AO403" s="32"/>
      <c r="AP403" s="31"/>
      <c r="AQ403" s="31"/>
      <c r="AR403" s="203"/>
      <c r="AS403" s="32"/>
    </row>
    <row r="404" spans="1:45" ht="12.75" hidden="1" x14ac:dyDescent="0.2">
      <c r="A404" s="47">
        <v>398</v>
      </c>
      <c r="B404" s="12">
        <f>'Encargos e Benefícios'!B403</f>
        <v>0</v>
      </c>
      <c r="C404" s="10">
        <f>'Encargos e Benefícios'!C403</f>
        <v>0</v>
      </c>
      <c r="D404" s="37"/>
      <c r="E404" s="167"/>
      <c r="F404" s="166"/>
      <c r="G404" s="165"/>
      <c r="H404" s="127"/>
      <c r="I404" s="46"/>
      <c r="J404" s="46"/>
      <c r="K404" s="46"/>
      <c r="L404" s="46"/>
      <c r="M404" s="165"/>
      <c r="N404" s="127"/>
      <c r="O404" s="46"/>
      <c r="P404" s="46"/>
      <c r="Q404" s="46"/>
      <c r="R404" s="46"/>
      <c r="S404" s="165"/>
      <c r="T404" s="127"/>
      <c r="U404" s="46"/>
      <c r="V404" s="46"/>
      <c r="W404" s="46"/>
      <c r="X404" s="46"/>
      <c r="Y404" s="165"/>
      <c r="Z404" s="127"/>
      <c r="AA404" s="46"/>
      <c r="AB404" s="46"/>
      <c r="AC404" s="46"/>
      <c r="AD404" s="46"/>
      <c r="AE404" s="165"/>
      <c r="AF404" s="127"/>
      <c r="AG404" s="46"/>
      <c r="AH404" s="46"/>
      <c r="AI404" s="46"/>
      <c r="AJ404" s="130"/>
      <c r="AK404" s="11">
        <f>'Encargos e Benefícios'!D403</f>
        <v>0</v>
      </c>
      <c r="AL404" s="11">
        <f>IF('Encargos e Benefícios'!C403=0,0,'Encargos e Benefícios'!U403/'Encargos e Benefícios'!C403)</f>
        <v>0</v>
      </c>
      <c r="AM404" s="11">
        <f>IF('Encargos e Benefícios'!C403=0,0,'Encargos e Benefícios'!AC403/'Encargos e Benefícios'!C403)</f>
        <v>0</v>
      </c>
      <c r="AN404" s="114">
        <f>IF('Encargos e Benefícios'!C403=0,0,'Encargos e Benefícios'!AD403/'Encargos e Benefícios'!C403)</f>
        <v>0</v>
      </c>
      <c r="AO404" s="32"/>
      <c r="AP404" s="31"/>
      <c r="AQ404" s="31"/>
      <c r="AR404" s="203"/>
      <c r="AS404" s="32"/>
    </row>
    <row r="405" spans="1:45" ht="12.75" hidden="1" x14ac:dyDescent="0.2">
      <c r="A405" s="47">
        <v>399</v>
      </c>
      <c r="B405" s="12">
        <f>'Encargos e Benefícios'!B404</f>
        <v>0</v>
      </c>
      <c r="C405" s="10">
        <f>'Encargos e Benefícios'!C404</f>
        <v>0</v>
      </c>
      <c r="D405" s="37"/>
      <c r="E405" s="167"/>
      <c r="F405" s="166"/>
      <c r="G405" s="165"/>
      <c r="H405" s="127"/>
      <c r="I405" s="46"/>
      <c r="J405" s="46"/>
      <c r="K405" s="46"/>
      <c r="L405" s="46"/>
      <c r="M405" s="165"/>
      <c r="N405" s="127"/>
      <c r="O405" s="46"/>
      <c r="P405" s="46"/>
      <c r="Q405" s="46"/>
      <c r="R405" s="46"/>
      <c r="S405" s="165"/>
      <c r="T405" s="127"/>
      <c r="U405" s="46"/>
      <c r="V405" s="46"/>
      <c r="W405" s="46"/>
      <c r="X405" s="46"/>
      <c r="Y405" s="165"/>
      <c r="Z405" s="127"/>
      <c r="AA405" s="46"/>
      <c r="AB405" s="46"/>
      <c r="AC405" s="46"/>
      <c r="AD405" s="46"/>
      <c r="AE405" s="165"/>
      <c r="AF405" s="127"/>
      <c r="AG405" s="46"/>
      <c r="AH405" s="46"/>
      <c r="AI405" s="46"/>
      <c r="AJ405" s="130"/>
      <c r="AK405" s="11">
        <f>'Encargos e Benefícios'!D404</f>
        <v>0</v>
      </c>
      <c r="AL405" s="11">
        <f>IF('Encargos e Benefícios'!C404=0,0,'Encargos e Benefícios'!U404/'Encargos e Benefícios'!C404)</f>
        <v>0</v>
      </c>
      <c r="AM405" s="11">
        <f>IF('Encargos e Benefícios'!C404=0,0,'Encargos e Benefícios'!AC404/'Encargos e Benefícios'!C404)</f>
        <v>0</v>
      </c>
      <c r="AN405" s="114">
        <f>IF('Encargos e Benefícios'!C404=0,0,'Encargos e Benefícios'!AD404/'Encargos e Benefícios'!C404)</f>
        <v>0</v>
      </c>
      <c r="AO405" s="32"/>
      <c r="AP405" s="31"/>
      <c r="AQ405" s="31"/>
      <c r="AR405" s="203"/>
      <c r="AS405" s="32"/>
    </row>
    <row r="406" spans="1:45" ht="12.75" hidden="1" x14ac:dyDescent="0.2">
      <c r="A406" s="47">
        <v>400</v>
      </c>
      <c r="B406" s="12">
        <f>'Encargos e Benefícios'!B405</f>
        <v>0</v>
      </c>
      <c r="C406" s="10">
        <f>'Encargos e Benefícios'!C405</f>
        <v>0</v>
      </c>
      <c r="D406" s="37"/>
      <c r="E406" s="167"/>
      <c r="F406" s="166"/>
      <c r="G406" s="165"/>
      <c r="H406" s="127"/>
      <c r="I406" s="46"/>
      <c r="J406" s="46"/>
      <c r="K406" s="46"/>
      <c r="L406" s="46"/>
      <c r="M406" s="165"/>
      <c r="N406" s="127"/>
      <c r="O406" s="46"/>
      <c r="P406" s="46"/>
      <c r="Q406" s="46"/>
      <c r="R406" s="46"/>
      <c r="S406" s="165"/>
      <c r="T406" s="127"/>
      <c r="U406" s="46"/>
      <c r="V406" s="46"/>
      <c r="W406" s="46"/>
      <c r="X406" s="46"/>
      <c r="Y406" s="165"/>
      <c r="Z406" s="127"/>
      <c r="AA406" s="46"/>
      <c r="AB406" s="46"/>
      <c r="AC406" s="46"/>
      <c r="AD406" s="46"/>
      <c r="AE406" s="165"/>
      <c r="AF406" s="127"/>
      <c r="AG406" s="46"/>
      <c r="AH406" s="46"/>
      <c r="AI406" s="46"/>
      <c r="AJ406" s="130"/>
      <c r="AK406" s="11">
        <f>'Encargos e Benefícios'!D405</f>
        <v>0</v>
      </c>
      <c r="AL406" s="11">
        <f>IF('Encargos e Benefícios'!C405=0,0,'Encargos e Benefícios'!U405/'Encargos e Benefícios'!C405)</f>
        <v>0</v>
      </c>
      <c r="AM406" s="11">
        <f>IF('Encargos e Benefícios'!C405=0,0,'Encargos e Benefícios'!AC405/'Encargos e Benefícios'!C405)</f>
        <v>0</v>
      </c>
      <c r="AN406" s="114">
        <f>IF('Encargos e Benefícios'!C405=0,0,'Encargos e Benefícios'!AD405/'Encargos e Benefícios'!C405)</f>
        <v>0</v>
      </c>
      <c r="AO406" s="32"/>
      <c r="AP406" s="31"/>
      <c r="AQ406" s="31"/>
      <c r="AR406" s="203"/>
      <c r="AS406" s="32"/>
    </row>
    <row r="407" spans="1:45" ht="12.75" hidden="1" x14ac:dyDescent="0.2">
      <c r="A407" s="47">
        <v>401</v>
      </c>
      <c r="B407" s="12">
        <f>'Encargos e Benefícios'!B406</f>
        <v>0</v>
      </c>
      <c r="C407" s="10">
        <f>'Encargos e Benefícios'!C406</f>
        <v>0</v>
      </c>
      <c r="D407" s="37"/>
      <c r="E407" s="167"/>
      <c r="F407" s="166"/>
      <c r="G407" s="165"/>
      <c r="H407" s="127"/>
      <c r="I407" s="46"/>
      <c r="J407" s="46"/>
      <c r="K407" s="46"/>
      <c r="L407" s="46"/>
      <c r="M407" s="165"/>
      <c r="N407" s="127"/>
      <c r="O407" s="46"/>
      <c r="P407" s="46"/>
      <c r="Q407" s="46"/>
      <c r="R407" s="46"/>
      <c r="S407" s="165"/>
      <c r="T407" s="127"/>
      <c r="U407" s="46"/>
      <c r="V407" s="46"/>
      <c r="W407" s="46"/>
      <c r="X407" s="46"/>
      <c r="Y407" s="165"/>
      <c r="Z407" s="127"/>
      <c r="AA407" s="46"/>
      <c r="AB407" s="46"/>
      <c r="AC407" s="46"/>
      <c r="AD407" s="46"/>
      <c r="AE407" s="165"/>
      <c r="AF407" s="127"/>
      <c r="AG407" s="46"/>
      <c r="AH407" s="46"/>
      <c r="AI407" s="46"/>
      <c r="AJ407" s="130"/>
      <c r="AK407" s="11">
        <f>'Encargos e Benefícios'!D406</f>
        <v>0</v>
      </c>
      <c r="AL407" s="11">
        <f>IF('Encargos e Benefícios'!C406=0,0,'Encargos e Benefícios'!U406/'Encargos e Benefícios'!C406)</f>
        <v>0</v>
      </c>
      <c r="AM407" s="11">
        <f>IF('Encargos e Benefícios'!C406=0,0,'Encargos e Benefícios'!AC406/'Encargos e Benefícios'!C406)</f>
        <v>0</v>
      </c>
      <c r="AN407" s="114">
        <f>IF('Encargos e Benefícios'!C406=0,0,'Encargos e Benefícios'!AD406/'Encargos e Benefícios'!C406)</f>
        <v>0</v>
      </c>
      <c r="AO407" s="32"/>
      <c r="AP407" s="31"/>
      <c r="AQ407" s="31"/>
      <c r="AR407" s="203"/>
      <c r="AS407" s="32"/>
    </row>
    <row r="408" spans="1:45" ht="12.75" hidden="1" x14ac:dyDescent="0.2">
      <c r="A408" s="47">
        <v>402</v>
      </c>
      <c r="B408" s="12">
        <f>'Encargos e Benefícios'!B407</f>
        <v>0</v>
      </c>
      <c r="C408" s="10">
        <f>'Encargos e Benefícios'!C407</f>
        <v>0</v>
      </c>
      <c r="D408" s="37"/>
      <c r="E408" s="167"/>
      <c r="F408" s="166"/>
      <c r="G408" s="165"/>
      <c r="H408" s="127"/>
      <c r="I408" s="46"/>
      <c r="J408" s="46"/>
      <c r="K408" s="46"/>
      <c r="L408" s="46"/>
      <c r="M408" s="165"/>
      <c r="N408" s="127"/>
      <c r="O408" s="46"/>
      <c r="P408" s="46"/>
      <c r="Q408" s="46"/>
      <c r="R408" s="46"/>
      <c r="S408" s="165"/>
      <c r="T408" s="127"/>
      <c r="U408" s="46"/>
      <c r="V408" s="46"/>
      <c r="W408" s="46"/>
      <c r="X408" s="46"/>
      <c r="Y408" s="165"/>
      <c r="Z408" s="127"/>
      <c r="AA408" s="46"/>
      <c r="AB408" s="46"/>
      <c r="AC408" s="46"/>
      <c r="AD408" s="46"/>
      <c r="AE408" s="165"/>
      <c r="AF408" s="127"/>
      <c r="AG408" s="46"/>
      <c r="AH408" s="46"/>
      <c r="AI408" s="46"/>
      <c r="AJ408" s="130"/>
      <c r="AK408" s="11">
        <f>'Encargos e Benefícios'!D407</f>
        <v>0</v>
      </c>
      <c r="AL408" s="11">
        <f>IF('Encargos e Benefícios'!C407=0,0,'Encargos e Benefícios'!U407/'Encargos e Benefícios'!C407)</f>
        <v>0</v>
      </c>
      <c r="AM408" s="11">
        <f>IF('Encargos e Benefícios'!C407=0,0,'Encargos e Benefícios'!AC407/'Encargos e Benefícios'!C407)</f>
        <v>0</v>
      </c>
      <c r="AN408" s="114">
        <f>IF('Encargos e Benefícios'!C407=0,0,'Encargos e Benefícios'!AD407/'Encargos e Benefícios'!C407)</f>
        <v>0</v>
      </c>
      <c r="AO408" s="32"/>
      <c r="AP408" s="31"/>
      <c r="AQ408" s="31"/>
      <c r="AR408" s="203"/>
      <c r="AS408" s="32"/>
    </row>
    <row r="409" spans="1:45" ht="12.75" hidden="1" x14ac:dyDescent="0.2">
      <c r="A409" s="47">
        <v>403</v>
      </c>
      <c r="B409" s="12">
        <f>'Encargos e Benefícios'!B408</f>
        <v>0</v>
      </c>
      <c r="C409" s="10">
        <f>'Encargos e Benefícios'!C408</f>
        <v>0</v>
      </c>
      <c r="D409" s="37"/>
      <c r="E409" s="167"/>
      <c r="F409" s="166"/>
      <c r="G409" s="165"/>
      <c r="H409" s="127"/>
      <c r="I409" s="46"/>
      <c r="J409" s="46"/>
      <c r="K409" s="46"/>
      <c r="L409" s="46"/>
      <c r="M409" s="165"/>
      <c r="N409" s="127"/>
      <c r="O409" s="46"/>
      <c r="P409" s="46"/>
      <c r="Q409" s="46"/>
      <c r="R409" s="46"/>
      <c r="S409" s="165"/>
      <c r="T409" s="127"/>
      <c r="U409" s="46"/>
      <c r="V409" s="46"/>
      <c r="W409" s="46"/>
      <c r="X409" s="46"/>
      <c r="Y409" s="165"/>
      <c r="Z409" s="127"/>
      <c r="AA409" s="46"/>
      <c r="AB409" s="46"/>
      <c r="AC409" s="46"/>
      <c r="AD409" s="46"/>
      <c r="AE409" s="165"/>
      <c r="AF409" s="127"/>
      <c r="AG409" s="46"/>
      <c r="AH409" s="46"/>
      <c r="AI409" s="46"/>
      <c r="AJ409" s="130"/>
      <c r="AK409" s="11">
        <f>'Encargos e Benefícios'!D408</f>
        <v>0</v>
      </c>
      <c r="AL409" s="11">
        <f>IF('Encargos e Benefícios'!C408=0,0,'Encargos e Benefícios'!U408/'Encargos e Benefícios'!C408)</f>
        <v>0</v>
      </c>
      <c r="AM409" s="11">
        <f>IF('Encargos e Benefícios'!C408=0,0,'Encargos e Benefícios'!AC408/'Encargos e Benefícios'!C408)</f>
        <v>0</v>
      </c>
      <c r="AN409" s="114">
        <f>IF('Encargos e Benefícios'!C408=0,0,'Encargos e Benefícios'!AD408/'Encargos e Benefícios'!C408)</f>
        <v>0</v>
      </c>
      <c r="AO409" s="32"/>
      <c r="AP409" s="31"/>
      <c r="AQ409" s="31"/>
      <c r="AR409" s="203"/>
      <c r="AS409" s="32"/>
    </row>
    <row r="410" spans="1:45" ht="12.75" hidden="1" x14ac:dyDescent="0.2">
      <c r="A410" s="47">
        <v>404</v>
      </c>
      <c r="B410" s="12">
        <f>'Encargos e Benefícios'!B409</f>
        <v>0</v>
      </c>
      <c r="C410" s="10">
        <f>'Encargos e Benefícios'!C409</f>
        <v>0</v>
      </c>
      <c r="D410" s="37"/>
      <c r="E410" s="167"/>
      <c r="F410" s="166"/>
      <c r="G410" s="165"/>
      <c r="H410" s="127"/>
      <c r="I410" s="46"/>
      <c r="J410" s="46"/>
      <c r="K410" s="46"/>
      <c r="L410" s="46"/>
      <c r="M410" s="165"/>
      <c r="N410" s="127"/>
      <c r="O410" s="46"/>
      <c r="P410" s="46"/>
      <c r="Q410" s="46"/>
      <c r="R410" s="46"/>
      <c r="S410" s="165"/>
      <c r="T410" s="127"/>
      <c r="U410" s="46"/>
      <c r="V410" s="46"/>
      <c r="W410" s="46"/>
      <c r="X410" s="46"/>
      <c r="Y410" s="165"/>
      <c r="Z410" s="127"/>
      <c r="AA410" s="46"/>
      <c r="AB410" s="46"/>
      <c r="AC410" s="46"/>
      <c r="AD410" s="46"/>
      <c r="AE410" s="165"/>
      <c r="AF410" s="127"/>
      <c r="AG410" s="46"/>
      <c r="AH410" s="46"/>
      <c r="AI410" s="46"/>
      <c r="AJ410" s="130"/>
      <c r="AK410" s="11">
        <f>'Encargos e Benefícios'!D409</f>
        <v>0</v>
      </c>
      <c r="AL410" s="11">
        <f>IF('Encargos e Benefícios'!C409=0,0,'Encargos e Benefícios'!U409/'Encargos e Benefícios'!C409)</f>
        <v>0</v>
      </c>
      <c r="AM410" s="11">
        <f>IF('Encargos e Benefícios'!C409=0,0,'Encargos e Benefícios'!AC409/'Encargos e Benefícios'!C409)</f>
        <v>0</v>
      </c>
      <c r="AN410" s="114">
        <f>IF('Encargos e Benefícios'!C409=0,0,'Encargos e Benefícios'!AD409/'Encargos e Benefícios'!C409)</f>
        <v>0</v>
      </c>
      <c r="AO410" s="32"/>
      <c r="AP410" s="31"/>
      <c r="AQ410" s="31"/>
      <c r="AR410" s="203"/>
      <c r="AS410" s="32"/>
    </row>
    <row r="411" spans="1:45" ht="12.75" hidden="1" x14ac:dyDescent="0.2">
      <c r="A411" s="47">
        <v>405</v>
      </c>
      <c r="B411" s="12">
        <f>'Encargos e Benefícios'!B410</f>
        <v>0</v>
      </c>
      <c r="C411" s="10">
        <f>'Encargos e Benefícios'!C410</f>
        <v>0</v>
      </c>
      <c r="D411" s="37"/>
      <c r="E411" s="167"/>
      <c r="F411" s="166"/>
      <c r="G411" s="165"/>
      <c r="H411" s="127"/>
      <c r="I411" s="46"/>
      <c r="J411" s="46"/>
      <c r="K411" s="46"/>
      <c r="L411" s="46"/>
      <c r="M411" s="165"/>
      <c r="N411" s="127"/>
      <c r="O411" s="46"/>
      <c r="P411" s="46"/>
      <c r="Q411" s="46"/>
      <c r="R411" s="46"/>
      <c r="S411" s="165"/>
      <c r="T411" s="127"/>
      <c r="U411" s="46"/>
      <c r="V411" s="46"/>
      <c r="W411" s="46"/>
      <c r="X411" s="46"/>
      <c r="Y411" s="165"/>
      <c r="Z411" s="127"/>
      <c r="AA411" s="46"/>
      <c r="AB411" s="46"/>
      <c r="AC411" s="46"/>
      <c r="AD411" s="46"/>
      <c r="AE411" s="165"/>
      <c r="AF411" s="127"/>
      <c r="AG411" s="46"/>
      <c r="AH411" s="46"/>
      <c r="AI411" s="46"/>
      <c r="AJ411" s="130"/>
      <c r="AK411" s="11">
        <f>'Encargos e Benefícios'!D410</f>
        <v>0</v>
      </c>
      <c r="AL411" s="11">
        <f>IF('Encargos e Benefícios'!C410=0,0,'Encargos e Benefícios'!U410/'Encargos e Benefícios'!C410)</f>
        <v>0</v>
      </c>
      <c r="AM411" s="11">
        <f>IF('Encargos e Benefícios'!C410=0,0,'Encargos e Benefícios'!AC410/'Encargos e Benefícios'!C410)</f>
        <v>0</v>
      </c>
      <c r="AN411" s="114">
        <f>IF('Encargos e Benefícios'!C410=0,0,'Encargos e Benefícios'!AD410/'Encargos e Benefícios'!C410)</f>
        <v>0</v>
      </c>
      <c r="AO411" s="32"/>
      <c r="AP411" s="31"/>
      <c r="AQ411" s="31"/>
      <c r="AR411" s="203"/>
      <c r="AS411" s="32"/>
    </row>
    <row r="412" spans="1:45" ht="12.75" hidden="1" x14ac:dyDescent="0.2">
      <c r="A412" s="47">
        <v>406</v>
      </c>
      <c r="B412" s="12">
        <f>'Encargos e Benefícios'!B411</f>
        <v>0</v>
      </c>
      <c r="C412" s="10">
        <f>'Encargos e Benefícios'!C411</f>
        <v>0</v>
      </c>
      <c r="D412" s="37"/>
      <c r="E412" s="167"/>
      <c r="F412" s="166"/>
      <c r="G412" s="165"/>
      <c r="H412" s="127"/>
      <c r="I412" s="46"/>
      <c r="J412" s="46"/>
      <c r="K412" s="46"/>
      <c r="L412" s="46"/>
      <c r="M412" s="165"/>
      <c r="N412" s="127"/>
      <c r="O412" s="46"/>
      <c r="P412" s="46"/>
      <c r="Q412" s="46"/>
      <c r="R412" s="46"/>
      <c r="S412" s="165"/>
      <c r="T412" s="127"/>
      <c r="U412" s="46"/>
      <c r="V412" s="46"/>
      <c r="W412" s="46"/>
      <c r="X412" s="46"/>
      <c r="Y412" s="165"/>
      <c r="Z412" s="127"/>
      <c r="AA412" s="46"/>
      <c r="AB412" s="46"/>
      <c r="AC412" s="46"/>
      <c r="AD412" s="46"/>
      <c r="AE412" s="165"/>
      <c r="AF412" s="127"/>
      <c r="AG412" s="46"/>
      <c r="AH412" s="46"/>
      <c r="AI412" s="46"/>
      <c r="AJ412" s="130"/>
      <c r="AK412" s="11">
        <f>'Encargos e Benefícios'!D411</f>
        <v>0</v>
      </c>
      <c r="AL412" s="11">
        <f>IF('Encargos e Benefícios'!C411=0,0,'Encargos e Benefícios'!U411/'Encargos e Benefícios'!C411)</f>
        <v>0</v>
      </c>
      <c r="AM412" s="11">
        <f>IF('Encargos e Benefícios'!C411=0,0,'Encargos e Benefícios'!AC411/'Encargos e Benefícios'!C411)</f>
        <v>0</v>
      </c>
      <c r="AN412" s="114">
        <f>IF('Encargos e Benefícios'!C411=0,0,'Encargos e Benefícios'!AD411/'Encargos e Benefícios'!C411)</f>
        <v>0</v>
      </c>
      <c r="AO412" s="32"/>
      <c r="AP412" s="31"/>
      <c r="AQ412" s="31"/>
      <c r="AR412" s="203"/>
      <c r="AS412" s="32"/>
    </row>
    <row r="413" spans="1:45" ht="12.75" hidden="1" x14ac:dyDescent="0.2">
      <c r="A413" s="47">
        <v>407</v>
      </c>
      <c r="B413" s="12">
        <f>'Encargos e Benefícios'!B412</f>
        <v>0</v>
      </c>
      <c r="C413" s="10">
        <f>'Encargos e Benefícios'!C412</f>
        <v>0</v>
      </c>
      <c r="D413" s="37"/>
      <c r="E413" s="167"/>
      <c r="F413" s="166"/>
      <c r="G413" s="165"/>
      <c r="H413" s="127"/>
      <c r="I413" s="46"/>
      <c r="J413" s="46"/>
      <c r="K413" s="46"/>
      <c r="L413" s="46"/>
      <c r="M413" s="165"/>
      <c r="N413" s="127"/>
      <c r="O413" s="46"/>
      <c r="P413" s="46"/>
      <c r="Q413" s="46"/>
      <c r="R413" s="46"/>
      <c r="S413" s="165"/>
      <c r="T413" s="127"/>
      <c r="U413" s="46"/>
      <c r="V413" s="46"/>
      <c r="W413" s="46"/>
      <c r="X413" s="46"/>
      <c r="Y413" s="165"/>
      <c r="Z413" s="127"/>
      <c r="AA413" s="46"/>
      <c r="AB413" s="46"/>
      <c r="AC413" s="46"/>
      <c r="AD413" s="46"/>
      <c r="AE413" s="165"/>
      <c r="AF413" s="127"/>
      <c r="AG413" s="46"/>
      <c r="AH413" s="46"/>
      <c r="AI413" s="46"/>
      <c r="AJ413" s="130"/>
      <c r="AK413" s="11">
        <f>'Encargos e Benefícios'!D412</f>
        <v>0</v>
      </c>
      <c r="AL413" s="11">
        <f>IF('Encargos e Benefícios'!C412=0,0,'Encargos e Benefícios'!U412/'Encargos e Benefícios'!C412)</f>
        <v>0</v>
      </c>
      <c r="AM413" s="11">
        <f>IF('Encargos e Benefícios'!C412=0,0,'Encargos e Benefícios'!AC412/'Encargos e Benefícios'!C412)</f>
        <v>0</v>
      </c>
      <c r="AN413" s="114">
        <f>IF('Encargos e Benefícios'!C412=0,0,'Encargos e Benefícios'!AD412/'Encargos e Benefícios'!C412)</f>
        <v>0</v>
      </c>
      <c r="AO413" s="32"/>
      <c r="AP413" s="31"/>
      <c r="AQ413" s="31"/>
      <c r="AR413" s="203"/>
      <c r="AS413" s="32"/>
    </row>
    <row r="414" spans="1:45" ht="12.75" hidden="1" x14ac:dyDescent="0.2">
      <c r="A414" s="47">
        <v>408</v>
      </c>
      <c r="B414" s="12">
        <f>'Encargos e Benefícios'!B413</f>
        <v>0</v>
      </c>
      <c r="C414" s="10">
        <f>'Encargos e Benefícios'!C413</f>
        <v>0</v>
      </c>
      <c r="D414" s="37"/>
      <c r="E414" s="167"/>
      <c r="F414" s="166"/>
      <c r="G414" s="165"/>
      <c r="H414" s="127"/>
      <c r="I414" s="46"/>
      <c r="J414" s="46"/>
      <c r="K414" s="46"/>
      <c r="L414" s="46"/>
      <c r="M414" s="165"/>
      <c r="N414" s="127"/>
      <c r="O414" s="46"/>
      <c r="P414" s="46"/>
      <c r="Q414" s="46"/>
      <c r="R414" s="46"/>
      <c r="S414" s="165"/>
      <c r="T414" s="127"/>
      <c r="U414" s="46"/>
      <c r="V414" s="46"/>
      <c r="W414" s="46"/>
      <c r="X414" s="46"/>
      <c r="Y414" s="165"/>
      <c r="Z414" s="127"/>
      <c r="AA414" s="46"/>
      <c r="AB414" s="46"/>
      <c r="AC414" s="46"/>
      <c r="AD414" s="46"/>
      <c r="AE414" s="165"/>
      <c r="AF414" s="127"/>
      <c r="AG414" s="46"/>
      <c r="AH414" s="46"/>
      <c r="AI414" s="46"/>
      <c r="AJ414" s="130"/>
      <c r="AK414" s="11">
        <f>'Encargos e Benefícios'!D413</f>
        <v>0</v>
      </c>
      <c r="AL414" s="11">
        <f>IF('Encargos e Benefícios'!C413=0,0,'Encargos e Benefícios'!U413/'Encargos e Benefícios'!C413)</f>
        <v>0</v>
      </c>
      <c r="AM414" s="11">
        <f>IF('Encargos e Benefícios'!C413=0,0,'Encargos e Benefícios'!AC413/'Encargos e Benefícios'!C413)</f>
        <v>0</v>
      </c>
      <c r="AN414" s="114">
        <f>IF('Encargos e Benefícios'!C413=0,0,'Encargos e Benefícios'!AD413/'Encargos e Benefícios'!C413)</f>
        <v>0</v>
      </c>
      <c r="AO414" s="32"/>
      <c r="AP414" s="31"/>
      <c r="AQ414" s="31"/>
      <c r="AR414" s="203"/>
      <c r="AS414" s="32"/>
    </row>
    <row r="415" spans="1:45" ht="12.75" hidden="1" x14ac:dyDescent="0.2">
      <c r="A415" s="47">
        <v>409</v>
      </c>
      <c r="B415" s="12">
        <f>'Encargos e Benefícios'!B414</f>
        <v>0</v>
      </c>
      <c r="C415" s="10">
        <f>'Encargos e Benefícios'!C414</f>
        <v>0</v>
      </c>
      <c r="D415" s="37"/>
      <c r="E415" s="167"/>
      <c r="F415" s="166"/>
      <c r="G415" s="165"/>
      <c r="H415" s="127"/>
      <c r="I415" s="46"/>
      <c r="J415" s="46"/>
      <c r="K415" s="46"/>
      <c r="L415" s="46"/>
      <c r="M415" s="165"/>
      <c r="N415" s="127"/>
      <c r="O415" s="46"/>
      <c r="P415" s="46"/>
      <c r="Q415" s="46"/>
      <c r="R415" s="46"/>
      <c r="S415" s="165"/>
      <c r="T415" s="127"/>
      <c r="U415" s="46"/>
      <c r="V415" s="46"/>
      <c r="W415" s="46"/>
      <c r="X415" s="46"/>
      <c r="Y415" s="165"/>
      <c r="Z415" s="127"/>
      <c r="AA415" s="46"/>
      <c r="AB415" s="46"/>
      <c r="AC415" s="46"/>
      <c r="AD415" s="46"/>
      <c r="AE415" s="165"/>
      <c r="AF415" s="127"/>
      <c r="AG415" s="46"/>
      <c r="AH415" s="46"/>
      <c r="AI415" s="46"/>
      <c r="AJ415" s="130"/>
      <c r="AK415" s="11">
        <f>'Encargos e Benefícios'!D414</f>
        <v>0</v>
      </c>
      <c r="AL415" s="11">
        <f>IF('Encargos e Benefícios'!C414=0,0,'Encargos e Benefícios'!U414/'Encargos e Benefícios'!C414)</f>
        <v>0</v>
      </c>
      <c r="AM415" s="11">
        <f>IF('Encargos e Benefícios'!C414=0,0,'Encargos e Benefícios'!AC414/'Encargos e Benefícios'!C414)</f>
        <v>0</v>
      </c>
      <c r="AN415" s="114">
        <f>IF('Encargos e Benefícios'!C414=0,0,'Encargos e Benefícios'!AD414/'Encargos e Benefícios'!C414)</f>
        <v>0</v>
      </c>
      <c r="AO415" s="32"/>
      <c r="AP415" s="31"/>
      <c r="AQ415" s="31"/>
      <c r="AR415" s="203"/>
      <c r="AS415" s="32"/>
    </row>
    <row r="416" spans="1:45" ht="12.75" hidden="1" x14ac:dyDescent="0.2">
      <c r="A416" s="47">
        <v>410</v>
      </c>
      <c r="B416" s="12">
        <f>'Encargos e Benefícios'!B415</f>
        <v>0</v>
      </c>
      <c r="C416" s="10">
        <f>'Encargos e Benefícios'!C415</f>
        <v>0</v>
      </c>
      <c r="D416" s="37"/>
      <c r="E416" s="167"/>
      <c r="F416" s="166"/>
      <c r="G416" s="165"/>
      <c r="H416" s="127"/>
      <c r="I416" s="46"/>
      <c r="J416" s="46"/>
      <c r="K416" s="46"/>
      <c r="L416" s="46"/>
      <c r="M416" s="165"/>
      <c r="N416" s="127"/>
      <c r="O416" s="46"/>
      <c r="P416" s="46"/>
      <c r="Q416" s="46"/>
      <c r="R416" s="46"/>
      <c r="S416" s="165"/>
      <c r="T416" s="127"/>
      <c r="U416" s="46"/>
      <c r="V416" s="46"/>
      <c r="W416" s="46"/>
      <c r="X416" s="46"/>
      <c r="Y416" s="165"/>
      <c r="Z416" s="127"/>
      <c r="AA416" s="46"/>
      <c r="AB416" s="46"/>
      <c r="AC416" s="46"/>
      <c r="AD416" s="46"/>
      <c r="AE416" s="165"/>
      <c r="AF416" s="127"/>
      <c r="AG416" s="46"/>
      <c r="AH416" s="46"/>
      <c r="AI416" s="46"/>
      <c r="AJ416" s="130"/>
      <c r="AK416" s="11">
        <f>'Encargos e Benefícios'!D415</f>
        <v>0</v>
      </c>
      <c r="AL416" s="11">
        <f>IF('Encargos e Benefícios'!C415=0,0,'Encargos e Benefícios'!U415/'Encargos e Benefícios'!C415)</f>
        <v>0</v>
      </c>
      <c r="AM416" s="11">
        <f>IF('Encargos e Benefícios'!C415=0,0,'Encargos e Benefícios'!AC415/'Encargos e Benefícios'!C415)</f>
        <v>0</v>
      </c>
      <c r="AN416" s="114">
        <f>IF('Encargos e Benefícios'!C415=0,0,'Encargos e Benefícios'!AD415/'Encargos e Benefícios'!C415)</f>
        <v>0</v>
      </c>
      <c r="AO416" s="32"/>
      <c r="AP416" s="31"/>
      <c r="AQ416" s="31"/>
      <c r="AR416" s="203"/>
      <c r="AS416" s="32"/>
    </row>
    <row r="417" spans="1:45" ht="12.75" hidden="1" x14ac:dyDescent="0.2">
      <c r="A417" s="47">
        <v>411</v>
      </c>
      <c r="B417" s="12">
        <f>'Encargos e Benefícios'!B416</f>
        <v>0</v>
      </c>
      <c r="C417" s="10">
        <f>'Encargos e Benefícios'!C416</f>
        <v>0</v>
      </c>
      <c r="D417" s="37"/>
      <c r="E417" s="167"/>
      <c r="F417" s="166"/>
      <c r="G417" s="165"/>
      <c r="H417" s="127"/>
      <c r="I417" s="46"/>
      <c r="J417" s="46"/>
      <c r="K417" s="46"/>
      <c r="L417" s="46"/>
      <c r="M417" s="165"/>
      <c r="N417" s="127"/>
      <c r="O417" s="46"/>
      <c r="P417" s="46"/>
      <c r="Q417" s="46"/>
      <c r="R417" s="46"/>
      <c r="S417" s="165"/>
      <c r="T417" s="127"/>
      <c r="U417" s="46"/>
      <c r="V417" s="46"/>
      <c r="W417" s="46"/>
      <c r="X417" s="46"/>
      <c r="Y417" s="165"/>
      <c r="Z417" s="127"/>
      <c r="AA417" s="46"/>
      <c r="AB417" s="46"/>
      <c r="AC417" s="46"/>
      <c r="AD417" s="46"/>
      <c r="AE417" s="165"/>
      <c r="AF417" s="127"/>
      <c r="AG417" s="46"/>
      <c r="AH417" s="46"/>
      <c r="AI417" s="46"/>
      <c r="AJ417" s="130"/>
      <c r="AK417" s="11">
        <f>'Encargos e Benefícios'!D416</f>
        <v>0</v>
      </c>
      <c r="AL417" s="11">
        <f>IF('Encargos e Benefícios'!C416=0,0,'Encargos e Benefícios'!U416/'Encargos e Benefícios'!C416)</f>
        <v>0</v>
      </c>
      <c r="AM417" s="11">
        <f>IF('Encargos e Benefícios'!C416=0,0,'Encargos e Benefícios'!AC416/'Encargos e Benefícios'!C416)</f>
        <v>0</v>
      </c>
      <c r="AN417" s="114">
        <f>IF('Encargos e Benefícios'!C416=0,0,'Encargos e Benefícios'!AD416/'Encargos e Benefícios'!C416)</f>
        <v>0</v>
      </c>
      <c r="AO417" s="32"/>
      <c r="AP417" s="31"/>
      <c r="AQ417" s="31"/>
      <c r="AR417" s="203"/>
      <c r="AS417" s="32"/>
    </row>
    <row r="418" spans="1:45" ht="12.75" hidden="1" x14ac:dyDescent="0.2">
      <c r="A418" s="47">
        <v>412</v>
      </c>
      <c r="B418" s="12">
        <f>'Encargos e Benefícios'!B417</f>
        <v>0</v>
      </c>
      <c r="C418" s="10">
        <f>'Encargos e Benefícios'!C417</f>
        <v>0</v>
      </c>
      <c r="D418" s="37"/>
      <c r="E418" s="167"/>
      <c r="F418" s="166"/>
      <c r="G418" s="165"/>
      <c r="H418" s="127"/>
      <c r="I418" s="46"/>
      <c r="J418" s="46"/>
      <c r="K418" s="46"/>
      <c r="L418" s="46"/>
      <c r="M418" s="165"/>
      <c r="N418" s="127"/>
      <c r="O418" s="46"/>
      <c r="P418" s="46"/>
      <c r="Q418" s="46"/>
      <c r="R418" s="46"/>
      <c r="S418" s="165"/>
      <c r="T418" s="127"/>
      <c r="U418" s="46"/>
      <c r="V418" s="46"/>
      <c r="W418" s="46"/>
      <c r="X418" s="46"/>
      <c r="Y418" s="165"/>
      <c r="Z418" s="127"/>
      <c r="AA418" s="46"/>
      <c r="AB418" s="46"/>
      <c r="AC418" s="46"/>
      <c r="AD418" s="46"/>
      <c r="AE418" s="165"/>
      <c r="AF418" s="127"/>
      <c r="AG418" s="46"/>
      <c r="AH418" s="46"/>
      <c r="AI418" s="46"/>
      <c r="AJ418" s="130"/>
      <c r="AK418" s="11">
        <f>'Encargos e Benefícios'!D417</f>
        <v>0</v>
      </c>
      <c r="AL418" s="11">
        <f>IF('Encargos e Benefícios'!C417=0,0,'Encargos e Benefícios'!U417/'Encargos e Benefícios'!C417)</f>
        <v>0</v>
      </c>
      <c r="AM418" s="11">
        <f>IF('Encargos e Benefícios'!C417=0,0,'Encargos e Benefícios'!AC417/'Encargos e Benefícios'!C417)</f>
        <v>0</v>
      </c>
      <c r="AN418" s="114">
        <f>IF('Encargos e Benefícios'!C417=0,0,'Encargos e Benefícios'!AD417/'Encargos e Benefícios'!C417)</f>
        <v>0</v>
      </c>
      <c r="AO418" s="32"/>
      <c r="AP418" s="31"/>
      <c r="AQ418" s="31"/>
      <c r="AR418" s="203"/>
      <c r="AS418" s="32"/>
    </row>
    <row r="419" spans="1:45" ht="12.75" hidden="1" x14ac:dyDescent="0.2">
      <c r="A419" s="47">
        <v>413</v>
      </c>
      <c r="B419" s="12">
        <f>'Encargos e Benefícios'!B418</f>
        <v>0</v>
      </c>
      <c r="C419" s="10">
        <f>'Encargos e Benefícios'!C418</f>
        <v>0</v>
      </c>
      <c r="D419" s="37"/>
      <c r="E419" s="167"/>
      <c r="F419" s="166"/>
      <c r="G419" s="165"/>
      <c r="H419" s="127"/>
      <c r="I419" s="46"/>
      <c r="J419" s="46"/>
      <c r="K419" s="46"/>
      <c r="L419" s="46"/>
      <c r="M419" s="165"/>
      <c r="N419" s="127"/>
      <c r="O419" s="46"/>
      <c r="P419" s="46"/>
      <c r="Q419" s="46"/>
      <c r="R419" s="46"/>
      <c r="S419" s="165"/>
      <c r="T419" s="127"/>
      <c r="U419" s="46"/>
      <c r="V419" s="46"/>
      <c r="W419" s="46"/>
      <c r="X419" s="46"/>
      <c r="Y419" s="165"/>
      <c r="Z419" s="127"/>
      <c r="AA419" s="46"/>
      <c r="AB419" s="46"/>
      <c r="AC419" s="46"/>
      <c r="AD419" s="46"/>
      <c r="AE419" s="165"/>
      <c r="AF419" s="127"/>
      <c r="AG419" s="46"/>
      <c r="AH419" s="46"/>
      <c r="AI419" s="46"/>
      <c r="AJ419" s="130"/>
      <c r="AK419" s="11">
        <f>'Encargos e Benefícios'!D418</f>
        <v>0</v>
      </c>
      <c r="AL419" s="11">
        <f>IF('Encargos e Benefícios'!C418=0,0,'Encargos e Benefícios'!U418/'Encargos e Benefícios'!C418)</f>
        <v>0</v>
      </c>
      <c r="AM419" s="11">
        <f>IF('Encargos e Benefícios'!C418=0,0,'Encargos e Benefícios'!AC418/'Encargos e Benefícios'!C418)</f>
        <v>0</v>
      </c>
      <c r="AN419" s="114">
        <f>IF('Encargos e Benefícios'!C418=0,0,'Encargos e Benefícios'!AD418/'Encargos e Benefícios'!C418)</f>
        <v>0</v>
      </c>
      <c r="AO419" s="32"/>
      <c r="AP419" s="31"/>
      <c r="AQ419" s="31"/>
      <c r="AR419" s="203"/>
      <c r="AS419" s="32"/>
    </row>
    <row r="420" spans="1:45" ht="12.75" hidden="1" x14ac:dyDescent="0.2">
      <c r="A420" s="47">
        <v>414</v>
      </c>
      <c r="B420" s="12">
        <f>'Encargos e Benefícios'!B419</f>
        <v>0</v>
      </c>
      <c r="C420" s="10">
        <f>'Encargos e Benefícios'!C419</f>
        <v>0</v>
      </c>
      <c r="D420" s="37"/>
      <c r="E420" s="167"/>
      <c r="F420" s="166"/>
      <c r="G420" s="165"/>
      <c r="H420" s="127"/>
      <c r="I420" s="46"/>
      <c r="J420" s="46"/>
      <c r="K420" s="46"/>
      <c r="L420" s="46"/>
      <c r="M420" s="165"/>
      <c r="N420" s="127"/>
      <c r="O420" s="46"/>
      <c r="P420" s="46"/>
      <c r="Q420" s="46"/>
      <c r="R420" s="46"/>
      <c r="S420" s="165"/>
      <c r="T420" s="127"/>
      <c r="U420" s="46"/>
      <c r="V420" s="46"/>
      <c r="W420" s="46"/>
      <c r="X420" s="46"/>
      <c r="Y420" s="165"/>
      <c r="Z420" s="127"/>
      <c r="AA420" s="46"/>
      <c r="AB420" s="46"/>
      <c r="AC420" s="46"/>
      <c r="AD420" s="46"/>
      <c r="AE420" s="165"/>
      <c r="AF420" s="127"/>
      <c r="AG420" s="46"/>
      <c r="AH420" s="46"/>
      <c r="AI420" s="46"/>
      <c r="AJ420" s="130"/>
      <c r="AK420" s="11">
        <f>'Encargos e Benefícios'!D419</f>
        <v>0</v>
      </c>
      <c r="AL420" s="11">
        <f>IF('Encargos e Benefícios'!C419=0,0,'Encargos e Benefícios'!U419/'Encargos e Benefícios'!C419)</f>
        <v>0</v>
      </c>
      <c r="AM420" s="11">
        <f>IF('Encargos e Benefícios'!C419=0,0,'Encargos e Benefícios'!AC419/'Encargos e Benefícios'!C419)</f>
        <v>0</v>
      </c>
      <c r="AN420" s="114">
        <f>IF('Encargos e Benefícios'!C419=0,0,'Encargos e Benefícios'!AD419/'Encargos e Benefícios'!C419)</f>
        <v>0</v>
      </c>
      <c r="AO420" s="32"/>
      <c r="AP420" s="31"/>
      <c r="AQ420" s="31"/>
      <c r="AR420" s="203"/>
      <c r="AS420" s="32"/>
    </row>
    <row r="421" spans="1:45" ht="12.75" hidden="1" x14ac:dyDescent="0.2">
      <c r="A421" s="47">
        <v>415</v>
      </c>
      <c r="B421" s="12">
        <f>'Encargos e Benefícios'!B420</f>
        <v>0</v>
      </c>
      <c r="C421" s="10">
        <f>'Encargos e Benefícios'!C420</f>
        <v>0</v>
      </c>
      <c r="D421" s="37"/>
      <c r="E421" s="167"/>
      <c r="F421" s="166"/>
      <c r="G421" s="165"/>
      <c r="H421" s="127"/>
      <c r="I421" s="46"/>
      <c r="J421" s="46"/>
      <c r="K421" s="46"/>
      <c r="L421" s="46"/>
      <c r="M421" s="165"/>
      <c r="N421" s="127"/>
      <c r="O421" s="46"/>
      <c r="P421" s="46"/>
      <c r="Q421" s="46"/>
      <c r="R421" s="46"/>
      <c r="S421" s="165"/>
      <c r="T421" s="127"/>
      <c r="U421" s="46"/>
      <c r="V421" s="46"/>
      <c r="W421" s="46"/>
      <c r="X421" s="46"/>
      <c r="Y421" s="165"/>
      <c r="Z421" s="127"/>
      <c r="AA421" s="46"/>
      <c r="AB421" s="46"/>
      <c r="AC421" s="46"/>
      <c r="AD421" s="46"/>
      <c r="AE421" s="165"/>
      <c r="AF421" s="127"/>
      <c r="AG421" s="46"/>
      <c r="AH421" s="46"/>
      <c r="AI421" s="46"/>
      <c r="AJ421" s="130"/>
      <c r="AK421" s="11">
        <f>'Encargos e Benefícios'!D420</f>
        <v>0</v>
      </c>
      <c r="AL421" s="11">
        <f>IF('Encargos e Benefícios'!C420=0,0,'Encargos e Benefícios'!U420/'Encargos e Benefícios'!C420)</f>
        <v>0</v>
      </c>
      <c r="AM421" s="11">
        <f>IF('Encargos e Benefícios'!C420=0,0,'Encargos e Benefícios'!AC420/'Encargos e Benefícios'!C420)</f>
        <v>0</v>
      </c>
      <c r="AN421" s="114">
        <f>IF('Encargos e Benefícios'!C420=0,0,'Encargos e Benefícios'!AD420/'Encargos e Benefícios'!C420)</f>
        <v>0</v>
      </c>
      <c r="AO421" s="32"/>
      <c r="AP421" s="31"/>
      <c r="AQ421" s="31"/>
      <c r="AR421" s="203"/>
      <c r="AS421" s="32"/>
    </row>
    <row r="422" spans="1:45" ht="12.75" hidden="1" x14ac:dyDescent="0.2">
      <c r="A422" s="47">
        <v>416</v>
      </c>
      <c r="B422" s="12">
        <f>'Encargos e Benefícios'!B421</f>
        <v>0</v>
      </c>
      <c r="C422" s="10">
        <f>'Encargos e Benefícios'!C421</f>
        <v>0</v>
      </c>
      <c r="D422" s="37"/>
      <c r="E422" s="167"/>
      <c r="F422" s="166"/>
      <c r="G422" s="165"/>
      <c r="H422" s="127"/>
      <c r="I422" s="46"/>
      <c r="J422" s="46"/>
      <c r="K422" s="46"/>
      <c r="L422" s="46"/>
      <c r="M422" s="165"/>
      <c r="N422" s="127"/>
      <c r="O422" s="46"/>
      <c r="P422" s="46"/>
      <c r="Q422" s="46"/>
      <c r="R422" s="46"/>
      <c r="S422" s="165"/>
      <c r="T422" s="127"/>
      <c r="U422" s="46"/>
      <c r="V422" s="46"/>
      <c r="W422" s="46"/>
      <c r="X422" s="46"/>
      <c r="Y422" s="165"/>
      <c r="Z422" s="127"/>
      <c r="AA422" s="46"/>
      <c r="AB422" s="46"/>
      <c r="AC422" s="46"/>
      <c r="AD422" s="46"/>
      <c r="AE422" s="165"/>
      <c r="AF422" s="127"/>
      <c r="AG422" s="46"/>
      <c r="AH422" s="46"/>
      <c r="AI422" s="46"/>
      <c r="AJ422" s="130"/>
      <c r="AK422" s="11">
        <f>'Encargos e Benefícios'!D421</f>
        <v>0</v>
      </c>
      <c r="AL422" s="11">
        <f>IF('Encargos e Benefícios'!C421=0,0,'Encargos e Benefícios'!U421/'Encargos e Benefícios'!C421)</f>
        <v>0</v>
      </c>
      <c r="AM422" s="11">
        <f>IF('Encargos e Benefícios'!C421=0,0,'Encargos e Benefícios'!AC421/'Encargos e Benefícios'!C421)</f>
        <v>0</v>
      </c>
      <c r="AN422" s="114">
        <f>IF('Encargos e Benefícios'!C421=0,0,'Encargos e Benefícios'!AD421/'Encargos e Benefícios'!C421)</f>
        <v>0</v>
      </c>
      <c r="AO422" s="32"/>
      <c r="AP422" s="31"/>
      <c r="AQ422" s="31"/>
      <c r="AR422" s="203"/>
      <c r="AS422" s="32"/>
    </row>
    <row r="423" spans="1:45" ht="12.75" hidden="1" x14ac:dyDescent="0.2">
      <c r="A423" s="47">
        <v>417</v>
      </c>
      <c r="B423" s="12">
        <f>'Encargos e Benefícios'!B422</f>
        <v>0</v>
      </c>
      <c r="C423" s="10">
        <f>'Encargos e Benefícios'!C422</f>
        <v>0</v>
      </c>
      <c r="D423" s="37"/>
      <c r="E423" s="167"/>
      <c r="F423" s="166"/>
      <c r="G423" s="165"/>
      <c r="H423" s="127"/>
      <c r="I423" s="46"/>
      <c r="J423" s="46"/>
      <c r="K423" s="46"/>
      <c r="L423" s="46"/>
      <c r="M423" s="165"/>
      <c r="N423" s="127"/>
      <c r="O423" s="46"/>
      <c r="P423" s="46"/>
      <c r="Q423" s="46"/>
      <c r="R423" s="46"/>
      <c r="S423" s="165"/>
      <c r="T423" s="127"/>
      <c r="U423" s="46"/>
      <c r="V423" s="46"/>
      <c r="W423" s="46"/>
      <c r="X423" s="46"/>
      <c r="Y423" s="165"/>
      <c r="Z423" s="127"/>
      <c r="AA423" s="46"/>
      <c r="AB423" s="46"/>
      <c r="AC423" s="46"/>
      <c r="AD423" s="46"/>
      <c r="AE423" s="165"/>
      <c r="AF423" s="127"/>
      <c r="AG423" s="46"/>
      <c r="AH423" s="46"/>
      <c r="AI423" s="46"/>
      <c r="AJ423" s="130"/>
      <c r="AK423" s="11">
        <f>'Encargos e Benefícios'!D422</f>
        <v>0</v>
      </c>
      <c r="AL423" s="11">
        <f>IF('Encargos e Benefícios'!C422=0,0,'Encargos e Benefícios'!U422/'Encargos e Benefícios'!C422)</f>
        <v>0</v>
      </c>
      <c r="AM423" s="11">
        <f>IF('Encargos e Benefícios'!C422=0,0,'Encargos e Benefícios'!AC422/'Encargos e Benefícios'!C422)</f>
        <v>0</v>
      </c>
      <c r="AN423" s="114">
        <f>IF('Encargos e Benefícios'!C422=0,0,'Encargos e Benefícios'!AD422/'Encargos e Benefícios'!C422)</f>
        <v>0</v>
      </c>
      <c r="AO423" s="32"/>
      <c r="AP423" s="31"/>
      <c r="AQ423" s="31"/>
      <c r="AR423" s="203"/>
      <c r="AS423" s="32"/>
    </row>
    <row r="424" spans="1:45" ht="12.75" hidden="1" x14ac:dyDescent="0.2">
      <c r="A424" s="47">
        <v>418</v>
      </c>
      <c r="B424" s="12">
        <f>'Encargos e Benefícios'!B423</f>
        <v>0</v>
      </c>
      <c r="C424" s="10">
        <f>'Encargos e Benefícios'!C423</f>
        <v>0</v>
      </c>
      <c r="D424" s="37"/>
      <c r="E424" s="167"/>
      <c r="F424" s="166"/>
      <c r="G424" s="165"/>
      <c r="H424" s="127"/>
      <c r="I424" s="46"/>
      <c r="J424" s="46"/>
      <c r="K424" s="46"/>
      <c r="L424" s="46"/>
      <c r="M424" s="165"/>
      <c r="N424" s="127"/>
      <c r="O424" s="46"/>
      <c r="P424" s="46"/>
      <c r="Q424" s="46"/>
      <c r="R424" s="46"/>
      <c r="S424" s="165"/>
      <c r="T424" s="127"/>
      <c r="U424" s="46"/>
      <c r="V424" s="46"/>
      <c r="W424" s="46"/>
      <c r="X424" s="46"/>
      <c r="Y424" s="165"/>
      <c r="Z424" s="127"/>
      <c r="AA424" s="46"/>
      <c r="AB424" s="46"/>
      <c r="AC424" s="46"/>
      <c r="AD424" s="46"/>
      <c r="AE424" s="165"/>
      <c r="AF424" s="127"/>
      <c r="AG424" s="46"/>
      <c r="AH424" s="46"/>
      <c r="AI424" s="46"/>
      <c r="AJ424" s="130"/>
      <c r="AK424" s="11">
        <f>'Encargos e Benefícios'!D423</f>
        <v>0</v>
      </c>
      <c r="AL424" s="11">
        <f>IF('Encargos e Benefícios'!C423=0,0,'Encargos e Benefícios'!U423/'Encargos e Benefícios'!C423)</f>
        <v>0</v>
      </c>
      <c r="AM424" s="11">
        <f>IF('Encargos e Benefícios'!C423=0,0,'Encargos e Benefícios'!AC423/'Encargos e Benefícios'!C423)</f>
        <v>0</v>
      </c>
      <c r="AN424" s="114">
        <f>IF('Encargos e Benefícios'!C423=0,0,'Encargos e Benefícios'!AD423/'Encargos e Benefícios'!C423)</f>
        <v>0</v>
      </c>
      <c r="AO424" s="32"/>
      <c r="AP424" s="31"/>
      <c r="AQ424" s="31"/>
      <c r="AR424" s="203"/>
      <c r="AS424" s="32"/>
    </row>
    <row r="425" spans="1:45" ht="12.75" hidden="1" x14ac:dyDescent="0.2">
      <c r="A425" s="47">
        <v>419</v>
      </c>
      <c r="B425" s="12">
        <f>'Encargos e Benefícios'!B424</f>
        <v>0</v>
      </c>
      <c r="C425" s="10">
        <f>'Encargos e Benefícios'!C424</f>
        <v>0</v>
      </c>
      <c r="D425" s="37"/>
      <c r="E425" s="167"/>
      <c r="F425" s="166"/>
      <c r="G425" s="165"/>
      <c r="H425" s="127"/>
      <c r="I425" s="46"/>
      <c r="J425" s="46"/>
      <c r="K425" s="46"/>
      <c r="L425" s="46"/>
      <c r="M425" s="165"/>
      <c r="N425" s="127"/>
      <c r="O425" s="46"/>
      <c r="P425" s="46"/>
      <c r="Q425" s="46"/>
      <c r="R425" s="46"/>
      <c r="S425" s="165"/>
      <c r="T425" s="127"/>
      <c r="U425" s="46"/>
      <c r="V425" s="46"/>
      <c r="W425" s="46"/>
      <c r="X425" s="46"/>
      <c r="Y425" s="165"/>
      <c r="Z425" s="127"/>
      <c r="AA425" s="46"/>
      <c r="AB425" s="46"/>
      <c r="AC425" s="46"/>
      <c r="AD425" s="46"/>
      <c r="AE425" s="165"/>
      <c r="AF425" s="127"/>
      <c r="AG425" s="46"/>
      <c r="AH425" s="46"/>
      <c r="AI425" s="46"/>
      <c r="AJ425" s="130"/>
      <c r="AK425" s="11">
        <f>'Encargos e Benefícios'!D424</f>
        <v>0</v>
      </c>
      <c r="AL425" s="11">
        <f>IF('Encargos e Benefícios'!C424=0,0,'Encargos e Benefícios'!U424/'Encargos e Benefícios'!C424)</f>
        <v>0</v>
      </c>
      <c r="AM425" s="11">
        <f>IF('Encargos e Benefícios'!C424=0,0,'Encargos e Benefícios'!AC424/'Encargos e Benefícios'!C424)</f>
        <v>0</v>
      </c>
      <c r="AN425" s="114">
        <f>IF('Encargos e Benefícios'!C424=0,0,'Encargos e Benefícios'!AD424/'Encargos e Benefícios'!C424)</f>
        <v>0</v>
      </c>
      <c r="AO425" s="32"/>
      <c r="AP425" s="31"/>
      <c r="AQ425" s="31"/>
      <c r="AR425" s="203"/>
      <c r="AS425" s="32"/>
    </row>
    <row r="426" spans="1:45" ht="12.75" hidden="1" x14ac:dyDescent="0.2">
      <c r="A426" s="47">
        <v>420</v>
      </c>
      <c r="B426" s="12">
        <f>'Encargos e Benefícios'!B425</f>
        <v>0</v>
      </c>
      <c r="C426" s="10">
        <f>'Encargos e Benefícios'!C425</f>
        <v>0</v>
      </c>
      <c r="D426" s="37"/>
      <c r="E426" s="167"/>
      <c r="F426" s="166"/>
      <c r="G426" s="165"/>
      <c r="H426" s="127"/>
      <c r="I426" s="46"/>
      <c r="J426" s="46"/>
      <c r="K426" s="46"/>
      <c r="L426" s="46"/>
      <c r="M426" s="165"/>
      <c r="N426" s="127"/>
      <c r="O426" s="46"/>
      <c r="P426" s="46"/>
      <c r="Q426" s="46"/>
      <c r="R426" s="46"/>
      <c r="S426" s="165"/>
      <c r="T426" s="127"/>
      <c r="U426" s="46"/>
      <c r="V426" s="46"/>
      <c r="W426" s="46"/>
      <c r="X426" s="46"/>
      <c r="Y426" s="165"/>
      <c r="Z426" s="127"/>
      <c r="AA426" s="46"/>
      <c r="AB426" s="46"/>
      <c r="AC426" s="46"/>
      <c r="AD426" s="46"/>
      <c r="AE426" s="165"/>
      <c r="AF426" s="127"/>
      <c r="AG426" s="46"/>
      <c r="AH426" s="46"/>
      <c r="AI426" s="46"/>
      <c r="AJ426" s="130"/>
      <c r="AK426" s="11">
        <f>'Encargos e Benefícios'!D425</f>
        <v>0</v>
      </c>
      <c r="AL426" s="11">
        <f>IF('Encargos e Benefícios'!C425=0,0,'Encargos e Benefícios'!U425/'Encargos e Benefícios'!C425)</f>
        <v>0</v>
      </c>
      <c r="AM426" s="11">
        <f>IF('Encargos e Benefícios'!C425=0,0,'Encargos e Benefícios'!AC425/'Encargos e Benefícios'!C425)</f>
        <v>0</v>
      </c>
      <c r="AN426" s="114">
        <f>IF('Encargos e Benefícios'!C425=0,0,'Encargos e Benefícios'!AD425/'Encargos e Benefícios'!C425)</f>
        <v>0</v>
      </c>
      <c r="AO426" s="32"/>
      <c r="AP426" s="31"/>
      <c r="AQ426" s="31"/>
      <c r="AR426" s="203"/>
      <c r="AS426" s="32"/>
    </row>
    <row r="427" spans="1:45" ht="12.75" hidden="1" x14ac:dyDescent="0.2">
      <c r="A427" s="47">
        <v>421</v>
      </c>
      <c r="B427" s="12">
        <f>'Encargos e Benefícios'!B426</f>
        <v>0</v>
      </c>
      <c r="C427" s="10">
        <f>'Encargos e Benefícios'!C426</f>
        <v>0</v>
      </c>
      <c r="D427" s="37"/>
      <c r="E427" s="167"/>
      <c r="F427" s="166"/>
      <c r="G427" s="165"/>
      <c r="H427" s="127"/>
      <c r="I427" s="46"/>
      <c r="J427" s="46"/>
      <c r="K427" s="46"/>
      <c r="L427" s="46"/>
      <c r="M427" s="165"/>
      <c r="N427" s="127"/>
      <c r="O427" s="46"/>
      <c r="P427" s="46"/>
      <c r="Q427" s="46"/>
      <c r="R427" s="46"/>
      <c r="S427" s="165"/>
      <c r="T427" s="127"/>
      <c r="U427" s="46"/>
      <c r="V427" s="46"/>
      <c r="W427" s="46"/>
      <c r="X427" s="46"/>
      <c r="Y427" s="165"/>
      <c r="Z427" s="127"/>
      <c r="AA427" s="46"/>
      <c r="AB427" s="46"/>
      <c r="AC427" s="46"/>
      <c r="AD427" s="46"/>
      <c r="AE427" s="165"/>
      <c r="AF427" s="127"/>
      <c r="AG427" s="46"/>
      <c r="AH427" s="46"/>
      <c r="AI427" s="46"/>
      <c r="AJ427" s="130"/>
      <c r="AK427" s="11">
        <f>'Encargos e Benefícios'!D426</f>
        <v>0</v>
      </c>
      <c r="AL427" s="11">
        <f>IF('Encargos e Benefícios'!C426=0,0,'Encargos e Benefícios'!U426/'Encargos e Benefícios'!C426)</f>
        <v>0</v>
      </c>
      <c r="AM427" s="11">
        <f>IF('Encargos e Benefícios'!C426=0,0,'Encargos e Benefícios'!AC426/'Encargos e Benefícios'!C426)</f>
        <v>0</v>
      </c>
      <c r="AN427" s="114">
        <f>IF('Encargos e Benefícios'!C426=0,0,'Encargos e Benefícios'!AD426/'Encargos e Benefícios'!C426)</f>
        <v>0</v>
      </c>
      <c r="AO427" s="32"/>
      <c r="AP427" s="31"/>
      <c r="AQ427" s="31"/>
      <c r="AR427" s="203"/>
      <c r="AS427" s="32"/>
    </row>
    <row r="428" spans="1:45" ht="12.75" hidden="1" x14ac:dyDescent="0.2">
      <c r="A428" s="47">
        <v>422</v>
      </c>
      <c r="B428" s="12">
        <f>'Encargos e Benefícios'!B427</f>
        <v>0</v>
      </c>
      <c r="C428" s="10">
        <f>'Encargos e Benefícios'!C427</f>
        <v>0</v>
      </c>
      <c r="D428" s="37"/>
      <c r="E428" s="167"/>
      <c r="F428" s="166"/>
      <c r="G428" s="165"/>
      <c r="H428" s="127"/>
      <c r="I428" s="46"/>
      <c r="J428" s="46"/>
      <c r="K428" s="46"/>
      <c r="L428" s="46"/>
      <c r="M428" s="165"/>
      <c r="N428" s="127"/>
      <c r="O428" s="46"/>
      <c r="P428" s="46"/>
      <c r="Q428" s="46"/>
      <c r="R428" s="46"/>
      <c r="S428" s="165"/>
      <c r="T428" s="127"/>
      <c r="U428" s="46"/>
      <c r="V428" s="46"/>
      <c r="W428" s="46"/>
      <c r="X428" s="46"/>
      <c r="Y428" s="165"/>
      <c r="Z428" s="127"/>
      <c r="AA428" s="46"/>
      <c r="AB428" s="46"/>
      <c r="AC428" s="46"/>
      <c r="AD428" s="46"/>
      <c r="AE428" s="165"/>
      <c r="AF428" s="127"/>
      <c r="AG428" s="46"/>
      <c r="AH428" s="46"/>
      <c r="AI428" s="46"/>
      <c r="AJ428" s="130"/>
      <c r="AK428" s="11">
        <f>'Encargos e Benefícios'!D427</f>
        <v>0</v>
      </c>
      <c r="AL428" s="11">
        <f>IF('Encargos e Benefícios'!C427=0,0,'Encargos e Benefícios'!U427/'Encargos e Benefícios'!C427)</f>
        <v>0</v>
      </c>
      <c r="AM428" s="11">
        <f>IF('Encargos e Benefícios'!C427=0,0,'Encargos e Benefícios'!AC427/'Encargos e Benefícios'!C427)</f>
        <v>0</v>
      </c>
      <c r="AN428" s="114">
        <f>IF('Encargos e Benefícios'!C427=0,0,'Encargos e Benefícios'!AD427/'Encargos e Benefícios'!C427)</f>
        <v>0</v>
      </c>
      <c r="AO428" s="32"/>
      <c r="AP428" s="31"/>
      <c r="AQ428" s="31"/>
      <c r="AR428" s="203"/>
      <c r="AS428" s="32"/>
    </row>
    <row r="429" spans="1:45" ht="12.75" hidden="1" x14ac:dyDescent="0.2">
      <c r="A429" s="47">
        <v>423</v>
      </c>
      <c r="B429" s="12">
        <f>'Encargos e Benefícios'!B428</f>
        <v>0</v>
      </c>
      <c r="C429" s="10">
        <f>'Encargos e Benefícios'!C428</f>
        <v>0</v>
      </c>
      <c r="D429" s="37"/>
      <c r="E429" s="167"/>
      <c r="F429" s="166"/>
      <c r="G429" s="165"/>
      <c r="H429" s="127"/>
      <c r="I429" s="46"/>
      <c r="J429" s="46"/>
      <c r="K429" s="46"/>
      <c r="L429" s="46"/>
      <c r="M429" s="165"/>
      <c r="N429" s="127"/>
      <c r="O429" s="46"/>
      <c r="P429" s="46"/>
      <c r="Q429" s="46"/>
      <c r="R429" s="46"/>
      <c r="S429" s="165"/>
      <c r="T429" s="127"/>
      <c r="U429" s="46"/>
      <c r="V429" s="46"/>
      <c r="W429" s="46"/>
      <c r="X429" s="46"/>
      <c r="Y429" s="165"/>
      <c r="Z429" s="127"/>
      <c r="AA429" s="46"/>
      <c r="AB429" s="46"/>
      <c r="AC429" s="46"/>
      <c r="AD429" s="46"/>
      <c r="AE429" s="165"/>
      <c r="AF429" s="127"/>
      <c r="AG429" s="46"/>
      <c r="AH429" s="46"/>
      <c r="AI429" s="46"/>
      <c r="AJ429" s="130"/>
      <c r="AK429" s="11">
        <f>'Encargos e Benefícios'!D428</f>
        <v>0</v>
      </c>
      <c r="AL429" s="11">
        <f>IF('Encargos e Benefícios'!C428=0,0,'Encargos e Benefícios'!U428/'Encargos e Benefícios'!C428)</f>
        <v>0</v>
      </c>
      <c r="AM429" s="11">
        <f>IF('Encargos e Benefícios'!C428=0,0,'Encargos e Benefícios'!AC428/'Encargos e Benefícios'!C428)</f>
        <v>0</v>
      </c>
      <c r="AN429" s="114">
        <f>IF('Encargos e Benefícios'!C428=0,0,'Encargos e Benefícios'!AD428/'Encargos e Benefícios'!C428)</f>
        <v>0</v>
      </c>
      <c r="AO429" s="32"/>
      <c r="AP429" s="31"/>
      <c r="AQ429" s="31"/>
      <c r="AR429" s="203"/>
      <c r="AS429" s="32"/>
    </row>
    <row r="430" spans="1:45" ht="12.75" hidden="1" x14ac:dyDescent="0.2">
      <c r="A430" s="47">
        <v>424</v>
      </c>
      <c r="B430" s="12">
        <f>'Encargos e Benefícios'!B429</f>
        <v>0</v>
      </c>
      <c r="C430" s="10">
        <f>'Encargos e Benefícios'!C429</f>
        <v>0</v>
      </c>
      <c r="D430" s="37"/>
      <c r="E430" s="167"/>
      <c r="F430" s="166"/>
      <c r="G430" s="165"/>
      <c r="H430" s="127"/>
      <c r="I430" s="46"/>
      <c r="J430" s="46"/>
      <c r="K430" s="46"/>
      <c r="L430" s="46"/>
      <c r="M430" s="165"/>
      <c r="N430" s="127"/>
      <c r="O430" s="46"/>
      <c r="P430" s="46"/>
      <c r="Q430" s="46"/>
      <c r="R430" s="46"/>
      <c r="S430" s="165"/>
      <c r="T430" s="127"/>
      <c r="U430" s="46"/>
      <c r="V430" s="46"/>
      <c r="W430" s="46"/>
      <c r="X430" s="46"/>
      <c r="Y430" s="165"/>
      <c r="Z430" s="127"/>
      <c r="AA430" s="46"/>
      <c r="AB430" s="46"/>
      <c r="AC430" s="46"/>
      <c r="AD430" s="46"/>
      <c r="AE430" s="165"/>
      <c r="AF430" s="127"/>
      <c r="AG430" s="46"/>
      <c r="AH430" s="46"/>
      <c r="AI430" s="46"/>
      <c r="AJ430" s="130"/>
      <c r="AK430" s="11">
        <f>'Encargos e Benefícios'!D429</f>
        <v>0</v>
      </c>
      <c r="AL430" s="11">
        <f>IF('Encargos e Benefícios'!C429=0,0,'Encargos e Benefícios'!U429/'Encargos e Benefícios'!C429)</f>
        <v>0</v>
      </c>
      <c r="AM430" s="11">
        <f>IF('Encargos e Benefícios'!C429=0,0,'Encargos e Benefícios'!AC429/'Encargos e Benefícios'!C429)</f>
        <v>0</v>
      </c>
      <c r="AN430" s="114">
        <f>IF('Encargos e Benefícios'!C429=0,0,'Encargos e Benefícios'!AD429/'Encargos e Benefícios'!C429)</f>
        <v>0</v>
      </c>
      <c r="AO430" s="32"/>
      <c r="AP430" s="31"/>
      <c r="AQ430" s="31"/>
      <c r="AR430" s="203"/>
      <c r="AS430" s="32"/>
    </row>
    <row r="431" spans="1:45" ht="12.75" hidden="1" x14ac:dyDescent="0.2">
      <c r="A431" s="47">
        <v>425</v>
      </c>
      <c r="B431" s="12">
        <f>'Encargos e Benefícios'!B430</f>
        <v>0</v>
      </c>
      <c r="C431" s="10">
        <f>'Encargos e Benefícios'!C430</f>
        <v>0</v>
      </c>
      <c r="D431" s="37"/>
      <c r="E431" s="167"/>
      <c r="F431" s="166"/>
      <c r="G431" s="165"/>
      <c r="H431" s="127"/>
      <c r="I431" s="46"/>
      <c r="J431" s="46"/>
      <c r="K431" s="46"/>
      <c r="L431" s="46"/>
      <c r="M431" s="165"/>
      <c r="N431" s="127"/>
      <c r="O431" s="46"/>
      <c r="P431" s="46"/>
      <c r="Q431" s="46"/>
      <c r="R431" s="46"/>
      <c r="S431" s="165"/>
      <c r="T431" s="127"/>
      <c r="U431" s="46"/>
      <c r="V431" s="46"/>
      <c r="W431" s="46"/>
      <c r="X431" s="46"/>
      <c r="Y431" s="165"/>
      <c r="Z431" s="127"/>
      <c r="AA431" s="46"/>
      <c r="AB431" s="46"/>
      <c r="AC431" s="46"/>
      <c r="AD431" s="46"/>
      <c r="AE431" s="165"/>
      <c r="AF431" s="127"/>
      <c r="AG431" s="46"/>
      <c r="AH431" s="46"/>
      <c r="AI431" s="46"/>
      <c r="AJ431" s="130"/>
      <c r="AK431" s="11">
        <f>'Encargos e Benefícios'!D430</f>
        <v>0</v>
      </c>
      <c r="AL431" s="11">
        <f>IF('Encargos e Benefícios'!C430=0,0,'Encargos e Benefícios'!U430/'Encargos e Benefícios'!C430)</f>
        <v>0</v>
      </c>
      <c r="AM431" s="11">
        <f>IF('Encargos e Benefícios'!C430=0,0,'Encargos e Benefícios'!AC430/'Encargos e Benefícios'!C430)</f>
        <v>0</v>
      </c>
      <c r="AN431" s="114">
        <f>IF('Encargos e Benefícios'!C430=0,0,'Encargos e Benefícios'!AD430/'Encargos e Benefícios'!C430)</f>
        <v>0</v>
      </c>
      <c r="AO431" s="32"/>
      <c r="AP431" s="31"/>
      <c r="AQ431" s="31"/>
      <c r="AR431" s="203"/>
      <c r="AS431" s="32"/>
    </row>
    <row r="432" spans="1:45" ht="12.75" hidden="1" x14ac:dyDescent="0.2">
      <c r="A432" s="47">
        <v>426</v>
      </c>
      <c r="B432" s="12">
        <f>'Encargos e Benefícios'!B431</f>
        <v>0</v>
      </c>
      <c r="C432" s="10">
        <f>'Encargos e Benefícios'!C431</f>
        <v>0</v>
      </c>
      <c r="D432" s="37"/>
      <c r="E432" s="167"/>
      <c r="F432" s="166"/>
      <c r="G432" s="165"/>
      <c r="H432" s="127"/>
      <c r="I432" s="46"/>
      <c r="J432" s="46"/>
      <c r="K432" s="46"/>
      <c r="L432" s="46"/>
      <c r="M432" s="165"/>
      <c r="N432" s="127"/>
      <c r="O432" s="46"/>
      <c r="P432" s="46"/>
      <c r="Q432" s="46"/>
      <c r="R432" s="46"/>
      <c r="S432" s="165"/>
      <c r="T432" s="127"/>
      <c r="U432" s="46"/>
      <c r="V432" s="46"/>
      <c r="W432" s="46"/>
      <c r="X432" s="46"/>
      <c r="Y432" s="165"/>
      <c r="Z432" s="127"/>
      <c r="AA432" s="46"/>
      <c r="AB432" s="46"/>
      <c r="AC432" s="46"/>
      <c r="AD432" s="46"/>
      <c r="AE432" s="165"/>
      <c r="AF432" s="127"/>
      <c r="AG432" s="46"/>
      <c r="AH432" s="46"/>
      <c r="AI432" s="46"/>
      <c r="AJ432" s="130"/>
      <c r="AK432" s="11">
        <f>'Encargos e Benefícios'!D431</f>
        <v>0</v>
      </c>
      <c r="AL432" s="11">
        <f>IF('Encargos e Benefícios'!C431=0,0,'Encargos e Benefícios'!U431/'Encargos e Benefícios'!C431)</f>
        <v>0</v>
      </c>
      <c r="AM432" s="11">
        <f>IF('Encargos e Benefícios'!C431=0,0,'Encargos e Benefícios'!AC431/'Encargos e Benefícios'!C431)</f>
        <v>0</v>
      </c>
      <c r="AN432" s="114">
        <f>IF('Encargos e Benefícios'!C431=0,0,'Encargos e Benefícios'!AD431/'Encargos e Benefícios'!C431)</f>
        <v>0</v>
      </c>
      <c r="AO432" s="32"/>
      <c r="AP432" s="31"/>
      <c r="AQ432" s="31"/>
      <c r="AR432" s="203"/>
      <c r="AS432" s="32"/>
    </row>
    <row r="433" spans="1:45" ht="12.75" hidden="1" x14ac:dyDescent="0.2">
      <c r="A433" s="47">
        <v>427</v>
      </c>
      <c r="B433" s="12">
        <f>'Encargos e Benefícios'!B432</f>
        <v>0</v>
      </c>
      <c r="C433" s="10">
        <f>'Encargos e Benefícios'!C432</f>
        <v>0</v>
      </c>
      <c r="D433" s="37"/>
      <c r="E433" s="167"/>
      <c r="F433" s="166"/>
      <c r="G433" s="165"/>
      <c r="H433" s="127"/>
      <c r="I433" s="46"/>
      <c r="J433" s="46"/>
      <c r="K433" s="46"/>
      <c r="L433" s="46"/>
      <c r="M433" s="165"/>
      <c r="N433" s="127"/>
      <c r="O433" s="46"/>
      <c r="P433" s="46"/>
      <c r="Q433" s="46"/>
      <c r="R433" s="46"/>
      <c r="S433" s="165"/>
      <c r="T433" s="127"/>
      <c r="U433" s="46"/>
      <c r="V433" s="46"/>
      <c r="W433" s="46"/>
      <c r="X433" s="46"/>
      <c r="Y433" s="165"/>
      <c r="Z433" s="127"/>
      <c r="AA433" s="46"/>
      <c r="AB433" s="46"/>
      <c r="AC433" s="46"/>
      <c r="AD433" s="46"/>
      <c r="AE433" s="165"/>
      <c r="AF433" s="127"/>
      <c r="AG433" s="46"/>
      <c r="AH433" s="46"/>
      <c r="AI433" s="46"/>
      <c r="AJ433" s="130"/>
      <c r="AK433" s="11">
        <f>'Encargos e Benefícios'!D432</f>
        <v>0</v>
      </c>
      <c r="AL433" s="11">
        <f>IF('Encargos e Benefícios'!C432=0,0,'Encargos e Benefícios'!U432/'Encargos e Benefícios'!C432)</f>
        <v>0</v>
      </c>
      <c r="AM433" s="11">
        <f>IF('Encargos e Benefícios'!C432=0,0,'Encargos e Benefícios'!AC432/'Encargos e Benefícios'!C432)</f>
        <v>0</v>
      </c>
      <c r="AN433" s="114">
        <f>IF('Encargos e Benefícios'!C432=0,0,'Encargos e Benefícios'!AD432/'Encargos e Benefícios'!C432)</f>
        <v>0</v>
      </c>
      <c r="AO433" s="32"/>
      <c r="AP433" s="31"/>
      <c r="AQ433" s="31"/>
      <c r="AR433" s="203"/>
      <c r="AS433" s="32"/>
    </row>
    <row r="434" spans="1:45" ht="12.75" hidden="1" x14ac:dyDescent="0.2">
      <c r="A434" s="47">
        <v>428</v>
      </c>
      <c r="B434" s="12">
        <f>'Encargos e Benefícios'!B433</f>
        <v>0</v>
      </c>
      <c r="C434" s="10">
        <f>'Encargos e Benefícios'!C433</f>
        <v>0</v>
      </c>
      <c r="D434" s="37"/>
      <c r="E434" s="167"/>
      <c r="F434" s="166"/>
      <c r="G434" s="165"/>
      <c r="H434" s="127"/>
      <c r="I434" s="46"/>
      <c r="J434" s="46"/>
      <c r="K434" s="46"/>
      <c r="L434" s="46"/>
      <c r="M434" s="165"/>
      <c r="N434" s="127"/>
      <c r="O434" s="46"/>
      <c r="P434" s="46"/>
      <c r="Q434" s="46"/>
      <c r="R434" s="46"/>
      <c r="S434" s="165"/>
      <c r="T434" s="127"/>
      <c r="U434" s="46"/>
      <c r="V434" s="46"/>
      <c r="W434" s="46"/>
      <c r="X434" s="46"/>
      <c r="Y434" s="165"/>
      <c r="Z434" s="127"/>
      <c r="AA434" s="46"/>
      <c r="AB434" s="46"/>
      <c r="AC434" s="46"/>
      <c r="AD434" s="46"/>
      <c r="AE434" s="165"/>
      <c r="AF434" s="127"/>
      <c r="AG434" s="46"/>
      <c r="AH434" s="46"/>
      <c r="AI434" s="46"/>
      <c r="AJ434" s="130"/>
      <c r="AK434" s="11">
        <f>'Encargos e Benefícios'!D433</f>
        <v>0</v>
      </c>
      <c r="AL434" s="11">
        <f>IF('Encargos e Benefícios'!C433=0,0,'Encargos e Benefícios'!U433/'Encargos e Benefícios'!C433)</f>
        <v>0</v>
      </c>
      <c r="AM434" s="11">
        <f>IF('Encargos e Benefícios'!C433=0,0,'Encargos e Benefícios'!AC433/'Encargos e Benefícios'!C433)</f>
        <v>0</v>
      </c>
      <c r="AN434" s="114">
        <f>IF('Encargos e Benefícios'!C433=0,0,'Encargos e Benefícios'!AD433/'Encargos e Benefícios'!C433)</f>
        <v>0</v>
      </c>
      <c r="AO434" s="32"/>
      <c r="AP434" s="31"/>
      <c r="AQ434" s="31"/>
      <c r="AR434" s="203"/>
      <c r="AS434" s="32"/>
    </row>
    <row r="435" spans="1:45" ht="12.75" hidden="1" x14ac:dyDescent="0.2">
      <c r="A435" s="47">
        <v>429</v>
      </c>
      <c r="B435" s="12">
        <f>'Encargos e Benefícios'!B434</f>
        <v>0</v>
      </c>
      <c r="C435" s="10">
        <f>'Encargos e Benefícios'!C434</f>
        <v>0</v>
      </c>
      <c r="D435" s="37"/>
      <c r="E435" s="167"/>
      <c r="F435" s="166"/>
      <c r="G435" s="165"/>
      <c r="H435" s="127"/>
      <c r="I435" s="46"/>
      <c r="J435" s="46"/>
      <c r="K435" s="46"/>
      <c r="L435" s="46"/>
      <c r="M435" s="165"/>
      <c r="N435" s="127"/>
      <c r="O435" s="46"/>
      <c r="P435" s="46"/>
      <c r="Q435" s="46"/>
      <c r="R435" s="46"/>
      <c r="S435" s="165"/>
      <c r="T435" s="127"/>
      <c r="U435" s="46"/>
      <c r="V435" s="46"/>
      <c r="W435" s="46"/>
      <c r="X435" s="46"/>
      <c r="Y435" s="165"/>
      <c r="Z435" s="127"/>
      <c r="AA435" s="46"/>
      <c r="AB435" s="46"/>
      <c r="AC435" s="46"/>
      <c r="AD435" s="46"/>
      <c r="AE435" s="165"/>
      <c r="AF435" s="127"/>
      <c r="AG435" s="46"/>
      <c r="AH435" s="46"/>
      <c r="AI435" s="46"/>
      <c r="AJ435" s="130"/>
      <c r="AK435" s="11">
        <f>'Encargos e Benefícios'!D434</f>
        <v>0</v>
      </c>
      <c r="AL435" s="11">
        <f>IF('Encargos e Benefícios'!C434=0,0,'Encargos e Benefícios'!U434/'Encargos e Benefícios'!C434)</f>
        <v>0</v>
      </c>
      <c r="AM435" s="11">
        <f>IF('Encargos e Benefícios'!C434=0,0,'Encargos e Benefícios'!AC434/'Encargos e Benefícios'!C434)</f>
        <v>0</v>
      </c>
      <c r="AN435" s="114">
        <f>IF('Encargos e Benefícios'!C434=0,0,'Encargos e Benefícios'!AD434/'Encargos e Benefícios'!C434)</f>
        <v>0</v>
      </c>
      <c r="AO435" s="32"/>
      <c r="AP435" s="31"/>
      <c r="AQ435" s="31"/>
      <c r="AR435" s="203"/>
      <c r="AS435" s="32"/>
    </row>
    <row r="436" spans="1:45" ht="12.75" hidden="1" x14ac:dyDescent="0.2">
      <c r="A436" s="47">
        <v>430</v>
      </c>
      <c r="B436" s="12">
        <f>'Encargos e Benefícios'!B435</f>
        <v>0</v>
      </c>
      <c r="C436" s="10">
        <f>'Encargos e Benefícios'!C435</f>
        <v>0</v>
      </c>
      <c r="D436" s="37"/>
      <c r="E436" s="167"/>
      <c r="F436" s="166"/>
      <c r="G436" s="165"/>
      <c r="H436" s="127"/>
      <c r="I436" s="46"/>
      <c r="J436" s="46"/>
      <c r="K436" s="46"/>
      <c r="L436" s="46"/>
      <c r="M436" s="165"/>
      <c r="N436" s="127"/>
      <c r="O436" s="46"/>
      <c r="P436" s="46"/>
      <c r="Q436" s="46"/>
      <c r="R436" s="46"/>
      <c r="S436" s="165"/>
      <c r="T436" s="127"/>
      <c r="U436" s="46"/>
      <c r="V436" s="46"/>
      <c r="W436" s="46"/>
      <c r="X436" s="46"/>
      <c r="Y436" s="165"/>
      <c r="Z436" s="127"/>
      <c r="AA436" s="46"/>
      <c r="AB436" s="46"/>
      <c r="AC436" s="46"/>
      <c r="AD436" s="46"/>
      <c r="AE436" s="165"/>
      <c r="AF436" s="127"/>
      <c r="AG436" s="46"/>
      <c r="AH436" s="46"/>
      <c r="AI436" s="46"/>
      <c r="AJ436" s="130"/>
      <c r="AK436" s="11">
        <f>'Encargos e Benefícios'!D435</f>
        <v>0</v>
      </c>
      <c r="AL436" s="11">
        <f>IF('Encargos e Benefícios'!C435=0,0,'Encargos e Benefícios'!U435/'Encargos e Benefícios'!C435)</f>
        <v>0</v>
      </c>
      <c r="AM436" s="11">
        <f>IF('Encargos e Benefícios'!C435=0,0,'Encargos e Benefícios'!AC435/'Encargos e Benefícios'!C435)</f>
        <v>0</v>
      </c>
      <c r="AN436" s="114">
        <f>IF('Encargos e Benefícios'!C435=0,0,'Encargos e Benefícios'!AD435/'Encargos e Benefícios'!C435)</f>
        <v>0</v>
      </c>
      <c r="AO436" s="32"/>
      <c r="AP436" s="31"/>
      <c r="AQ436" s="31"/>
      <c r="AR436" s="203"/>
      <c r="AS436" s="32"/>
    </row>
    <row r="437" spans="1:45" ht="12.75" hidden="1" x14ac:dyDescent="0.2">
      <c r="A437" s="47">
        <v>431</v>
      </c>
      <c r="B437" s="12">
        <f>'Encargos e Benefícios'!B436</f>
        <v>0</v>
      </c>
      <c r="C437" s="10">
        <f>'Encargos e Benefícios'!C436</f>
        <v>0</v>
      </c>
      <c r="D437" s="37"/>
      <c r="E437" s="167"/>
      <c r="F437" s="166"/>
      <c r="G437" s="165"/>
      <c r="H437" s="127"/>
      <c r="I437" s="46"/>
      <c r="J437" s="46"/>
      <c r="K437" s="46"/>
      <c r="L437" s="46"/>
      <c r="M437" s="165"/>
      <c r="N437" s="127"/>
      <c r="O437" s="46"/>
      <c r="P437" s="46"/>
      <c r="Q437" s="46"/>
      <c r="R437" s="46"/>
      <c r="S437" s="165"/>
      <c r="T437" s="127"/>
      <c r="U437" s="46"/>
      <c r="V437" s="46"/>
      <c r="W437" s="46"/>
      <c r="X437" s="46"/>
      <c r="Y437" s="165"/>
      <c r="Z437" s="127"/>
      <c r="AA437" s="46"/>
      <c r="AB437" s="46"/>
      <c r="AC437" s="46"/>
      <c r="AD437" s="46"/>
      <c r="AE437" s="165"/>
      <c r="AF437" s="127"/>
      <c r="AG437" s="46"/>
      <c r="AH437" s="46"/>
      <c r="AI437" s="46"/>
      <c r="AJ437" s="130"/>
      <c r="AK437" s="11">
        <f>'Encargos e Benefícios'!D436</f>
        <v>0</v>
      </c>
      <c r="AL437" s="11">
        <f>IF('Encargos e Benefícios'!C436=0,0,'Encargos e Benefícios'!U436/'Encargos e Benefícios'!C436)</f>
        <v>0</v>
      </c>
      <c r="AM437" s="11">
        <f>IF('Encargos e Benefícios'!C436=0,0,'Encargos e Benefícios'!AC436/'Encargos e Benefícios'!C436)</f>
        <v>0</v>
      </c>
      <c r="AN437" s="114">
        <f>IF('Encargos e Benefícios'!C436=0,0,'Encargos e Benefícios'!AD436/'Encargos e Benefícios'!C436)</f>
        <v>0</v>
      </c>
      <c r="AO437" s="32"/>
      <c r="AP437" s="31"/>
      <c r="AQ437" s="31"/>
      <c r="AR437" s="203"/>
      <c r="AS437" s="32"/>
    </row>
    <row r="438" spans="1:45" ht="12.75" hidden="1" x14ac:dyDescent="0.2">
      <c r="A438" s="47">
        <v>432</v>
      </c>
      <c r="B438" s="12">
        <f>'Encargos e Benefícios'!B437</f>
        <v>0</v>
      </c>
      <c r="C438" s="10">
        <f>'Encargos e Benefícios'!C437</f>
        <v>0</v>
      </c>
      <c r="D438" s="37"/>
      <c r="E438" s="167"/>
      <c r="F438" s="166"/>
      <c r="G438" s="165"/>
      <c r="H438" s="127"/>
      <c r="I438" s="46"/>
      <c r="J438" s="46"/>
      <c r="K438" s="46"/>
      <c r="L438" s="46"/>
      <c r="M438" s="165"/>
      <c r="N438" s="127"/>
      <c r="O438" s="46"/>
      <c r="P438" s="46"/>
      <c r="Q438" s="46"/>
      <c r="R438" s="46"/>
      <c r="S438" s="165"/>
      <c r="T438" s="127"/>
      <c r="U438" s="46"/>
      <c r="V438" s="46"/>
      <c r="W438" s="46"/>
      <c r="X438" s="46"/>
      <c r="Y438" s="165"/>
      <c r="Z438" s="127"/>
      <c r="AA438" s="46"/>
      <c r="AB438" s="46"/>
      <c r="AC438" s="46"/>
      <c r="AD438" s="46"/>
      <c r="AE438" s="165"/>
      <c r="AF438" s="127"/>
      <c r="AG438" s="46"/>
      <c r="AH438" s="46"/>
      <c r="AI438" s="46"/>
      <c r="AJ438" s="130"/>
      <c r="AK438" s="11">
        <f>'Encargos e Benefícios'!D437</f>
        <v>0</v>
      </c>
      <c r="AL438" s="11">
        <f>IF('Encargos e Benefícios'!C437=0,0,'Encargos e Benefícios'!U437/'Encargos e Benefícios'!C437)</f>
        <v>0</v>
      </c>
      <c r="AM438" s="11">
        <f>IF('Encargos e Benefícios'!C437=0,0,'Encargos e Benefícios'!AC437/'Encargos e Benefícios'!C437)</f>
        <v>0</v>
      </c>
      <c r="AN438" s="114">
        <f>IF('Encargos e Benefícios'!C437=0,0,'Encargos e Benefícios'!AD437/'Encargos e Benefícios'!C437)</f>
        <v>0</v>
      </c>
      <c r="AO438" s="32"/>
      <c r="AP438" s="31"/>
      <c r="AQ438" s="31"/>
      <c r="AR438" s="203"/>
      <c r="AS438" s="32"/>
    </row>
    <row r="439" spans="1:45" ht="12.75" hidden="1" x14ac:dyDescent="0.2">
      <c r="A439" s="47">
        <v>433</v>
      </c>
      <c r="B439" s="12">
        <f>'Encargos e Benefícios'!B438</f>
        <v>0</v>
      </c>
      <c r="C439" s="10">
        <f>'Encargos e Benefícios'!C438</f>
        <v>0</v>
      </c>
      <c r="D439" s="37"/>
      <c r="E439" s="167"/>
      <c r="F439" s="166"/>
      <c r="G439" s="165"/>
      <c r="H439" s="127"/>
      <c r="I439" s="46"/>
      <c r="J439" s="46"/>
      <c r="K439" s="46"/>
      <c r="L439" s="46"/>
      <c r="M439" s="165"/>
      <c r="N439" s="127"/>
      <c r="O439" s="46"/>
      <c r="P439" s="46"/>
      <c r="Q439" s="46"/>
      <c r="R439" s="46"/>
      <c r="S439" s="165"/>
      <c r="T439" s="127"/>
      <c r="U439" s="46"/>
      <c r="V439" s="46"/>
      <c r="W439" s="46"/>
      <c r="X439" s="46"/>
      <c r="Y439" s="165"/>
      <c r="Z439" s="127"/>
      <c r="AA439" s="46"/>
      <c r="AB439" s="46"/>
      <c r="AC439" s="46"/>
      <c r="AD439" s="46"/>
      <c r="AE439" s="165"/>
      <c r="AF439" s="127"/>
      <c r="AG439" s="46"/>
      <c r="AH439" s="46"/>
      <c r="AI439" s="46"/>
      <c r="AJ439" s="130"/>
      <c r="AK439" s="11">
        <f>'Encargos e Benefícios'!D438</f>
        <v>0</v>
      </c>
      <c r="AL439" s="11">
        <f>IF('Encargos e Benefícios'!C438=0,0,'Encargos e Benefícios'!U438/'Encargos e Benefícios'!C438)</f>
        <v>0</v>
      </c>
      <c r="AM439" s="11">
        <f>IF('Encargos e Benefícios'!C438=0,0,'Encargos e Benefícios'!AC438/'Encargos e Benefícios'!C438)</f>
        <v>0</v>
      </c>
      <c r="AN439" s="114">
        <f>IF('Encargos e Benefícios'!C438=0,0,'Encargos e Benefícios'!AD438/'Encargos e Benefícios'!C438)</f>
        <v>0</v>
      </c>
      <c r="AO439" s="32"/>
      <c r="AP439" s="31"/>
      <c r="AQ439" s="31"/>
      <c r="AR439" s="203"/>
      <c r="AS439" s="32"/>
    </row>
    <row r="440" spans="1:45" ht="12.75" hidden="1" x14ac:dyDescent="0.2">
      <c r="A440" s="47">
        <v>434</v>
      </c>
      <c r="B440" s="12">
        <f>'Encargos e Benefícios'!B439</f>
        <v>0</v>
      </c>
      <c r="C440" s="10">
        <f>'Encargos e Benefícios'!C439</f>
        <v>0</v>
      </c>
      <c r="D440" s="37"/>
      <c r="E440" s="167"/>
      <c r="F440" s="166"/>
      <c r="G440" s="165"/>
      <c r="H440" s="127"/>
      <c r="I440" s="46"/>
      <c r="J440" s="46"/>
      <c r="K440" s="46"/>
      <c r="L440" s="46"/>
      <c r="M440" s="165"/>
      <c r="N440" s="127"/>
      <c r="O440" s="46"/>
      <c r="P440" s="46"/>
      <c r="Q440" s="46"/>
      <c r="R440" s="46"/>
      <c r="S440" s="165"/>
      <c r="T440" s="127"/>
      <c r="U440" s="46"/>
      <c r="V440" s="46"/>
      <c r="W440" s="46"/>
      <c r="X440" s="46"/>
      <c r="Y440" s="165"/>
      <c r="Z440" s="127"/>
      <c r="AA440" s="46"/>
      <c r="AB440" s="46"/>
      <c r="AC440" s="46"/>
      <c r="AD440" s="46"/>
      <c r="AE440" s="165"/>
      <c r="AF440" s="127"/>
      <c r="AG440" s="46"/>
      <c r="AH440" s="46"/>
      <c r="AI440" s="46"/>
      <c r="AJ440" s="130"/>
      <c r="AK440" s="11">
        <f>'Encargos e Benefícios'!D439</f>
        <v>0</v>
      </c>
      <c r="AL440" s="11">
        <f>IF('Encargos e Benefícios'!C439=0,0,'Encargos e Benefícios'!U439/'Encargos e Benefícios'!C439)</f>
        <v>0</v>
      </c>
      <c r="AM440" s="11">
        <f>IF('Encargos e Benefícios'!C439=0,0,'Encargos e Benefícios'!AC439/'Encargos e Benefícios'!C439)</f>
        <v>0</v>
      </c>
      <c r="AN440" s="114">
        <f>IF('Encargos e Benefícios'!C439=0,0,'Encargos e Benefícios'!AD439/'Encargos e Benefícios'!C439)</f>
        <v>0</v>
      </c>
      <c r="AO440" s="32"/>
      <c r="AP440" s="31"/>
      <c r="AQ440" s="31"/>
      <c r="AR440" s="203"/>
      <c r="AS440" s="32"/>
    </row>
    <row r="441" spans="1:45" ht="12.75" hidden="1" x14ac:dyDescent="0.2">
      <c r="A441" s="47">
        <v>435</v>
      </c>
      <c r="B441" s="12">
        <f>'Encargos e Benefícios'!B440</f>
        <v>0</v>
      </c>
      <c r="C441" s="10">
        <f>'Encargos e Benefícios'!C440</f>
        <v>0</v>
      </c>
      <c r="D441" s="37"/>
      <c r="E441" s="167"/>
      <c r="F441" s="166"/>
      <c r="G441" s="165"/>
      <c r="H441" s="127"/>
      <c r="I441" s="46"/>
      <c r="J441" s="46"/>
      <c r="K441" s="46"/>
      <c r="L441" s="46"/>
      <c r="M441" s="165"/>
      <c r="N441" s="127"/>
      <c r="O441" s="46"/>
      <c r="P441" s="46"/>
      <c r="Q441" s="46"/>
      <c r="R441" s="46"/>
      <c r="S441" s="165"/>
      <c r="T441" s="127"/>
      <c r="U441" s="46"/>
      <c r="V441" s="46"/>
      <c r="W441" s="46"/>
      <c r="X441" s="46"/>
      <c r="Y441" s="165"/>
      <c r="Z441" s="127"/>
      <c r="AA441" s="46"/>
      <c r="AB441" s="46"/>
      <c r="AC441" s="46"/>
      <c r="AD441" s="46"/>
      <c r="AE441" s="165"/>
      <c r="AF441" s="127"/>
      <c r="AG441" s="46"/>
      <c r="AH441" s="46"/>
      <c r="AI441" s="46"/>
      <c r="AJ441" s="130"/>
      <c r="AK441" s="11">
        <f>'Encargos e Benefícios'!D440</f>
        <v>0</v>
      </c>
      <c r="AL441" s="11">
        <f>IF('Encargos e Benefícios'!C440=0,0,'Encargos e Benefícios'!U440/'Encargos e Benefícios'!C440)</f>
        <v>0</v>
      </c>
      <c r="AM441" s="11">
        <f>IF('Encargos e Benefícios'!C440=0,0,'Encargos e Benefícios'!AC440/'Encargos e Benefícios'!C440)</f>
        <v>0</v>
      </c>
      <c r="AN441" s="114">
        <f>IF('Encargos e Benefícios'!C440=0,0,'Encargos e Benefícios'!AD440/'Encargos e Benefícios'!C440)</f>
        <v>0</v>
      </c>
      <c r="AO441" s="32"/>
      <c r="AP441" s="31"/>
      <c r="AQ441" s="31"/>
      <c r="AR441" s="203"/>
      <c r="AS441" s="32"/>
    </row>
    <row r="442" spans="1:45" ht="12.75" hidden="1" x14ac:dyDescent="0.2">
      <c r="A442" s="47">
        <v>436</v>
      </c>
      <c r="B442" s="12">
        <f>'Encargos e Benefícios'!B441</f>
        <v>0</v>
      </c>
      <c r="C442" s="10">
        <f>'Encargos e Benefícios'!C441</f>
        <v>0</v>
      </c>
      <c r="D442" s="37"/>
      <c r="E442" s="167"/>
      <c r="F442" s="166"/>
      <c r="G442" s="165"/>
      <c r="H442" s="127"/>
      <c r="I442" s="46"/>
      <c r="J442" s="46"/>
      <c r="K442" s="46"/>
      <c r="L442" s="46"/>
      <c r="M442" s="165"/>
      <c r="N442" s="127"/>
      <c r="O442" s="46"/>
      <c r="P442" s="46"/>
      <c r="Q442" s="46"/>
      <c r="R442" s="46"/>
      <c r="S442" s="165"/>
      <c r="T442" s="127"/>
      <c r="U442" s="46"/>
      <c r="V442" s="46"/>
      <c r="W442" s="46"/>
      <c r="X442" s="46"/>
      <c r="Y442" s="165"/>
      <c r="Z442" s="127"/>
      <c r="AA442" s="46"/>
      <c r="AB442" s="46"/>
      <c r="AC442" s="46"/>
      <c r="AD442" s="46"/>
      <c r="AE442" s="165"/>
      <c r="AF442" s="127"/>
      <c r="AG442" s="46"/>
      <c r="AH442" s="46"/>
      <c r="AI442" s="46"/>
      <c r="AJ442" s="130"/>
      <c r="AK442" s="11">
        <f>'Encargos e Benefícios'!D441</f>
        <v>0</v>
      </c>
      <c r="AL442" s="11">
        <f>IF('Encargos e Benefícios'!C441=0,0,'Encargos e Benefícios'!U441/'Encargos e Benefícios'!C441)</f>
        <v>0</v>
      </c>
      <c r="AM442" s="11">
        <f>IF('Encargos e Benefícios'!C441=0,0,'Encargos e Benefícios'!AC441/'Encargos e Benefícios'!C441)</f>
        <v>0</v>
      </c>
      <c r="AN442" s="114">
        <f>IF('Encargos e Benefícios'!C441=0,0,'Encargos e Benefícios'!AD441/'Encargos e Benefícios'!C441)</f>
        <v>0</v>
      </c>
      <c r="AO442" s="32"/>
      <c r="AP442" s="31"/>
      <c r="AQ442" s="31"/>
      <c r="AR442" s="203"/>
      <c r="AS442" s="32"/>
    </row>
    <row r="443" spans="1:45" ht="12.75" hidden="1" x14ac:dyDescent="0.2">
      <c r="A443" s="47">
        <v>437</v>
      </c>
      <c r="B443" s="12">
        <f>'Encargos e Benefícios'!B442</f>
        <v>0</v>
      </c>
      <c r="C443" s="10">
        <f>'Encargos e Benefícios'!C442</f>
        <v>0</v>
      </c>
      <c r="D443" s="37"/>
      <c r="E443" s="167"/>
      <c r="F443" s="166"/>
      <c r="G443" s="165"/>
      <c r="H443" s="127"/>
      <c r="I443" s="46"/>
      <c r="J443" s="46"/>
      <c r="K443" s="46"/>
      <c r="L443" s="46"/>
      <c r="M443" s="165"/>
      <c r="N443" s="127"/>
      <c r="O443" s="46"/>
      <c r="P443" s="46"/>
      <c r="Q443" s="46"/>
      <c r="R443" s="46"/>
      <c r="S443" s="165"/>
      <c r="T443" s="127"/>
      <c r="U443" s="46"/>
      <c r="V443" s="46"/>
      <c r="W443" s="46"/>
      <c r="X443" s="46"/>
      <c r="Y443" s="165"/>
      <c r="Z443" s="127"/>
      <c r="AA443" s="46"/>
      <c r="AB443" s="46"/>
      <c r="AC443" s="46"/>
      <c r="AD443" s="46"/>
      <c r="AE443" s="165"/>
      <c r="AF443" s="127"/>
      <c r="AG443" s="46"/>
      <c r="AH443" s="46"/>
      <c r="AI443" s="46"/>
      <c r="AJ443" s="130"/>
      <c r="AK443" s="11">
        <f>'Encargos e Benefícios'!D442</f>
        <v>0</v>
      </c>
      <c r="AL443" s="11">
        <f>IF('Encargos e Benefícios'!C442=0,0,'Encargos e Benefícios'!U442/'Encargos e Benefícios'!C442)</f>
        <v>0</v>
      </c>
      <c r="AM443" s="11">
        <f>IF('Encargos e Benefícios'!C442=0,0,'Encargos e Benefícios'!AC442/'Encargos e Benefícios'!C442)</f>
        <v>0</v>
      </c>
      <c r="AN443" s="114">
        <f>IF('Encargos e Benefícios'!C442=0,0,'Encargos e Benefícios'!AD442/'Encargos e Benefícios'!C442)</f>
        <v>0</v>
      </c>
      <c r="AO443" s="32"/>
      <c r="AP443" s="31"/>
      <c r="AQ443" s="31"/>
      <c r="AR443" s="203"/>
      <c r="AS443" s="32"/>
    </row>
    <row r="444" spans="1:45" ht="12.75" hidden="1" x14ac:dyDescent="0.2">
      <c r="A444" s="47">
        <v>438</v>
      </c>
      <c r="B444" s="12">
        <f>'Encargos e Benefícios'!B443</f>
        <v>0</v>
      </c>
      <c r="C444" s="10">
        <f>'Encargos e Benefícios'!C443</f>
        <v>0</v>
      </c>
      <c r="D444" s="37"/>
      <c r="E444" s="167"/>
      <c r="F444" s="166"/>
      <c r="G444" s="165"/>
      <c r="H444" s="127"/>
      <c r="I444" s="46"/>
      <c r="J444" s="46"/>
      <c r="K444" s="46"/>
      <c r="L444" s="46"/>
      <c r="M444" s="165"/>
      <c r="N444" s="127"/>
      <c r="O444" s="46"/>
      <c r="P444" s="46"/>
      <c r="Q444" s="46"/>
      <c r="R444" s="46"/>
      <c r="S444" s="165"/>
      <c r="T444" s="127"/>
      <c r="U444" s="46"/>
      <c r="V444" s="46"/>
      <c r="W444" s="46"/>
      <c r="X444" s="46"/>
      <c r="Y444" s="165"/>
      <c r="Z444" s="127"/>
      <c r="AA444" s="46"/>
      <c r="AB444" s="46"/>
      <c r="AC444" s="46"/>
      <c r="AD444" s="46"/>
      <c r="AE444" s="165"/>
      <c r="AF444" s="127"/>
      <c r="AG444" s="46"/>
      <c r="AH444" s="46"/>
      <c r="AI444" s="46"/>
      <c r="AJ444" s="130"/>
      <c r="AK444" s="11">
        <f>'Encargos e Benefícios'!D443</f>
        <v>0</v>
      </c>
      <c r="AL444" s="11">
        <f>IF('Encargos e Benefícios'!C443=0,0,'Encargos e Benefícios'!U443/'Encargos e Benefícios'!C443)</f>
        <v>0</v>
      </c>
      <c r="AM444" s="11">
        <f>IF('Encargos e Benefícios'!C443=0,0,'Encargos e Benefícios'!AC443/'Encargos e Benefícios'!C443)</f>
        <v>0</v>
      </c>
      <c r="AN444" s="114">
        <f>IF('Encargos e Benefícios'!C443=0,0,'Encargos e Benefícios'!AD443/'Encargos e Benefícios'!C443)</f>
        <v>0</v>
      </c>
      <c r="AO444" s="32"/>
      <c r="AP444" s="31"/>
      <c r="AQ444" s="31"/>
      <c r="AR444" s="203"/>
      <c r="AS444" s="32"/>
    </row>
    <row r="445" spans="1:45" ht="12.75" hidden="1" x14ac:dyDescent="0.2">
      <c r="A445" s="47">
        <v>439</v>
      </c>
      <c r="B445" s="12">
        <f>'Encargos e Benefícios'!B444</f>
        <v>0</v>
      </c>
      <c r="C445" s="10">
        <f>'Encargos e Benefícios'!C444</f>
        <v>0</v>
      </c>
      <c r="D445" s="37"/>
      <c r="E445" s="167"/>
      <c r="F445" s="166"/>
      <c r="G445" s="165"/>
      <c r="H445" s="127"/>
      <c r="I445" s="46"/>
      <c r="J445" s="46"/>
      <c r="K445" s="46"/>
      <c r="L445" s="46"/>
      <c r="M445" s="165"/>
      <c r="N445" s="127"/>
      <c r="O445" s="46"/>
      <c r="P445" s="46"/>
      <c r="Q445" s="46"/>
      <c r="R445" s="46"/>
      <c r="S445" s="165"/>
      <c r="T445" s="127"/>
      <c r="U445" s="46"/>
      <c r="V445" s="46"/>
      <c r="W445" s="46"/>
      <c r="X445" s="46"/>
      <c r="Y445" s="165"/>
      <c r="Z445" s="127"/>
      <c r="AA445" s="46"/>
      <c r="AB445" s="46"/>
      <c r="AC445" s="46"/>
      <c r="AD445" s="46"/>
      <c r="AE445" s="165"/>
      <c r="AF445" s="127"/>
      <c r="AG445" s="46"/>
      <c r="AH445" s="46"/>
      <c r="AI445" s="46"/>
      <c r="AJ445" s="130"/>
      <c r="AK445" s="11">
        <f>'Encargos e Benefícios'!D444</f>
        <v>0</v>
      </c>
      <c r="AL445" s="11">
        <f>IF('Encargos e Benefícios'!C444=0,0,'Encargos e Benefícios'!U444/'Encargos e Benefícios'!C444)</f>
        <v>0</v>
      </c>
      <c r="AM445" s="11">
        <f>IF('Encargos e Benefícios'!C444=0,0,'Encargos e Benefícios'!AC444/'Encargos e Benefícios'!C444)</f>
        <v>0</v>
      </c>
      <c r="AN445" s="114">
        <f>IF('Encargos e Benefícios'!C444=0,0,'Encargos e Benefícios'!AD444/'Encargos e Benefícios'!C444)</f>
        <v>0</v>
      </c>
      <c r="AO445" s="32"/>
      <c r="AP445" s="31"/>
      <c r="AQ445" s="31"/>
      <c r="AR445" s="203"/>
      <c r="AS445" s="32"/>
    </row>
    <row r="446" spans="1:45" ht="12.75" hidden="1" x14ac:dyDescent="0.2">
      <c r="A446" s="47">
        <v>440</v>
      </c>
      <c r="B446" s="12">
        <f>'Encargos e Benefícios'!B445</f>
        <v>0</v>
      </c>
      <c r="C446" s="10">
        <f>'Encargos e Benefícios'!C445</f>
        <v>0</v>
      </c>
      <c r="D446" s="37"/>
      <c r="E446" s="167"/>
      <c r="F446" s="166"/>
      <c r="G446" s="165"/>
      <c r="H446" s="127"/>
      <c r="I446" s="46"/>
      <c r="J446" s="46"/>
      <c r="K446" s="46"/>
      <c r="L446" s="46"/>
      <c r="M446" s="165"/>
      <c r="N446" s="127"/>
      <c r="O446" s="46"/>
      <c r="P446" s="46"/>
      <c r="Q446" s="46"/>
      <c r="R446" s="46"/>
      <c r="S446" s="165"/>
      <c r="T446" s="127"/>
      <c r="U446" s="46"/>
      <c r="V446" s="46"/>
      <c r="W446" s="46"/>
      <c r="X446" s="46"/>
      <c r="Y446" s="165"/>
      <c r="Z446" s="127"/>
      <c r="AA446" s="46"/>
      <c r="AB446" s="46"/>
      <c r="AC446" s="46"/>
      <c r="AD446" s="46"/>
      <c r="AE446" s="165"/>
      <c r="AF446" s="127"/>
      <c r="AG446" s="46"/>
      <c r="AH446" s="46"/>
      <c r="AI446" s="46"/>
      <c r="AJ446" s="130"/>
      <c r="AK446" s="11">
        <f>'Encargos e Benefícios'!D445</f>
        <v>0</v>
      </c>
      <c r="AL446" s="11">
        <f>IF('Encargos e Benefícios'!C445=0,0,'Encargos e Benefícios'!U445/'Encargos e Benefícios'!C445)</f>
        <v>0</v>
      </c>
      <c r="AM446" s="11">
        <f>IF('Encargos e Benefícios'!C445=0,0,'Encargos e Benefícios'!AC445/'Encargos e Benefícios'!C445)</f>
        <v>0</v>
      </c>
      <c r="AN446" s="114">
        <f>IF('Encargos e Benefícios'!C445=0,0,'Encargos e Benefícios'!AD445/'Encargos e Benefícios'!C445)</f>
        <v>0</v>
      </c>
      <c r="AO446" s="32"/>
      <c r="AP446" s="31"/>
      <c r="AQ446" s="31"/>
      <c r="AR446" s="203"/>
      <c r="AS446" s="32"/>
    </row>
    <row r="447" spans="1:45" ht="12.75" hidden="1" x14ac:dyDescent="0.2">
      <c r="A447" s="47">
        <v>441</v>
      </c>
      <c r="B447" s="12">
        <f>'Encargos e Benefícios'!B446</f>
        <v>0</v>
      </c>
      <c r="C447" s="10">
        <f>'Encargos e Benefícios'!C446</f>
        <v>0</v>
      </c>
      <c r="D447" s="37"/>
      <c r="E447" s="167"/>
      <c r="F447" s="166"/>
      <c r="G447" s="165"/>
      <c r="H447" s="127"/>
      <c r="I447" s="46"/>
      <c r="J447" s="46"/>
      <c r="K447" s="46"/>
      <c r="L447" s="46"/>
      <c r="M447" s="165"/>
      <c r="N447" s="127"/>
      <c r="O447" s="46"/>
      <c r="P447" s="46"/>
      <c r="Q447" s="46"/>
      <c r="R447" s="46"/>
      <c r="S447" s="165"/>
      <c r="T447" s="127"/>
      <c r="U447" s="46"/>
      <c r="V447" s="46"/>
      <c r="W447" s="46"/>
      <c r="X447" s="46"/>
      <c r="Y447" s="165"/>
      <c r="Z447" s="127"/>
      <c r="AA447" s="46"/>
      <c r="AB447" s="46"/>
      <c r="AC447" s="46"/>
      <c r="AD447" s="46"/>
      <c r="AE447" s="165"/>
      <c r="AF447" s="127"/>
      <c r="AG447" s="46"/>
      <c r="AH447" s="46"/>
      <c r="AI447" s="46"/>
      <c r="AJ447" s="130"/>
      <c r="AK447" s="11">
        <f>'Encargos e Benefícios'!D446</f>
        <v>0</v>
      </c>
      <c r="AL447" s="11">
        <f>IF('Encargos e Benefícios'!C446=0,0,'Encargos e Benefícios'!U446/'Encargos e Benefícios'!C446)</f>
        <v>0</v>
      </c>
      <c r="AM447" s="11">
        <f>IF('Encargos e Benefícios'!C446=0,0,'Encargos e Benefícios'!AC446/'Encargos e Benefícios'!C446)</f>
        <v>0</v>
      </c>
      <c r="AN447" s="114">
        <f>IF('Encargos e Benefícios'!C446=0,0,'Encargos e Benefícios'!AD446/'Encargos e Benefícios'!C446)</f>
        <v>0</v>
      </c>
      <c r="AO447" s="32"/>
      <c r="AP447" s="31"/>
      <c r="AQ447" s="31"/>
      <c r="AR447" s="203"/>
      <c r="AS447" s="32"/>
    </row>
    <row r="448" spans="1:45" ht="12.75" hidden="1" x14ac:dyDescent="0.2">
      <c r="A448" s="47">
        <v>442</v>
      </c>
      <c r="B448" s="12">
        <f>'Encargos e Benefícios'!B447</f>
        <v>0</v>
      </c>
      <c r="C448" s="10">
        <f>'Encargos e Benefícios'!C447</f>
        <v>0</v>
      </c>
      <c r="D448" s="37"/>
      <c r="E448" s="167"/>
      <c r="F448" s="166"/>
      <c r="G448" s="165"/>
      <c r="H448" s="127"/>
      <c r="I448" s="46"/>
      <c r="J448" s="46"/>
      <c r="K448" s="46"/>
      <c r="L448" s="46"/>
      <c r="M448" s="165"/>
      <c r="N448" s="127"/>
      <c r="O448" s="46"/>
      <c r="P448" s="46"/>
      <c r="Q448" s="46"/>
      <c r="R448" s="46"/>
      <c r="S448" s="165"/>
      <c r="T448" s="127"/>
      <c r="U448" s="46"/>
      <c r="V448" s="46"/>
      <c r="W448" s="46"/>
      <c r="X448" s="46"/>
      <c r="Y448" s="165"/>
      <c r="Z448" s="127"/>
      <c r="AA448" s="46"/>
      <c r="AB448" s="46"/>
      <c r="AC448" s="46"/>
      <c r="AD448" s="46"/>
      <c r="AE448" s="165"/>
      <c r="AF448" s="127"/>
      <c r="AG448" s="46"/>
      <c r="AH448" s="46"/>
      <c r="AI448" s="46"/>
      <c r="AJ448" s="130"/>
      <c r="AK448" s="11">
        <f>'Encargos e Benefícios'!D447</f>
        <v>0</v>
      </c>
      <c r="AL448" s="11">
        <f>IF('Encargos e Benefícios'!C447=0,0,'Encargos e Benefícios'!U447/'Encargos e Benefícios'!C447)</f>
        <v>0</v>
      </c>
      <c r="AM448" s="11">
        <f>IF('Encargos e Benefícios'!C447=0,0,'Encargos e Benefícios'!AC447/'Encargos e Benefícios'!C447)</f>
        <v>0</v>
      </c>
      <c r="AN448" s="114">
        <f>IF('Encargos e Benefícios'!C447=0,0,'Encargos e Benefícios'!AD447/'Encargos e Benefícios'!C447)</f>
        <v>0</v>
      </c>
      <c r="AO448" s="32"/>
      <c r="AP448" s="31"/>
      <c r="AQ448" s="31"/>
      <c r="AR448" s="203"/>
      <c r="AS448" s="32"/>
    </row>
    <row r="449" spans="1:45" ht="12.75" hidden="1" x14ac:dyDescent="0.2">
      <c r="A449" s="47">
        <v>443</v>
      </c>
      <c r="B449" s="12">
        <f>'Encargos e Benefícios'!B448</f>
        <v>0</v>
      </c>
      <c r="C449" s="10">
        <f>'Encargos e Benefícios'!C448</f>
        <v>0</v>
      </c>
      <c r="D449" s="37"/>
      <c r="E449" s="167"/>
      <c r="F449" s="166"/>
      <c r="G449" s="165"/>
      <c r="H449" s="127"/>
      <c r="I449" s="46"/>
      <c r="J449" s="46"/>
      <c r="K449" s="46"/>
      <c r="L449" s="46"/>
      <c r="M449" s="165"/>
      <c r="N449" s="127"/>
      <c r="O449" s="46"/>
      <c r="P449" s="46"/>
      <c r="Q449" s="46"/>
      <c r="R449" s="46"/>
      <c r="S449" s="165"/>
      <c r="T449" s="127"/>
      <c r="U449" s="46"/>
      <c r="V449" s="46"/>
      <c r="W449" s="46"/>
      <c r="X449" s="46"/>
      <c r="Y449" s="165"/>
      <c r="Z449" s="127"/>
      <c r="AA449" s="46"/>
      <c r="AB449" s="46"/>
      <c r="AC449" s="46"/>
      <c r="AD449" s="46"/>
      <c r="AE449" s="165"/>
      <c r="AF449" s="127"/>
      <c r="AG449" s="46"/>
      <c r="AH449" s="46"/>
      <c r="AI449" s="46"/>
      <c r="AJ449" s="130"/>
      <c r="AK449" s="11">
        <f>'Encargos e Benefícios'!D448</f>
        <v>0</v>
      </c>
      <c r="AL449" s="11">
        <f>IF('Encargos e Benefícios'!C448=0,0,'Encargos e Benefícios'!U448/'Encargos e Benefícios'!C448)</f>
        <v>0</v>
      </c>
      <c r="AM449" s="11">
        <f>IF('Encargos e Benefícios'!C448=0,0,'Encargos e Benefícios'!AC448/'Encargos e Benefícios'!C448)</f>
        <v>0</v>
      </c>
      <c r="AN449" s="114">
        <f>IF('Encargos e Benefícios'!C448=0,0,'Encargos e Benefícios'!AD448/'Encargos e Benefícios'!C448)</f>
        <v>0</v>
      </c>
      <c r="AO449" s="32"/>
      <c r="AP449" s="31"/>
      <c r="AQ449" s="31"/>
      <c r="AR449" s="203"/>
      <c r="AS449" s="32"/>
    </row>
    <row r="450" spans="1:45" ht="12.75" hidden="1" x14ac:dyDescent="0.2">
      <c r="A450" s="47">
        <v>444</v>
      </c>
      <c r="B450" s="12">
        <f>'Encargos e Benefícios'!B449</f>
        <v>0</v>
      </c>
      <c r="C450" s="10">
        <f>'Encargos e Benefícios'!C449</f>
        <v>0</v>
      </c>
      <c r="D450" s="37"/>
      <c r="E450" s="167"/>
      <c r="F450" s="166"/>
      <c r="G450" s="165"/>
      <c r="H450" s="127"/>
      <c r="I450" s="46"/>
      <c r="J450" s="46"/>
      <c r="K450" s="46"/>
      <c r="L450" s="46"/>
      <c r="M450" s="165"/>
      <c r="N450" s="127"/>
      <c r="O450" s="46"/>
      <c r="P450" s="46"/>
      <c r="Q450" s="46"/>
      <c r="R450" s="46"/>
      <c r="S450" s="165"/>
      <c r="T450" s="127"/>
      <c r="U450" s="46"/>
      <c r="V450" s="46"/>
      <c r="W450" s="46"/>
      <c r="X450" s="46"/>
      <c r="Y450" s="165"/>
      <c r="Z450" s="127"/>
      <c r="AA450" s="46"/>
      <c r="AB450" s="46"/>
      <c r="AC450" s="46"/>
      <c r="AD450" s="46"/>
      <c r="AE450" s="165"/>
      <c r="AF450" s="127"/>
      <c r="AG450" s="46"/>
      <c r="AH450" s="46"/>
      <c r="AI450" s="46"/>
      <c r="AJ450" s="130"/>
      <c r="AK450" s="11">
        <f>'Encargos e Benefícios'!D449</f>
        <v>0</v>
      </c>
      <c r="AL450" s="11">
        <f>IF('Encargos e Benefícios'!C449=0,0,'Encargos e Benefícios'!U449/'Encargos e Benefícios'!C449)</f>
        <v>0</v>
      </c>
      <c r="AM450" s="11">
        <f>IF('Encargos e Benefícios'!C449=0,0,'Encargos e Benefícios'!AC449/'Encargos e Benefícios'!C449)</f>
        <v>0</v>
      </c>
      <c r="AN450" s="114">
        <f>IF('Encargos e Benefícios'!C449=0,0,'Encargos e Benefícios'!AD449/'Encargos e Benefícios'!C449)</f>
        <v>0</v>
      </c>
      <c r="AO450" s="32"/>
      <c r="AP450" s="31"/>
      <c r="AQ450" s="31"/>
      <c r="AR450" s="203"/>
      <c r="AS450" s="32"/>
    </row>
    <row r="451" spans="1:45" ht="12.75" hidden="1" x14ac:dyDescent="0.2">
      <c r="A451" s="47">
        <v>445</v>
      </c>
      <c r="B451" s="12">
        <f>'Encargos e Benefícios'!B450</f>
        <v>0</v>
      </c>
      <c r="C451" s="10">
        <f>'Encargos e Benefícios'!C450</f>
        <v>0</v>
      </c>
      <c r="D451" s="37"/>
      <c r="E451" s="167"/>
      <c r="F451" s="166"/>
      <c r="G451" s="165"/>
      <c r="H451" s="127"/>
      <c r="I451" s="46"/>
      <c r="J451" s="46"/>
      <c r="K451" s="46"/>
      <c r="L451" s="46"/>
      <c r="M451" s="165"/>
      <c r="N451" s="127"/>
      <c r="O451" s="46"/>
      <c r="P451" s="46"/>
      <c r="Q451" s="46"/>
      <c r="R451" s="46"/>
      <c r="S451" s="165"/>
      <c r="T451" s="127"/>
      <c r="U451" s="46"/>
      <c r="V451" s="46"/>
      <c r="W451" s="46"/>
      <c r="X451" s="46"/>
      <c r="Y451" s="165"/>
      <c r="Z451" s="127"/>
      <c r="AA451" s="46"/>
      <c r="AB451" s="46"/>
      <c r="AC451" s="46"/>
      <c r="AD451" s="46"/>
      <c r="AE451" s="165"/>
      <c r="AF451" s="127"/>
      <c r="AG451" s="46"/>
      <c r="AH451" s="46"/>
      <c r="AI451" s="46"/>
      <c r="AJ451" s="130"/>
      <c r="AK451" s="11">
        <f>'Encargos e Benefícios'!D450</f>
        <v>0</v>
      </c>
      <c r="AL451" s="11">
        <f>IF('Encargos e Benefícios'!C450=0,0,'Encargos e Benefícios'!U450/'Encargos e Benefícios'!C450)</f>
        <v>0</v>
      </c>
      <c r="AM451" s="11">
        <f>IF('Encargos e Benefícios'!C450=0,0,'Encargos e Benefícios'!AC450/'Encargos e Benefícios'!C450)</f>
        <v>0</v>
      </c>
      <c r="AN451" s="114">
        <f>IF('Encargos e Benefícios'!C450=0,0,'Encargos e Benefícios'!AD450/'Encargos e Benefícios'!C450)</f>
        <v>0</v>
      </c>
      <c r="AO451" s="32"/>
      <c r="AP451" s="31"/>
      <c r="AQ451" s="31"/>
      <c r="AR451" s="203"/>
      <c r="AS451" s="32"/>
    </row>
    <row r="452" spans="1:45" ht="12.75" hidden="1" x14ac:dyDescent="0.2">
      <c r="A452" s="47">
        <v>446</v>
      </c>
      <c r="B452" s="12">
        <f>'Encargos e Benefícios'!B451</f>
        <v>0</v>
      </c>
      <c r="C452" s="10">
        <f>'Encargos e Benefícios'!C451</f>
        <v>0</v>
      </c>
      <c r="D452" s="37"/>
      <c r="E452" s="167"/>
      <c r="F452" s="166"/>
      <c r="G452" s="165"/>
      <c r="H452" s="127"/>
      <c r="I452" s="46"/>
      <c r="J452" s="46"/>
      <c r="K452" s="46"/>
      <c r="L452" s="46"/>
      <c r="M452" s="165"/>
      <c r="N452" s="127"/>
      <c r="O452" s="46"/>
      <c r="P452" s="46"/>
      <c r="Q452" s="46"/>
      <c r="R452" s="46"/>
      <c r="S452" s="165"/>
      <c r="T452" s="127"/>
      <c r="U452" s="46"/>
      <c r="V452" s="46"/>
      <c r="W452" s="46"/>
      <c r="X452" s="46"/>
      <c r="Y452" s="165"/>
      <c r="Z452" s="127"/>
      <c r="AA452" s="46"/>
      <c r="AB452" s="46"/>
      <c r="AC452" s="46"/>
      <c r="AD452" s="46"/>
      <c r="AE452" s="165"/>
      <c r="AF452" s="127"/>
      <c r="AG452" s="46"/>
      <c r="AH452" s="46"/>
      <c r="AI452" s="46"/>
      <c r="AJ452" s="130"/>
      <c r="AK452" s="11">
        <f>'Encargos e Benefícios'!D451</f>
        <v>0</v>
      </c>
      <c r="AL452" s="11">
        <f>IF('Encargos e Benefícios'!C451=0,0,'Encargos e Benefícios'!U451/'Encargos e Benefícios'!C451)</f>
        <v>0</v>
      </c>
      <c r="AM452" s="11">
        <f>IF('Encargos e Benefícios'!C451=0,0,'Encargos e Benefícios'!AC451/'Encargos e Benefícios'!C451)</f>
        <v>0</v>
      </c>
      <c r="AN452" s="114">
        <f>IF('Encargos e Benefícios'!C451=0,0,'Encargos e Benefícios'!AD451/'Encargos e Benefícios'!C451)</f>
        <v>0</v>
      </c>
      <c r="AO452" s="32"/>
      <c r="AP452" s="31"/>
      <c r="AQ452" s="31"/>
      <c r="AR452" s="203"/>
      <c r="AS452" s="32"/>
    </row>
    <row r="453" spans="1:45" ht="12.75" hidden="1" x14ac:dyDescent="0.2">
      <c r="A453" s="47">
        <v>447</v>
      </c>
      <c r="B453" s="12">
        <f>'Encargos e Benefícios'!B452</f>
        <v>0</v>
      </c>
      <c r="C453" s="10">
        <f>'Encargos e Benefícios'!C452</f>
        <v>0</v>
      </c>
      <c r="D453" s="37"/>
      <c r="E453" s="167"/>
      <c r="F453" s="166"/>
      <c r="G453" s="165"/>
      <c r="H453" s="127"/>
      <c r="I453" s="46"/>
      <c r="J453" s="46"/>
      <c r="K453" s="46"/>
      <c r="L453" s="46"/>
      <c r="M453" s="165"/>
      <c r="N453" s="127"/>
      <c r="O453" s="46"/>
      <c r="P453" s="46"/>
      <c r="Q453" s="46"/>
      <c r="R453" s="46"/>
      <c r="S453" s="165"/>
      <c r="T453" s="127"/>
      <c r="U453" s="46"/>
      <c r="V453" s="46"/>
      <c r="W453" s="46"/>
      <c r="X453" s="46"/>
      <c r="Y453" s="165"/>
      <c r="Z453" s="127"/>
      <c r="AA453" s="46"/>
      <c r="AB453" s="46"/>
      <c r="AC453" s="46"/>
      <c r="AD453" s="46"/>
      <c r="AE453" s="165"/>
      <c r="AF453" s="127"/>
      <c r="AG453" s="46"/>
      <c r="AH453" s="46"/>
      <c r="AI453" s="46"/>
      <c r="AJ453" s="130"/>
      <c r="AK453" s="11">
        <f>'Encargos e Benefícios'!D452</f>
        <v>0</v>
      </c>
      <c r="AL453" s="11">
        <f>IF('Encargos e Benefícios'!C452=0,0,'Encargos e Benefícios'!U452/'Encargos e Benefícios'!C452)</f>
        <v>0</v>
      </c>
      <c r="AM453" s="11">
        <f>IF('Encargos e Benefícios'!C452=0,0,'Encargos e Benefícios'!AC452/'Encargos e Benefícios'!C452)</f>
        <v>0</v>
      </c>
      <c r="AN453" s="114">
        <f>IF('Encargos e Benefícios'!C452=0,0,'Encargos e Benefícios'!AD452/'Encargos e Benefícios'!C452)</f>
        <v>0</v>
      </c>
      <c r="AO453" s="32"/>
      <c r="AP453" s="31"/>
      <c r="AQ453" s="31"/>
      <c r="AR453" s="203"/>
      <c r="AS453" s="32"/>
    </row>
    <row r="454" spans="1:45" ht="12.75" hidden="1" x14ac:dyDescent="0.2">
      <c r="A454" s="47">
        <v>448</v>
      </c>
      <c r="B454" s="12">
        <f>'Encargos e Benefícios'!B453</f>
        <v>0</v>
      </c>
      <c r="C454" s="10">
        <f>'Encargos e Benefícios'!C453</f>
        <v>0</v>
      </c>
      <c r="D454" s="37"/>
      <c r="E454" s="167"/>
      <c r="F454" s="166"/>
      <c r="G454" s="165"/>
      <c r="H454" s="127"/>
      <c r="I454" s="46"/>
      <c r="J454" s="46"/>
      <c r="K454" s="46"/>
      <c r="L454" s="46"/>
      <c r="M454" s="165"/>
      <c r="N454" s="127"/>
      <c r="O454" s="46"/>
      <c r="P454" s="46"/>
      <c r="Q454" s="46"/>
      <c r="R454" s="46"/>
      <c r="S454" s="165"/>
      <c r="T454" s="127"/>
      <c r="U454" s="46"/>
      <c r="V454" s="46"/>
      <c r="W454" s="46"/>
      <c r="X454" s="46"/>
      <c r="Y454" s="165"/>
      <c r="Z454" s="127"/>
      <c r="AA454" s="46"/>
      <c r="AB454" s="46"/>
      <c r="AC454" s="46"/>
      <c r="AD454" s="46"/>
      <c r="AE454" s="165"/>
      <c r="AF454" s="127"/>
      <c r="AG454" s="46"/>
      <c r="AH454" s="46"/>
      <c r="AI454" s="46"/>
      <c r="AJ454" s="130"/>
      <c r="AK454" s="11">
        <f>'Encargos e Benefícios'!D453</f>
        <v>0</v>
      </c>
      <c r="AL454" s="11">
        <f>IF('Encargos e Benefícios'!C453=0,0,'Encargos e Benefícios'!U453/'Encargos e Benefícios'!C453)</f>
        <v>0</v>
      </c>
      <c r="AM454" s="11">
        <f>IF('Encargos e Benefícios'!C453=0,0,'Encargos e Benefícios'!AC453/'Encargos e Benefícios'!C453)</f>
        <v>0</v>
      </c>
      <c r="AN454" s="114">
        <f>IF('Encargos e Benefícios'!C453=0,0,'Encargos e Benefícios'!AD453/'Encargos e Benefícios'!C453)</f>
        <v>0</v>
      </c>
      <c r="AO454" s="32"/>
      <c r="AP454" s="31"/>
      <c r="AQ454" s="31"/>
      <c r="AR454" s="203"/>
      <c r="AS454" s="32"/>
    </row>
    <row r="455" spans="1:45" ht="12.75" hidden="1" x14ac:dyDescent="0.2">
      <c r="A455" s="47">
        <v>449</v>
      </c>
      <c r="B455" s="12">
        <f>'Encargos e Benefícios'!B454</f>
        <v>0</v>
      </c>
      <c r="C455" s="10">
        <f>'Encargos e Benefícios'!C454</f>
        <v>0</v>
      </c>
      <c r="D455" s="37"/>
      <c r="E455" s="167"/>
      <c r="F455" s="166"/>
      <c r="G455" s="165"/>
      <c r="H455" s="127"/>
      <c r="I455" s="46"/>
      <c r="J455" s="46"/>
      <c r="K455" s="46"/>
      <c r="L455" s="46"/>
      <c r="M455" s="165"/>
      <c r="N455" s="127"/>
      <c r="O455" s="46"/>
      <c r="P455" s="46"/>
      <c r="Q455" s="46"/>
      <c r="R455" s="46"/>
      <c r="S455" s="165"/>
      <c r="T455" s="127"/>
      <c r="U455" s="46"/>
      <c r="V455" s="46"/>
      <c r="W455" s="46"/>
      <c r="X455" s="46"/>
      <c r="Y455" s="165"/>
      <c r="Z455" s="127"/>
      <c r="AA455" s="46"/>
      <c r="AB455" s="46"/>
      <c r="AC455" s="46"/>
      <c r="AD455" s="46"/>
      <c r="AE455" s="165"/>
      <c r="AF455" s="127"/>
      <c r="AG455" s="46"/>
      <c r="AH455" s="46"/>
      <c r="AI455" s="46"/>
      <c r="AJ455" s="130"/>
      <c r="AK455" s="11">
        <f>'Encargos e Benefícios'!D454</f>
        <v>0</v>
      </c>
      <c r="AL455" s="11">
        <f>IF('Encargos e Benefícios'!C454=0,0,'Encargos e Benefícios'!U454/'Encargos e Benefícios'!C454)</f>
        <v>0</v>
      </c>
      <c r="AM455" s="11">
        <f>IF('Encargos e Benefícios'!C454=0,0,'Encargos e Benefícios'!AC454/'Encargos e Benefícios'!C454)</f>
        <v>0</v>
      </c>
      <c r="AN455" s="114">
        <f>IF('Encargos e Benefícios'!C454=0,0,'Encargos e Benefícios'!AD454/'Encargos e Benefícios'!C454)</f>
        <v>0</v>
      </c>
      <c r="AO455" s="32"/>
      <c r="AP455" s="31"/>
      <c r="AQ455" s="31"/>
      <c r="AR455" s="203"/>
      <c r="AS455" s="32"/>
    </row>
    <row r="456" spans="1:45" ht="12.75" hidden="1" x14ac:dyDescent="0.2">
      <c r="A456" s="47">
        <v>450</v>
      </c>
      <c r="B456" s="12">
        <f>'Encargos e Benefícios'!B455</f>
        <v>0</v>
      </c>
      <c r="C456" s="10">
        <f>'Encargos e Benefícios'!C455</f>
        <v>0</v>
      </c>
      <c r="D456" s="37"/>
      <c r="E456" s="167"/>
      <c r="F456" s="166"/>
      <c r="G456" s="165"/>
      <c r="H456" s="127"/>
      <c r="I456" s="46"/>
      <c r="J456" s="46"/>
      <c r="K456" s="46"/>
      <c r="L456" s="46"/>
      <c r="M456" s="165"/>
      <c r="N456" s="127"/>
      <c r="O456" s="46"/>
      <c r="P456" s="46"/>
      <c r="Q456" s="46"/>
      <c r="R456" s="46"/>
      <c r="S456" s="165"/>
      <c r="T456" s="127"/>
      <c r="U456" s="46"/>
      <c r="V456" s="46"/>
      <c r="W456" s="46"/>
      <c r="X456" s="46"/>
      <c r="Y456" s="165"/>
      <c r="Z456" s="127"/>
      <c r="AA456" s="46"/>
      <c r="AB456" s="46"/>
      <c r="AC456" s="46"/>
      <c r="AD456" s="46"/>
      <c r="AE456" s="165"/>
      <c r="AF456" s="127"/>
      <c r="AG456" s="46"/>
      <c r="AH456" s="46"/>
      <c r="AI456" s="46"/>
      <c r="AJ456" s="130"/>
      <c r="AK456" s="11">
        <f>'Encargos e Benefícios'!D455</f>
        <v>0</v>
      </c>
      <c r="AL456" s="11">
        <f>IF('Encargos e Benefícios'!C455=0,0,'Encargos e Benefícios'!U455/'Encargos e Benefícios'!C455)</f>
        <v>0</v>
      </c>
      <c r="AM456" s="11">
        <f>IF('Encargos e Benefícios'!C455=0,0,'Encargos e Benefícios'!AC455/'Encargos e Benefícios'!C455)</f>
        <v>0</v>
      </c>
      <c r="AN456" s="114">
        <f>IF('Encargos e Benefícios'!C455=0,0,'Encargos e Benefícios'!AD455/'Encargos e Benefícios'!C455)</f>
        <v>0</v>
      </c>
      <c r="AO456" s="32"/>
      <c r="AP456" s="31"/>
      <c r="AQ456" s="31"/>
      <c r="AR456" s="203"/>
      <c r="AS456" s="32"/>
    </row>
    <row r="457" spans="1:45" ht="12.75" hidden="1" x14ac:dyDescent="0.2">
      <c r="A457" s="47">
        <v>451</v>
      </c>
      <c r="B457" s="12">
        <f>'Encargos e Benefícios'!B456</f>
        <v>0</v>
      </c>
      <c r="C457" s="10">
        <f>'Encargos e Benefícios'!C456</f>
        <v>0</v>
      </c>
      <c r="D457" s="37"/>
      <c r="E457" s="167"/>
      <c r="F457" s="166"/>
      <c r="G457" s="165"/>
      <c r="H457" s="127"/>
      <c r="I457" s="46"/>
      <c r="J457" s="46"/>
      <c r="K457" s="46"/>
      <c r="L457" s="46"/>
      <c r="M457" s="165"/>
      <c r="N457" s="127"/>
      <c r="O457" s="46"/>
      <c r="P457" s="46"/>
      <c r="Q457" s="46"/>
      <c r="R457" s="46"/>
      <c r="S457" s="165"/>
      <c r="T457" s="127"/>
      <c r="U457" s="46"/>
      <c r="V457" s="46"/>
      <c r="W457" s="46"/>
      <c r="X457" s="46"/>
      <c r="Y457" s="165"/>
      <c r="Z457" s="127"/>
      <c r="AA457" s="46"/>
      <c r="AB457" s="46"/>
      <c r="AC457" s="46"/>
      <c r="AD457" s="46"/>
      <c r="AE457" s="165"/>
      <c r="AF457" s="127"/>
      <c r="AG457" s="46"/>
      <c r="AH457" s="46"/>
      <c r="AI457" s="46"/>
      <c r="AJ457" s="130"/>
      <c r="AK457" s="11">
        <f>'Encargos e Benefícios'!D456</f>
        <v>0</v>
      </c>
      <c r="AL457" s="11">
        <f>IF('Encargos e Benefícios'!C456=0,0,'Encargos e Benefícios'!U456/'Encargos e Benefícios'!C456)</f>
        <v>0</v>
      </c>
      <c r="AM457" s="11">
        <f>IF('Encargos e Benefícios'!C456=0,0,'Encargos e Benefícios'!AC456/'Encargos e Benefícios'!C456)</f>
        <v>0</v>
      </c>
      <c r="AN457" s="114">
        <f>IF('Encargos e Benefícios'!C456=0,0,'Encargos e Benefícios'!AD456/'Encargos e Benefícios'!C456)</f>
        <v>0</v>
      </c>
      <c r="AO457" s="32"/>
      <c r="AP457" s="31"/>
      <c r="AQ457" s="31"/>
      <c r="AR457" s="203"/>
      <c r="AS457" s="32"/>
    </row>
    <row r="458" spans="1:45" ht="12.75" hidden="1" x14ac:dyDescent="0.2">
      <c r="A458" s="47">
        <v>452</v>
      </c>
      <c r="B458" s="12">
        <f>'Encargos e Benefícios'!B457</f>
        <v>0</v>
      </c>
      <c r="C458" s="10">
        <f>'Encargos e Benefícios'!C457</f>
        <v>0</v>
      </c>
      <c r="D458" s="37"/>
      <c r="E458" s="167"/>
      <c r="F458" s="166"/>
      <c r="G458" s="165"/>
      <c r="H458" s="127"/>
      <c r="I458" s="46"/>
      <c r="J458" s="46"/>
      <c r="K458" s="46"/>
      <c r="L458" s="46"/>
      <c r="M458" s="165"/>
      <c r="N458" s="127"/>
      <c r="O458" s="46"/>
      <c r="P458" s="46"/>
      <c r="Q458" s="46"/>
      <c r="R458" s="46"/>
      <c r="S458" s="165"/>
      <c r="T458" s="127"/>
      <c r="U458" s="46"/>
      <c r="V458" s="46"/>
      <c r="W458" s="46"/>
      <c r="X458" s="46"/>
      <c r="Y458" s="165"/>
      <c r="Z458" s="127"/>
      <c r="AA458" s="46"/>
      <c r="AB458" s="46"/>
      <c r="AC458" s="46"/>
      <c r="AD458" s="46"/>
      <c r="AE458" s="165"/>
      <c r="AF458" s="127"/>
      <c r="AG458" s="46"/>
      <c r="AH458" s="46"/>
      <c r="AI458" s="46"/>
      <c r="AJ458" s="130"/>
      <c r="AK458" s="11">
        <f>'Encargos e Benefícios'!D457</f>
        <v>0</v>
      </c>
      <c r="AL458" s="11">
        <f>IF('Encargos e Benefícios'!C457=0,0,'Encargos e Benefícios'!U457/'Encargos e Benefícios'!C457)</f>
        <v>0</v>
      </c>
      <c r="AM458" s="11">
        <f>IF('Encargos e Benefícios'!C457=0,0,'Encargos e Benefícios'!AC457/'Encargos e Benefícios'!C457)</f>
        <v>0</v>
      </c>
      <c r="AN458" s="114">
        <f>IF('Encargos e Benefícios'!C457=0,0,'Encargos e Benefícios'!AD457/'Encargos e Benefícios'!C457)</f>
        <v>0</v>
      </c>
      <c r="AO458" s="32"/>
      <c r="AP458" s="31"/>
      <c r="AQ458" s="31"/>
      <c r="AR458" s="203"/>
      <c r="AS458" s="32"/>
    </row>
    <row r="459" spans="1:45" ht="12.75" hidden="1" x14ac:dyDescent="0.2">
      <c r="A459" s="47">
        <v>453</v>
      </c>
      <c r="B459" s="12">
        <f>'Encargos e Benefícios'!B458</f>
        <v>0</v>
      </c>
      <c r="C459" s="10">
        <f>'Encargos e Benefícios'!C458</f>
        <v>0</v>
      </c>
      <c r="D459" s="37"/>
      <c r="E459" s="167"/>
      <c r="F459" s="166"/>
      <c r="G459" s="165"/>
      <c r="H459" s="127"/>
      <c r="I459" s="46"/>
      <c r="J459" s="46"/>
      <c r="K459" s="46"/>
      <c r="L459" s="46"/>
      <c r="M459" s="165"/>
      <c r="N459" s="127"/>
      <c r="O459" s="46"/>
      <c r="P459" s="46"/>
      <c r="Q459" s="46"/>
      <c r="R459" s="46"/>
      <c r="S459" s="165"/>
      <c r="T459" s="127"/>
      <c r="U459" s="46"/>
      <c r="V459" s="46"/>
      <c r="W459" s="46"/>
      <c r="X459" s="46"/>
      <c r="Y459" s="165"/>
      <c r="Z459" s="127"/>
      <c r="AA459" s="46"/>
      <c r="AB459" s="46"/>
      <c r="AC459" s="46"/>
      <c r="AD459" s="46"/>
      <c r="AE459" s="165"/>
      <c r="AF459" s="127"/>
      <c r="AG459" s="46"/>
      <c r="AH459" s="46"/>
      <c r="AI459" s="46"/>
      <c r="AJ459" s="130"/>
      <c r="AK459" s="11">
        <f>'Encargos e Benefícios'!D458</f>
        <v>0</v>
      </c>
      <c r="AL459" s="11">
        <f>IF('Encargos e Benefícios'!C458=0,0,'Encargos e Benefícios'!U458/'Encargos e Benefícios'!C458)</f>
        <v>0</v>
      </c>
      <c r="AM459" s="11">
        <f>IF('Encargos e Benefícios'!C458=0,0,'Encargos e Benefícios'!AC458/'Encargos e Benefícios'!C458)</f>
        <v>0</v>
      </c>
      <c r="AN459" s="114">
        <f>IF('Encargos e Benefícios'!C458=0,0,'Encargos e Benefícios'!AD458/'Encargos e Benefícios'!C458)</f>
        <v>0</v>
      </c>
      <c r="AO459" s="32"/>
      <c r="AP459" s="31"/>
      <c r="AQ459" s="31"/>
      <c r="AR459" s="203"/>
      <c r="AS459" s="32"/>
    </row>
    <row r="460" spans="1:45" ht="12.75" hidden="1" x14ac:dyDescent="0.2">
      <c r="A460" s="47">
        <v>454</v>
      </c>
      <c r="B460" s="12">
        <f>'Encargos e Benefícios'!B459</f>
        <v>0</v>
      </c>
      <c r="C460" s="10">
        <f>'Encargos e Benefícios'!C459</f>
        <v>0</v>
      </c>
      <c r="D460" s="37"/>
      <c r="E460" s="167"/>
      <c r="F460" s="166"/>
      <c r="G460" s="165"/>
      <c r="H460" s="127"/>
      <c r="I460" s="46"/>
      <c r="J460" s="46"/>
      <c r="K460" s="46"/>
      <c r="L460" s="46"/>
      <c r="M460" s="165"/>
      <c r="N460" s="127"/>
      <c r="O460" s="46"/>
      <c r="P460" s="46"/>
      <c r="Q460" s="46"/>
      <c r="R460" s="46"/>
      <c r="S460" s="165"/>
      <c r="T460" s="127"/>
      <c r="U460" s="46"/>
      <c r="V460" s="46"/>
      <c r="W460" s="46"/>
      <c r="X460" s="46"/>
      <c r="Y460" s="165"/>
      <c r="Z460" s="127"/>
      <c r="AA460" s="46"/>
      <c r="AB460" s="46"/>
      <c r="AC460" s="46"/>
      <c r="AD460" s="46"/>
      <c r="AE460" s="165"/>
      <c r="AF460" s="127"/>
      <c r="AG460" s="46"/>
      <c r="AH460" s="46"/>
      <c r="AI460" s="46"/>
      <c r="AJ460" s="130"/>
      <c r="AK460" s="11">
        <f>'Encargos e Benefícios'!D459</f>
        <v>0</v>
      </c>
      <c r="AL460" s="11">
        <f>IF('Encargos e Benefícios'!C459=0,0,'Encargos e Benefícios'!U459/'Encargos e Benefícios'!C459)</f>
        <v>0</v>
      </c>
      <c r="AM460" s="11">
        <f>IF('Encargos e Benefícios'!C459=0,0,'Encargos e Benefícios'!AC459/'Encargos e Benefícios'!C459)</f>
        <v>0</v>
      </c>
      <c r="AN460" s="114">
        <f>IF('Encargos e Benefícios'!C459=0,0,'Encargos e Benefícios'!AD459/'Encargos e Benefícios'!C459)</f>
        <v>0</v>
      </c>
      <c r="AO460" s="32"/>
      <c r="AP460" s="31"/>
      <c r="AQ460" s="31"/>
      <c r="AR460" s="203"/>
      <c r="AS460" s="32"/>
    </row>
    <row r="461" spans="1:45" ht="12.75" hidden="1" x14ac:dyDescent="0.2">
      <c r="A461" s="47">
        <v>455</v>
      </c>
      <c r="B461" s="12">
        <f>'Encargos e Benefícios'!B460</f>
        <v>0</v>
      </c>
      <c r="C461" s="10">
        <f>'Encargos e Benefícios'!C460</f>
        <v>0</v>
      </c>
      <c r="D461" s="37"/>
      <c r="E461" s="167"/>
      <c r="F461" s="166"/>
      <c r="G461" s="165"/>
      <c r="H461" s="127"/>
      <c r="I461" s="46"/>
      <c r="J461" s="46"/>
      <c r="K461" s="46"/>
      <c r="L461" s="46"/>
      <c r="M461" s="165"/>
      <c r="N461" s="127"/>
      <c r="O461" s="46"/>
      <c r="P461" s="46"/>
      <c r="Q461" s="46"/>
      <c r="R461" s="46"/>
      <c r="S461" s="165"/>
      <c r="T461" s="127"/>
      <c r="U461" s="46"/>
      <c r="V461" s="46"/>
      <c r="W461" s="46"/>
      <c r="X461" s="46"/>
      <c r="Y461" s="165"/>
      <c r="Z461" s="127"/>
      <c r="AA461" s="46"/>
      <c r="AB461" s="46"/>
      <c r="AC461" s="46"/>
      <c r="AD461" s="46"/>
      <c r="AE461" s="165"/>
      <c r="AF461" s="127"/>
      <c r="AG461" s="46"/>
      <c r="AH461" s="46"/>
      <c r="AI461" s="46"/>
      <c r="AJ461" s="130"/>
      <c r="AK461" s="11">
        <f>'Encargos e Benefícios'!D460</f>
        <v>0</v>
      </c>
      <c r="AL461" s="11">
        <f>IF('Encargos e Benefícios'!C460=0,0,'Encargos e Benefícios'!U460/'Encargos e Benefícios'!C460)</f>
        <v>0</v>
      </c>
      <c r="AM461" s="11">
        <f>IF('Encargos e Benefícios'!C460=0,0,'Encargos e Benefícios'!AC460/'Encargos e Benefícios'!C460)</f>
        <v>0</v>
      </c>
      <c r="AN461" s="114">
        <f>IF('Encargos e Benefícios'!C460=0,0,'Encargos e Benefícios'!AD460/'Encargos e Benefícios'!C460)</f>
        <v>0</v>
      </c>
      <c r="AO461" s="32"/>
      <c r="AP461" s="31"/>
      <c r="AQ461" s="31"/>
      <c r="AR461" s="203"/>
      <c r="AS461" s="32"/>
    </row>
    <row r="462" spans="1:45" ht="12.75" hidden="1" x14ac:dyDescent="0.2">
      <c r="A462" s="47">
        <v>456</v>
      </c>
      <c r="B462" s="12">
        <f>'Encargos e Benefícios'!B461</f>
        <v>0</v>
      </c>
      <c r="C462" s="10">
        <f>'Encargos e Benefícios'!C461</f>
        <v>0</v>
      </c>
      <c r="D462" s="37"/>
      <c r="E462" s="167"/>
      <c r="F462" s="166"/>
      <c r="G462" s="165"/>
      <c r="H462" s="127"/>
      <c r="I462" s="46"/>
      <c r="J462" s="46"/>
      <c r="K462" s="46"/>
      <c r="L462" s="46"/>
      <c r="M462" s="165"/>
      <c r="N462" s="127"/>
      <c r="O462" s="46"/>
      <c r="P462" s="46"/>
      <c r="Q462" s="46"/>
      <c r="R462" s="46"/>
      <c r="S462" s="165"/>
      <c r="T462" s="127"/>
      <c r="U462" s="46"/>
      <c r="V462" s="46"/>
      <c r="W462" s="46"/>
      <c r="X462" s="46"/>
      <c r="Y462" s="165"/>
      <c r="Z462" s="127"/>
      <c r="AA462" s="46"/>
      <c r="AB462" s="46"/>
      <c r="AC462" s="46"/>
      <c r="AD462" s="46"/>
      <c r="AE462" s="165"/>
      <c r="AF462" s="127"/>
      <c r="AG462" s="46"/>
      <c r="AH462" s="46"/>
      <c r="AI462" s="46"/>
      <c r="AJ462" s="130"/>
      <c r="AK462" s="11">
        <f>'Encargos e Benefícios'!D461</f>
        <v>0</v>
      </c>
      <c r="AL462" s="11">
        <f>IF('Encargos e Benefícios'!C461=0,0,'Encargos e Benefícios'!U461/'Encargos e Benefícios'!C461)</f>
        <v>0</v>
      </c>
      <c r="AM462" s="11">
        <f>IF('Encargos e Benefícios'!C461=0,0,'Encargos e Benefícios'!AC461/'Encargos e Benefícios'!C461)</f>
        <v>0</v>
      </c>
      <c r="AN462" s="114">
        <f>IF('Encargos e Benefícios'!C461=0,0,'Encargos e Benefícios'!AD461/'Encargos e Benefícios'!C461)</f>
        <v>0</v>
      </c>
      <c r="AO462" s="32"/>
      <c r="AP462" s="31"/>
      <c r="AQ462" s="31"/>
      <c r="AR462" s="203"/>
      <c r="AS462" s="32"/>
    </row>
    <row r="463" spans="1:45" ht="12.75" hidden="1" x14ac:dyDescent="0.2">
      <c r="A463" s="47">
        <v>457</v>
      </c>
      <c r="B463" s="12">
        <f>'Encargos e Benefícios'!B462</f>
        <v>0</v>
      </c>
      <c r="C463" s="10">
        <f>'Encargos e Benefícios'!C462</f>
        <v>0</v>
      </c>
      <c r="D463" s="37"/>
      <c r="E463" s="167"/>
      <c r="F463" s="166"/>
      <c r="G463" s="165"/>
      <c r="H463" s="127"/>
      <c r="I463" s="46"/>
      <c r="J463" s="46"/>
      <c r="K463" s="46"/>
      <c r="L463" s="46"/>
      <c r="M463" s="165"/>
      <c r="N463" s="127"/>
      <c r="O463" s="46"/>
      <c r="P463" s="46"/>
      <c r="Q463" s="46"/>
      <c r="R463" s="46"/>
      <c r="S463" s="165"/>
      <c r="T463" s="127"/>
      <c r="U463" s="46"/>
      <c r="V463" s="46"/>
      <c r="W463" s="46"/>
      <c r="X463" s="46"/>
      <c r="Y463" s="165"/>
      <c r="Z463" s="127"/>
      <c r="AA463" s="46"/>
      <c r="AB463" s="46"/>
      <c r="AC463" s="46"/>
      <c r="AD463" s="46"/>
      <c r="AE463" s="165"/>
      <c r="AF463" s="127"/>
      <c r="AG463" s="46"/>
      <c r="AH463" s="46"/>
      <c r="AI463" s="46"/>
      <c r="AJ463" s="130"/>
      <c r="AK463" s="11">
        <f>'Encargos e Benefícios'!D462</f>
        <v>0</v>
      </c>
      <c r="AL463" s="11">
        <f>IF('Encargos e Benefícios'!C462=0,0,'Encargos e Benefícios'!U462/'Encargos e Benefícios'!C462)</f>
        <v>0</v>
      </c>
      <c r="AM463" s="11">
        <f>IF('Encargos e Benefícios'!C462=0,0,'Encargos e Benefícios'!AC462/'Encargos e Benefícios'!C462)</f>
        <v>0</v>
      </c>
      <c r="AN463" s="114">
        <f>IF('Encargos e Benefícios'!C462=0,0,'Encargos e Benefícios'!AD462/'Encargos e Benefícios'!C462)</f>
        <v>0</v>
      </c>
      <c r="AO463" s="32"/>
      <c r="AP463" s="31"/>
      <c r="AQ463" s="31"/>
      <c r="AR463" s="203"/>
      <c r="AS463" s="32"/>
    </row>
    <row r="464" spans="1:45" ht="12.75" hidden="1" x14ac:dyDescent="0.2">
      <c r="A464" s="47">
        <v>458</v>
      </c>
      <c r="B464" s="12">
        <f>'Encargos e Benefícios'!B463</f>
        <v>0</v>
      </c>
      <c r="C464" s="10">
        <f>'Encargos e Benefícios'!C463</f>
        <v>0</v>
      </c>
      <c r="D464" s="37"/>
      <c r="E464" s="167"/>
      <c r="F464" s="166"/>
      <c r="G464" s="165"/>
      <c r="H464" s="127"/>
      <c r="I464" s="46"/>
      <c r="J464" s="46"/>
      <c r="K464" s="46"/>
      <c r="L464" s="46"/>
      <c r="M464" s="165"/>
      <c r="N464" s="127"/>
      <c r="O464" s="46"/>
      <c r="P464" s="46"/>
      <c r="Q464" s="46"/>
      <c r="R464" s="46"/>
      <c r="S464" s="165"/>
      <c r="T464" s="127"/>
      <c r="U464" s="46"/>
      <c r="V464" s="46"/>
      <c r="W464" s="46"/>
      <c r="X464" s="46"/>
      <c r="Y464" s="165"/>
      <c r="Z464" s="127"/>
      <c r="AA464" s="46"/>
      <c r="AB464" s="46"/>
      <c r="AC464" s="46"/>
      <c r="AD464" s="46"/>
      <c r="AE464" s="165"/>
      <c r="AF464" s="127"/>
      <c r="AG464" s="46"/>
      <c r="AH464" s="46"/>
      <c r="AI464" s="46"/>
      <c r="AJ464" s="130"/>
      <c r="AK464" s="11">
        <f>'Encargos e Benefícios'!D463</f>
        <v>0</v>
      </c>
      <c r="AL464" s="11">
        <f>IF('Encargos e Benefícios'!C463=0,0,'Encargos e Benefícios'!U463/'Encargos e Benefícios'!C463)</f>
        <v>0</v>
      </c>
      <c r="AM464" s="11">
        <f>IF('Encargos e Benefícios'!C463=0,0,'Encargos e Benefícios'!AC463/'Encargos e Benefícios'!C463)</f>
        <v>0</v>
      </c>
      <c r="AN464" s="114">
        <f>IF('Encargos e Benefícios'!C463=0,0,'Encargos e Benefícios'!AD463/'Encargos e Benefícios'!C463)</f>
        <v>0</v>
      </c>
      <c r="AO464" s="32"/>
      <c r="AP464" s="31"/>
      <c r="AQ464" s="31"/>
      <c r="AR464" s="203"/>
      <c r="AS464" s="32"/>
    </row>
    <row r="465" spans="1:45" ht="12.75" hidden="1" x14ac:dyDescent="0.2">
      <c r="A465" s="47">
        <v>459</v>
      </c>
      <c r="B465" s="12">
        <f>'Encargos e Benefícios'!B464</f>
        <v>0</v>
      </c>
      <c r="C465" s="10">
        <f>'Encargos e Benefícios'!C464</f>
        <v>0</v>
      </c>
      <c r="D465" s="37"/>
      <c r="E465" s="167"/>
      <c r="F465" s="166"/>
      <c r="G465" s="165"/>
      <c r="H465" s="127"/>
      <c r="I465" s="46"/>
      <c r="J465" s="46"/>
      <c r="K465" s="46"/>
      <c r="L465" s="46"/>
      <c r="M465" s="165"/>
      <c r="N465" s="127"/>
      <c r="O465" s="46"/>
      <c r="P465" s="46"/>
      <c r="Q465" s="46"/>
      <c r="R465" s="46"/>
      <c r="S465" s="165"/>
      <c r="T465" s="127"/>
      <c r="U465" s="46"/>
      <c r="V465" s="46"/>
      <c r="W465" s="46"/>
      <c r="X465" s="46"/>
      <c r="Y465" s="165"/>
      <c r="Z465" s="127"/>
      <c r="AA465" s="46"/>
      <c r="AB465" s="46"/>
      <c r="AC465" s="46"/>
      <c r="AD465" s="46"/>
      <c r="AE465" s="165"/>
      <c r="AF465" s="127"/>
      <c r="AG465" s="46"/>
      <c r="AH465" s="46"/>
      <c r="AI465" s="46"/>
      <c r="AJ465" s="130"/>
      <c r="AK465" s="11">
        <f>'Encargos e Benefícios'!D464</f>
        <v>0</v>
      </c>
      <c r="AL465" s="11">
        <f>IF('Encargos e Benefícios'!C464=0,0,'Encargos e Benefícios'!U464/'Encargos e Benefícios'!C464)</f>
        <v>0</v>
      </c>
      <c r="AM465" s="11">
        <f>IF('Encargos e Benefícios'!C464=0,0,'Encargos e Benefícios'!AC464/'Encargos e Benefícios'!C464)</f>
        <v>0</v>
      </c>
      <c r="AN465" s="114">
        <f>IF('Encargos e Benefícios'!C464=0,0,'Encargos e Benefícios'!AD464/'Encargos e Benefícios'!C464)</f>
        <v>0</v>
      </c>
      <c r="AO465" s="32"/>
      <c r="AP465" s="31"/>
      <c r="AQ465" s="31"/>
      <c r="AR465" s="203"/>
      <c r="AS465" s="32"/>
    </row>
    <row r="466" spans="1:45" ht="12.75" hidden="1" x14ac:dyDescent="0.2">
      <c r="A466" s="47">
        <v>460</v>
      </c>
      <c r="B466" s="12">
        <f>'Encargos e Benefícios'!B465</f>
        <v>0</v>
      </c>
      <c r="C466" s="10">
        <f>'Encargos e Benefícios'!C465</f>
        <v>0</v>
      </c>
      <c r="D466" s="37"/>
      <c r="E466" s="167"/>
      <c r="F466" s="166"/>
      <c r="G466" s="165"/>
      <c r="H466" s="127"/>
      <c r="I466" s="46"/>
      <c r="J466" s="46"/>
      <c r="K466" s="46"/>
      <c r="L466" s="46"/>
      <c r="M466" s="165"/>
      <c r="N466" s="127"/>
      <c r="O466" s="46"/>
      <c r="P466" s="46"/>
      <c r="Q466" s="46"/>
      <c r="R466" s="46"/>
      <c r="S466" s="165"/>
      <c r="T466" s="127"/>
      <c r="U466" s="46"/>
      <c r="V466" s="46"/>
      <c r="W466" s="46"/>
      <c r="X466" s="46"/>
      <c r="Y466" s="165"/>
      <c r="Z466" s="127"/>
      <c r="AA466" s="46"/>
      <c r="AB466" s="46"/>
      <c r="AC466" s="46"/>
      <c r="AD466" s="46"/>
      <c r="AE466" s="165"/>
      <c r="AF466" s="127"/>
      <c r="AG466" s="46"/>
      <c r="AH466" s="46"/>
      <c r="AI466" s="46"/>
      <c r="AJ466" s="130"/>
      <c r="AK466" s="11">
        <f>'Encargos e Benefícios'!D465</f>
        <v>0</v>
      </c>
      <c r="AL466" s="11">
        <f>IF('Encargos e Benefícios'!C465=0,0,'Encargos e Benefícios'!U465/'Encargos e Benefícios'!C465)</f>
        <v>0</v>
      </c>
      <c r="AM466" s="11">
        <f>IF('Encargos e Benefícios'!C465=0,0,'Encargos e Benefícios'!AC465/'Encargos e Benefícios'!C465)</f>
        <v>0</v>
      </c>
      <c r="AN466" s="114">
        <f>IF('Encargos e Benefícios'!C465=0,0,'Encargos e Benefícios'!AD465/'Encargos e Benefícios'!C465)</f>
        <v>0</v>
      </c>
      <c r="AO466" s="32"/>
      <c r="AP466" s="31"/>
      <c r="AQ466" s="31"/>
      <c r="AR466" s="203"/>
      <c r="AS466" s="32"/>
    </row>
    <row r="467" spans="1:45" ht="12.75" hidden="1" x14ac:dyDescent="0.2">
      <c r="A467" s="47">
        <v>461</v>
      </c>
      <c r="B467" s="12">
        <f>'Encargos e Benefícios'!B466</f>
        <v>0</v>
      </c>
      <c r="C467" s="10">
        <f>'Encargos e Benefícios'!C466</f>
        <v>0</v>
      </c>
      <c r="D467" s="37"/>
      <c r="E467" s="167"/>
      <c r="F467" s="166"/>
      <c r="G467" s="165"/>
      <c r="H467" s="127"/>
      <c r="I467" s="46"/>
      <c r="J467" s="46"/>
      <c r="K467" s="46"/>
      <c r="L467" s="46"/>
      <c r="M467" s="165"/>
      <c r="N467" s="127"/>
      <c r="O467" s="46"/>
      <c r="P467" s="46"/>
      <c r="Q467" s="46"/>
      <c r="R467" s="46"/>
      <c r="S467" s="165"/>
      <c r="T467" s="127"/>
      <c r="U467" s="46"/>
      <c r="V467" s="46"/>
      <c r="W467" s="46"/>
      <c r="X467" s="46"/>
      <c r="Y467" s="165"/>
      <c r="Z467" s="127"/>
      <c r="AA467" s="46"/>
      <c r="AB467" s="46"/>
      <c r="AC467" s="46"/>
      <c r="AD467" s="46"/>
      <c r="AE467" s="165"/>
      <c r="AF467" s="127"/>
      <c r="AG467" s="46"/>
      <c r="AH467" s="46"/>
      <c r="AI467" s="46"/>
      <c r="AJ467" s="130"/>
      <c r="AK467" s="11">
        <f>'Encargos e Benefícios'!D466</f>
        <v>0</v>
      </c>
      <c r="AL467" s="11">
        <f>IF('Encargos e Benefícios'!C466=0,0,'Encargos e Benefícios'!U466/'Encargos e Benefícios'!C466)</f>
        <v>0</v>
      </c>
      <c r="AM467" s="11">
        <f>IF('Encargos e Benefícios'!C466=0,0,'Encargos e Benefícios'!AC466/'Encargos e Benefícios'!C466)</f>
        <v>0</v>
      </c>
      <c r="AN467" s="114">
        <f>IF('Encargos e Benefícios'!C466=0,0,'Encargos e Benefícios'!AD466/'Encargos e Benefícios'!C466)</f>
        <v>0</v>
      </c>
      <c r="AO467" s="32"/>
      <c r="AP467" s="31"/>
      <c r="AQ467" s="31"/>
      <c r="AR467" s="203"/>
      <c r="AS467" s="32"/>
    </row>
    <row r="468" spans="1:45" ht="12.75" hidden="1" x14ac:dyDescent="0.2">
      <c r="A468" s="47">
        <v>462</v>
      </c>
      <c r="B468" s="12">
        <f>'Encargos e Benefícios'!B467</f>
        <v>0</v>
      </c>
      <c r="C468" s="10">
        <f>'Encargos e Benefícios'!C467</f>
        <v>0</v>
      </c>
      <c r="D468" s="37"/>
      <c r="E468" s="167"/>
      <c r="F468" s="166"/>
      <c r="G468" s="165"/>
      <c r="H468" s="127"/>
      <c r="I468" s="46"/>
      <c r="J468" s="46"/>
      <c r="K468" s="46"/>
      <c r="L468" s="46"/>
      <c r="M468" s="165"/>
      <c r="N468" s="127"/>
      <c r="O468" s="46"/>
      <c r="P468" s="46"/>
      <c r="Q468" s="46"/>
      <c r="R468" s="46"/>
      <c r="S468" s="165"/>
      <c r="T468" s="127"/>
      <c r="U468" s="46"/>
      <c r="V468" s="46"/>
      <c r="W468" s="46"/>
      <c r="X468" s="46"/>
      <c r="Y468" s="165"/>
      <c r="Z468" s="127"/>
      <c r="AA468" s="46"/>
      <c r="AB468" s="46"/>
      <c r="AC468" s="46"/>
      <c r="AD468" s="46"/>
      <c r="AE468" s="165"/>
      <c r="AF468" s="127"/>
      <c r="AG468" s="46"/>
      <c r="AH468" s="46"/>
      <c r="AI468" s="46"/>
      <c r="AJ468" s="130"/>
      <c r="AK468" s="11">
        <f>'Encargos e Benefícios'!D467</f>
        <v>0</v>
      </c>
      <c r="AL468" s="11">
        <f>IF('Encargos e Benefícios'!C467=0,0,'Encargos e Benefícios'!U467/'Encargos e Benefícios'!C467)</f>
        <v>0</v>
      </c>
      <c r="AM468" s="11">
        <f>IF('Encargos e Benefícios'!C467=0,0,'Encargos e Benefícios'!AC467/'Encargos e Benefícios'!C467)</f>
        <v>0</v>
      </c>
      <c r="AN468" s="114">
        <f>IF('Encargos e Benefícios'!C467=0,0,'Encargos e Benefícios'!AD467/'Encargos e Benefícios'!C467)</f>
        <v>0</v>
      </c>
      <c r="AO468" s="32"/>
      <c r="AP468" s="31"/>
      <c r="AQ468" s="31"/>
      <c r="AR468" s="203"/>
      <c r="AS468" s="32"/>
    </row>
    <row r="469" spans="1:45" ht="12.75" hidden="1" x14ac:dyDescent="0.2">
      <c r="A469" s="47">
        <v>463</v>
      </c>
      <c r="B469" s="12">
        <f>'Encargos e Benefícios'!B468</f>
        <v>0</v>
      </c>
      <c r="C469" s="10">
        <f>'Encargos e Benefícios'!C468</f>
        <v>0</v>
      </c>
      <c r="D469" s="37"/>
      <c r="E469" s="167"/>
      <c r="F469" s="166"/>
      <c r="G469" s="165"/>
      <c r="H469" s="127"/>
      <c r="I469" s="46"/>
      <c r="J469" s="46"/>
      <c r="K469" s="46"/>
      <c r="L469" s="46"/>
      <c r="M469" s="165"/>
      <c r="N469" s="127"/>
      <c r="O469" s="46"/>
      <c r="P469" s="46"/>
      <c r="Q469" s="46"/>
      <c r="R469" s="46"/>
      <c r="S469" s="165"/>
      <c r="T469" s="127"/>
      <c r="U469" s="46"/>
      <c r="V469" s="46"/>
      <c r="W469" s="46"/>
      <c r="X469" s="46"/>
      <c r="Y469" s="165"/>
      <c r="Z469" s="127"/>
      <c r="AA469" s="46"/>
      <c r="AB469" s="46"/>
      <c r="AC469" s="46"/>
      <c r="AD469" s="46"/>
      <c r="AE469" s="165"/>
      <c r="AF469" s="127"/>
      <c r="AG469" s="46"/>
      <c r="AH469" s="46"/>
      <c r="AI469" s="46"/>
      <c r="AJ469" s="130"/>
      <c r="AK469" s="11">
        <f>'Encargos e Benefícios'!D468</f>
        <v>0</v>
      </c>
      <c r="AL469" s="11">
        <f>IF('Encargos e Benefícios'!C468=0,0,'Encargos e Benefícios'!U468/'Encargos e Benefícios'!C468)</f>
        <v>0</v>
      </c>
      <c r="AM469" s="11">
        <f>IF('Encargos e Benefícios'!C468=0,0,'Encargos e Benefícios'!AC468/'Encargos e Benefícios'!C468)</f>
        <v>0</v>
      </c>
      <c r="AN469" s="114">
        <f>IF('Encargos e Benefícios'!C468=0,0,'Encargos e Benefícios'!AD468/'Encargos e Benefícios'!C468)</f>
        <v>0</v>
      </c>
      <c r="AO469" s="32"/>
      <c r="AP469" s="31"/>
      <c r="AQ469" s="31"/>
      <c r="AR469" s="203"/>
      <c r="AS469" s="32"/>
    </row>
    <row r="470" spans="1:45" ht="12.75" hidden="1" x14ac:dyDescent="0.2">
      <c r="A470" s="47">
        <v>464</v>
      </c>
      <c r="B470" s="12">
        <f>'Encargos e Benefícios'!B469</f>
        <v>0</v>
      </c>
      <c r="C470" s="10">
        <f>'Encargos e Benefícios'!C469</f>
        <v>0</v>
      </c>
      <c r="D470" s="37"/>
      <c r="E470" s="167"/>
      <c r="F470" s="166"/>
      <c r="G470" s="165"/>
      <c r="H470" s="127"/>
      <c r="I470" s="46"/>
      <c r="J470" s="46"/>
      <c r="K470" s="46"/>
      <c r="L470" s="46"/>
      <c r="M470" s="165"/>
      <c r="N470" s="127"/>
      <c r="O470" s="46"/>
      <c r="P470" s="46"/>
      <c r="Q470" s="46"/>
      <c r="R470" s="46"/>
      <c r="S470" s="165"/>
      <c r="T470" s="127"/>
      <c r="U470" s="46"/>
      <c r="V470" s="46"/>
      <c r="W470" s="46"/>
      <c r="X470" s="46"/>
      <c r="Y470" s="165"/>
      <c r="Z470" s="127"/>
      <c r="AA470" s="46"/>
      <c r="AB470" s="46"/>
      <c r="AC470" s="46"/>
      <c r="AD470" s="46"/>
      <c r="AE470" s="165"/>
      <c r="AF470" s="127"/>
      <c r="AG470" s="46"/>
      <c r="AH470" s="46"/>
      <c r="AI470" s="46"/>
      <c r="AJ470" s="130"/>
      <c r="AK470" s="11">
        <f>'Encargos e Benefícios'!D469</f>
        <v>0</v>
      </c>
      <c r="AL470" s="11">
        <f>IF('Encargos e Benefícios'!C469=0,0,'Encargos e Benefícios'!U469/'Encargos e Benefícios'!C469)</f>
        <v>0</v>
      </c>
      <c r="AM470" s="11">
        <f>IF('Encargos e Benefícios'!C469=0,0,'Encargos e Benefícios'!AC469/'Encargos e Benefícios'!C469)</f>
        <v>0</v>
      </c>
      <c r="AN470" s="114">
        <f>IF('Encargos e Benefícios'!C469=0,0,'Encargos e Benefícios'!AD469/'Encargos e Benefícios'!C469)</f>
        <v>0</v>
      </c>
      <c r="AO470" s="32"/>
      <c r="AP470" s="31"/>
      <c r="AQ470" s="31"/>
      <c r="AR470" s="203"/>
      <c r="AS470" s="32"/>
    </row>
    <row r="471" spans="1:45" ht="12.75" hidden="1" x14ac:dyDescent="0.2">
      <c r="A471" s="47">
        <v>465</v>
      </c>
      <c r="B471" s="12">
        <f>'Encargos e Benefícios'!B470</f>
        <v>0</v>
      </c>
      <c r="C471" s="10">
        <f>'Encargos e Benefícios'!C470</f>
        <v>0</v>
      </c>
      <c r="D471" s="37"/>
      <c r="E471" s="167"/>
      <c r="F471" s="166"/>
      <c r="G471" s="165"/>
      <c r="H471" s="127"/>
      <c r="I471" s="46"/>
      <c r="J471" s="46"/>
      <c r="K471" s="46"/>
      <c r="L471" s="46"/>
      <c r="M471" s="165"/>
      <c r="N471" s="127"/>
      <c r="O471" s="46"/>
      <c r="P471" s="46"/>
      <c r="Q471" s="46"/>
      <c r="R471" s="46"/>
      <c r="S471" s="165"/>
      <c r="T471" s="127"/>
      <c r="U471" s="46"/>
      <c r="V471" s="46"/>
      <c r="W471" s="46"/>
      <c r="X471" s="46"/>
      <c r="Y471" s="165"/>
      <c r="Z471" s="127"/>
      <c r="AA471" s="46"/>
      <c r="AB471" s="46"/>
      <c r="AC471" s="46"/>
      <c r="AD471" s="46"/>
      <c r="AE471" s="165"/>
      <c r="AF471" s="127"/>
      <c r="AG471" s="46"/>
      <c r="AH471" s="46"/>
      <c r="AI471" s="46"/>
      <c r="AJ471" s="130"/>
      <c r="AK471" s="11">
        <f>'Encargos e Benefícios'!D470</f>
        <v>0</v>
      </c>
      <c r="AL471" s="11">
        <f>IF('Encargos e Benefícios'!C470=0,0,'Encargos e Benefícios'!U470/'Encargos e Benefícios'!C470)</f>
        <v>0</v>
      </c>
      <c r="AM471" s="11">
        <f>IF('Encargos e Benefícios'!C470=0,0,'Encargos e Benefícios'!AC470/'Encargos e Benefícios'!C470)</f>
        <v>0</v>
      </c>
      <c r="AN471" s="114">
        <f>IF('Encargos e Benefícios'!C470=0,0,'Encargos e Benefícios'!AD470/'Encargos e Benefícios'!C470)</f>
        <v>0</v>
      </c>
      <c r="AO471" s="32"/>
      <c r="AP471" s="31"/>
      <c r="AQ471" s="31"/>
      <c r="AR471" s="203"/>
      <c r="AS471" s="32"/>
    </row>
    <row r="472" spans="1:45" ht="12.75" hidden="1" x14ac:dyDescent="0.2">
      <c r="A472" s="47">
        <v>466</v>
      </c>
      <c r="B472" s="12">
        <f>'Encargos e Benefícios'!B471</f>
        <v>0</v>
      </c>
      <c r="C472" s="10">
        <f>'Encargos e Benefícios'!C471</f>
        <v>0</v>
      </c>
      <c r="D472" s="37"/>
      <c r="E472" s="167"/>
      <c r="F472" s="166"/>
      <c r="G472" s="165"/>
      <c r="H472" s="127"/>
      <c r="I472" s="46"/>
      <c r="J472" s="46"/>
      <c r="K472" s="46"/>
      <c r="L472" s="46"/>
      <c r="M472" s="165"/>
      <c r="N472" s="127"/>
      <c r="O472" s="46"/>
      <c r="P472" s="46"/>
      <c r="Q472" s="46"/>
      <c r="R472" s="46"/>
      <c r="S472" s="165"/>
      <c r="T472" s="127"/>
      <c r="U472" s="46"/>
      <c r="V472" s="46"/>
      <c r="W472" s="46"/>
      <c r="X472" s="46"/>
      <c r="Y472" s="165"/>
      <c r="Z472" s="127"/>
      <c r="AA472" s="46"/>
      <c r="AB472" s="46"/>
      <c r="AC472" s="46"/>
      <c r="AD472" s="46"/>
      <c r="AE472" s="165"/>
      <c r="AF472" s="127"/>
      <c r="AG472" s="46"/>
      <c r="AH472" s="46"/>
      <c r="AI472" s="46"/>
      <c r="AJ472" s="130"/>
      <c r="AK472" s="11">
        <f>'Encargos e Benefícios'!D471</f>
        <v>0</v>
      </c>
      <c r="AL472" s="11">
        <f>IF('Encargos e Benefícios'!C471=0,0,'Encargos e Benefícios'!U471/'Encargos e Benefícios'!C471)</f>
        <v>0</v>
      </c>
      <c r="AM472" s="11">
        <f>IF('Encargos e Benefícios'!C471=0,0,'Encargos e Benefícios'!AC471/'Encargos e Benefícios'!C471)</f>
        <v>0</v>
      </c>
      <c r="AN472" s="114">
        <f>IF('Encargos e Benefícios'!C471=0,0,'Encargos e Benefícios'!AD471/'Encargos e Benefícios'!C471)</f>
        <v>0</v>
      </c>
      <c r="AO472" s="32"/>
      <c r="AP472" s="31"/>
      <c r="AQ472" s="31"/>
      <c r="AR472" s="203"/>
      <c r="AS472" s="32"/>
    </row>
    <row r="473" spans="1:45" ht="12.75" hidden="1" x14ac:dyDescent="0.2">
      <c r="A473" s="47">
        <v>467</v>
      </c>
      <c r="B473" s="12">
        <f>'Encargos e Benefícios'!B472</f>
        <v>0</v>
      </c>
      <c r="C473" s="10">
        <f>'Encargos e Benefícios'!C472</f>
        <v>0</v>
      </c>
      <c r="D473" s="37"/>
      <c r="E473" s="167"/>
      <c r="F473" s="166"/>
      <c r="G473" s="165"/>
      <c r="H473" s="127"/>
      <c r="I473" s="46"/>
      <c r="J473" s="46"/>
      <c r="K473" s="46"/>
      <c r="L473" s="46"/>
      <c r="M473" s="165"/>
      <c r="N473" s="127"/>
      <c r="O473" s="46"/>
      <c r="P473" s="46"/>
      <c r="Q473" s="46"/>
      <c r="R473" s="46"/>
      <c r="S473" s="165"/>
      <c r="T473" s="127"/>
      <c r="U473" s="46"/>
      <c r="V473" s="46"/>
      <c r="W473" s="46"/>
      <c r="X473" s="46"/>
      <c r="Y473" s="165"/>
      <c r="Z473" s="127"/>
      <c r="AA473" s="46"/>
      <c r="AB473" s="46"/>
      <c r="AC473" s="46"/>
      <c r="AD473" s="46"/>
      <c r="AE473" s="165"/>
      <c r="AF473" s="127"/>
      <c r="AG473" s="46"/>
      <c r="AH473" s="46"/>
      <c r="AI473" s="46"/>
      <c r="AJ473" s="130"/>
      <c r="AK473" s="11">
        <f>'Encargos e Benefícios'!D472</f>
        <v>0</v>
      </c>
      <c r="AL473" s="11">
        <f>IF('Encargos e Benefícios'!C472=0,0,'Encargos e Benefícios'!U472/'Encargos e Benefícios'!C472)</f>
        <v>0</v>
      </c>
      <c r="AM473" s="11">
        <f>IF('Encargos e Benefícios'!C472=0,0,'Encargos e Benefícios'!AC472/'Encargos e Benefícios'!C472)</f>
        <v>0</v>
      </c>
      <c r="AN473" s="114">
        <f>IF('Encargos e Benefícios'!C472=0,0,'Encargos e Benefícios'!AD472/'Encargos e Benefícios'!C472)</f>
        <v>0</v>
      </c>
      <c r="AO473" s="32"/>
      <c r="AP473" s="31"/>
      <c r="AQ473" s="31"/>
      <c r="AR473" s="203"/>
      <c r="AS473" s="32"/>
    </row>
    <row r="474" spans="1:45" ht="12.75" hidden="1" x14ac:dyDescent="0.2">
      <c r="A474" s="47">
        <v>468</v>
      </c>
      <c r="B474" s="12">
        <f>'Encargos e Benefícios'!B473</f>
        <v>0</v>
      </c>
      <c r="C474" s="10">
        <f>'Encargos e Benefícios'!C473</f>
        <v>0</v>
      </c>
      <c r="D474" s="37"/>
      <c r="E474" s="167"/>
      <c r="F474" s="166"/>
      <c r="G474" s="165"/>
      <c r="H474" s="127"/>
      <c r="I474" s="46"/>
      <c r="J474" s="46"/>
      <c r="K474" s="46"/>
      <c r="L474" s="46"/>
      <c r="M474" s="165"/>
      <c r="N474" s="127"/>
      <c r="O474" s="46"/>
      <c r="P474" s="46"/>
      <c r="Q474" s="46"/>
      <c r="R474" s="46"/>
      <c r="S474" s="165"/>
      <c r="T474" s="127"/>
      <c r="U474" s="46"/>
      <c r="V474" s="46"/>
      <c r="W474" s="46"/>
      <c r="X474" s="46"/>
      <c r="Y474" s="165"/>
      <c r="Z474" s="127"/>
      <c r="AA474" s="46"/>
      <c r="AB474" s="46"/>
      <c r="AC474" s="46"/>
      <c r="AD474" s="46"/>
      <c r="AE474" s="165"/>
      <c r="AF474" s="127"/>
      <c r="AG474" s="46"/>
      <c r="AH474" s="46"/>
      <c r="AI474" s="46"/>
      <c r="AJ474" s="130"/>
      <c r="AK474" s="11">
        <f>'Encargos e Benefícios'!D473</f>
        <v>0</v>
      </c>
      <c r="AL474" s="11">
        <f>IF('Encargos e Benefícios'!C473=0,0,'Encargos e Benefícios'!U473/'Encargos e Benefícios'!C473)</f>
        <v>0</v>
      </c>
      <c r="AM474" s="11">
        <f>IF('Encargos e Benefícios'!C473=0,0,'Encargos e Benefícios'!AC473/'Encargos e Benefícios'!C473)</f>
        <v>0</v>
      </c>
      <c r="AN474" s="114">
        <f>IF('Encargos e Benefícios'!C473=0,0,'Encargos e Benefícios'!AD473/'Encargos e Benefícios'!C473)</f>
        <v>0</v>
      </c>
      <c r="AO474" s="32"/>
      <c r="AP474" s="31"/>
      <c r="AQ474" s="31"/>
      <c r="AR474" s="203"/>
      <c r="AS474" s="32"/>
    </row>
    <row r="475" spans="1:45" ht="12.75" hidden="1" x14ac:dyDescent="0.2">
      <c r="A475" s="47">
        <v>469</v>
      </c>
      <c r="B475" s="12">
        <f>'Encargos e Benefícios'!B474</f>
        <v>0</v>
      </c>
      <c r="C475" s="10">
        <f>'Encargos e Benefícios'!C474</f>
        <v>0</v>
      </c>
      <c r="D475" s="37"/>
      <c r="E475" s="167"/>
      <c r="F475" s="166"/>
      <c r="G475" s="165"/>
      <c r="H475" s="127"/>
      <c r="I475" s="46"/>
      <c r="J475" s="46"/>
      <c r="K475" s="46"/>
      <c r="L475" s="46"/>
      <c r="M475" s="165"/>
      <c r="N475" s="127"/>
      <c r="O475" s="46"/>
      <c r="P475" s="46"/>
      <c r="Q475" s="46"/>
      <c r="R475" s="46"/>
      <c r="S475" s="165"/>
      <c r="T475" s="127"/>
      <c r="U475" s="46"/>
      <c r="V475" s="46"/>
      <c r="W475" s="46"/>
      <c r="X475" s="46"/>
      <c r="Y475" s="165"/>
      <c r="Z475" s="127"/>
      <c r="AA475" s="46"/>
      <c r="AB475" s="46"/>
      <c r="AC475" s="46"/>
      <c r="AD475" s="46"/>
      <c r="AE475" s="165"/>
      <c r="AF475" s="127"/>
      <c r="AG475" s="46"/>
      <c r="AH475" s="46"/>
      <c r="AI475" s="46"/>
      <c r="AJ475" s="130"/>
      <c r="AK475" s="11">
        <f>'Encargos e Benefícios'!D474</f>
        <v>0</v>
      </c>
      <c r="AL475" s="11">
        <f>IF('Encargos e Benefícios'!C474=0,0,'Encargos e Benefícios'!U474/'Encargos e Benefícios'!C474)</f>
        <v>0</v>
      </c>
      <c r="AM475" s="11">
        <f>IF('Encargos e Benefícios'!C474=0,0,'Encargos e Benefícios'!AC474/'Encargos e Benefícios'!C474)</f>
        <v>0</v>
      </c>
      <c r="AN475" s="114">
        <f>IF('Encargos e Benefícios'!C474=0,0,'Encargos e Benefícios'!AD474/'Encargos e Benefícios'!C474)</f>
        <v>0</v>
      </c>
      <c r="AO475" s="32"/>
      <c r="AP475" s="31"/>
      <c r="AQ475" s="31"/>
      <c r="AR475" s="203"/>
      <c r="AS475" s="32"/>
    </row>
    <row r="476" spans="1:45" ht="12.75" hidden="1" x14ac:dyDescent="0.2">
      <c r="A476" s="47">
        <v>470</v>
      </c>
      <c r="B476" s="12">
        <f>'Encargos e Benefícios'!B475</f>
        <v>0</v>
      </c>
      <c r="C476" s="10">
        <f>'Encargos e Benefícios'!C475</f>
        <v>0</v>
      </c>
      <c r="D476" s="37"/>
      <c r="E476" s="167"/>
      <c r="F476" s="166"/>
      <c r="G476" s="165"/>
      <c r="H476" s="127"/>
      <c r="I476" s="46"/>
      <c r="J476" s="46"/>
      <c r="K476" s="46"/>
      <c r="L476" s="46"/>
      <c r="M476" s="165"/>
      <c r="N476" s="127"/>
      <c r="O476" s="46"/>
      <c r="P476" s="46"/>
      <c r="Q476" s="46"/>
      <c r="R476" s="46"/>
      <c r="S476" s="165"/>
      <c r="T476" s="127"/>
      <c r="U476" s="46"/>
      <c r="V476" s="46"/>
      <c r="W476" s="46"/>
      <c r="X476" s="46"/>
      <c r="Y476" s="165"/>
      <c r="Z476" s="127"/>
      <c r="AA476" s="46"/>
      <c r="AB476" s="46"/>
      <c r="AC476" s="46"/>
      <c r="AD476" s="46"/>
      <c r="AE476" s="165"/>
      <c r="AF476" s="127"/>
      <c r="AG476" s="46"/>
      <c r="AH476" s="46"/>
      <c r="AI476" s="46"/>
      <c r="AJ476" s="130"/>
      <c r="AK476" s="11">
        <f>'Encargos e Benefícios'!D475</f>
        <v>0</v>
      </c>
      <c r="AL476" s="11">
        <f>IF('Encargos e Benefícios'!C475=0,0,'Encargos e Benefícios'!U475/'Encargos e Benefícios'!C475)</f>
        <v>0</v>
      </c>
      <c r="AM476" s="11">
        <f>IF('Encargos e Benefícios'!C475=0,0,'Encargos e Benefícios'!AC475/'Encargos e Benefícios'!C475)</f>
        <v>0</v>
      </c>
      <c r="AN476" s="114">
        <f>IF('Encargos e Benefícios'!C475=0,0,'Encargos e Benefícios'!AD475/'Encargos e Benefícios'!C475)</f>
        <v>0</v>
      </c>
      <c r="AO476" s="32"/>
      <c r="AP476" s="31"/>
      <c r="AQ476" s="31"/>
      <c r="AR476" s="203"/>
      <c r="AS476" s="32"/>
    </row>
    <row r="477" spans="1:45" ht="12.75" hidden="1" x14ac:dyDescent="0.2">
      <c r="A477" s="47">
        <v>471</v>
      </c>
      <c r="B477" s="12">
        <f>'Encargos e Benefícios'!B476</f>
        <v>0</v>
      </c>
      <c r="C477" s="10">
        <f>'Encargos e Benefícios'!C476</f>
        <v>0</v>
      </c>
      <c r="D477" s="37"/>
      <c r="E477" s="167"/>
      <c r="F477" s="166"/>
      <c r="G477" s="165"/>
      <c r="H477" s="127"/>
      <c r="I477" s="46"/>
      <c r="J477" s="46"/>
      <c r="K477" s="46"/>
      <c r="L477" s="46"/>
      <c r="M477" s="165"/>
      <c r="N477" s="127"/>
      <c r="O477" s="46"/>
      <c r="P477" s="46"/>
      <c r="Q477" s="46"/>
      <c r="R477" s="46"/>
      <c r="S477" s="165"/>
      <c r="T477" s="127"/>
      <c r="U477" s="46"/>
      <c r="V477" s="46"/>
      <c r="W477" s="46"/>
      <c r="X477" s="46"/>
      <c r="Y477" s="165"/>
      <c r="Z477" s="127"/>
      <c r="AA477" s="46"/>
      <c r="AB477" s="46"/>
      <c r="AC477" s="46"/>
      <c r="AD477" s="46"/>
      <c r="AE477" s="165"/>
      <c r="AF477" s="127"/>
      <c r="AG477" s="46"/>
      <c r="AH477" s="46"/>
      <c r="AI477" s="46"/>
      <c r="AJ477" s="130"/>
      <c r="AK477" s="11">
        <f>'Encargos e Benefícios'!D476</f>
        <v>0</v>
      </c>
      <c r="AL477" s="11">
        <f>IF('Encargos e Benefícios'!C476=0,0,'Encargos e Benefícios'!U476/'Encargos e Benefícios'!C476)</f>
        <v>0</v>
      </c>
      <c r="AM477" s="11">
        <f>IF('Encargos e Benefícios'!C476=0,0,'Encargos e Benefícios'!AC476/'Encargos e Benefícios'!C476)</f>
        <v>0</v>
      </c>
      <c r="AN477" s="114">
        <f>IF('Encargos e Benefícios'!C476=0,0,'Encargos e Benefícios'!AD476/'Encargos e Benefícios'!C476)</f>
        <v>0</v>
      </c>
      <c r="AO477" s="32"/>
      <c r="AP477" s="31"/>
      <c r="AQ477" s="31"/>
      <c r="AR477" s="203"/>
      <c r="AS477" s="32"/>
    </row>
    <row r="478" spans="1:45" ht="12.75" hidden="1" x14ac:dyDescent="0.2">
      <c r="A478" s="47">
        <v>472</v>
      </c>
      <c r="B478" s="12">
        <f>'Encargos e Benefícios'!B477</f>
        <v>0</v>
      </c>
      <c r="C478" s="10">
        <f>'Encargos e Benefícios'!C477</f>
        <v>0</v>
      </c>
      <c r="D478" s="37"/>
      <c r="E478" s="167"/>
      <c r="F478" s="166"/>
      <c r="G478" s="165"/>
      <c r="H478" s="127"/>
      <c r="I478" s="46"/>
      <c r="J478" s="46"/>
      <c r="K478" s="46"/>
      <c r="L478" s="46"/>
      <c r="M478" s="165"/>
      <c r="N478" s="127"/>
      <c r="O478" s="46"/>
      <c r="P478" s="46"/>
      <c r="Q478" s="46"/>
      <c r="R478" s="46"/>
      <c r="S478" s="165"/>
      <c r="T478" s="127"/>
      <c r="U478" s="46"/>
      <c r="V478" s="46"/>
      <c r="W478" s="46"/>
      <c r="X478" s="46"/>
      <c r="Y478" s="165"/>
      <c r="Z478" s="127"/>
      <c r="AA478" s="46"/>
      <c r="AB478" s="46"/>
      <c r="AC478" s="46"/>
      <c r="AD478" s="46"/>
      <c r="AE478" s="165"/>
      <c r="AF478" s="127"/>
      <c r="AG478" s="46"/>
      <c r="AH478" s="46"/>
      <c r="AI478" s="46"/>
      <c r="AJ478" s="130"/>
      <c r="AK478" s="11">
        <f>'Encargos e Benefícios'!D477</f>
        <v>0</v>
      </c>
      <c r="AL478" s="11">
        <f>IF('Encargos e Benefícios'!C477=0,0,'Encargos e Benefícios'!U477/'Encargos e Benefícios'!C477)</f>
        <v>0</v>
      </c>
      <c r="AM478" s="11">
        <f>IF('Encargos e Benefícios'!C477=0,0,'Encargos e Benefícios'!AC477/'Encargos e Benefícios'!C477)</f>
        <v>0</v>
      </c>
      <c r="AN478" s="114">
        <f>IF('Encargos e Benefícios'!C477=0,0,'Encargos e Benefícios'!AD477/'Encargos e Benefícios'!C477)</f>
        <v>0</v>
      </c>
      <c r="AO478" s="32"/>
      <c r="AP478" s="31"/>
      <c r="AQ478" s="31"/>
      <c r="AR478" s="203"/>
      <c r="AS478" s="32"/>
    </row>
    <row r="479" spans="1:45" ht="12.75" hidden="1" x14ac:dyDescent="0.2">
      <c r="A479" s="47">
        <v>473</v>
      </c>
      <c r="B479" s="12">
        <f>'Encargos e Benefícios'!B478</f>
        <v>0</v>
      </c>
      <c r="C479" s="10">
        <f>'Encargos e Benefícios'!C478</f>
        <v>0</v>
      </c>
      <c r="D479" s="37"/>
      <c r="E479" s="167"/>
      <c r="F479" s="166"/>
      <c r="G479" s="165"/>
      <c r="H479" s="127"/>
      <c r="I479" s="46"/>
      <c r="J479" s="46"/>
      <c r="K479" s="46"/>
      <c r="L479" s="46"/>
      <c r="M479" s="165"/>
      <c r="N479" s="127"/>
      <c r="O479" s="46"/>
      <c r="P479" s="46"/>
      <c r="Q479" s="46"/>
      <c r="R479" s="46"/>
      <c r="S479" s="165"/>
      <c r="T479" s="127"/>
      <c r="U479" s="46"/>
      <c r="V479" s="46"/>
      <c r="W479" s="46"/>
      <c r="X479" s="46"/>
      <c r="Y479" s="165"/>
      <c r="Z479" s="127"/>
      <c r="AA479" s="46"/>
      <c r="AB479" s="46"/>
      <c r="AC479" s="46"/>
      <c r="AD479" s="46"/>
      <c r="AE479" s="165"/>
      <c r="AF479" s="127"/>
      <c r="AG479" s="46"/>
      <c r="AH479" s="46"/>
      <c r="AI479" s="46"/>
      <c r="AJ479" s="130"/>
      <c r="AK479" s="11">
        <f>'Encargos e Benefícios'!D478</f>
        <v>0</v>
      </c>
      <c r="AL479" s="11">
        <f>IF('Encargos e Benefícios'!C478=0,0,'Encargos e Benefícios'!U478/'Encargos e Benefícios'!C478)</f>
        <v>0</v>
      </c>
      <c r="AM479" s="11">
        <f>IF('Encargos e Benefícios'!C478=0,0,'Encargos e Benefícios'!AC478/'Encargos e Benefícios'!C478)</f>
        <v>0</v>
      </c>
      <c r="AN479" s="114">
        <f>IF('Encargos e Benefícios'!C478=0,0,'Encargos e Benefícios'!AD478/'Encargos e Benefícios'!C478)</f>
        <v>0</v>
      </c>
      <c r="AO479" s="32"/>
      <c r="AP479" s="31"/>
      <c r="AQ479" s="31"/>
      <c r="AR479" s="203"/>
      <c r="AS479" s="32"/>
    </row>
    <row r="480" spans="1:45" ht="12.75" hidden="1" x14ac:dyDescent="0.2">
      <c r="A480" s="47">
        <v>474</v>
      </c>
      <c r="B480" s="12">
        <f>'Encargos e Benefícios'!B479</f>
        <v>0</v>
      </c>
      <c r="C480" s="10">
        <f>'Encargos e Benefícios'!C479</f>
        <v>0</v>
      </c>
      <c r="D480" s="37"/>
      <c r="E480" s="167"/>
      <c r="F480" s="166"/>
      <c r="G480" s="165"/>
      <c r="H480" s="127"/>
      <c r="I480" s="46"/>
      <c r="J480" s="46"/>
      <c r="K480" s="46"/>
      <c r="L480" s="46"/>
      <c r="M480" s="165"/>
      <c r="N480" s="127"/>
      <c r="O480" s="46"/>
      <c r="P480" s="46"/>
      <c r="Q480" s="46"/>
      <c r="R480" s="46"/>
      <c r="S480" s="165"/>
      <c r="T480" s="127"/>
      <c r="U480" s="46"/>
      <c r="V480" s="46"/>
      <c r="W480" s="46"/>
      <c r="X480" s="46"/>
      <c r="Y480" s="165"/>
      <c r="Z480" s="127"/>
      <c r="AA480" s="46"/>
      <c r="AB480" s="46"/>
      <c r="AC480" s="46"/>
      <c r="AD480" s="46"/>
      <c r="AE480" s="165"/>
      <c r="AF480" s="127"/>
      <c r="AG480" s="46"/>
      <c r="AH480" s="46"/>
      <c r="AI480" s="46"/>
      <c r="AJ480" s="130"/>
      <c r="AK480" s="11">
        <f>'Encargos e Benefícios'!D479</f>
        <v>0</v>
      </c>
      <c r="AL480" s="11">
        <f>IF('Encargos e Benefícios'!C479=0,0,'Encargos e Benefícios'!U479/'Encargos e Benefícios'!C479)</f>
        <v>0</v>
      </c>
      <c r="AM480" s="11">
        <f>IF('Encargos e Benefícios'!C479=0,0,'Encargos e Benefícios'!AC479/'Encargos e Benefícios'!C479)</f>
        <v>0</v>
      </c>
      <c r="AN480" s="114">
        <f>IF('Encargos e Benefícios'!C479=0,0,'Encargos e Benefícios'!AD479/'Encargos e Benefícios'!C479)</f>
        <v>0</v>
      </c>
      <c r="AO480" s="32"/>
      <c r="AP480" s="31"/>
      <c r="AQ480" s="31"/>
      <c r="AR480" s="203"/>
      <c r="AS480" s="32"/>
    </row>
    <row r="481" spans="1:45" ht="12.75" hidden="1" x14ac:dyDescent="0.2">
      <c r="A481" s="47">
        <v>475</v>
      </c>
      <c r="B481" s="12">
        <f>'Encargos e Benefícios'!B480</f>
        <v>0</v>
      </c>
      <c r="C481" s="10">
        <f>'Encargos e Benefícios'!C480</f>
        <v>0</v>
      </c>
      <c r="D481" s="37"/>
      <c r="E481" s="167"/>
      <c r="F481" s="166"/>
      <c r="G481" s="165"/>
      <c r="H481" s="127"/>
      <c r="I481" s="46"/>
      <c r="J481" s="46"/>
      <c r="K481" s="46"/>
      <c r="L481" s="46"/>
      <c r="M481" s="165"/>
      <c r="N481" s="127"/>
      <c r="O481" s="46"/>
      <c r="P481" s="46"/>
      <c r="Q481" s="46"/>
      <c r="R481" s="46"/>
      <c r="S481" s="165"/>
      <c r="T481" s="127"/>
      <c r="U481" s="46"/>
      <c r="V481" s="46"/>
      <c r="W481" s="46"/>
      <c r="X481" s="46"/>
      <c r="Y481" s="165"/>
      <c r="Z481" s="127"/>
      <c r="AA481" s="46"/>
      <c r="AB481" s="46"/>
      <c r="AC481" s="46"/>
      <c r="AD481" s="46"/>
      <c r="AE481" s="165"/>
      <c r="AF481" s="127"/>
      <c r="AG481" s="46"/>
      <c r="AH481" s="46"/>
      <c r="AI481" s="46"/>
      <c r="AJ481" s="130"/>
      <c r="AK481" s="11">
        <f>'Encargos e Benefícios'!D480</f>
        <v>0</v>
      </c>
      <c r="AL481" s="11">
        <f>IF('Encargos e Benefícios'!C480=0,0,'Encargos e Benefícios'!U480/'Encargos e Benefícios'!C480)</f>
        <v>0</v>
      </c>
      <c r="AM481" s="11">
        <f>IF('Encargos e Benefícios'!C480=0,0,'Encargos e Benefícios'!AC480/'Encargos e Benefícios'!C480)</f>
        <v>0</v>
      </c>
      <c r="AN481" s="114">
        <f>IF('Encargos e Benefícios'!C480=0,0,'Encargos e Benefícios'!AD480/'Encargos e Benefícios'!C480)</f>
        <v>0</v>
      </c>
      <c r="AO481" s="32"/>
      <c r="AP481" s="31"/>
      <c r="AQ481" s="31"/>
      <c r="AR481" s="203"/>
      <c r="AS481" s="32"/>
    </row>
    <row r="482" spans="1:45" ht="12.75" hidden="1" x14ac:dyDescent="0.2">
      <c r="A482" s="47">
        <v>476</v>
      </c>
      <c r="B482" s="12">
        <f>'Encargos e Benefícios'!B481</f>
        <v>0</v>
      </c>
      <c r="C482" s="10">
        <f>'Encargos e Benefícios'!C481</f>
        <v>0</v>
      </c>
      <c r="D482" s="37"/>
      <c r="E482" s="167"/>
      <c r="F482" s="166"/>
      <c r="G482" s="165"/>
      <c r="H482" s="127"/>
      <c r="I482" s="46"/>
      <c r="J482" s="46"/>
      <c r="K482" s="46"/>
      <c r="L482" s="46"/>
      <c r="M482" s="165"/>
      <c r="N482" s="127"/>
      <c r="O482" s="46"/>
      <c r="P482" s="46"/>
      <c r="Q482" s="46"/>
      <c r="R482" s="46"/>
      <c r="S482" s="165"/>
      <c r="T482" s="127"/>
      <c r="U482" s="46"/>
      <c r="V482" s="46"/>
      <c r="W482" s="46"/>
      <c r="X482" s="46"/>
      <c r="Y482" s="165"/>
      <c r="Z482" s="127"/>
      <c r="AA482" s="46"/>
      <c r="AB482" s="46"/>
      <c r="AC482" s="46"/>
      <c r="AD482" s="46"/>
      <c r="AE482" s="165"/>
      <c r="AF482" s="127"/>
      <c r="AG482" s="46"/>
      <c r="AH482" s="46"/>
      <c r="AI482" s="46"/>
      <c r="AJ482" s="130"/>
      <c r="AK482" s="11">
        <f>'Encargos e Benefícios'!D481</f>
        <v>0</v>
      </c>
      <c r="AL482" s="11">
        <f>IF('Encargos e Benefícios'!C481=0,0,'Encargos e Benefícios'!U481/'Encargos e Benefícios'!C481)</f>
        <v>0</v>
      </c>
      <c r="AM482" s="11">
        <f>IF('Encargos e Benefícios'!C481=0,0,'Encargos e Benefícios'!AC481/'Encargos e Benefícios'!C481)</f>
        <v>0</v>
      </c>
      <c r="AN482" s="114">
        <f>IF('Encargos e Benefícios'!C481=0,0,'Encargos e Benefícios'!AD481/'Encargos e Benefícios'!C481)</f>
        <v>0</v>
      </c>
      <c r="AO482" s="32"/>
      <c r="AP482" s="31"/>
      <c r="AQ482" s="31"/>
      <c r="AR482" s="203"/>
      <c r="AS482" s="32"/>
    </row>
    <row r="483" spans="1:45" ht="12.75" hidden="1" x14ac:dyDescent="0.2">
      <c r="A483" s="47">
        <v>477</v>
      </c>
      <c r="B483" s="12">
        <f>'Encargos e Benefícios'!B482</f>
        <v>0</v>
      </c>
      <c r="C483" s="10">
        <f>'Encargos e Benefícios'!C482</f>
        <v>0</v>
      </c>
      <c r="D483" s="37"/>
      <c r="E483" s="167"/>
      <c r="F483" s="166"/>
      <c r="G483" s="165"/>
      <c r="H483" s="127"/>
      <c r="I483" s="46"/>
      <c r="J483" s="46"/>
      <c r="K483" s="46"/>
      <c r="L483" s="46"/>
      <c r="M483" s="165"/>
      <c r="N483" s="127"/>
      <c r="O483" s="46"/>
      <c r="P483" s="46"/>
      <c r="Q483" s="46"/>
      <c r="R483" s="46"/>
      <c r="S483" s="165"/>
      <c r="T483" s="127"/>
      <c r="U483" s="46"/>
      <c r="V483" s="46"/>
      <c r="W483" s="46"/>
      <c r="X483" s="46"/>
      <c r="Y483" s="165"/>
      <c r="Z483" s="127"/>
      <c r="AA483" s="46"/>
      <c r="AB483" s="46"/>
      <c r="AC483" s="46"/>
      <c r="AD483" s="46"/>
      <c r="AE483" s="165"/>
      <c r="AF483" s="127"/>
      <c r="AG483" s="46"/>
      <c r="AH483" s="46"/>
      <c r="AI483" s="46"/>
      <c r="AJ483" s="130"/>
      <c r="AK483" s="11">
        <f>'Encargos e Benefícios'!D482</f>
        <v>0</v>
      </c>
      <c r="AL483" s="11">
        <f>IF('Encargos e Benefícios'!C482=0,0,'Encargos e Benefícios'!U482/'Encargos e Benefícios'!C482)</f>
        <v>0</v>
      </c>
      <c r="AM483" s="11">
        <f>IF('Encargos e Benefícios'!C482=0,0,'Encargos e Benefícios'!AC482/'Encargos e Benefícios'!C482)</f>
        <v>0</v>
      </c>
      <c r="AN483" s="114">
        <f>IF('Encargos e Benefícios'!C482=0,0,'Encargos e Benefícios'!AD482/'Encargos e Benefícios'!C482)</f>
        <v>0</v>
      </c>
      <c r="AO483" s="32"/>
      <c r="AP483" s="31"/>
      <c r="AQ483" s="31"/>
      <c r="AR483" s="203"/>
      <c r="AS483" s="32"/>
    </row>
    <row r="484" spans="1:45" ht="12.75" hidden="1" x14ac:dyDescent="0.2">
      <c r="A484" s="47">
        <v>478</v>
      </c>
      <c r="B484" s="12">
        <f>'Encargos e Benefícios'!B483</f>
        <v>0</v>
      </c>
      <c r="C484" s="10">
        <f>'Encargos e Benefícios'!C483</f>
        <v>0</v>
      </c>
      <c r="D484" s="37"/>
      <c r="E484" s="167"/>
      <c r="F484" s="166"/>
      <c r="G484" s="165"/>
      <c r="H484" s="127"/>
      <c r="I484" s="46"/>
      <c r="J484" s="46"/>
      <c r="K484" s="46"/>
      <c r="L484" s="46"/>
      <c r="M484" s="165"/>
      <c r="N484" s="127"/>
      <c r="O484" s="46"/>
      <c r="P484" s="46"/>
      <c r="Q484" s="46"/>
      <c r="R484" s="46"/>
      <c r="S484" s="165"/>
      <c r="T484" s="127"/>
      <c r="U484" s="46"/>
      <c r="V484" s="46"/>
      <c r="W484" s="46"/>
      <c r="X484" s="46"/>
      <c r="Y484" s="165"/>
      <c r="Z484" s="127"/>
      <c r="AA484" s="46"/>
      <c r="AB484" s="46"/>
      <c r="AC484" s="46"/>
      <c r="AD484" s="46"/>
      <c r="AE484" s="165"/>
      <c r="AF484" s="127"/>
      <c r="AG484" s="46"/>
      <c r="AH484" s="46"/>
      <c r="AI484" s="46"/>
      <c r="AJ484" s="130"/>
      <c r="AK484" s="11">
        <f>'Encargos e Benefícios'!D483</f>
        <v>0</v>
      </c>
      <c r="AL484" s="11">
        <f>IF('Encargos e Benefícios'!C483=0,0,'Encargos e Benefícios'!U483/'Encargos e Benefícios'!C483)</f>
        <v>0</v>
      </c>
      <c r="AM484" s="11">
        <f>IF('Encargos e Benefícios'!C483=0,0,'Encargos e Benefícios'!AC483/'Encargos e Benefícios'!C483)</f>
        <v>0</v>
      </c>
      <c r="AN484" s="114">
        <f>IF('Encargos e Benefícios'!C483=0,0,'Encargos e Benefícios'!AD483/'Encargos e Benefícios'!C483)</f>
        <v>0</v>
      </c>
      <c r="AO484" s="32"/>
      <c r="AP484" s="31"/>
      <c r="AQ484" s="31"/>
      <c r="AR484" s="203"/>
      <c r="AS484" s="32"/>
    </row>
    <row r="485" spans="1:45" ht="12.75" hidden="1" x14ac:dyDescent="0.2">
      <c r="A485" s="47">
        <v>479</v>
      </c>
      <c r="B485" s="12">
        <f>'Encargos e Benefícios'!B484</f>
        <v>0</v>
      </c>
      <c r="C485" s="10">
        <f>'Encargos e Benefícios'!C484</f>
        <v>0</v>
      </c>
      <c r="D485" s="37"/>
      <c r="E485" s="167"/>
      <c r="F485" s="166"/>
      <c r="G485" s="165"/>
      <c r="H485" s="127"/>
      <c r="I485" s="46"/>
      <c r="J485" s="46"/>
      <c r="K485" s="46"/>
      <c r="L485" s="46"/>
      <c r="M485" s="165"/>
      <c r="N485" s="127"/>
      <c r="O485" s="46"/>
      <c r="P485" s="46"/>
      <c r="Q485" s="46"/>
      <c r="R485" s="46"/>
      <c r="S485" s="165"/>
      <c r="T485" s="127"/>
      <c r="U485" s="46"/>
      <c r="V485" s="46"/>
      <c r="W485" s="46"/>
      <c r="X485" s="46"/>
      <c r="Y485" s="165"/>
      <c r="Z485" s="127"/>
      <c r="AA485" s="46"/>
      <c r="AB485" s="46"/>
      <c r="AC485" s="46"/>
      <c r="AD485" s="46"/>
      <c r="AE485" s="165"/>
      <c r="AF485" s="127"/>
      <c r="AG485" s="46"/>
      <c r="AH485" s="46"/>
      <c r="AI485" s="46"/>
      <c r="AJ485" s="130"/>
      <c r="AK485" s="11">
        <f>'Encargos e Benefícios'!D484</f>
        <v>0</v>
      </c>
      <c r="AL485" s="11">
        <f>IF('Encargos e Benefícios'!C484=0,0,'Encargos e Benefícios'!U484/'Encargos e Benefícios'!C484)</f>
        <v>0</v>
      </c>
      <c r="AM485" s="11">
        <f>IF('Encargos e Benefícios'!C484=0,0,'Encargos e Benefícios'!AC484/'Encargos e Benefícios'!C484)</f>
        <v>0</v>
      </c>
      <c r="AN485" s="114">
        <f>IF('Encargos e Benefícios'!C484=0,0,'Encargos e Benefícios'!AD484/'Encargos e Benefícios'!C484)</f>
        <v>0</v>
      </c>
      <c r="AO485" s="32"/>
      <c r="AP485" s="31"/>
      <c r="AQ485" s="31"/>
      <c r="AR485" s="203"/>
      <c r="AS485" s="32"/>
    </row>
    <row r="486" spans="1:45" ht="12.75" hidden="1" x14ac:dyDescent="0.2">
      <c r="A486" s="47">
        <v>480</v>
      </c>
      <c r="B486" s="12">
        <f>'Encargos e Benefícios'!B485</f>
        <v>0</v>
      </c>
      <c r="C486" s="10">
        <f>'Encargos e Benefícios'!C485</f>
        <v>0</v>
      </c>
      <c r="D486" s="37"/>
      <c r="E486" s="167"/>
      <c r="F486" s="166"/>
      <c r="G486" s="165"/>
      <c r="H486" s="127"/>
      <c r="I486" s="46"/>
      <c r="J486" s="46"/>
      <c r="K486" s="46"/>
      <c r="L486" s="46"/>
      <c r="M486" s="165"/>
      <c r="N486" s="127"/>
      <c r="O486" s="46"/>
      <c r="P486" s="46"/>
      <c r="Q486" s="46"/>
      <c r="R486" s="46"/>
      <c r="S486" s="165"/>
      <c r="T486" s="127"/>
      <c r="U486" s="46"/>
      <c r="V486" s="46"/>
      <c r="W486" s="46"/>
      <c r="X486" s="46"/>
      <c r="Y486" s="165"/>
      <c r="Z486" s="127"/>
      <c r="AA486" s="46"/>
      <c r="AB486" s="46"/>
      <c r="AC486" s="46"/>
      <c r="AD486" s="46"/>
      <c r="AE486" s="165"/>
      <c r="AF486" s="127"/>
      <c r="AG486" s="46"/>
      <c r="AH486" s="46"/>
      <c r="AI486" s="46"/>
      <c r="AJ486" s="130"/>
      <c r="AK486" s="11">
        <f>'Encargos e Benefícios'!D485</f>
        <v>0</v>
      </c>
      <c r="AL486" s="11">
        <f>IF('Encargos e Benefícios'!C485=0,0,'Encargos e Benefícios'!U485/'Encargos e Benefícios'!C485)</f>
        <v>0</v>
      </c>
      <c r="AM486" s="11">
        <f>IF('Encargos e Benefícios'!C485=0,0,'Encargos e Benefícios'!AC485/'Encargos e Benefícios'!C485)</f>
        <v>0</v>
      </c>
      <c r="AN486" s="114">
        <f>IF('Encargos e Benefícios'!C485=0,0,'Encargos e Benefícios'!AD485/'Encargos e Benefícios'!C485)</f>
        <v>0</v>
      </c>
      <c r="AO486" s="32"/>
      <c r="AP486" s="31"/>
      <c r="AQ486" s="31"/>
      <c r="AR486" s="203"/>
      <c r="AS486" s="32"/>
    </row>
    <row r="487" spans="1:45" ht="12.75" hidden="1" x14ac:dyDescent="0.2">
      <c r="A487" s="47">
        <v>481</v>
      </c>
      <c r="B487" s="12">
        <f>'Encargos e Benefícios'!B486</f>
        <v>0</v>
      </c>
      <c r="C487" s="10">
        <f>'Encargos e Benefícios'!C486</f>
        <v>0</v>
      </c>
      <c r="D487" s="37"/>
      <c r="E487" s="167"/>
      <c r="F487" s="166"/>
      <c r="G487" s="165"/>
      <c r="H487" s="127"/>
      <c r="I487" s="46"/>
      <c r="J487" s="46"/>
      <c r="K487" s="46"/>
      <c r="L487" s="46"/>
      <c r="M487" s="165"/>
      <c r="N487" s="127"/>
      <c r="O487" s="46"/>
      <c r="P487" s="46"/>
      <c r="Q487" s="46"/>
      <c r="R487" s="46"/>
      <c r="S487" s="165"/>
      <c r="T487" s="127"/>
      <c r="U487" s="46"/>
      <c r="V487" s="46"/>
      <c r="W487" s="46"/>
      <c r="X487" s="46"/>
      <c r="Y487" s="165"/>
      <c r="Z487" s="127"/>
      <c r="AA487" s="46"/>
      <c r="AB487" s="46"/>
      <c r="AC487" s="46"/>
      <c r="AD487" s="46"/>
      <c r="AE487" s="165"/>
      <c r="AF487" s="127"/>
      <c r="AG487" s="46"/>
      <c r="AH487" s="46"/>
      <c r="AI487" s="46"/>
      <c r="AJ487" s="130"/>
      <c r="AK487" s="11">
        <f>'Encargos e Benefícios'!D486</f>
        <v>0</v>
      </c>
      <c r="AL487" s="11">
        <f>IF('Encargos e Benefícios'!C486=0,0,'Encargos e Benefícios'!U486/'Encargos e Benefícios'!C486)</f>
        <v>0</v>
      </c>
      <c r="AM487" s="11">
        <f>IF('Encargos e Benefícios'!C486=0,0,'Encargos e Benefícios'!AC486/'Encargos e Benefícios'!C486)</f>
        <v>0</v>
      </c>
      <c r="AN487" s="114">
        <f>IF('Encargos e Benefícios'!C486=0,0,'Encargos e Benefícios'!AD486/'Encargos e Benefícios'!C486)</f>
        <v>0</v>
      </c>
      <c r="AO487" s="32"/>
      <c r="AP487" s="31"/>
      <c r="AQ487" s="31"/>
      <c r="AR487" s="203"/>
      <c r="AS487" s="32"/>
    </row>
    <row r="488" spans="1:45" ht="12.75" hidden="1" x14ac:dyDescent="0.2">
      <c r="A488" s="47">
        <v>482</v>
      </c>
      <c r="B488" s="12">
        <f>'Encargos e Benefícios'!B487</f>
        <v>0</v>
      </c>
      <c r="C488" s="10">
        <f>'Encargos e Benefícios'!C487</f>
        <v>0</v>
      </c>
      <c r="D488" s="37"/>
      <c r="E488" s="167"/>
      <c r="F488" s="166"/>
      <c r="G488" s="165"/>
      <c r="H488" s="127"/>
      <c r="I488" s="46"/>
      <c r="J488" s="46"/>
      <c r="K488" s="46"/>
      <c r="L488" s="46"/>
      <c r="M488" s="165"/>
      <c r="N488" s="127"/>
      <c r="O488" s="46"/>
      <c r="P488" s="46"/>
      <c r="Q488" s="46"/>
      <c r="R488" s="46"/>
      <c r="S488" s="165"/>
      <c r="T488" s="127"/>
      <c r="U488" s="46"/>
      <c r="V488" s="46"/>
      <c r="W488" s="46"/>
      <c r="X488" s="46"/>
      <c r="Y488" s="165"/>
      <c r="Z488" s="127"/>
      <c r="AA488" s="46"/>
      <c r="AB488" s="46"/>
      <c r="AC488" s="46"/>
      <c r="AD488" s="46"/>
      <c r="AE488" s="165"/>
      <c r="AF488" s="127"/>
      <c r="AG488" s="46"/>
      <c r="AH488" s="46"/>
      <c r="AI488" s="46"/>
      <c r="AJ488" s="130"/>
      <c r="AK488" s="11">
        <f>'Encargos e Benefícios'!D487</f>
        <v>0</v>
      </c>
      <c r="AL488" s="11">
        <f>IF('Encargos e Benefícios'!C487=0,0,'Encargos e Benefícios'!U487/'Encargos e Benefícios'!C487)</f>
        <v>0</v>
      </c>
      <c r="AM488" s="11">
        <f>IF('Encargos e Benefícios'!C487=0,0,'Encargos e Benefícios'!AC487/'Encargos e Benefícios'!C487)</f>
        <v>0</v>
      </c>
      <c r="AN488" s="114">
        <f>IF('Encargos e Benefícios'!C487=0,0,'Encargos e Benefícios'!AD487/'Encargos e Benefícios'!C487)</f>
        <v>0</v>
      </c>
      <c r="AO488" s="32"/>
      <c r="AP488" s="31"/>
      <c r="AQ488" s="31"/>
      <c r="AR488" s="203"/>
      <c r="AS488" s="32"/>
    </row>
    <row r="489" spans="1:45" ht="12.75" hidden="1" x14ac:dyDescent="0.2">
      <c r="A489" s="47">
        <v>483</v>
      </c>
      <c r="B489" s="12">
        <f>'Encargos e Benefícios'!B488</f>
        <v>0</v>
      </c>
      <c r="C489" s="10">
        <f>'Encargos e Benefícios'!C488</f>
        <v>0</v>
      </c>
      <c r="D489" s="37"/>
      <c r="E489" s="167"/>
      <c r="F489" s="166"/>
      <c r="G489" s="165"/>
      <c r="H489" s="127"/>
      <c r="I489" s="46"/>
      <c r="J489" s="46"/>
      <c r="K489" s="46"/>
      <c r="L489" s="46"/>
      <c r="M489" s="165"/>
      <c r="N489" s="127"/>
      <c r="O489" s="46"/>
      <c r="P489" s="46"/>
      <c r="Q489" s="46"/>
      <c r="R489" s="46"/>
      <c r="S489" s="165"/>
      <c r="T489" s="127"/>
      <c r="U489" s="46"/>
      <c r="V489" s="46"/>
      <c r="W489" s="46"/>
      <c r="X489" s="46"/>
      <c r="Y489" s="165"/>
      <c r="Z489" s="127"/>
      <c r="AA489" s="46"/>
      <c r="AB489" s="46"/>
      <c r="AC489" s="46"/>
      <c r="AD489" s="46"/>
      <c r="AE489" s="165"/>
      <c r="AF489" s="127"/>
      <c r="AG489" s="46"/>
      <c r="AH489" s="46"/>
      <c r="AI489" s="46"/>
      <c r="AJ489" s="130"/>
      <c r="AK489" s="11">
        <f>'Encargos e Benefícios'!D488</f>
        <v>0</v>
      </c>
      <c r="AL489" s="11">
        <f>IF('Encargos e Benefícios'!C488=0,0,'Encargos e Benefícios'!U488/'Encargos e Benefícios'!C488)</f>
        <v>0</v>
      </c>
      <c r="AM489" s="11">
        <f>IF('Encargos e Benefícios'!C488=0,0,'Encargos e Benefícios'!AC488/'Encargos e Benefícios'!C488)</f>
        <v>0</v>
      </c>
      <c r="AN489" s="114">
        <f>IF('Encargos e Benefícios'!C488=0,0,'Encargos e Benefícios'!AD488/'Encargos e Benefícios'!C488)</f>
        <v>0</v>
      </c>
      <c r="AO489" s="32"/>
      <c r="AP489" s="31"/>
      <c r="AQ489" s="31"/>
      <c r="AR489" s="203"/>
      <c r="AS489" s="32"/>
    </row>
    <row r="490" spans="1:45" ht="12.75" hidden="1" x14ac:dyDescent="0.2">
      <c r="A490" s="47">
        <v>484</v>
      </c>
      <c r="B490" s="12">
        <f>'Encargos e Benefícios'!B489</f>
        <v>0</v>
      </c>
      <c r="C490" s="10">
        <f>'Encargos e Benefícios'!C489</f>
        <v>0</v>
      </c>
      <c r="D490" s="37"/>
      <c r="E490" s="167"/>
      <c r="F490" s="166"/>
      <c r="G490" s="165"/>
      <c r="H490" s="127"/>
      <c r="I490" s="46"/>
      <c r="J490" s="46"/>
      <c r="K490" s="46"/>
      <c r="L490" s="46"/>
      <c r="M490" s="165"/>
      <c r="N490" s="127"/>
      <c r="O490" s="46"/>
      <c r="P490" s="46"/>
      <c r="Q490" s="46"/>
      <c r="R490" s="46"/>
      <c r="S490" s="165"/>
      <c r="T490" s="127"/>
      <c r="U490" s="46"/>
      <c r="V490" s="46"/>
      <c r="W490" s="46"/>
      <c r="X490" s="46"/>
      <c r="Y490" s="165"/>
      <c r="Z490" s="127"/>
      <c r="AA490" s="46"/>
      <c r="AB490" s="46"/>
      <c r="AC490" s="46"/>
      <c r="AD490" s="46"/>
      <c r="AE490" s="165"/>
      <c r="AF490" s="127"/>
      <c r="AG490" s="46"/>
      <c r="AH490" s="46"/>
      <c r="AI490" s="46"/>
      <c r="AJ490" s="130"/>
      <c r="AK490" s="11">
        <f>'Encargos e Benefícios'!D489</f>
        <v>0</v>
      </c>
      <c r="AL490" s="11">
        <f>IF('Encargos e Benefícios'!C489=0,0,'Encargos e Benefícios'!U489/'Encargos e Benefícios'!C489)</f>
        <v>0</v>
      </c>
      <c r="AM490" s="11">
        <f>IF('Encargos e Benefícios'!C489=0,0,'Encargos e Benefícios'!AC489/'Encargos e Benefícios'!C489)</f>
        <v>0</v>
      </c>
      <c r="AN490" s="114">
        <f>IF('Encargos e Benefícios'!C489=0,0,'Encargos e Benefícios'!AD489/'Encargos e Benefícios'!C489)</f>
        <v>0</v>
      </c>
      <c r="AO490" s="32"/>
      <c r="AP490" s="31"/>
      <c r="AQ490" s="31"/>
      <c r="AR490" s="203"/>
      <c r="AS490" s="32"/>
    </row>
    <row r="491" spans="1:45" ht="12.75" hidden="1" x14ac:dyDescent="0.2">
      <c r="A491" s="47">
        <v>485</v>
      </c>
      <c r="B491" s="12">
        <f>'Encargos e Benefícios'!B490</f>
        <v>0</v>
      </c>
      <c r="C491" s="10">
        <f>'Encargos e Benefícios'!C490</f>
        <v>0</v>
      </c>
      <c r="D491" s="37"/>
      <c r="E491" s="167"/>
      <c r="F491" s="166"/>
      <c r="G491" s="165"/>
      <c r="H491" s="127"/>
      <c r="I491" s="46"/>
      <c r="J491" s="46"/>
      <c r="K491" s="46"/>
      <c r="L491" s="46"/>
      <c r="M491" s="165"/>
      <c r="N491" s="127"/>
      <c r="O491" s="46"/>
      <c r="P491" s="46"/>
      <c r="Q491" s="46"/>
      <c r="R491" s="46"/>
      <c r="S491" s="165"/>
      <c r="T491" s="127"/>
      <c r="U491" s="46"/>
      <c r="V491" s="46"/>
      <c r="W491" s="46"/>
      <c r="X491" s="46"/>
      <c r="Y491" s="165"/>
      <c r="Z491" s="127"/>
      <c r="AA491" s="46"/>
      <c r="AB491" s="46"/>
      <c r="AC491" s="46"/>
      <c r="AD491" s="46"/>
      <c r="AE491" s="165"/>
      <c r="AF491" s="127"/>
      <c r="AG491" s="46"/>
      <c r="AH491" s="46"/>
      <c r="AI491" s="46"/>
      <c r="AJ491" s="130"/>
      <c r="AK491" s="11">
        <f>'Encargos e Benefícios'!D490</f>
        <v>0</v>
      </c>
      <c r="AL491" s="11">
        <f>IF('Encargos e Benefícios'!C490=0,0,'Encargos e Benefícios'!U490/'Encargos e Benefícios'!C490)</f>
        <v>0</v>
      </c>
      <c r="AM491" s="11">
        <f>IF('Encargos e Benefícios'!C490=0,0,'Encargos e Benefícios'!AC490/'Encargos e Benefícios'!C490)</f>
        <v>0</v>
      </c>
      <c r="AN491" s="114">
        <f>IF('Encargos e Benefícios'!C490=0,0,'Encargos e Benefícios'!AD490/'Encargos e Benefícios'!C490)</f>
        <v>0</v>
      </c>
      <c r="AO491" s="32"/>
      <c r="AP491" s="31"/>
      <c r="AQ491" s="31"/>
      <c r="AR491" s="203"/>
      <c r="AS491" s="32"/>
    </row>
    <row r="492" spans="1:45" ht="12.75" hidden="1" x14ac:dyDescent="0.2">
      <c r="A492" s="47">
        <v>486</v>
      </c>
      <c r="B492" s="12">
        <f>'Encargos e Benefícios'!B491</f>
        <v>0</v>
      </c>
      <c r="C492" s="10">
        <f>'Encargos e Benefícios'!C491</f>
        <v>0</v>
      </c>
      <c r="D492" s="37"/>
      <c r="E492" s="167"/>
      <c r="F492" s="166"/>
      <c r="G492" s="165"/>
      <c r="H492" s="127"/>
      <c r="I492" s="46"/>
      <c r="J492" s="46"/>
      <c r="K492" s="46"/>
      <c r="L492" s="46"/>
      <c r="M492" s="165"/>
      <c r="N492" s="127"/>
      <c r="O492" s="46"/>
      <c r="P492" s="46"/>
      <c r="Q492" s="46"/>
      <c r="R492" s="46"/>
      <c r="S492" s="165"/>
      <c r="T492" s="127"/>
      <c r="U492" s="46"/>
      <c r="V492" s="46"/>
      <c r="W492" s="46"/>
      <c r="X492" s="46"/>
      <c r="Y492" s="165"/>
      <c r="Z492" s="127"/>
      <c r="AA492" s="46"/>
      <c r="AB492" s="46"/>
      <c r="AC492" s="46"/>
      <c r="AD492" s="46"/>
      <c r="AE492" s="165"/>
      <c r="AF492" s="127"/>
      <c r="AG492" s="46"/>
      <c r="AH492" s="46"/>
      <c r="AI492" s="46"/>
      <c r="AJ492" s="130"/>
      <c r="AK492" s="11">
        <f>'Encargos e Benefícios'!D491</f>
        <v>0</v>
      </c>
      <c r="AL492" s="11">
        <f>IF('Encargos e Benefícios'!C491=0,0,'Encargos e Benefícios'!U491/'Encargos e Benefícios'!C491)</f>
        <v>0</v>
      </c>
      <c r="AM492" s="11">
        <f>IF('Encargos e Benefícios'!C491=0,0,'Encargos e Benefícios'!AC491/'Encargos e Benefícios'!C491)</f>
        <v>0</v>
      </c>
      <c r="AN492" s="114">
        <f>IF('Encargos e Benefícios'!C491=0,0,'Encargos e Benefícios'!AD491/'Encargos e Benefícios'!C491)</f>
        <v>0</v>
      </c>
      <c r="AO492" s="32"/>
      <c r="AP492" s="31"/>
      <c r="AQ492" s="31"/>
      <c r="AR492" s="203"/>
      <c r="AS492" s="32"/>
    </row>
    <row r="493" spans="1:45" ht="12.75" hidden="1" x14ac:dyDescent="0.2">
      <c r="A493" s="47">
        <v>487</v>
      </c>
      <c r="B493" s="12">
        <f>'Encargos e Benefícios'!B492</f>
        <v>0</v>
      </c>
      <c r="C493" s="10">
        <f>'Encargos e Benefícios'!C492</f>
        <v>0</v>
      </c>
      <c r="D493" s="37"/>
      <c r="E493" s="167"/>
      <c r="F493" s="166"/>
      <c r="G493" s="165"/>
      <c r="H493" s="127"/>
      <c r="I493" s="46"/>
      <c r="J493" s="46"/>
      <c r="K493" s="46"/>
      <c r="L493" s="46"/>
      <c r="M493" s="165"/>
      <c r="N493" s="127"/>
      <c r="O493" s="46"/>
      <c r="P493" s="46"/>
      <c r="Q493" s="46"/>
      <c r="R493" s="46"/>
      <c r="S493" s="165"/>
      <c r="T493" s="127"/>
      <c r="U493" s="46"/>
      <c r="V493" s="46"/>
      <c r="W493" s="46"/>
      <c r="X493" s="46"/>
      <c r="Y493" s="165"/>
      <c r="Z493" s="127"/>
      <c r="AA493" s="46"/>
      <c r="AB493" s="46"/>
      <c r="AC493" s="46"/>
      <c r="AD493" s="46"/>
      <c r="AE493" s="165"/>
      <c r="AF493" s="127"/>
      <c r="AG493" s="46"/>
      <c r="AH493" s="46"/>
      <c r="AI493" s="46"/>
      <c r="AJ493" s="130"/>
      <c r="AK493" s="11">
        <f>'Encargos e Benefícios'!D492</f>
        <v>0</v>
      </c>
      <c r="AL493" s="11">
        <f>IF('Encargos e Benefícios'!C492=0,0,'Encargos e Benefícios'!U492/'Encargos e Benefícios'!C492)</f>
        <v>0</v>
      </c>
      <c r="AM493" s="11">
        <f>IF('Encargos e Benefícios'!C492=0,0,'Encargos e Benefícios'!AC492/'Encargos e Benefícios'!C492)</f>
        <v>0</v>
      </c>
      <c r="AN493" s="114">
        <f>IF('Encargos e Benefícios'!C492=0,0,'Encargos e Benefícios'!AD492/'Encargos e Benefícios'!C492)</f>
        <v>0</v>
      </c>
      <c r="AO493" s="32"/>
      <c r="AP493" s="31"/>
      <c r="AQ493" s="31"/>
      <c r="AR493" s="203"/>
      <c r="AS493" s="32"/>
    </row>
    <row r="494" spans="1:45" ht="12.75" hidden="1" x14ac:dyDescent="0.2">
      <c r="A494" s="47">
        <v>488</v>
      </c>
      <c r="B494" s="12">
        <f>'Encargos e Benefícios'!B493</f>
        <v>0</v>
      </c>
      <c r="C494" s="10">
        <f>'Encargos e Benefícios'!C493</f>
        <v>0</v>
      </c>
      <c r="D494" s="37"/>
      <c r="E494" s="167"/>
      <c r="F494" s="166"/>
      <c r="G494" s="165"/>
      <c r="H494" s="127"/>
      <c r="I494" s="46"/>
      <c r="J494" s="46"/>
      <c r="K494" s="46"/>
      <c r="L494" s="46"/>
      <c r="M494" s="165"/>
      <c r="N494" s="127"/>
      <c r="O494" s="46"/>
      <c r="P494" s="46"/>
      <c r="Q494" s="46"/>
      <c r="R494" s="46"/>
      <c r="S494" s="165"/>
      <c r="T494" s="127"/>
      <c r="U494" s="46"/>
      <c r="V494" s="46"/>
      <c r="W494" s="46"/>
      <c r="X494" s="46"/>
      <c r="Y494" s="165"/>
      <c r="Z494" s="127"/>
      <c r="AA494" s="46"/>
      <c r="AB494" s="46"/>
      <c r="AC494" s="46"/>
      <c r="AD494" s="46"/>
      <c r="AE494" s="165"/>
      <c r="AF494" s="127"/>
      <c r="AG494" s="46"/>
      <c r="AH494" s="46"/>
      <c r="AI494" s="46"/>
      <c r="AJ494" s="130"/>
      <c r="AK494" s="11">
        <f>'Encargos e Benefícios'!D493</f>
        <v>0</v>
      </c>
      <c r="AL494" s="11">
        <f>IF('Encargos e Benefícios'!C493=0,0,'Encargos e Benefícios'!U493/'Encargos e Benefícios'!C493)</f>
        <v>0</v>
      </c>
      <c r="AM494" s="11">
        <f>IF('Encargos e Benefícios'!C493=0,0,'Encargos e Benefícios'!AC493/'Encargos e Benefícios'!C493)</f>
        <v>0</v>
      </c>
      <c r="AN494" s="114">
        <f>IF('Encargos e Benefícios'!C493=0,0,'Encargos e Benefícios'!AD493/'Encargos e Benefícios'!C493)</f>
        <v>0</v>
      </c>
      <c r="AO494" s="32"/>
      <c r="AP494" s="31"/>
      <c r="AQ494" s="31"/>
      <c r="AR494" s="203"/>
      <c r="AS494" s="32"/>
    </row>
    <row r="495" spans="1:45" ht="12.75" hidden="1" x14ac:dyDescent="0.2">
      <c r="A495" s="47">
        <v>489</v>
      </c>
      <c r="B495" s="12">
        <f>'Encargos e Benefícios'!B494</f>
        <v>0</v>
      </c>
      <c r="C495" s="10">
        <f>'Encargos e Benefícios'!C494</f>
        <v>0</v>
      </c>
      <c r="D495" s="37"/>
      <c r="E495" s="167"/>
      <c r="F495" s="166"/>
      <c r="G495" s="165"/>
      <c r="H495" s="127"/>
      <c r="I495" s="46"/>
      <c r="J495" s="46"/>
      <c r="K495" s="46"/>
      <c r="L495" s="46"/>
      <c r="M495" s="165"/>
      <c r="N495" s="127"/>
      <c r="O495" s="46"/>
      <c r="P495" s="46"/>
      <c r="Q495" s="46"/>
      <c r="R495" s="46"/>
      <c r="S495" s="165"/>
      <c r="T495" s="127"/>
      <c r="U495" s="46"/>
      <c r="V495" s="46"/>
      <c r="W495" s="46"/>
      <c r="X495" s="46"/>
      <c r="Y495" s="165"/>
      <c r="Z495" s="127"/>
      <c r="AA495" s="46"/>
      <c r="AB495" s="46"/>
      <c r="AC495" s="46"/>
      <c r="AD495" s="46"/>
      <c r="AE495" s="165"/>
      <c r="AF495" s="127"/>
      <c r="AG495" s="46"/>
      <c r="AH495" s="46"/>
      <c r="AI495" s="46"/>
      <c r="AJ495" s="130"/>
      <c r="AK495" s="11">
        <f>'Encargos e Benefícios'!D494</f>
        <v>0</v>
      </c>
      <c r="AL495" s="11">
        <f>IF('Encargos e Benefícios'!C494=0,0,'Encargos e Benefícios'!U494/'Encargos e Benefícios'!C494)</f>
        <v>0</v>
      </c>
      <c r="AM495" s="11">
        <f>IF('Encargos e Benefícios'!C494=0,0,'Encargos e Benefícios'!AC494/'Encargos e Benefícios'!C494)</f>
        <v>0</v>
      </c>
      <c r="AN495" s="114">
        <f>IF('Encargos e Benefícios'!C494=0,0,'Encargos e Benefícios'!AD494/'Encargos e Benefícios'!C494)</f>
        <v>0</v>
      </c>
      <c r="AO495" s="32"/>
      <c r="AP495" s="31"/>
      <c r="AQ495" s="31"/>
      <c r="AR495" s="203"/>
      <c r="AS495" s="32"/>
    </row>
    <row r="496" spans="1:45" ht="12.75" hidden="1" x14ac:dyDescent="0.2">
      <c r="A496" s="47">
        <v>490</v>
      </c>
      <c r="B496" s="12">
        <f>'Encargos e Benefícios'!B495</f>
        <v>0</v>
      </c>
      <c r="C496" s="10">
        <f>'Encargos e Benefícios'!C495</f>
        <v>0</v>
      </c>
      <c r="D496" s="37"/>
      <c r="E496" s="167"/>
      <c r="F496" s="166"/>
      <c r="G496" s="165"/>
      <c r="H496" s="127"/>
      <c r="I496" s="46"/>
      <c r="J496" s="46"/>
      <c r="K496" s="46"/>
      <c r="L496" s="46"/>
      <c r="M496" s="165"/>
      <c r="N496" s="127"/>
      <c r="O496" s="46"/>
      <c r="P496" s="46"/>
      <c r="Q496" s="46"/>
      <c r="R496" s="46"/>
      <c r="S496" s="165"/>
      <c r="T496" s="127"/>
      <c r="U496" s="46"/>
      <c r="V496" s="46"/>
      <c r="W496" s="46"/>
      <c r="X496" s="46"/>
      <c r="Y496" s="165"/>
      <c r="Z496" s="127"/>
      <c r="AA496" s="46"/>
      <c r="AB496" s="46"/>
      <c r="AC496" s="46"/>
      <c r="AD496" s="46"/>
      <c r="AE496" s="165"/>
      <c r="AF496" s="127"/>
      <c r="AG496" s="46"/>
      <c r="AH496" s="46"/>
      <c r="AI496" s="46"/>
      <c r="AJ496" s="130"/>
      <c r="AK496" s="11">
        <f>'Encargos e Benefícios'!D495</f>
        <v>0</v>
      </c>
      <c r="AL496" s="11">
        <f>IF('Encargos e Benefícios'!C495=0,0,'Encargos e Benefícios'!U495/'Encargos e Benefícios'!C495)</f>
        <v>0</v>
      </c>
      <c r="AM496" s="11">
        <f>IF('Encargos e Benefícios'!C495=0,0,'Encargos e Benefícios'!AC495/'Encargos e Benefícios'!C495)</f>
        <v>0</v>
      </c>
      <c r="AN496" s="114">
        <f>IF('Encargos e Benefícios'!C495=0,0,'Encargos e Benefícios'!AD495/'Encargos e Benefícios'!C495)</f>
        <v>0</v>
      </c>
      <c r="AO496" s="32"/>
      <c r="AP496" s="31"/>
      <c r="AQ496" s="31"/>
      <c r="AR496" s="203"/>
      <c r="AS496" s="32"/>
    </row>
    <row r="497" spans="1:45" ht="12.75" hidden="1" x14ac:dyDescent="0.2">
      <c r="A497" s="47">
        <v>491</v>
      </c>
      <c r="B497" s="12">
        <f>'Encargos e Benefícios'!B496</f>
        <v>0</v>
      </c>
      <c r="C497" s="10">
        <f>'Encargos e Benefícios'!C496</f>
        <v>0</v>
      </c>
      <c r="D497" s="37"/>
      <c r="E497" s="167"/>
      <c r="F497" s="166"/>
      <c r="G497" s="165"/>
      <c r="H497" s="127"/>
      <c r="I497" s="46"/>
      <c r="J497" s="46"/>
      <c r="K497" s="46"/>
      <c r="L497" s="46"/>
      <c r="M497" s="165"/>
      <c r="N497" s="127"/>
      <c r="O497" s="46"/>
      <c r="P497" s="46"/>
      <c r="Q497" s="46"/>
      <c r="R497" s="46"/>
      <c r="S497" s="165"/>
      <c r="T497" s="127"/>
      <c r="U497" s="46"/>
      <c r="V497" s="46"/>
      <c r="W497" s="46"/>
      <c r="X497" s="46"/>
      <c r="Y497" s="165"/>
      <c r="Z497" s="127"/>
      <c r="AA497" s="46"/>
      <c r="AB497" s="46"/>
      <c r="AC497" s="46"/>
      <c r="AD497" s="46"/>
      <c r="AE497" s="165"/>
      <c r="AF497" s="127"/>
      <c r="AG497" s="46"/>
      <c r="AH497" s="46"/>
      <c r="AI497" s="46"/>
      <c r="AJ497" s="130"/>
      <c r="AK497" s="11">
        <f>'Encargos e Benefícios'!D496</f>
        <v>0</v>
      </c>
      <c r="AL497" s="11">
        <f>IF('Encargos e Benefícios'!C496=0,0,'Encargos e Benefícios'!U496/'Encargos e Benefícios'!C496)</f>
        <v>0</v>
      </c>
      <c r="AM497" s="11">
        <f>IF('Encargos e Benefícios'!C496=0,0,'Encargos e Benefícios'!AC496/'Encargos e Benefícios'!C496)</f>
        <v>0</v>
      </c>
      <c r="AN497" s="114">
        <f>IF('Encargos e Benefícios'!C496=0,0,'Encargos e Benefícios'!AD496/'Encargos e Benefícios'!C496)</f>
        <v>0</v>
      </c>
      <c r="AO497" s="32"/>
      <c r="AP497" s="31"/>
      <c r="AQ497" s="31"/>
      <c r="AR497" s="203"/>
      <c r="AS497" s="32"/>
    </row>
    <row r="498" spans="1:45" ht="12.75" hidden="1" x14ac:dyDescent="0.2">
      <c r="A498" s="47">
        <v>492</v>
      </c>
      <c r="B498" s="12">
        <f>'Encargos e Benefícios'!B497</f>
        <v>0</v>
      </c>
      <c r="C498" s="10">
        <f>'Encargos e Benefícios'!C497</f>
        <v>0</v>
      </c>
      <c r="D498" s="37"/>
      <c r="E498" s="167"/>
      <c r="F498" s="166"/>
      <c r="G498" s="165"/>
      <c r="H498" s="127"/>
      <c r="I498" s="46"/>
      <c r="J498" s="46"/>
      <c r="K498" s="46"/>
      <c r="L498" s="46"/>
      <c r="M498" s="165"/>
      <c r="N498" s="127"/>
      <c r="O498" s="46"/>
      <c r="P498" s="46"/>
      <c r="Q498" s="46"/>
      <c r="R498" s="46"/>
      <c r="S498" s="165"/>
      <c r="T498" s="127"/>
      <c r="U498" s="46"/>
      <c r="V498" s="46"/>
      <c r="W498" s="46"/>
      <c r="X498" s="46"/>
      <c r="Y498" s="165"/>
      <c r="Z498" s="127"/>
      <c r="AA498" s="46"/>
      <c r="AB498" s="46"/>
      <c r="AC498" s="46"/>
      <c r="AD498" s="46"/>
      <c r="AE498" s="165"/>
      <c r="AF498" s="127"/>
      <c r="AG498" s="46"/>
      <c r="AH498" s="46"/>
      <c r="AI498" s="46"/>
      <c r="AJ498" s="130"/>
      <c r="AK498" s="11">
        <f>'Encargos e Benefícios'!D497</f>
        <v>0</v>
      </c>
      <c r="AL498" s="11">
        <f>IF('Encargos e Benefícios'!C497=0,0,'Encargos e Benefícios'!U497/'Encargos e Benefícios'!C497)</f>
        <v>0</v>
      </c>
      <c r="AM498" s="11">
        <f>IF('Encargos e Benefícios'!C497=0,0,'Encargos e Benefícios'!AC497/'Encargos e Benefícios'!C497)</f>
        <v>0</v>
      </c>
      <c r="AN498" s="114">
        <f>IF('Encargos e Benefícios'!C497=0,0,'Encargos e Benefícios'!AD497/'Encargos e Benefícios'!C497)</f>
        <v>0</v>
      </c>
      <c r="AO498" s="32"/>
      <c r="AP498" s="31"/>
      <c r="AQ498" s="31"/>
      <c r="AR498" s="203"/>
      <c r="AS498" s="32"/>
    </row>
    <row r="499" spans="1:45" ht="12.75" hidden="1" x14ac:dyDescent="0.2">
      <c r="A499" s="47">
        <v>493</v>
      </c>
      <c r="B499" s="12">
        <f>'Encargos e Benefícios'!B498</f>
        <v>0</v>
      </c>
      <c r="C499" s="10">
        <f>'Encargos e Benefícios'!C498</f>
        <v>0</v>
      </c>
      <c r="D499" s="37"/>
      <c r="E499" s="167"/>
      <c r="F499" s="166"/>
      <c r="G499" s="165"/>
      <c r="H499" s="127"/>
      <c r="I499" s="46"/>
      <c r="J499" s="46"/>
      <c r="K499" s="46"/>
      <c r="L499" s="46"/>
      <c r="M499" s="165"/>
      <c r="N499" s="127"/>
      <c r="O499" s="46"/>
      <c r="P499" s="46"/>
      <c r="Q499" s="46"/>
      <c r="R499" s="46"/>
      <c r="S499" s="165"/>
      <c r="T499" s="127"/>
      <c r="U499" s="46"/>
      <c r="V499" s="46"/>
      <c r="W499" s="46"/>
      <c r="X499" s="46"/>
      <c r="Y499" s="165"/>
      <c r="Z499" s="127"/>
      <c r="AA499" s="46"/>
      <c r="AB499" s="46"/>
      <c r="AC499" s="46"/>
      <c r="AD499" s="46"/>
      <c r="AE499" s="165"/>
      <c r="AF499" s="127"/>
      <c r="AG499" s="46"/>
      <c r="AH499" s="46"/>
      <c r="AI499" s="46"/>
      <c r="AJ499" s="130"/>
      <c r="AK499" s="11">
        <f>'Encargos e Benefícios'!D498</f>
        <v>0</v>
      </c>
      <c r="AL499" s="11">
        <f>IF('Encargos e Benefícios'!C498=0,0,'Encargos e Benefícios'!U498/'Encargos e Benefícios'!C498)</f>
        <v>0</v>
      </c>
      <c r="AM499" s="11">
        <f>IF('Encargos e Benefícios'!C498=0,0,'Encargos e Benefícios'!AC498/'Encargos e Benefícios'!C498)</f>
        <v>0</v>
      </c>
      <c r="AN499" s="114">
        <f>IF('Encargos e Benefícios'!C498=0,0,'Encargos e Benefícios'!AD498/'Encargos e Benefícios'!C498)</f>
        <v>0</v>
      </c>
      <c r="AO499" s="32"/>
      <c r="AP499" s="31"/>
      <c r="AQ499" s="31"/>
      <c r="AR499" s="203"/>
      <c r="AS499" s="32"/>
    </row>
    <row r="500" spans="1:45" ht="12.75" hidden="1" x14ac:dyDescent="0.2">
      <c r="A500" s="47">
        <v>494</v>
      </c>
      <c r="B500" s="12">
        <f>'Encargos e Benefícios'!B499</f>
        <v>0</v>
      </c>
      <c r="C500" s="10">
        <f>'Encargos e Benefícios'!C499</f>
        <v>0</v>
      </c>
      <c r="D500" s="37"/>
      <c r="E500" s="167"/>
      <c r="F500" s="166"/>
      <c r="G500" s="165"/>
      <c r="H500" s="127"/>
      <c r="I500" s="46"/>
      <c r="J500" s="46"/>
      <c r="K500" s="46"/>
      <c r="L500" s="46"/>
      <c r="M500" s="165"/>
      <c r="N500" s="127"/>
      <c r="O500" s="46"/>
      <c r="P500" s="46"/>
      <c r="Q500" s="46"/>
      <c r="R500" s="46"/>
      <c r="S500" s="165"/>
      <c r="T500" s="127"/>
      <c r="U500" s="46"/>
      <c r="V500" s="46"/>
      <c r="W500" s="46"/>
      <c r="X500" s="46"/>
      <c r="Y500" s="165"/>
      <c r="Z500" s="127"/>
      <c r="AA500" s="46"/>
      <c r="AB500" s="46"/>
      <c r="AC500" s="46"/>
      <c r="AD500" s="46"/>
      <c r="AE500" s="165"/>
      <c r="AF500" s="127"/>
      <c r="AG500" s="46"/>
      <c r="AH500" s="46"/>
      <c r="AI500" s="46"/>
      <c r="AJ500" s="130"/>
      <c r="AK500" s="11">
        <f>'Encargos e Benefícios'!D499</f>
        <v>0</v>
      </c>
      <c r="AL500" s="11">
        <f>IF('Encargos e Benefícios'!C499=0,0,'Encargos e Benefícios'!U499/'Encargos e Benefícios'!C499)</f>
        <v>0</v>
      </c>
      <c r="AM500" s="11">
        <f>IF('Encargos e Benefícios'!C499=0,0,'Encargos e Benefícios'!AC499/'Encargos e Benefícios'!C499)</f>
        <v>0</v>
      </c>
      <c r="AN500" s="114">
        <f>IF('Encargos e Benefícios'!C499=0,0,'Encargos e Benefícios'!AD499/'Encargos e Benefícios'!C499)</f>
        <v>0</v>
      </c>
      <c r="AO500" s="32"/>
      <c r="AP500" s="31"/>
      <c r="AQ500" s="31"/>
      <c r="AR500" s="203"/>
      <c r="AS500" s="32"/>
    </row>
    <row r="501" spans="1:45" ht="12.75" hidden="1" x14ac:dyDescent="0.2">
      <c r="A501" s="47">
        <v>495</v>
      </c>
      <c r="B501" s="12">
        <f>'Encargos e Benefícios'!B500</f>
        <v>0</v>
      </c>
      <c r="C501" s="10">
        <f>'Encargos e Benefícios'!C500</f>
        <v>0</v>
      </c>
      <c r="D501" s="37"/>
      <c r="E501" s="167"/>
      <c r="F501" s="166"/>
      <c r="G501" s="165"/>
      <c r="H501" s="127"/>
      <c r="I501" s="46"/>
      <c r="J501" s="46"/>
      <c r="K501" s="46"/>
      <c r="L501" s="46"/>
      <c r="M501" s="165"/>
      <c r="N501" s="127"/>
      <c r="O501" s="46"/>
      <c r="P501" s="46"/>
      <c r="Q501" s="46"/>
      <c r="R501" s="46"/>
      <c r="S501" s="165"/>
      <c r="T501" s="127"/>
      <c r="U501" s="46"/>
      <c r="V501" s="46"/>
      <c r="W501" s="46"/>
      <c r="X501" s="46"/>
      <c r="Y501" s="165"/>
      <c r="Z501" s="127"/>
      <c r="AA501" s="46"/>
      <c r="AB501" s="46"/>
      <c r="AC501" s="46"/>
      <c r="AD501" s="46"/>
      <c r="AE501" s="165"/>
      <c r="AF501" s="127"/>
      <c r="AG501" s="46"/>
      <c r="AH501" s="46"/>
      <c r="AI501" s="46"/>
      <c r="AJ501" s="130"/>
      <c r="AK501" s="11">
        <f>'Encargos e Benefícios'!D500</f>
        <v>0</v>
      </c>
      <c r="AL501" s="11">
        <f>IF('Encargos e Benefícios'!C500=0,0,'Encargos e Benefícios'!U500/'Encargos e Benefícios'!C500)</f>
        <v>0</v>
      </c>
      <c r="AM501" s="11">
        <f>IF('Encargos e Benefícios'!C500=0,0,'Encargos e Benefícios'!AC500/'Encargos e Benefícios'!C500)</f>
        <v>0</v>
      </c>
      <c r="AN501" s="114">
        <f>IF('Encargos e Benefícios'!C500=0,0,'Encargos e Benefícios'!AD500/'Encargos e Benefícios'!C500)</f>
        <v>0</v>
      </c>
      <c r="AO501" s="32"/>
      <c r="AP501" s="31"/>
      <c r="AQ501" s="31"/>
      <c r="AR501" s="203"/>
      <c r="AS501" s="32"/>
    </row>
    <row r="502" spans="1:45" ht="12.75" hidden="1" x14ac:dyDescent="0.2">
      <c r="A502" s="47">
        <v>496</v>
      </c>
      <c r="B502" s="12">
        <f>'Encargos e Benefícios'!B501</f>
        <v>0</v>
      </c>
      <c r="C502" s="10">
        <f>'Encargos e Benefícios'!C501</f>
        <v>0</v>
      </c>
      <c r="D502" s="37"/>
      <c r="E502" s="167"/>
      <c r="F502" s="166"/>
      <c r="G502" s="165"/>
      <c r="H502" s="127"/>
      <c r="I502" s="46"/>
      <c r="J502" s="46"/>
      <c r="K502" s="46"/>
      <c r="L502" s="46"/>
      <c r="M502" s="165"/>
      <c r="N502" s="127"/>
      <c r="O502" s="46"/>
      <c r="P502" s="46"/>
      <c r="Q502" s="46"/>
      <c r="R502" s="46"/>
      <c r="S502" s="165"/>
      <c r="T502" s="127"/>
      <c r="U502" s="46"/>
      <c r="V502" s="46"/>
      <c r="W502" s="46"/>
      <c r="X502" s="46"/>
      <c r="Y502" s="165"/>
      <c r="Z502" s="127"/>
      <c r="AA502" s="46"/>
      <c r="AB502" s="46"/>
      <c r="AC502" s="46"/>
      <c r="AD502" s="46"/>
      <c r="AE502" s="165"/>
      <c r="AF502" s="127"/>
      <c r="AG502" s="46"/>
      <c r="AH502" s="46"/>
      <c r="AI502" s="46"/>
      <c r="AJ502" s="130"/>
      <c r="AK502" s="11">
        <f>'Encargos e Benefícios'!D501</f>
        <v>0</v>
      </c>
      <c r="AL502" s="11">
        <f>IF('Encargos e Benefícios'!C501=0,0,'Encargos e Benefícios'!U501/'Encargos e Benefícios'!C501)</f>
        <v>0</v>
      </c>
      <c r="AM502" s="11">
        <f>IF('Encargos e Benefícios'!C501=0,0,'Encargos e Benefícios'!AC501/'Encargos e Benefícios'!C501)</f>
        <v>0</v>
      </c>
      <c r="AN502" s="114">
        <f>IF('Encargos e Benefícios'!C501=0,0,'Encargos e Benefícios'!AD501/'Encargos e Benefícios'!C501)</f>
        <v>0</v>
      </c>
      <c r="AO502" s="32"/>
      <c r="AP502" s="31"/>
      <c r="AQ502" s="31"/>
      <c r="AR502" s="203"/>
      <c r="AS502" s="32"/>
    </row>
    <row r="503" spans="1:45" ht="12.75" hidden="1" x14ac:dyDescent="0.2">
      <c r="A503" s="47">
        <v>497</v>
      </c>
      <c r="B503" s="12">
        <f>'Encargos e Benefícios'!B502</f>
        <v>0</v>
      </c>
      <c r="C503" s="10">
        <f>'Encargos e Benefícios'!C502</f>
        <v>0</v>
      </c>
      <c r="D503" s="37"/>
      <c r="E503" s="167"/>
      <c r="F503" s="166"/>
      <c r="G503" s="165"/>
      <c r="H503" s="127"/>
      <c r="I503" s="46"/>
      <c r="J503" s="46"/>
      <c r="K503" s="46"/>
      <c r="L503" s="46"/>
      <c r="M503" s="165"/>
      <c r="N503" s="127"/>
      <c r="O503" s="46"/>
      <c r="P503" s="46"/>
      <c r="Q503" s="46"/>
      <c r="R503" s="46"/>
      <c r="S503" s="165"/>
      <c r="T503" s="127"/>
      <c r="U503" s="46"/>
      <c r="V503" s="46"/>
      <c r="W503" s="46"/>
      <c r="X503" s="46"/>
      <c r="Y503" s="165"/>
      <c r="Z503" s="127"/>
      <c r="AA503" s="46"/>
      <c r="AB503" s="46"/>
      <c r="AC503" s="46"/>
      <c r="AD503" s="46"/>
      <c r="AE503" s="165"/>
      <c r="AF503" s="127"/>
      <c r="AG503" s="46"/>
      <c r="AH503" s="46"/>
      <c r="AI503" s="46"/>
      <c r="AJ503" s="130"/>
      <c r="AK503" s="11">
        <f>'Encargos e Benefícios'!D502</f>
        <v>0</v>
      </c>
      <c r="AL503" s="11">
        <f>IF('Encargos e Benefícios'!C502=0,0,'Encargos e Benefícios'!U502/'Encargos e Benefícios'!C502)</f>
        <v>0</v>
      </c>
      <c r="AM503" s="11">
        <f>IF('Encargos e Benefícios'!C502=0,0,'Encargos e Benefícios'!AC502/'Encargos e Benefícios'!C502)</f>
        <v>0</v>
      </c>
      <c r="AN503" s="114">
        <f>IF('Encargos e Benefícios'!C502=0,0,'Encargos e Benefícios'!AD502/'Encargos e Benefícios'!C502)</f>
        <v>0</v>
      </c>
      <c r="AO503" s="32"/>
      <c r="AP503" s="31"/>
      <c r="AQ503" s="31"/>
      <c r="AR503" s="203"/>
      <c r="AS503" s="32"/>
    </row>
    <row r="504" spans="1:45" ht="12.75" hidden="1" x14ac:dyDescent="0.2">
      <c r="A504" s="47">
        <v>498</v>
      </c>
      <c r="B504" s="12">
        <f>'Encargos e Benefícios'!B503</f>
        <v>0</v>
      </c>
      <c r="C504" s="10">
        <f>'Encargos e Benefícios'!C503</f>
        <v>0</v>
      </c>
      <c r="D504" s="37"/>
      <c r="E504" s="167"/>
      <c r="F504" s="166"/>
      <c r="G504" s="165"/>
      <c r="H504" s="127"/>
      <c r="I504" s="46"/>
      <c r="J504" s="46"/>
      <c r="K504" s="46"/>
      <c r="L504" s="46"/>
      <c r="M504" s="165"/>
      <c r="N504" s="127"/>
      <c r="O504" s="46"/>
      <c r="P504" s="46"/>
      <c r="Q504" s="46"/>
      <c r="R504" s="46"/>
      <c r="S504" s="165"/>
      <c r="T504" s="127"/>
      <c r="U504" s="46"/>
      <c r="V504" s="46"/>
      <c r="W504" s="46"/>
      <c r="X504" s="46"/>
      <c r="Y504" s="165"/>
      <c r="Z504" s="127"/>
      <c r="AA504" s="46"/>
      <c r="AB504" s="46"/>
      <c r="AC504" s="46"/>
      <c r="AD504" s="46"/>
      <c r="AE504" s="165"/>
      <c r="AF504" s="127"/>
      <c r="AG504" s="46"/>
      <c r="AH504" s="46"/>
      <c r="AI504" s="46"/>
      <c r="AJ504" s="130"/>
      <c r="AK504" s="11">
        <f>'Encargos e Benefícios'!D503</f>
        <v>0</v>
      </c>
      <c r="AL504" s="11">
        <f>IF('Encargos e Benefícios'!C503=0,0,'Encargos e Benefícios'!U503/'Encargos e Benefícios'!C503)</f>
        <v>0</v>
      </c>
      <c r="AM504" s="11">
        <f>IF('Encargos e Benefícios'!C503=0,0,'Encargos e Benefícios'!AC503/'Encargos e Benefícios'!C503)</f>
        <v>0</v>
      </c>
      <c r="AN504" s="114">
        <f>IF('Encargos e Benefícios'!C503=0,0,'Encargos e Benefícios'!AD503/'Encargos e Benefícios'!C503)</f>
        <v>0</v>
      </c>
      <c r="AO504" s="32"/>
      <c r="AP504" s="31"/>
      <c r="AQ504" s="31"/>
      <c r="AR504" s="203"/>
      <c r="AS504" s="32"/>
    </row>
    <row r="505" spans="1:45" ht="12.75" hidden="1" x14ac:dyDescent="0.2">
      <c r="A505" s="47">
        <v>499</v>
      </c>
      <c r="B505" s="12">
        <f>'Encargos e Benefícios'!B504</f>
        <v>0</v>
      </c>
      <c r="C505" s="10">
        <f>'Encargos e Benefícios'!C504</f>
        <v>0</v>
      </c>
      <c r="D505" s="37"/>
      <c r="E505" s="167"/>
      <c r="F505" s="166"/>
      <c r="G505" s="165"/>
      <c r="H505" s="127"/>
      <c r="I505" s="46"/>
      <c r="J505" s="46"/>
      <c r="K505" s="46"/>
      <c r="L505" s="46"/>
      <c r="M505" s="165"/>
      <c r="N505" s="127"/>
      <c r="O505" s="46"/>
      <c r="P505" s="46"/>
      <c r="Q505" s="46"/>
      <c r="R505" s="46"/>
      <c r="S505" s="165"/>
      <c r="T505" s="127"/>
      <c r="U505" s="46"/>
      <c r="V505" s="46"/>
      <c r="W505" s="46"/>
      <c r="X505" s="46"/>
      <c r="Y505" s="165"/>
      <c r="Z505" s="127"/>
      <c r="AA505" s="46"/>
      <c r="AB505" s="46"/>
      <c r="AC505" s="46"/>
      <c r="AD505" s="46"/>
      <c r="AE505" s="165"/>
      <c r="AF505" s="127"/>
      <c r="AG505" s="46"/>
      <c r="AH505" s="46"/>
      <c r="AI505" s="46"/>
      <c r="AJ505" s="130"/>
      <c r="AK505" s="11">
        <f>'Encargos e Benefícios'!D504</f>
        <v>0</v>
      </c>
      <c r="AL505" s="11">
        <f>IF('Encargos e Benefícios'!C504=0,0,'Encargos e Benefícios'!U504/'Encargos e Benefícios'!C504)</f>
        <v>0</v>
      </c>
      <c r="AM505" s="11">
        <f>IF('Encargos e Benefícios'!C504=0,0,'Encargos e Benefícios'!AC504/'Encargos e Benefícios'!C504)</f>
        <v>0</v>
      </c>
      <c r="AN505" s="114">
        <f>IF('Encargos e Benefícios'!C504=0,0,'Encargos e Benefícios'!AD504/'Encargos e Benefícios'!C504)</f>
        <v>0</v>
      </c>
      <c r="AO505" s="32"/>
      <c r="AP505" s="31"/>
      <c r="AQ505" s="31"/>
      <c r="AR505" s="203"/>
      <c r="AS505" s="32"/>
    </row>
    <row r="506" spans="1:45" ht="13.5" hidden="1" customHeight="1" thickBot="1" x14ac:dyDescent="0.25">
      <c r="A506" s="47">
        <v>500</v>
      </c>
      <c r="B506" s="12">
        <f>'Encargos e Benefícios'!B505</f>
        <v>0</v>
      </c>
      <c r="C506" s="10">
        <f>'Encargos e Benefícios'!C505</f>
        <v>0</v>
      </c>
      <c r="D506" s="37"/>
      <c r="E506" s="167"/>
      <c r="F506" s="166"/>
      <c r="G506" s="165"/>
      <c r="H506" s="127"/>
      <c r="I506" s="46"/>
      <c r="J506" s="46"/>
      <c r="K506" s="46"/>
      <c r="L506" s="46"/>
      <c r="M506" s="165"/>
      <c r="N506" s="127"/>
      <c r="O506" s="46"/>
      <c r="P506" s="46"/>
      <c r="Q506" s="46"/>
      <c r="R506" s="46"/>
      <c r="S506" s="165"/>
      <c r="T506" s="127"/>
      <c r="U506" s="46"/>
      <c r="V506" s="46"/>
      <c r="W506" s="46"/>
      <c r="X506" s="46"/>
      <c r="Y506" s="165"/>
      <c r="Z506" s="127"/>
      <c r="AA506" s="46"/>
      <c r="AB506" s="46"/>
      <c r="AC506" s="46"/>
      <c r="AD506" s="46"/>
      <c r="AE506" s="165"/>
      <c r="AF506" s="127"/>
      <c r="AG506" s="46"/>
      <c r="AH506" s="46"/>
      <c r="AI506" s="46"/>
      <c r="AJ506" s="130"/>
      <c r="AK506" s="11">
        <f>'Encargos e Benefícios'!D505</f>
        <v>0</v>
      </c>
      <c r="AL506" s="11">
        <f>IF('Encargos e Benefícios'!C505=0,0,'Encargos e Benefícios'!U505/'Encargos e Benefícios'!C505)</f>
        <v>0</v>
      </c>
      <c r="AM506" s="11">
        <f>IF('Encargos e Benefícios'!C505=0,0,'Encargos e Benefícios'!AC505/'Encargos e Benefícios'!C505)</f>
        <v>0</v>
      </c>
      <c r="AN506" s="114">
        <f>IF('Encargos e Benefícios'!C505=0,0,'Encargos e Benefícios'!AD505/'Encargos e Benefícios'!C505)</f>
        <v>0</v>
      </c>
      <c r="AO506" s="32"/>
      <c r="AP506" s="31"/>
      <c r="AQ506" s="31"/>
      <c r="AR506" s="203"/>
      <c r="AS506" s="32"/>
    </row>
    <row r="507" spans="1:45" ht="17.25" customHeight="1" x14ac:dyDescent="0.2">
      <c r="A507" s="300"/>
      <c r="B507" s="300"/>
      <c r="C507" s="301">
        <f>SUM(C7:C506)</f>
        <v>22</v>
      </c>
      <c r="D507" s="302"/>
      <c r="E507" s="304"/>
      <c r="F507" s="304"/>
      <c r="G507" s="305"/>
      <c r="H507" s="305"/>
      <c r="I507" s="305"/>
      <c r="J507" s="305"/>
      <c r="K507" s="305"/>
      <c r="L507" s="305"/>
      <c r="M507" s="305"/>
      <c r="N507" s="305"/>
      <c r="O507" s="305"/>
      <c r="P507" s="305"/>
      <c r="Q507" s="305"/>
      <c r="R507" s="305"/>
      <c r="S507" s="305"/>
      <c r="T507" s="305"/>
      <c r="U507" s="305"/>
      <c r="V507" s="305"/>
      <c r="W507" s="305"/>
      <c r="X507" s="305"/>
      <c r="Y507" s="305"/>
      <c r="Z507" s="305"/>
      <c r="AA507" s="305"/>
      <c r="AB507" s="305"/>
      <c r="AC507" s="305"/>
      <c r="AD507" s="305"/>
      <c r="AE507" s="305"/>
      <c r="AF507" s="305"/>
      <c r="AG507" s="305"/>
      <c r="AH507" s="305"/>
      <c r="AI507" s="305"/>
      <c r="AJ507" s="305"/>
      <c r="AK507" s="304">
        <f>SUM(AK7:AK506)</f>
        <v>126722.29000000002</v>
      </c>
      <c r="AL507" s="304">
        <f>SUM(AL7:AL506)</f>
        <v>99969.806555555566</v>
      </c>
      <c r="AM507" s="304">
        <f>SUM(AM7:AM506)</f>
        <v>32040.25</v>
      </c>
      <c r="AN507" s="304">
        <f>SUM(AN7:AN506)</f>
        <v>258732.34655555556</v>
      </c>
      <c r="AO507" s="304">
        <f t="shared" ref="AO507:AQ507" si="0">SUM(AO7:AO506)</f>
        <v>0</v>
      </c>
      <c r="AP507" s="304">
        <f t="shared" si="0"/>
        <v>0</v>
      </c>
      <c r="AQ507" s="304">
        <f t="shared" si="0"/>
        <v>0</v>
      </c>
      <c r="AR507" s="308"/>
      <c r="AS507" s="118"/>
    </row>
    <row r="508" spans="1:45" ht="30" customHeight="1" x14ac:dyDescent="0.2">
      <c r="A508" s="115"/>
      <c r="B508" s="115"/>
      <c r="C508" s="116"/>
      <c r="D508" s="117"/>
      <c r="E508" s="118"/>
      <c r="F508" s="118"/>
      <c r="G508" s="119"/>
      <c r="H508" s="119"/>
      <c r="I508" s="119"/>
      <c r="J508" s="119"/>
      <c r="K508" s="119"/>
      <c r="L508" s="119"/>
      <c r="M508" s="118"/>
      <c r="N508" s="118"/>
      <c r="O508" s="118"/>
      <c r="P508" s="118"/>
      <c r="Q508" s="118"/>
      <c r="R508" s="118"/>
      <c r="S508" s="118"/>
      <c r="T508" s="118"/>
      <c r="U508" s="118"/>
      <c r="V508" s="118"/>
      <c r="W508" s="118"/>
      <c r="X508" s="118"/>
      <c r="Y508" s="118"/>
      <c r="Z508" s="118"/>
      <c r="AA508" s="118"/>
      <c r="AB508" s="118"/>
      <c r="AC508" s="118"/>
      <c r="AD508" s="118"/>
      <c r="AE508" s="118"/>
      <c r="AF508" s="118"/>
      <c r="AG508" s="118"/>
      <c r="AH508" s="118"/>
      <c r="AI508" s="118"/>
      <c r="AJ508" s="118"/>
      <c r="AK508" s="118"/>
      <c r="AL508" s="118"/>
      <c r="AM508" s="118"/>
      <c r="AN508" s="118"/>
      <c r="AO508" s="118"/>
      <c r="AP508" s="118"/>
      <c r="AQ508" s="118"/>
      <c r="AR508" s="117"/>
      <c r="AS508" s="118"/>
    </row>
    <row r="509" spans="1:45" ht="15.75" customHeight="1" x14ac:dyDescent="0.2">
      <c r="A509" s="368" t="s">
        <v>364</v>
      </c>
      <c r="B509" s="368"/>
      <c r="C509" s="368"/>
      <c r="D509" s="368"/>
      <c r="E509" s="368"/>
      <c r="F509" s="368"/>
      <c r="G509" s="368"/>
      <c r="H509" s="368"/>
      <c r="I509" s="368"/>
      <c r="J509" s="368"/>
      <c r="K509" s="368"/>
      <c r="L509" s="368"/>
      <c r="M509" s="368"/>
      <c r="N509" s="368"/>
      <c r="O509" s="368"/>
      <c r="P509" s="368"/>
      <c r="Q509" s="368"/>
      <c r="R509" s="368"/>
      <c r="S509" s="368"/>
      <c r="T509" s="368"/>
      <c r="U509" s="368"/>
      <c r="V509" s="368"/>
      <c r="W509" s="368"/>
      <c r="X509" s="368"/>
      <c r="Y509" s="368"/>
      <c r="Z509" s="368"/>
      <c r="AA509" s="368"/>
      <c r="AB509" s="368"/>
      <c r="AC509" s="368"/>
      <c r="AD509" s="368"/>
      <c r="AE509" s="368"/>
      <c r="AF509" s="368"/>
      <c r="AG509" s="368"/>
      <c r="AH509" s="368"/>
      <c r="AI509" s="368"/>
      <c r="AJ509" s="368"/>
      <c r="AK509" s="368"/>
      <c r="AL509" s="368"/>
      <c r="AM509" s="368"/>
      <c r="AN509" s="368"/>
      <c r="AO509" s="128"/>
      <c r="AP509" s="128"/>
      <c r="AQ509" s="128"/>
      <c r="AR509" s="3"/>
      <c r="AS509" s="128"/>
    </row>
    <row r="510" spans="1:45" ht="20.25" customHeight="1" x14ac:dyDescent="0.2">
      <c r="A510" s="380" t="s">
        <v>30</v>
      </c>
      <c r="B510" s="380" t="s">
        <v>337</v>
      </c>
      <c r="C510" s="380" t="s">
        <v>370</v>
      </c>
      <c r="D510" s="392" t="s">
        <v>371</v>
      </c>
      <c r="E510" s="390" t="s">
        <v>372</v>
      </c>
      <c r="F510" s="392" t="s">
        <v>373</v>
      </c>
      <c r="G510" s="390" t="s">
        <v>390</v>
      </c>
      <c r="H510" s="380"/>
      <c r="I510" s="380"/>
      <c r="J510" s="380"/>
      <c r="K510" s="380"/>
      <c r="L510" s="392"/>
      <c r="M510" s="390" t="s">
        <v>391</v>
      </c>
      <c r="N510" s="380"/>
      <c r="O510" s="380"/>
      <c r="P510" s="380"/>
      <c r="Q510" s="380"/>
      <c r="R510" s="380"/>
      <c r="S510" s="390" t="s">
        <v>392</v>
      </c>
      <c r="T510" s="380"/>
      <c r="U510" s="380"/>
      <c r="V510" s="380"/>
      <c r="W510" s="380"/>
      <c r="X510" s="380"/>
      <c r="Y510" s="390" t="s">
        <v>393</v>
      </c>
      <c r="Z510" s="380"/>
      <c r="AA510" s="380"/>
      <c r="AB510" s="380"/>
      <c r="AC510" s="380"/>
      <c r="AD510" s="380"/>
      <c r="AE510" s="390" t="s">
        <v>394</v>
      </c>
      <c r="AF510" s="380"/>
      <c r="AG510" s="380"/>
      <c r="AH510" s="380"/>
      <c r="AI510" s="380"/>
      <c r="AJ510" s="380"/>
      <c r="AK510" s="390" t="s">
        <v>379</v>
      </c>
      <c r="AL510" s="380"/>
      <c r="AM510" s="380"/>
      <c r="AN510" s="380"/>
      <c r="AR510" s="3"/>
    </row>
    <row r="511" spans="1:45" ht="27" customHeight="1" x14ac:dyDescent="0.2">
      <c r="A511" s="384"/>
      <c r="B511" s="384"/>
      <c r="C511" s="384"/>
      <c r="D511" s="385"/>
      <c r="E511" s="388"/>
      <c r="F511" s="385"/>
      <c r="G511" s="388" t="s">
        <v>381</v>
      </c>
      <c r="H511" s="386" t="s">
        <v>395</v>
      </c>
      <c r="I511" s="384" t="s">
        <v>383</v>
      </c>
      <c r="J511" s="384"/>
      <c r="K511" s="384"/>
      <c r="L511" s="385"/>
      <c r="M511" s="388" t="s">
        <v>381</v>
      </c>
      <c r="N511" s="386" t="s">
        <v>395</v>
      </c>
      <c r="O511" s="384" t="s">
        <v>383</v>
      </c>
      <c r="P511" s="384"/>
      <c r="Q511" s="384"/>
      <c r="R511" s="384"/>
      <c r="S511" s="388" t="s">
        <v>381</v>
      </c>
      <c r="T511" s="386" t="s">
        <v>395</v>
      </c>
      <c r="U511" s="384" t="s">
        <v>383</v>
      </c>
      <c r="V511" s="384"/>
      <c r="W511" s="384"/>
      <c r="X511" s="384"/>
      <c r="Y511" s="388" t="s">
        <v>381</v>
      </c>
      <c r="Z511" s="386" t="s">
        <v>395</v>
      </c>
      <c r="AA511" s="384" t="s">
        <v>383</v>
      </c>
      <c r="AB511" s="384"/>
      <c r="AC511" s="384"/>
      <c r="AD511" s="384"/>
      <c r="AE511" s="388" t="s">
        <v>381</v>
      </c>
      <c r="AF511" s="386" t="s">
        <v>395</v>
      </c>
      <c r="AG511" s="384" t="s">
        <v>383</v>
      </c>
      <c r="AH511" s="384"/>
      <c r="AI511" s="384"/>
      <c r="AJ511" s="384"/>
      <c r="AK511" s="388" t="s">
        <v>384</v>
      </c>
      <c r="AL511" s="384" t="s">
        <v>152</v>
      </c>
      <c r="AM511" s="384" t="s">
        <v>89</v>
      </c>
      <c r="AN511" s="384" t="s">
        <v>385</v>
      </c>
      <c r="AR511" s="3"/>
    </row>
    <row r="512" spans="1:45" ht="39" customHeight="1" x14ac:dyDescent="0.2">
      <c r="A512" s="381"/>
      <c r="B512" s="381"/>
      <c r="C512" s="381"/>
      <c r="D512" s="391"/>
      <c r="E512" s="389"/>
      <c r="F512" s="391"/>
      <c r="G512" s="389"/>
      <c r="H512" s="387"/>
      <c r="I512" s="299" t="s">
        <v>139</v>
      </c>
      <c r="J512" s="299" t="s">
        <v>171</v>
      </c>
      <c r="K512" s="299"/>
      <c r="L512" s="299"/>
      <c r="M512" s="389"/>
      <c r="N512" s="387"/>
      <c r="O512" s="299"/>
      <c r="P512" s="299"/>
      <c r="Q512" s="299"/>
      <c r="R512" s="299"/>
      <c r="S512" s="389"/>
      <c r="T512" s="387"/>
      <c r="U512" s="299" t="s">
        <v>175</v>
      </c>
      <c r="V512" s="299"/>
      <c r="W512" s="299" t="s">
        <v>139</v>
      </c>
      <c r="X512" s="299" t="s">
        <v>181</v>
      </c>
      <c r="Y512" s="389"/>
      <c r="Z512" s="387"/>
      <c r="AA512" s="299" t="s">
        <v>139</v>
      </c>
      <c r="AB512" s="299"/>
      <c r="AC512" s="299"/>
      <c r="AD512" s="299"/>
      <c r="AE512" s="389"/>
      <c r="AF512" s="387"/>
      <c r="AG512" s="299"/>
      <c r="AH512" s="299"/>
      <c r="AI512" s="299" t="s">
        <v>139</v>
      </c>
      <c r="AJ512" s="299"/>
      <c r="AK512" s="389"/>
      <c r="AL512" s="381"/>
      <c r="AM512" s="381"/>
      <c r="AN512" s="381"/>
      <c r="AR512" s="3"/>
    </row>
    <row r="513" spans="1:45" ht="15.75" customHeight="1" x14ac:dyDescent="0.2">
      <c r="A513" s="47">
        <v>1</v>
      </c>
      <c r="B513" s="12">
        <f>'Encargos e Benefícios'!B512</f>
        <v>0</v>
      </c>
      <c r="C513" s="10">
        <f>'Encargos e Benefícios'!C512</f>
        <v>0</v>
      </c>
      <c r="D513" s="37"/>
      <c r="E513" s="165"/>
      <c r="F513" s="166"/>
      <c r="G513" s="167"/>
      <c r="H513" s="127"/>
      <c r="I513" s="46"/>
      <c r="J513" s="46"/>
      <c r="K513" s="46"/>
      <c r="L513" s="130"/>
      <c r="M513" s="167"/>
      <c r="N513" s="127"/>
      <c r="O513" s="46"/>
      <c r="P513" s="46"/>
      <c r="Q513" s="46"/>
      <c r="R513" s="130"/>
      <c r="S513" s="167"/>
      <c r="T513" s="127"/>
      <c r="U513" s="46"/>
      <c r="V513" s="46"/>
      <c r="W513" s="46"/>
      <c r="X513" s="46"/>
      <c r="Y513" s="165"/>
      <c r="Z513" s="127"/>
      <c r="AA513" s="46"/>
      <c r="AB513" s="46"/>
      <c r="AC513" s="46"/>
      <c r="AD513" s="46"/>
      <c r="AE513" s="165"/>
      <c r="AF513" s="127"/>
      <c r="AG513" s="46"/>
      <c r="AH513" s="46"/>
      <c r="AI513" s="46"/>
      <c r="AJ513" s="46"/>
      <c r="AK513" s="135">
        <f>'Encargos e Benefícios'!D512</f>
        <v>0</v>
      </c>
      <c r="AL513" s="11">
        <f>IF('Encargos e Benefícios'!C512=0,0,'Encargos e Benefícios'!F512/'Encargos e Benefícios'!C512)</f>
        <v>0</v>
      </c>
      <c r="AM513" s="11">
        <f>IF('Encargos e Benefícios'!C512=0,0,'Encargos e Benefícios'!L512/'Encargos e Benefícios'!C512)</f>
        <v>0</v>
      </c>
      <c r="AN513" s="11">
        <f>IF('Encargos e Benefícios'!C512=0,0,'Encargos e Benefícios'!M512/'Encargos e Benefícios'!C512)</f>
        <v>0</v>
      </c>
      <c r="AR513" s="3"/>
    </row>
    <row r="514" spans="1:45" ht="15.75" customHeight="1" x14ac:dyDescent="0.2">
      <c r="A514" s="47">
        <v>2</v>
      </c>
      <c r="B514" s="12">
        <f>'Encargos e Benefícios'!B513</f>
        <v>0</v>
      </c>
      <c r="C514" s="10">
        <f>'Encargos e Benefícios'!C513</f>
        <v>0</v>
      </c>
      <c r="D514" s="37"/>
      <c r="E514" s="165"/>
      <c r="F514" s="166"/>
      <c r="G514" s="167"/>
      <c r="H514" s="127"/>
      <c r="I514" s="46"/>
      <c r="J514" s="46"/>
      <c r="K514" s="46"/>
      <c r="L514" s="130"/>
      <c r="M514" s="167"/>
      <c r="N514" s="127"/>
      <c r="O514" s="46"/>
      <c r="P514" s="46"/>
      <c r="Q514" s="46"/>
      <c r="R514" s="130"/>
      <c r="S514" s="167"/>
      <c r="T514" s="127"/>
      <c r="U514" s="46"/>
      <c r="V514" s="46"/>
      <c r="W514" s="46"/>
      <c r="X514" s="46"/>
      <c r="Y514" s="165"/>
      <c r="Z514" s="127"/>
      <c r="AA514" s="46"/>
      <c r="AB514" s="46"/>
      <c r="AC514" s="46"/>
      <c r="AD514" s="46"/>
      <c r="AE514" s="165"/>
      <c r="AF514" s="127"/>
      <c r="AG514" s="46"/>
      <c r="AH514" s="46"/>
      <c r="AI514" s="46"/>
      <c r="AJ514" s="46"/>
      <c r="AK514" s="135">
        <f>'Encargos e Benefícios'!D513</f>
        <v>0</v>
      </c>
      <c r="AL514" s="11">
        <f>IF('Encargos e Benefícios'!C513=0,0,'Encargos e Benefícios'!F513/'Encargos e Benefícios'!C513)</f>
        <v>0</v>
      </c>
      <c r="AM514" s="11">
        <f>IF('Encargos e Benefícios'!C513=0,0,'Encargos e Benefícios'!L513/'Encargos e Benefícios'!C513)</f>
        <v>0</v>
      </c>
      <c r="AN514" s="11">
        <f>IF('Encargos e Benefícios'!C513=0,0,'Encargos e Benefícios'!M513/'Encargos e Benefícios'!C513)</f>
        <v>0</v>
      </c>
      <c r="AR514" s="3"/>
    </row>
    <row r="515" spans="1:45" ht="15.75" customHeight="1" x14ac:dyDescent="0.2">
      <c r="A515" s="47">
        <v>3</v>
      </c>
      <c r="B515" s="12">
        <f>'Encargos e Benefícios'!B514</f>
        <v>0</v>
      </c>
      <c r="C515" s="10">
        <f>'Encargos e Benefícios'!C514</f>
        <v>0</v>
      </c>
      <c r="D515" s="37"/>
      <c r="E515" s="165"/>
      <c r="F515" s="166"/>
      <c r="G515" s="167"/>
      <c r="H515" s="127"/>
      <c r="I515" s="46"/>
      <c r="J515" s="46"/>
      <c r="K515" s="46"/>
      <c r="L515" s="130"/>
      <c r="M515" s="167"/>
      <c r="N515" s="127"/>
      <c r="O515" s="46"/>
      <c r="P515" s="46"/>
      <c r="Q515" s="46"/>
      <c r="R515" s="130"/>
      <c r="S515" s="167"/>
      <c r="T515" s="127"/>
      <c r="U515" s="46"/>
      <c r="V515" s="46"/>
      <c r="W515" s="46"/>
      <c r="X515" s="46"/>
      <c r="Y515" s="165"/>
      <c r="Z515" s="127"/>
      <c r="AA515" s="46"/>
      <c r="AB515" s="46"/>
      <c r="AC515" s="46"/>
      <c r="AD515" s="46"/>
      <c r="AE515" s="165"/>
      <c r="AF515" s="127"/>
      <c r="AG515" s="46"/>
      <c r="AH515" s="46"/>
      <c r="AI515" s="46"/>
      <c r="AJ515" s="46"/>
      <c r="AK515" s="135">
        <f>'Encargos e Benefícios'!D514</f>
        <v>0</v>
      </c>
      <c r="AL515" s="11">
        <f>IF('Encargos e Benefícios'!C514=0,0,'Encargos e Benefícios'!F514/'Encargos e Benefícios'!C514)</f>
        <v>0</v>
      </c>
      <c r="AM515" s="11">
        <f>IF('Encargos e Benefícios'!C514=0,0,'Encargos e Benefícios'!L514/'Encargos e Benefícios'!C514)</f>
        <v>0</v>
      </c>
      <c r="AN515" s="11">
        <f>IF('Encargos e Benefícios'!C514=0,0,'Encargos e Benefícios'!M514/'Encargos e Benefícios'!C514)</f>
        <v>0</v>
      </c>
      <c r="AR515" s="3"/>
    </row>
    <row r="516" spans="1:45" ht="15.75" customHeight="1" x14ac:dyDescent="0.2">
      <c r="A516" s="47">
        <v>4</v>
      </c>
      <c r="B516" s="12">
        <f>'Encargos e Benefícios'!B515</f>
        <v>0</v>
      </c>
      <c r="C516" s="10">
        <f>'Encargos e Benefícios'!C515</f>
        <v>0</v>
      </c>
      <c r="D516" s="37"/>
      <c r="E516" s="165"/>
      <c r="F516" s="166"/>
      <c r="G516" s="167"/>
      <c r="H516" s="127"/>
      <c r="I516" s="46"/>
      <c r="J516" s="46"/>
      <c r="K516" s="46"/>
      <c r="L516" s="130"/>
      <c r="M516" s="167"/>
      <c r="N516" s="127"/>
      <c r="O516" s="46"/>
      <c r="P516" s="46"/>
      <c r="Q516" s="46"/>
      <c r="R516" s="130"/>
      <c r="S516" s="167"/>
      <c r="T516" s="127"/>
      <c r="U516" s="46"/>
      <c r="V516" s="46"/>
      <c r="W516" s="46"/>
      <c r="X516" s="46"/>
      <c r="Y516" s="165"/>
      <c r="Z516" s="127"/>
      <c r="AA516" s="46"/>
      <c r="AB516" s="46"/>
      <c r="AC516" s="46"/>
      <c r="AD516" s="46"/>
      <c r="AE516" s="165"/>
      <c r="AF516" s="127"/>
      <c r="AG516" s="46"/>
      <c r="AH516" s="46"/>
      <c r="AI516" s="46"/>
      <c r="AJ516" s="46"/>
      <c r="AK516" s="135">
        <f>'Encargos e Benefícios'!D515</f>
        <v>0</v>
      </c>
      <c r="AL516" s="11">
        <f>IF('Encargos e Benefícios'!C515=0,0,'Encargos e Benefícios'!F515/'Encargos e Benefícios'!C515)</f>
        <v>0</v>
      </c>
      <c r="AM516" s="11">
        <f>IF('Encargos e Benefícios'!C515=0,0,'Encargos e Benefícios'!L515/'Encargos e Benefícios'!C515)</f>
        <v>0</v>
      </c>
      <c r="AN516" s="11">
        <f>IF('Encargos e Benefícios'!C515=0,0,'Encargos e Benefícios'!M515/'Encargos e Benefícios'!C515)</f>
        <v>0</v>
      </c>
      <c r="AO516" s="11"/>
      <c r="AR516" s="3"/>
    </row>
    <row r="517" spans="1:45" ht="15.75" customHeight="1" x14ac:dyDescent="0.2">
      <c r="A517" s="47">
        <v>5</v>
      </c>
      <c r="B517" s="12">
        <f>'Encargos e Benefícios'!B516</f>
        <v>0</v>
      </c>
      <c r="C517" s="10">
        <f>'Encargos e Benefícios'!C516</f>
        <v>0</v>
      </c>
      <c r="D517" s="37"/>
      <c r="E517" s="165"/>
      <c r="F517" s="166"/>
      <c r="G517" s="167"/>
      <c r="H517" s="127"/>
      <c r="I517" s="46"/>
      <c r="J517" s="46"/>
      <c r="K517" s="46"/>
      <c r="L517" s="130"/>
      <c r="M517" s="167"/>
      <c r="N517" s="127"/>
      <c r="O517" s="46"/>
      <c r="P517" s="46"/>
      <c r="Q517" s="46"/>
      <c r="R517" s="130"/>
      <c r="S517" s="167"/>
      <c r="T517" s="127"/>
      <c r="U517" s="46"/>
      <c r="V517" s="46"/>
      <c r="W517" s="46"/>
      <c r="X517" s="46"/>
      <c r="Y517" s="165"/>
      <c r="Z517" s="127"/>
      <c r="AA517" s="46"/>
      <c r="AB517" s="46"/>
      <c r="AC517" s="46"/>
      <c r="AD517" s="46"/>
      <c r="AE517" s="165"/>
      <c r="AF517" s="127"/>
      <c r="AG517" s="46"/>
      <c r="AH517" s="46"/>
      <c r="AI517" s="46"/>
      <c r="AJ517" s="46"/>
      <c r="AK517" s="135">
        <f>'Encargos e Benefícios'!D516</f>
        <v>0</v>
      </c>
      <c r="AL517" s="11">
        <f>IF('Encargos e Benefícios'!C516=0,0,'Encargos e Benefícios'!F516/'Encargos e Benefícios'!C516)</f>
        <v>0</v>
      </c>
      <c r="AM517" s="11">
        <f>IF('Encargos e Benefícios'!C516=0,0,'Encargos e Benefícios'!L516/'Encargos e Benefícios'!C516)</f>
        <v>0</v>
      </c>
      <c r="AN517" s="11">
        <f>IF('Encargos e Benefícios'!C516=0,0,'Encargos e Benefícios'!M516/'Encargos e Benefícios'!C516)</f>
        <v>0</v>
      </c>
      <c r="AO517" s="11"/>
      <c r="AR517" s="3"/>
    </row>
    <row r="518" spans="1:45" ht="15.75" customHeight="1" x14ac:dyDescent="0.2">
      <c r="A518" s="47">
        <v>6</v>
      </c>
      <c r="B518" s="12">
        <f>'Encargos e Benefícios'!B517</f>
        <v>0</v>
      </c>
      <c r="C518" s="10">
        <f>'Encargos e Benefícios'!C517</f>
        <v>0</v>
      </c>
      <c r="D518" s="37"/>
      <c r="E518" s="165"/>
      <c r="F518" s="166"/>
      <c r="G518" s="167"/>
      <c r="H518" s="127"/>
      <c r="I518" s="46"/>
      <c r="J518" s="46"/>
      <c r="K518" s="46"/>
      <c r="L518" s="130"/>
      <c r="M518" s="167"/>
      <c r="N518" s="127"/>
      <c r="O518" s="46"/>
      <c r="P518" s="46"/>
      <c r="Q518" s="46"/>
      <c r="R518" s="130"/>
      <c r="S518" s="167"/>
      <c r="T518" s="127"/>
      <c r="U518" s="46"/>
      <c r="V518" s="46"/>
      <c r="W518" s="46"/>
      <c r="X518" s="46"/>
      <c r="Y518" s="165"/>
      <c r="Z518" s="127"/>
      <c r="AA518" s="46"/>
      <c r="AB518" s="46"/>
      <c r="AC518" s="46"/>
      <c r="AD518" s="46"/>
      <c r="AE518" s="165"/>
      <c r="AF518" s="127"/>
      <c r="AG518" s="46"/>
      <c r="AH518" s="46"/>
      <c r="AI518" s="46"/>
      <c r="AJ518" s="46"/>
      <c r="AK518" s="135">
        <f>'Encargos e Benefícios'!D517</f>
        <v>0</v>
      </c>
      <c r="AL518" s="11">
        <f>IF('Encargos e Benefícios'!C517=0,0,'Encargos e Benefícios'!F517/'Encargos e Benefícios'!C517)</f>
        <v>0</v>
      </c>
      <c r="AM518" s="11">
        <f>IF('Encargos e Benefícios'!C517=0,0,'Encargos e Benefícios'!L517/'Encargos e Benefícios'!C517)</f>
        <v>0</v>
      </c>
      <c r="AN518" s="11">
        <f>IF('Encargos e Benefícios'!C517=0,0,'Encargos e Benefícios'!M517/'Encargos e Benefícios'!C517)</f>
        <v>0</v>
      </c>
      <c r="AO518" s="11"/>
      <c r="AR518" s="3"/>
    </row>
    <row r="519" spans="1:45" ht="15.75" customHeight="1" x14ac:dyDescent="0.2">
      <c r="A519" s="47">
        <v>7</v>
      </c>
      <c r="B519" s="12">
        <f>'Encargos e Benefícios'!B518</f>
        <v>0</v>
      </c>
      <c r="C519" s="10">
        <f>'Encargos e Benefícios'!C518</f>
        <v>0</v>
      </c>
      <c r="D519" s="37"/>
      <c r="E519" s="165"/>
      <c r="F519" s="166"/>
      <c r="G519" s="167"/>
      <c r="H519" s="127"/>
      <c r="I519" s="46"/>
      <c r="J519" s="46"/>
      <c r="K519" s="46"/>
      <c r="L519" s="130"/>
      <c r="M519" s="167"/>
      <c r="N519" s="127"/>
      <c r="O519" s="46"/>
      <c r="P519" s="46"/>
      <c r="Q519" s="46"/>
      <c r="R519" s="130"/>
      <c r="S519" s="167"/>
      <c r="T519" s="127"/>
      <c r="U519" s="46"/>
      <c r="V519" s="46"/>
      <c r="W519" s="46"/>
      <c r="X519" s="46"/>
      <c r="Y519" s="165"/>
      <c r="Z519" s="127"/>
      <c r="AA519" s="46"/>
      <c r="AB519" s="46"/>
      <c r="AC519" s="46"/>
      <c r="AD519" s="46"/>
      <c r="AE519" s="165"/>
      <c r="AF519" s="127"/>
      <c r="AG519" s="46"/>
      <c r="AH519" s="46"/>
      <c r="AI519" s="46"/>
      <c r="AJ519" s="46"/>
      <c r="AK519" s="135">
        <f>'Encargos e Benefícios'!D518</f>
        <v>0</v>
      </c>
      <c r="AL519" s="11">
        <f>IF('Encargos e Benefícios'!C518=0,0,'Encargos e Benefícios'!F518/'Encargos e Benefícios'!C518)</f>
        <v>0</v>
      </c>
      <c r="AM519" s="11">
        <f>IF('Encargos e Benefícios'!C518=0,0,'Encargos e Benefícios'!L518/'Encargos e Benefícios'!C518)</f>
        <v>0</v>
      </c>
      <c r="AN519" s="11">
        <f>IF('Encargos e Benefícios'!C518=0,0,'Encargos e Benefícios'!M518/'Encargos e Benefícios'!C518)</f>
        <v>0</v>
      </c>
      <c r="AO519" s="11"/>
      <c r="AR519" s="3"/>
    </row>
    <row r="520" spans="1:45" ht="15.75" customHeight="1" x14ac:dyDescent="0.2">
      <c r="A520" s="47">
        <v>8</v>
      </c>
      <c r="B520" s="12">
        <f>'Encargos e Benefícios'!B519</f>
        <v>0</v>
      </c>
      <c r="C520" s="10">
        <f>'Encargos e Benefícios'!C519</f>
        <v>0</v>
      </c>
      <c r="D520" s="37"/>
      <c r="E520" s="165"/>
      <c r="F520" s="166"/>
      <c r="G520" s="167"/>
      <c r="H520" s="127"/>
      <c r="I520" s="46"/>
      <c r="J520" s="46"/>
      <c r="K520" s="46"/>
      <c r="L520" s="130"/>
      <c r="M520" s="167"/>
      <c r="N520" s="127"/>
      <c r="O520" s="46"/>
      <c r="P520" s="46"/>
      <c r="Q520" s="46"/>
      <c r="R520" s="130"/>
      <c r="S520" s="167"/>
      <c r="T520" s="127"/>
      <c r="U520" s="46"/>
      <c r="V520" s="46"/>
      <c r="W520" s="46"/>
      <c r="X520" s="46"/>
      <c r="Y520" s="165"/>
      <c r="Z520" s="127"/>
      <c r="AA520" s="46"/>
      <c r="AB520" s="46"/>
      <c r="AC520" s="46"/>
      <c r="AD520" s="46"/>
      <c r="AE520" s="165"/>
      <c r="AF520" s="127"/>
      <c r="AG520" s="46"/>
      <c r="AH520" s="46"/>
      <c r="AI520" s="46"/>
      <c r="AJ520" s="46"/>
      <c r="AK520" s="135">
        <f>'Encargos e Benefícios'!D519</f>
        <v>0</v>
      </c>
      <c r="AL520" s="11">
        <f>IF('Encargos e Benefícios'!C519=0,0,'Encargos e Benefícios'!F519/'Encargos e Benefícios'!C519)</f>
        <v>0</v>
      </c>
      <c r="AM520" s="11">
        <f>IF('Encargos e Benefícios'!C519=0,0,'Encargos e Benefícios'!L519/'Encargos e Benefícios'!C519)</f>
        <v>0</v>
      </c>
      <c r="AN520" s="11">
        <f>IF('Encargos e Benefícios'!C519=0,0,'Encargos e Benefícios'!M519/'Encargos e Benefícios'!C519)</f>
        <v>0</v>
      </c>
      <c r="AO520" s="11"/>
      <c r="AR520" s="3"/>
    </row>
    <row r="521" spans="1:45" ht="15.75" customHeight="1" x14ac:dyDescent="0.2">
      <c r="A521" s="47">
        <v>9</v>
      </c>
      <c r="B521" s="12">
        <f>'Encargos e Benefícios'!B520</f>
        <v>0</v>
      </c>
      <c r="C521" s="10">
        <f>'Encargos e Benefícios'!C520</f>
        <v>0</v>
      </c>
      <c r="D521" s="37"/>
      <c r="E521" s="165"/>
      <c r="F521" s="166"/>
      <c r="G521" s="167"/>
      <c r="H521" s="127"/>
      <c r="I521" s="46"/>
      <c r="J521" s="46"/>
      <c r="K521" s="46"/>
      <c r="L521" s="130"/>
      <c r="M521" s="167"/>
      <c r="N521" s="127"/>
      <c r="O521" s="46"/>
      <c r="P521" s="46"/>
      <c r="Q521" s="46"/>
      <c r="R521" s="130"/>
      <c r="S521" s="167"/>
      <c r="T521" s="127"/>
      <c r="U521" s="46"/>
      <c r="V521" s="46"/>
      <c r="W521" s="46"/>
      <c r="X521" s="46"/>
      <c r="Y521" s="165"/>
      <c r="Z521" s="127"/>
      <c r="AA521" s="46"/>
      <c r="AB521" s="46"/>
      <c r="AC521" s="46"/>
      <c r="AD521" s="46"/>
      <c r="AE521" s="165"/>
      <c r="AF521" s="127"/>
      <c r="AG521" s="46"/>
      <c r="AH521" s="46"/>
      <c r="AI521" s="46"/>
      <c r="AJ521" s="46"/>
      <c r="AK521" s="135">
        <f>'Encargos e Benefícios'!D520</f>
        <v>0</v>
      </c>
      <c r="AL521" s="11">
        <f>IF('Encargos e Benefícios'!C520=0,0,'Encargos e Benefícios'!F520/'Encargos e Benefícios'!C520)</f>
        <v>0</v>
      </c>
      <c r="AM521" s="11">
        <f>IF('Encargos e Benefícios'!C520=0,0,'Encargos e Benefícios'!L520/'Encargos e Benefícios'!C520)</f>
        <v>0</v>
      </c>
      <c r="AN521" s="11">
        <f>IF('Encargos e Benefícios'!C520=0,0,'Encargos e Benefícios'!M520/'Encargos e Benefícios'!C520)</f>
        <v>0</v>
      </c>
      <c r="AO521" s="11"/>
      <c r="AR521" s="3"/>
    </row>
    <row r="522" spans="1:45" ht="15.75" customHeight="1" x14ac:dyDescent="0.2">
      <c r="A522" s="47">
        <v>10</v>
      </c>
      <c r="B522" s="12">
        <f>'Encargos e Benefícios'!B521</f>
        <v>0</v>
      </c>
      <c r="C522" s="10">
        <f>'Encargos e Benefícios'!C521</f>
        <v>0</v>
      </c>
      <c r="D522" s="37"/>
      <c r="E522" s="165"/>
      <c r="F522" s="166"/>
      <c r="G522" s="167"/>
      <c r="H522" s="127"/>
      <c r="I522" s="46"/>
      <c r="J522" s="46"/>
      <c r="K522" s="46"/>
      <c r="L522" s="130"/>
      <c r="M522" s="167"/>
      <c r="N522" s="127"/>
      <c r="O522" s="46"/>
      <c r="P522" s="46"/>
      <c r="Q522" s="46"/>
      <c r="R522" s="130"/>
      <c r="S522" s="167"/>
      <c r="T522" s="127"/>
      <c r="U522" s="46"/>
      <c r="V522" s="46"/>
      <c r="W522" s="46"/>
      <c r="X522" s="46"/>
      <c r="Y522" s="165"/>
      <c r="Z522" s="127"/>
      <c r="AA522" s="46"/>
      <c r="AB522" s="46"/>
      <c r="AC522" s="46"/>
      <c r="AD522" s="46"/>
      <c r="AE522" s="165"/>
      <c r="AF522" s="127"/>
      <c r="AG522" s="46"/>
      <c r="AH522" s="46"/>
      <c r="AI522" s="46"/>
      <c r="AJ522" s="46"/>
      <c r="AK522" s="135">
        <f>'Encargos e Benefícios'!D521</f>
        <v>0</v>
      </c>
      <c r="AL522" s="11">
        <f>IF('Encargos e Benefícios'!C521=0,0,'Encargos e Benefícios'!F521/'Encargos e Benefícios'!C521)</f>
        <v>0</v>
      </c>
      <c r="AM522" s="11">
        <f>IF('Encargos e Benefícios'!C521=0,0,'Encargos e Benefícios'!L521/'Encargos e Benefícios'!C521)</f>
        <v>0</v>
      </c>
      <c r="AN522" s="11">
        <f>IF('Encargos e Benefícios'!C521=0,0,'Encargos e Benefícios'!M521/'Encargos e Benefícios'!C521)</f>
        <v>0</v>
      </c>
      <c r="AO522" s="11"/>
      <c r="AR522" s="3"/>
    </row>
    <row r="523" spans="1:45" ht="16.5" customHeight="1" x14ac:dyDescent="0.2">
      <c r="A523" s="300"/>
      <c r="B523" s="300"/>
      <c r="C523" s="301">
        <f>SUM(C513:C522)</f>
        <v>0</v>
      </c>
      <c r="D523" s="302"/>
      <c r="E523" s="303"/>
      <c r="F523" s="304"/>
      <c r="G523" s="305"/>
      <c r="H523" s="305"/>
      <c r="I523" s="304">
        <f t="shared" ref="I523:L523" si="1">SUM(I513:I522)</f>
        <v>0</v>
      </c>
      <c r="J523" s="304"/>
      <c r="K523" s="304">
        <f t="shared" si="1"/>
        <v>0</v>
      </c>
      <c r="L523" s="304">
        <f t="shared" si="1"/>
        <v>0</v>
      </c>
      <c r="M523" s="305"/>
      <c r="N523" s="305"/>
      <c r="O523" s="304">
        <f t="shared" ref="O523:R523" si="2">SUM(O513:O522)</f>
        <v>0</v>
      </c>
      <c r="P523" s="304"/>
      <c r="Q523" s="304">
        <f t="shared" si="2"/>
        <v>0</v>
      </c>
      <c r="R523" s="306">
        <f t="shared" si="2"/>
        <v>0</v>
      </c>
      <c r="S523" s="305"/>
      <c r="T523" s="305"/>
      <c r="U523" s="304">
        <f t="shared" ref="U523:AN523" si="3">SUM(U513:U522)</f>
        <v>0</v>
      </c>
      <c r="V523" s="304"/>
      <c r="W523" s="304">
        <f t="shared" si="3"/>
        <v>0</v>
      </c>
      <c r="X523" s="304">
        <f t="shared" si="3"/>
        <v>0</v>
      </c>
      <c r="Y523" s="307"/>
      <c r="Z523" s="305"/>
      <c r="AA523" s="304">
        <f t="shared" ref="AA523:AD523" si="4">SUM(AA513:AA522)</f>
        <v>0</v>
      </c>
      <c r="AB523" s="304"/>
      <c r="AC523" s="304">
        <f t="shared" si="4"/>
        <v>0</v>
      </c>
      <c r="AD523" s="304">
        <f t="shared" si="4"/>
        <v>0</v>
      </c>
      <c r="AE523" s="307"/>
      <c r="AF523" s="305"/>
      <c r="AG523" s="304">
        <f t="shared" ref="AG523:AJ523" si="5">SUM(AG513:AG522)</f>
        <v>0</v>
      </c>
      <c r="AH523" s="304"/>
      <c r="AI523" s="304">
        <f t="shared" si="5"/>
        <v>0</v>
      </c>
      <c r="AJ523" s="304">
        <f t="shared" si="5"/>
        <v>0</v>
      </c>
      <c r="AK523" s="303">
        <f t="shared" si="3"/>
        <v>0</v>
      </c>
      <c r="AL523" s="304">
        <f t="shared" si="3"/>
        <v>0</v>
      </c>
      <c r="AM523" s="304">
        <f t="shared" si="3"/>
        <v>0</v>
      </c>
      <c r="AN523" s="304">
        <f t="shared" si="3"/>
        <v>0</v>
      </c>
      <c r="AO523" s="11"/>
      <c r="AP523" s="118"/>
      <c r="AQ523" s="118"/>
      <c r="AR523" s="3"/>
      <c r="AS523" s="118"/>
    </row>
    <row r="524" spans="1:45" ht="12.75" x14ac:dyDescent="0.2">
      <c r="A524" s="115"/>
      <c r="B524" s="115"/>
      <c r="C524" s="116"/>
      <c r="D524" s="117"/>
      <c r="E524" s="118"/>
      <c r="F524" s="118"/>
      <c r="G524" s="119"/>
      <c r="H524" s="119"/>
      <c r="I524" s="119"/>
      <c r="J524" s="119"/>
      <c r="K524" s="119"/>
      <c r="L524" s="119"/>
      <c r="M524" s="119"/>
      <c r="N524" s="118"/>
      <c r="O524" s="118"/>
      <c r="P524" s="118"/>
      <c r="Q524" s="118"/>
      <c r="R524" s="118"/>
      <c r="S524" s="119"/>
      <c r="T524" s="118"/>
      <c r="U524" s="118"/>
      <c r="V524" s="118"/>
      <c r="W524" s="118"/>
      <c r="X524" s="118"/>
      <c r="Y524" s="119"/>
      <c r="Z524" s="118"/>
      <c r="AA524" s="118"/>
      <c r="AB524" s="118"/>
      <c r="AC524" s="118"/>
      <c r="AD524" s="118"/>
      <c r="AE524" s="119"/>
      <c r="AF524" s="118"/>
      <c r="AG524" s="118"/>
      <c r="AH524" s="118"/>
      <c r="AI524" s="118"/>
      <c r="AJ524" s="118"/>
      <c r="AK524" s="118"/>
      <c r="AL524" s="118"/>
      <c r="AM524" s="118"/>
      <c r="AN524" s="118"/>
      <c r="AO524" s="118"/>
      <c r="AP524" s="118"/>
      <c r="AQ524" s="118"/>
      <c r="AR524" s="3"/>
      <c r="AS524" s="118"/>
    </row>
    <row r="525" spans="1:45" ht="12.75" x14ac:dyDescent="0.2">
      <c r="A525" s="115"/>
      <c r="B525" s="115"/>
      <c r="C525" s="116"/>
      <c r="D525" s="117"/>
      <c r="E525" s="118"/>
      <c r="F525" s="118"/>
      <c r="G525" s="119"/>
      <c r="H525" s="119"/>
      <c r="I525" s="119"/>
      <c r="J525" s="119"/>
      <c r="K525" s="119"/>
      <c r="L525" s="119"/>
      <c r="M525" s="119"/>
      <c r="N525" s="118"/>
      <c r="O525" s="118"/>
      <c r="P525" s="118"/>
      <c r="Q525" s="118"/>
      <c r="R525" s="118"/>
      <c r="S525" s="119"/>
      <c r="T525" s="118"/>
      <c r="U525" s="118"/>
      <c r="V525" s="118"/>
      <c r="W525" s="118"/>
      <c r="X525" s="118"/>
      <c r="Y525" s="119"/>
      <c r="Z525" s="118"/>
      <c r="AA525" s="118"/>
      <c r="AB525" s="118"/>
      <c r="AC525" s="118"/>
      <c r="AD525" s="118"/>
      <c r="AE525" s="119"/>
      <c r="AF525" s="118"/>
      <c r="AG525" s="118"/>
      <c r="AH525" s="118"/>
      <c r="AI525" s="118"/>
      <c r="AJ525" s="118"/>
      <c r="AK525" s="118"/>
      <c r="AL525" s="118"/>
      <c r="AM525" s="118"/>
      <c r="AN525" s="118"/>
      <c r="AO525" s="118"/>
      <c r="AP525" s="118"/>
      <c r="AQ525" s="118"/>
      <c r="AR525" s="3"/>
      <c r="AS525" s="118"/>
    </row>
    <row r="526" spans="1:45" ht="12.75" hidden="1" x14ac:dyDescent="0.2">
      <c r="A526" s="115"/>
      <c r="B526" s="115"/>
      <c r="C526" s="116"/>
      <c r="D526" s="117"/>
      <c r="E526" s="118"/>
      <c r="F526" s="118"/>
      <c r="G526" s="119"/>
      <c r="H526" s="119"/>
      <c r="I526" s="119"/>
      <c r="J526" s="119"/>
      <c r="K526" s="119"/>
      <c r="L526" s="119"/>
      <c r="M526" s="119"/>
      <c r="N526" s="118"/>
      <c r="O526" s="118"/>
      <c r="P526" s="118"/>
      <c r="Q526" s="118"/>
      <c r="R526" s="118"/>
      <c r="S526" s="119"/>
      <c r="T526" s="118"/>
      <c r="U526" s="118"/>
      <c r="V526" s="118"/>
      <c r="W526" s="118"/>
      <c r="X526" s="118"/>
      <c r="Y526" s="119"/>
      <c r="Z526" s="118"/>
      <c r="AA526" s="118"/>
      <c r="AB526" s="118"/>
      <c r="AC526" s="118"/>
      <c r="AD526" s="118"/>
      <c r="AE526" s="119"/>
      <c r="AF526" s="118"/>
      <c r="AG526" s="118"/>
      <c r="AH526" s="118"/>
      <c r="AI526" s="118"/>
      <c r="AJ526" s="118"/>
      <c r="AK526" s="118"/>
      <c r="AL526" s="118"/>
      <c r="AM526" s="118"/>
      <c r="AN526" s="118"/>
      <c r="AO526" s="118"/>
      <c r="AP526" s="118"/>
      <c r="AQ526" s="118"/>
      <c r="AR526" s="117"/>
      <c r="AS526" s="118"/>
    </row>
    <row r="527" spans="1:45" ht="12.75" hidden="1" customHeight="1" x14ac:dyDescent="0.2">
      <c r="I527" s="118"/>
      <c r="J527" s="118"/>
      <c r="K527" s="118"/>
      <c r="L527" s="118"/>
      <c r="M527" s="118"/>
      <c r="N527" s="118"/>
      <c r="O527" s="118"/>
      <c r="P527" s="118"/>
      <c r="Q527" s="118"/>
      <c r="R527" s="118"/>
      <c r="S527" s="118"/>
      <c r="T527" s="118"/>
      <c r="U527" s="118"/>
      <c r="V527" s="118"/>
      <c r="W527" s="118"/>
      <c r="X527" s="118"/>
      <c r="Y527" s="118"/>
      <c r="Z527" s="118"/>
      <c r="AA527" s="118"/>
      <c r="AB527" s="118"/>
      <c r="AC527" s="118"/>
      <c r="AD527" s="118"/>
      <c r="AE527" s="118"/>
      <c r="AF527" s="118"/>
      <c r="AG527" s="118"/>
      <c r="AH527" s="118"/>
      <c r="AI527" s="118"/>
      <c r="AJ527" s="118"/>
    </row>
    <row r="528" spans="1:45" ht="30.75" hidden="1" customHeight="1" x14ac:dyDescent="0.2">
      <c r="A528" s="52" t="s">
        <v>396</v>
      </c>
      <c r="B528" s="48"/>
      <c r="C528" s="48"/>
      <c r="D528" s="49"/>
      <c r="I528" s="118"/>
      <c r="J528" s="118"/>
      <c r="K528" s="118"/>
      <c r="L528" s="118"/>
      <c r="M528" s="118"/>
      <c r="N528" s="118"/>
      <c r="O528" s="118"/>
      <c r="P528" s="118"/>
      <c r="Q528" s="118"/>
      <c r="R528" s="118"/>
      <c r="S528" s="118"/>
      <c r="T528" s="118"/>
      <c r="U528" s="118"/>
      <c r="V528" s="118"/>
      <c r="W528" s="118"/>
      <c r="X528" s="118"/>
      <c r="Y528" s="118"/>
      <c r="Z528" s="118"/>
      <c r="AA528" s="118"/>
      <c r="AB528" s="118"/>
      <c r="AC528" s="118"/>
      <c r="AD528" s="118"/>
      <c r="AE528" s="118"/>
      <c r="AF528" s="118"/>
      <c r="AG528" s="118"/>
      <c r="AH528" s="118"/>
      <c r="AI528" s="118"/>
      <c r="AJ528" s="118"/>
      <c r="AK528" s="50"/>
      <c r="AL528" s="48"/>
      <c r="AM528" s="48"/>
      <c r="AN528" s="48"/>
      <c r="AO528" s="48"/>
      <c r="AP528" s="48"/>
      <c r="AQ528" s="48"/>
      <c r="AR528" s="49"/>
      <c r="AS528" s="48"/>
    </row>
    <row r="529" spans="1:62" ht="120" hidden="1" customHeight="1" x14ac:dyDescent="0.2">
      <c r="A529" s="383"/>
      <c r="B529" s="383"/>
      <c r="C529" s="383"/>
      <c r="D529" s="383"/>
      <c r="E529" s="383"/>
      <c r="F529" s="383"/>
      <c r="G529" s="383"/>
      <c r="H529" s="383"/>
      <c r="I529" s="383"/>
      <c r="J529" s="383"/>
      <c r="K529" s="383"/>
      <c r="L529" s="383"/>
      <c r="M529" s="383"/>
      <c r="N529" s="383"/>
      <c r="O529" s="383"/>
      <c r="P529" s="383"/>
      <c r="Q529" s="383"/>
      <c r="R529" s="383"/>
      <c r="S529" s="383"/>
      <c r="T529" s="383"/>
      <c r="U529" s="383"/>
      <c r="V529" s="383"/>
      <c r="W529" s="383"/>
      <c r="X529" s="383"/>
      <c r="Y529" s="383"/>
      <c r="Z529" s="383"/>
      <c r="AA529" s="383"/>
      <c r="AB529" s="383"/>
      <c r="AC529" s="383"/>
      <c r="AD529" s="383"/>
      <c r="AE529" s="383"/>
      <c r="AF529" s="383"/>
      <c r="AG529" s="383"/>
      <c r="AH529" s="383"/>
      <c r="AI529" s="383"/>
      <c r="AJ529" s="383"/>
      <c r="AK529" s="383"/>
      <c r="AL529" s="383"/>
      <c r="AM529" s="383"/>
      <c r="AN529" s="383"/>
      <c r="AO529" s="383"/>
      <c r="AP529" s="383"/>
      <c r="AQ529" s="383"/>
      <c r="AR529" s="383"/>
      <c r="AS529" s="124"/>
    </row>
    <row r="530" spans="1:62" ht="30" hidden="1" customHeight="1" x14ac:dyDescent="0.2">
      <c r="A530" s="51"/>
      <c r="B530" s="48"/>
      <c r="C530" s="48"/>
      <c r="D530" s="49"/>
      <c r="N530" s="48"/>
      <c r="O530" s="48"/>
      <c r="P530" s="48"/>
      <c r="Q530" s="48"/>
      <c r="R530" s="50"/>
      <c r="T530" s="48"/>
      <c r="U530" s="48"/>
      <c r="V530" s="48"/>
      <c r="W530" s="48"/>
      <c r="X530" s="50"/>
      <c r="Z530" s="48"/>
      <c r="AA530" s="48"/>
      <c r="AB530" s="48"/>
      <c r="AC530" s="48"/>
      <c r="AD530" s="50"/>
      <c r="AF530" s="48"/>
      <c r="AG530" s="48"/>
      <c r="AH530" s="48"/>
      <c r="AI530" s="48"/>
      <c r="AJ530" s="50"/>
      <c r="AK530" s="50"/>
      <c r="AL530" s="48"/>
      <c r="AM530" s="48"/>
      <c r="AN530" s="48"/>
      <c r="AO530" s="48"/>
      <c r="AP530" s="48"/>
      <c r="AQ530" s="48"/>
      <c r="AR530" s="49"/>
      <c r="AS530" s="48"/>
    </row>
    <row r="531" spans="1:62" ht="30" hidden="1" customHeight="1" x14ac:dyDescent="0.2"/>
    <row r="532" spans="1:62" ht="30" hidden="1" customHeight="1" x14ac:dyDescent="0.2">
      <c r="D532" s="36"/>
      <c r="I532" s="38">
        <v>1</v>
      </c>
      <c r="J532" s="38">
        <v>1</v>
      </c>
      <c r="K532" s="38">
        <v>1</v>
      </c>
      <c r="L532" s="38">
        <v>1</v>
      </c>
      <c r="O532" s="3">
        <v>2</v>
      </c>
      <c r="P532" s="3">
        <v>2</v>
      </c>
      <c r="Q532" s="3">
        <v>2</v>
      </c>
      <c r="R532" s="4">
        <v>2</v>
      </c>
      <c r="U532" s="3">
        <v>3</v>
      </c>
      <c r="V532" s="3">
        <v>3</v>
      </c>
      <c r="W532" s="3">
        <v>3</v>
      </c>
      <c r="X532" s="4">
        <v>3</v>
      </c>
      <c r="AA532" s="3">
        <v>4</v>
      </c>
      <c r="AB532" s="3">
        <v>4</v>
      </c>
      <c r="AC532" s="3">
        <v>4</v>
      </c>
      <c r="AD532" s="4">
        <v>4</v>
      </c>
      <c r="AG532" s="3">
        <v>5</v>
      </c>
      <c r="AH532" s="3">
        <v>5</v>
      </c>
      <c r="AI532" s="3">
        <v>5</v>
      </c>
      <c r="AJ532" s="4">
        <v>5</v>
      </c>
      <c r="AR532" s="36"/>
      <c r="AT532" s="4"/>
      <c r="AX532" s="4"/>
      <c r="BB532" s="4"/>
      <c r="BF532" s="4"/>
      <c r="BJ532" s="4"/>
    </row>
  </sheetData>
  <sheetProtection algorithmName="SHA-512" hashValue="s7UD+puETG235PrAnrAKxwpdcF0CIOF7SJFa9Xlwt8YtUaQHAwoX/rchnYklQQNX4BcFmS0KqfXhuC8Pas6Qvw==" saltValue="pMdDWzYiByopCmUxTPCbCA==" spinCount="100000" sheet="1" objects="1" scenarios="1" formatColumns="0" formatRows="0"/>
  <mergeCells count="72">
    <mergeCell ref="T511:T512"/>
    <mergeCell ref="U511:X511"/>
    <mergeCell ref="C510:C512"/>
    <mergeCell ref="D510:D512"/>
    <mergeCell ref="E510:E512"/>
    <mergeCell ref="F510:F512"/>
    <mergeCell ref="M510:R510"/>
    <mergeCell ref="G510:L510"/>
    <mergeCell ref="AR4:AR6"/>
    <mergeCell ref="AO4:AQ4"/>
    <mergeCell ref="AK510:AN510"/>
    <mergeCell ref="AK511:AK512"/>
    <mergeCell ref="AK4:AN4"/>
    <mergeCell ref="AM511:AM512"/>
    <mergeCell ref="AN511:AN512"/>
    <mergeCell ref="AO5:AO6"/>
    <mergeCell ref="A509:AN509"/>
    <mergeCell ref="O5:R5"/>
    <mergeCell ref="I5:L5"/>
    <mergeCell ref="G5:G6"/>
    <mergeCell ref="AF511:AF512"/>
    <mergeCell ref="AG511:AJ511"/>
    <mergeCell ref="AL511:AL512"/>
    <mergeCell ref="S511:S512"/>
    <mergeCell ref="C4:C6"/>
    <mergeCell ref="AP5:AP6"/>
    <mergeCell ref="Y5:Y6"/>
    <mergeCell ref="Z5:Z6"/>
    <mergeCell ref="AA5:AD5"/>
    <mergeCell ref="M4:R4"/>
    <mergeCell ref="Y4:AD4"/>
    <mergeCell ref="AE4:AJ4"/>
    <mergeCell ref="AE5:AE6"/>
    <mergeCell ref="AF5:AF6"/>
    <mergeCell ref="AG5:AJ5"/>
    <mergeCell ref="F4:F6"/>
    <mergeCell ref="S4:X4"/>
    <mergeCell ref="S5:S6"/>
    <mergeCell ref="T5:T6"/>
    <mergeCell ref="U5:X5"/>
    <mergeCell ref="A1:AR1"/>
    <mergeCell ref="A2:AR2"/>
    <mergeCell ref="A3:AR3"/>
    <mergeCell ref="M5:M6"/>
    <mergeCell ref="N5:N6"/>
    <mergeCell ref="AK5:AK6"/>
    <mergeCell ref="AL5:AL6"/>
    <mergeCell ref="AM5:AM6"/>
    <mergeCell ref="AN5:AN6"/>
    <mergeCell ref="G4:L4"/>
    <mergeCell ref="H5:H6"/>
    <mergeCell ref="A4:A6"/>
    <mergeCell ref="B4:B6"/>
    <mergeCell ref="AQ5:AQ6"/>
    <mergeCell ref="D4:D6"/>
    <mergeCell ref="E4:E6"/>
    <mergeCell ref="A529:AR529"/>
    <mergeCell ref="A510:A512"/>
    <mergeCell ref="B510:B512"/>
    <mergeCell ref="I511:L511"/>
    <mergeCell ref="H511:H512"/>
    <mergeCell ref="G511:G512"/>
    <mergeCell ref="M511:M512"/>
    <mergeCell ref="N511:N512"/>
    <mergeCell ref="O511:R511"/>
    <mergeCell ref="S510:X510"/>
    <mergeCell ref="Y510:AD510"/>
    <mergeCell ref="Y511:Y512"/>
    <mergeCell ref="Z511:Z512"/>
    <mergeCell ref="AA511:AD511"/>
    <mergeCell ref="AE510:AJ510"/>
    <mergeCell ref="AE511:AE512"/>
  </mergeCells>
  <phoneticPr fontId="13" type="noConversion"/>
  <dataValidations count="4">
    <dataValidation type="list" allowBlank="1" showInputMessage="1" showErrorMessage="1" sqref="I512:L512 O512:R512 U512:X512 AA512:AD512 AG512:AJ512" xr:uid="{00000000-0002-0000-0600-000000000000}">
      <formula1>Beneficios3</formula1>
    </dataValidation>
    <dataValidation type="list" allowBlank="1" showInputMessage="1" showErrorMessage="1" sqref="I6:L6 O6:R6 U6:X6 AA6:AD6 AG6:AJ6" xr:uid="{00000000-0002-0000-0600-000001000000}">
      <formula1>Benefícios</formula1>
    </dataValidation>
    <dataValidation allowBlank="1" showInputMessage="1" showErrorMessage="1" error="Preencher com números de 1 a 60." sqref="E7:F506" xr:uid="{00000000-0002-0000-0600-000002000000}"/>
    <dataValidation type="list" allowBlank="1" showInputMessage="1" showErrorMessage="1" sqref="AR7:AR506" xr:uid="{00000000-0002-0000-0600-000003000000}">
      <formula1>VinculoPTp</formula1>
    </dataValidation>
  </dataValidations>
  <pageMargins left="0.19685039370078741" right="0.19685039370078741" top="0.59055118110236227" bottom="0.59055118110236227" header="0" footer="0"/>
  <pageSetup paperSize="9" scale="34" fitToHeight="0" orientation="landscape" r:id="rId1"/>
  <headerFooter>
    <oddFooter>Página &amp;P de &amp;N</oddFooter>
  </headerFooter>
  <rowBreaks count="1" manualBreakCount="1">
    <brk id="508"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Plan6">
    <tabColor theme="5" tint="0.39997558519241921"/>
    <pageSetUpPr fitToPage="1"/>
  </sheetPr>
  <dimension ref="A1:V140"/>
  <sheetViews>
    <sheetView showGridLines="0" zoomScaleNormal="100" zoomScaleSheetLayoutView="90" workbookViewId="0">
      <pane ySplit="3" topLeftCell="A4" activePane="bottomLeft" state="frozen"/>
      <selection activeCell="A4" sqref="A4"/>
      <selection pane="bottomLeft" activeCell="F117" sqref="F117"/>
    </sheetView>
  </sheetViews>
  <sheetFormatPr defaultRowHeight="12.75" x14ac:dyDescent="0.2"/>
  <cols>
    <col min="1" max="1" width="5.5703125" customWidth="1"/>
    <col min="2" max="2" width="50.140625" bestFit="1" customWidth="1"/>
    <col min="3" max="3" width="47.7109375" customWidth="1"/>
    <col min="4" max="4" width="8.5703125" style="55" customWidth="1"/>
    <col min="5" max="5" width="9.85546875" customWidth="1"/>
    <col min="6" max="6" width="11.5703125" customWidth="1"/>
    <col min="7" max="7" width="14.28515625" customWidth="1"/>
    <col min="8" max="8" width="40.7109375" customWidth="1"/>
  </cols>
  <sheetData>
    <row r="1" spans="1:22" ht="33" customHeight="1" x14ac:dyDescent="0.25">
      <c r="A1" s="368" t="str">
        <f>Capa!A1</f>
        <v>Memória de Cálculo
Termo de Parceria nº 51/21 celebrado entre o Instituto Estadual de Florestas e o Instituto Ekos Brasil</v>
      </c>
      <c r="B1" s="368"/>
      <c r="C1" s="368"/>
      <c r="D1" s="368"/>
      <c r="E1" s="368"/>
      <c r="F1" s="368"/>
      <c r="G1" s="368"/>
      <c r="H1" s="368"/>
      <c r="I1" s="9"/>
      <c r="J1" s="9"/>
      <c r="K1" s="9"/>
      <c r="L1" s="9"/>
      <c r="M1" s="9"/>
      <c r="N1" s="9"/>
      <c r="O1" s="9"/>
      <c r="P1" s="9"/>
      <c r="Q1" s="9"/>
      <c r="R1" s="9"/>
      <c r="S1" s="9"/>
      <c r="T1" s="9"/>
      <c r="U1" s="9"/>
      <c r="V1" s="9"/>
    </row>
    <row r="2" spans="1:22" ht="23.25" customHeight="1" x14ac:dyDescent="0.25">
      <c r="A2" s="382" t="s">
        <v>397</v>
      </c>
      <c r="B2" s="382"/>
      <c r="C2" s="382"/>
      <c r="D2" s="382"/>
      <c r="E2" s="382"/>
      <c r="F2" s="382"/>
      <c r="G2" s="382"/>
      <c r="H2" s="382"/>
      <c r="I2" s="9"/>
      <c r="J2" s="9"/>
      <c r="K2" s="9"/>
      <c r="L2" s="9"/>
      <c r="M2" s="9"/>
      <c r="N2" s="9"/>
      <c r="O2" s="9"/>
      <c r="P2" s="9"/>
      <c r="Q2" s="9"/>
      <c r="R2" s="9"/>
      <c r="S2" s="9"/>
      <c r="T2" s="9"/>
      <c r="U2" s="9"/>
      <c r="V2" s="9"/>
    </row>
    <row r="3" spans="1:22" ht="31.5" customHeight="1" x14ac:dyDescent="0.2">
      <c r="A3" s="309" t="s">
        <v>398</v>
      </c>
      <c r="B3" s="309" t="s">
        <v>399</v>
      </c>
      <c r="C3" s="310" t="s">
        <v>400</v>
      </c>
      <c r="D3" s="310" t="s">
        <v>401</v>
      </c>
      <c r="E3" s="309" t="s">
        <v>402</v>
      </c>
      <c r="F3" s="311" t="s">
        <v>403</v>
      </c>
      <c r="G3" s="310" t="s">
        <v>61</v>
      </c>
      <c r="H3" s="309" t="s">
        <v>404</v>
      </c>
    </row>
    <row r="4" spans="1:22" s="29" customFormat="1" ht="18.75" customHeight="1" x14ac:dyDescent="0.2">
      <c r="A4" s="26">
        <v>1</v>
      </c>
      <c r="B4" s="26" t="s">
        <v>311</v>
      </c>
      <c r="C4" s="26" t="s">
        <v>405</v>
      </c>
      <c r="D4" s="164">
        <v>45992</v>
      </c>
      <c r="E4" s="27">
        <v>1500</v>
      </c>
      <c r="F4" s="28">
        <v>5</v>
      </c>
      <c r="G4" s="30">
        <f>F4*E4</f>
        <v>7500</v>
      </c>
      <c r="H4" s="26" t="s">
        <v>406</v>
      </c>
    </row>
    <row r="5" spans="1:22" s="29" customFormat="1" ht="18.75" customHeight="1" x14ac:dyDescent="0.2">
      <c r="A5" s="26">
        <v>2</v>
      </c>
      <c r="B5" s="26" t="s">
        <v>331</v>
      </c>
      <c r="C5" s="26" t="s">
        <v>407</v>
      </c>
      <c r="D5" s="164">
        <v>45992</v>
      </c>
      <c r="E5" s="27">
        <v>18000</v>
      </c>
      <c r="F5" s="28">
        <v>1</v>
      </c>
      <c r="G5" s="30">
        <f>F5*E5</f>
        <v>18000</v>
      </c>
      <c r="H5" s="26" t="s">
        <v>408</v>
      </c>
    </row>
    <row r="6" spans="1:22" s="29" customFormat="1" ht="18.75" customHeight="1" x14ac:dyDescent="0.2">
      <c r="A6" s="26">
        <v>3</v>
      </c>
      <c r="B6" s="26" t="s">
        <v>309</v>
      </c>
      <c r="C6" s="26" t="s">
        <v>409</v>
      </c>
      <c r="D6" s="164">
        <v>45992</v>
      </c>
      <c r="E6" s="27">
        <v>5000</v>
      </c>
      <c r="F6" s="28">
        <v>1</v>
      </c>
      <c r="G6" s="30">
        <f>F6*E6</f>
        <v>5000</v>
      </c>
      <c r="H6" s="26" t="s">
        <v>410</v>
      </c>
    </row>
    <row r="7" spans="1:22" s="29" customFormat="1" ht="18.75" customHeight="1" x14ac:dyDescent="0.2">
      <c r="A7" s="26">
        <v>4</v>
      </c>
      <c r="B7" s="26" t="s">
        <v>311</v>
      </c>
      <c r="C7" s="26" t="s">
        <v>411</v>
      </c>
      <c r="D7" s="164">
        <v>45992</v>
      </c>
      <c r="E7" s="27">
        <v>15000</v>
      </c>
      <c r="F7" s="28">
        <v>1</v>
      </c>
      <c r="G7" s="30">
        <f>F7*E7</f>
        <v>15000</v>
      </c>
      <c r="H7" s="26" t="s">
        <v>412</v>
      </c>
    </row>
    <row r="8" spans="1:22" s="29" customFormat="1" ht="18.75" hidden="1" customHeight="1" x14ac:dyDescent="0.2">
      <c r="A8" s="26">
        <v>5</v>
      </c>
      <c r="B8" s="26"/>
      <c r="C8" s="26"/>
      <c r="D8" s="164"/>
      <c r="E8" s="27"/>
      <c r="F8" s="28"/>
      <c r="G8" s="30">
        <f>F8*E8</f>
        <v>0</v>
      </c>
      <c r="H8" s="26"/>
    </row>
    <row r="9" spans="1:22" s="29" customFormat="1" ht="18.75" hidden="1" customHeight="1" x14ac:dyDescent="0.2">
      <c r="A9" s="26">
        <v>6</v>
      </c>
      <c r="B9" s="26"/>
      <c r="C9" s="26"/>
      <c r="D9" s="164"/>
      <c r="E9" s="27"/>
      <c r="F9" s="28"/>
      <c r="G9" s="30">
        <f t="shared" ref="G9:G72" si="0">F9*E9</f>
        <v>0</v>
      </c>
      <c r="H9" s="26"/>
    </row>
    <row r="10" spans="1:22" s="29" customFormat="1" ht="18.75" hidden="1" customHeight="1" x14ac:dyDescent="0.2">
      <c r="A10" s="26">
        <v>7</v>
      </c>
      <c r="B10" s="26"/>
      <c r="C10" s="26"/>
      <c r="D10" s="164"/>
      <c r="E10" s="27"/>
      <c r="F10" s="28"/>
      <c r="G10" s="30">
        <f t="shared" si="0"/>
        <v>0</v>
      </c>
      <c r="H10" s="26"/>
    </row>
    <row r="11" spans="1:22" s="29" customFormat="1" ht="18.75" hidden="1" customHeight="1" x14ac:dyDescent="0.2">
      <c r="A11" s="26">
        <v>8</v>
      </c>
      <c r="B11" s="26"/>
      <c r="C11" s="26"/>
      <c r="D11" s="164"/>
      <c r="E11" s="27"/>
      <c r="F11" s="28"/>
      <c r="G11" s="30">
        <f t="shared" si="0"/>
        <v>0</v>
      </c>
      <c r="H11" s="26"/>
    </row>
    <row r="12" spans="1:22" s="29" customFormat="1" ht="18.75" hidden="1" customHeight="1" x14ac:dyDescent="0.2">
      <c r="A12" s="26">
        <v>9</v>
      </c>
      <c r="B12" s="26"/>
      <c r="C12" s="26"/>
      <c r="D12" s="164"/>
      <c r="E12" s="27"/>
      <c r="F12" s="28"/>
      <c r="G12" s="30">
        <f t="shared" si="0"/>
        <v>0</v>
      </c>
      <c r="H12" s="26"/>
    </row>
    <row r="13" spans="1:22" s="29" customFormat="1" ht="18.75" hidden="1" customHeight="1" x14ac:dyDescent="0.2">
      <c r="A13" s="26">
        <v>10</v>
      </c>
      <c r="B13" s="26"/>
      <c r="C13" s="26"/>
      <c r="D13" s="164"/>
      <c r="E13" s="27"/>
      <c r="F13" s="28"/>
      <c r="G13" s="30">
        <f t="shared" si="0"/>
        <v>0</v>
      </c>
      <c r="H13" s="26"/>
    </row>
    <row r="14" spans="1:22" s="29" customFormat="1" ht="18.75" hidden="1" customHeight="1" x14ac:dyDescent="0.2">
      <c r="A14" s="26">
        <v>11</v>
      </c>
      <c r="B14" s="26"/>
      <c r="C14" s="26"/>
      <c r="D14" s="164"/>
      <c r="E14" s="27"/>
      <c r="F14" s="28"/>
      <c r="G14" s="30">
        <f t="shared" si="0"/>
        <v>0</v>
      </c>
      <c r="H14" s="26"/>
    </row>
    <row r="15" spans="1:22" s="29" customFormat="1" ht="18.75" hidden="1" customHeight="1" x14ac:dyDescent="0.2">
      <c r="A15" s="26">
        <v>12</v>
      </c>
      <c r="B15" s="26"/>
      <c r="C15" s="26"/>
      <c r="D15" s="164"/>
      <c r="E15" s="27"/>
      <c r="F15" s="28"/>
      <c r="G15" s="30">
        <f t="shared" si="0"/>
        <v>0</v>
      </c>
      <c r="H15" s="26"/>
    </row>
    <row r="16" spans="1:22" s="29" customFormat="1" ht="18.75" hidden="1" customHeight="1" x14ac:dyDescent="0.2">
      <c r="A16" s="26">
        <v>13</v>
      </c>
      <c r="B16" s="26"/>
      <c r="C16" s="26"/>
      <c r="D16" s="164"/>
      <c r="E16" s="27"/>
      <c r="F16" s="28"/>
      <c r="G16" s="30">
        <f t="shared" si="0"/>
        <v>0</v>
      </c>
      <c r="H16" s="26"/>
    </row>
    <row r="17" spans="1:8" s="29" customFormat="1" ht="18.75" hidden="1" customHeight="1" x14ac:dyDescent="0.2">
      <c r="A17" s="26">
        <v>14</v>
      </c>
      <c r="B17" s="26"/>
      <c r="C17" s="26"/>
      <c r="D17" s="164"/>
      <c r="E17" s="27"/>
      <c r="F17" s="28"/>
      <c r="G17" s="30">
        <f t="shared" si="0"/>
        <v>0</v>
      </c>
      <c r="H17" s="26"/>
    </row>
    <row r="18" spans="1:8" s="29" customFormat="1" ht="18.75" hidden="1" customHeight="1" x14ac:dyDescent="0.2">
      <c r="A18" s="26">
        <v>15</v>
      </c>
      <c r="B18" s="26"/>
      <c r="C18" s="26"/>
      <c r="D18" s="164"/>
      <c r="E18" s="27"/>
      <c r="F18" s="28"/>
      <c r="G18" s="30">
        <f t="shared" si="0"/>
        <v>0</v>
      </c>
      <c r="H18" s="26"/>
    </row>
    <row r="19" spans="1:8" s="29" customFormat="1" ht="18.75" hidden="1" customHeight="1" x14ac:dyDescent="0.2">
      <c r="A19" s="26">
        <v>16</v>
      </c>
      <c r="B19" s="26"/>
      <c r="C19" s="26"/>
      <c r="D19" s="164"/>
      <c r="E19" s="27"/>
      <c r="F19" s="28"/>
      <c r="G19" s="30">
        <f t="shared" si="0"/>
        <v>0</v>
      </c>
      <c r="H19" s="26"/>
    </row>
    <row r="20" spans="1:8" s="29" customFormat="1" ht="18.75" hidden="1" customHeight="1" x14ac:dyDescent="0.2">
      <c r="A20" s="26">
        <v>17</v>
      </c>
      <c r="B20" s="26"/>
      <c r="C20" s="26"/>
      <c r="D20" s="164"/>
      <c r="E20" s="27"/>
      <c r="F20" s="28"/>
      <c r="G20" s="30">
        <f t="shared" si="0"/>
        <v>0</v>
      </c>
      <c r="H20" s="26"/>
    </row>
    <row r="21" spans="1:8" s="29" customFormat="1" ht="18.75" hidden="1" customHeight="1" x14ac:dyDescent="0.2">
      <c r="A21" s="26">
        <v>18</v>
      </c>
      <c r="B21" s="26"/>
      <c r="C21" s="26"/>
      <c r="D21" s="164"/>
      <c r="E21" s="27"/>
      <c r="F21" s="28"/>
      <c r="G21" s="30">
        <f t="shared" si="0"/>
        <v>0</v>
      </c>
      <c r="H21" s="26"/>
    </row>
    <row r="22" spans="1:8" s="29" customFormat="1" ht="18.75" hidden="1" customHeight="1" x14ac:dyDescent="0.2">
      <c r="A22" s="26">
        <v>19</v>
      </c>
      <c r="B22" s="26"/>
      <c r="C22" s="26"/>
      <c r="D22" s="164"/>
      <c r="E22" s="27"/>
      <c r="F22" s="28"/>
      <c r="G22" s="30">
        <f t="shared" si="0"/>
        <v>0</v>
      </c>
      <c r="H22" s="26"/>
    </row>
    <row r="23" spans="1:8" s="29" customFormat="1" ht="18.75" hidden="1" customHeight="1" x14ac:dyDescent="0.2">
      <c r="A23" s="26">
        <v>20</v>
      </c>
      <c r="B23" s="26"/>
      <c r="C23" s="26"/>
      <c r="D23" s="164"/>
      <c r="E23" s="27"/>
      <c r="F23" s="28"/>
      <c r="G23" s="30">
        <f t="shared" si="0"/>
        <v>0</v>
      </c>
      <c r="H23" s="26"/>
    </row>
    <row r="24" spans="1:8" s="29" customFormat="1" ht="18.75" hidden="1" customHeight="1" x14ac:dyDescent="0.2">
      <c r="A24" s="26">
        <v>21</v>
      </c>
      <c r="B24" s="26"/>
      <c r="C24" s="26"/>
      <c r="D24" s="164"/>
      <c r="E24" s="27"/>
      <c r="F24" s="28"/>
      <c r="G24" s="30">
        <f t="shared" si="0"/>
        <v>0</v>
      </c>
      <c r="H24" s="26"/>
    </row>
    <row r="25" spans="1:8" s="29" customFormat="1" ht="18.75" hidden="1" customHeight="1" x14ac:dyDescent="0.2">
      <c r="A25" s="26">
        <v>22</v>
      </c>
      <c r="B25" s="26"/>
      <c r="C25" s="26"/>
      <c r="D25" s="164"/>
      <c r="E25" s="27"/>
      <c r="F25" s="28"/>
      <c r="G25" s="30">
        <f t="shared" si="0"/>
        <v>0</v>
      </c>
      <c r="H25" s="26"/>
    </row>
    <row r="26" spans="1:8" s="29" customFormat="1" ht="18.75" hidden="1" customHeight="1" x14ac:dyDescent="0.2">
      <c r="A26" s="26">
        <v>23</v>
      </c>
      <c r="B26" s="26"/>
      <c r="C26" s="26"/>
      <c r="D26" s="164"/>
      <c r="E26" s="27"/>
      <c r="F26" s="28"/>
      <c r="G26" s="30">
        <f t="shared" si="0"/>
        <v>0</v>
      </c>
      <c r="H26" s="26"/>
    </row>
    <row r="27" spans="1:8" s="29" customFormat="1" ht="18.75" hidden="1" customHeight="1" x14ac:dyDescent="0.2">
      <c r="A27" s="26">
        <v>24</v>
      </c>
      <c r="B27" s="26"/>
      <c r="C27" s="26"/>
      <c r="D27" s="164"/>
      <c r="E27" s="27"/>
      <c r="F27" s="28"/>
      <c r="G27" s="30">
        <f t="shared" si="0"/>
        <v>0</v>
      </c>
      <c r="H27" s="26"/>
    </row>
    <row r="28" spans="1:8" s="29" customFormat="1" ht="18.75" hidden="1" customHeight="1" x14ac:dyDescent="0.2">
      <c r="A28" s="26">
        <v>25</v>
      </c>
      <c r="B28" s="26"/>
      <c r="C28" s="26"/>
      <c r="D28" s="164"/>
      <c r="E28" s="27"/>
      <c r="F28" s="28"/>
      <c r="G28" s="30">
        <f t="shared" si="0"/>
        <v>0</v>
      </c>
      <c r="H28" s="26"/>
    </row>
    <row r="29" spans="1:8" s="29" customFormat="1" ht="18.75" hidden="1" customHeight="1" x14ac:dyDescent="0.2">
      <c r="A29" s="26">
        <v>26</v>
      </c>
      <c r="B29" s="26"/>
      <c r="C29" s="26"/>
      <c r="D29" s="164"/>
      <c r="E29" s="27"/>
      <c r="F29" s="28"/>
      <c r="G29" s="30">
        <f t="shared" si="0"/>
        <v>0</v>
      </c>
      <c r="H29" s="26"/>
    </row>
    <row r="30" spans="1:8" s="29" customFormat="1" ht="18.75" hidden="1" customHeight="1" x14ac:dyDescent="0.2">
      <c r="A30" s="26">
        <v>27</v>
      </c>
      <c r="B30" s="26"/>
      <c r="C30" s="26"/>
      <c r="D30" s="164"/>
      <c r="E30" s="27"/>
      <c r="F30" s="28"/>
      <c r="G30" s="30">
        <f t="shared" si="0"/>
        <v>0</v>
      </c>
      <c r="H30" s="26"/>
    </row>
    <row r="31" spans="1:8" s="29" customFormat="1" ht="18.75" hidden="1" customHeight="1" x14ac:dyDescent="0.2">
      <c r="A31" s="26">
        <v>28</v>
      </c>
      <c r="B31" s="26"/>
      <c r="C31" s="26"/>
      <c r="D31" s="164"/>
      <c r="E31" s="27"/>
      <c r="F31" s="28"/>
      <c r="G31" s="30">
        <f t="shared" si="0"/>
        <v>0</v>
      </c>
      <c r="H31" s="26"/>
    </row>
    <row r="32" spans="1:8" s="29" customFormat="1" ht="18.75" hidden="1" customHeight="1" x14ac:dyDescent="0.2">
      <c r="A32" s="26">
        <v>29</v>
      </c>
      <c r="B32" s="26"/>
      <c r="C32" s="26"/>
      <c r="D32" s="164"/>
      <c r="E32" s="27"/>
      <c r="F32" s="28"/>
      <c r="G32" s="30">
        <f t="shared" si="0"/>
        <v>0</v>
      </c>
      <c r="H32" s="26"/>
    </row>
    <row r="33" spans="1:8" s="29" customFormat="1" ht="18.75" hidden="1" customHeight="1" x14ac:dyDescent="0.2">
      <c r="A33" s="26">
        <v>30</v>
      </c>
      <c r="B33" s="26"/>
      <c r="C33" s="26"/>
      <c r="D33" s="164"/>
      <c r="E33" s="27"/>
      <c r="F33" s="28"/>
      <c r="G33" s="30">
        <f t="shared" si="0"/>
        <v>0</v>
      </c>
      <c r="H33" s="26"/>
    </row>
    <row r="34" spans="1:8" s="29" customFormat="1" ht="18.75" hidden="1" customHeight="1" x14ac:dyDescent="0.2">
      <c r="A34" s="26">
        <v>31</v>
      </c>
      <c r="B34" s="26"/>
      <c r="C34" s="26"/>
      <c r="D34" s="164"/>
      <c r="E34" s="27"/>
      <c r="F34" s="28"/>
      <c r="G34" s="30">
        <f t="shared" si="0"/>
        <v>0</v>
      </c>
      <c r="H34" s="26"/>
    </row>
    <row r="35" spans="1:8" s="29" customFormat="1" ht="18.75" hidden="1" customHeight="1" x14ac:dyDescent="0.2">
      <c r="A35" s="26">
        <v>32</v>
      </c>
      <c r="B35" s="26"/>
      <c r="C35" s="26"/>
      <c r="D35" s="164"/>
      <c r="E35" s="27"/>
      <c r="F35" s="28"/>
      <c r="G35" s="30">
        <f t="shared" si="0"/>
        <v>0</v>
      </c>
      <c r="H35" s="26"/>
    </row>
    <row r="36" spans="1:8" s="29" customFormat="1" ht="18.75" hidden="1" customHeight="1" x14ac:dyDescent="0.2">
      <c r="A36" s="26">
        <v>33</v>
      </c>
      <c r="B36" s="26"/>
      <c r="C36" s="26"/>
      <c r="D36" s="164"/>
      <c r="E36" s="27"/>
      <c r="F36" s="28"/>
      <c r="G36" s="30">
        <f t="shared" si="0"/>
        <v>0</v>
      </c>
      <c r="H36" s="26"/>
    </row>
    <row r="37" spans="1:8" s="29" customFormat="1" ht="18.75" hidden="1" customHeight="1" x14ac:dyDescent="0.2">
      <c r="A37" s="26">
        <v>34</v>
      </c>
      <c r="B37" s="26"/>
      <c r="C37" s="26"/>
      <c r="D37" s="164"/>
      <c r="E37" s="27"/>
      <c r="F37" s="28"/>
      <c r="G37" s="30">
        <f t="shared" si="0"/>
        <v>0</v>
      </c>
      <c r="H37" s="26"/>
    </row>
    <row r="38" spans="1:8" s="29" customFormat="1" ht="18.75" hidden="1" customHeight="1" x14ac:dyDescent="0.2">
      <c r="A38" s="26">
        <v>35</v>
      </c>
      <c r="B38" s="26"/>
      <c r="C38" s="26"/>
      <c r="D38" s="164"/>
      <c r="E38" s="27"/>
      <c r="F38" s="28"/>
      <c r="G38" s="30">
        <f t="shared" si="0"/>
        <v>0</v>
      </c>
      <c r="H38" s="26"/>
    </row>
    <row r="39" spans="1:8" s="29" customFormat="1" ht="18.75" hidden="1" customHeight="1" x14ac:dyDescent="0.2">
      <c r="A39" s="26">
        <v>36</v>
      </c>
      <c r="B39" s="26"/>
      <c r="C39" s="26"/>
      <c r="D39" s="164"/>
      <c r="E39" s="27"/>
      <c r="F39" s="28"/>
      <c r="G39" s="30">
        <f t="shared" si="0"/>
        <v>0</v>
      </c>
      <c r="H39" s="26"/>
    </row>
    <row r="40" spans="1:8" s="29" customFormat="1" ht="18.75" hidden="1" customHeight="1" x14ac:dyDescent="0.2">
      <c r="A40" s="26">
        <v>37</v>
      </c>
      <c r="B40" s="26"/>
      <c r="C40" s="26"/>
      <c r="D40" s="164"/>
      <c r="E40" s="27"/>
      <c r="F40" s="28"/>
      <c r="G40" s="30">
        <f t="shared" si="0"/>
        <v>0</v>
      </c>
      <c r="H40" s="26"/>
    </row>
    <row r="41" spans="1:8" s="29" customFormat="1" ht="18.75" hidden="1" customHeight="1" x14ac:dyDescent="0.2">
      <c r="A41" s="26">
        <v>38</v>
      </c>
      <c r="B41" s="26"/>
      <c r="C41" s="26"/>
      <c r="D41" s="164"/>
      <c r="E41" s="27"/>
      <c r="F41" s="28"/>
      <c r="G41" s="30">
        <f t="shared" si="0"/>
        <v>0</v>
      </c>
      <c r="H41" s="26"/>
    </row>
    <row r="42" spans="1:8" s="29" customFormat="1" ht="18.75" hidden="1" customHeight="1" x14ac:dyDescent="0.2">
      <c r="A42" s="26">
        <v>39</v>
      </c>
      <c r="B42" s="26"/>
      <c r="C42" s="26"/>
      <c r="D42" s="164"/>
      <c r="E42" s="27"/>
      <c r="F42" s="28"/>
      <c r="G42" s="30">
        <f t="shared" si="0"/>
        <v>0</v>
      </c>
      <c r="H42" s="26"/>
    </row>
    <row r="43" spans="1:8" s="29" customFormat="1" ht="18.75" hidden="1" customHeight="1" x14ac:dyDescent="0.2">
      <c r="A43" s="26">
        <v>40</v>
      </c>
      <c r="B43" s="26"/>
      <c r="C43" s="26"/>
      <c r="D43" s="164"/>
      <c r="E43" s="27"/>
      <c r="F43" s="28"/>
      <c r="G43" s="30">
        <f t="shared" si="0"/>
        <v>0</v>
      </c>
      <c r="H43" s="26"/>
    </row>
    <row r="44" spans="1:8" s="29" customFormat="1" ht="18.75" hidden="1" customHeight="1" x14ac:dyDescent="0.2">
      <c r="A44" s="26">
        <v>41</v>
      </c>
      <c r="B44" s="26"/>
      <c r="C44" s="26"/>
      <c r="D44" s="164"/>
      <c r="E44" s="27"/>
      <c r="F44" s="28"/>
      <c r="G44" s="30">
        <f t="shared" si="0"/>
        <v>0</v>
      </c>
      <c r="H44" s="26"/>
    </row>
    <row r="45" spans="1:8" s="29" customFormat="1" ht="18.75" hidden="1" customHeight="1" x14ac:dyDescent="0.2">
      <c r="A45" s="26">
        <v>42</v>
      </c>
      <c r="B45" s="26"/>
      <c r="C45" s="26"/>
      <c r="D45" s="164"/>
      <c r="E45" s="27"/>
      <c r="F45" s="28"/>
      <c r="G45" s="30">
        <f t="shared" si="0"/>
        <v>0</v>
      </c>
      <c r="H45" s="26"/>
    </row>
    <row r="46" spans="1:8" s="29" customFormat="1" ht="18.75" hidden="1" customHeight="1" x14ac:dyDescent="0.2">
      <c r="A46" s="26">
        <v>43</v>
      </c>
      <c r="B46" s="26"/>
      <c r="C46" s="26"/>
      <c r="D46" s="164"/>
      <c r="E46" s="27"/>
      <c r="F46" s="28"/>
      <c r="G46" s="30">
        <f t="shared" si="0"/>
        <v>0</v>
      </c>
      <c r="H46" s="26"/>
    </row>
    <row r="47" spans="1:8" s="29" customFormat="1" ht="18.75" hidden="1" customHeight="1" x14ac:dyDescent="0.2">
      <c r="A47" s="26">
        <v>44</v>
      </c>
      <c r="B47" s="26"/>
      <c r="C47" s="26"/>
      <c r="D47" s="164"/>
      <c r="E47" s="27"/>
      <c r="F47" s="28"/>
      <c r="G47" s="30">
        <f t="shared" si="0"/>
        <v>0</v>
      </c>
      <c r="H47" s="26"/>
    </row>
    <row r="48" spans="1:8" s="29" customFormat="1" ht="18.75" hidden="1" customHeight="1" x14ac:dyDescent="0.2">
      <c r="A48" s="26">
        <v>45</v>
      </c>
      <c r="B48" s="26"/>
      <c r="C48" s="26"/>
      <c r="D48" s="164"/>
      <c r="E48" s="27"/>
      <c r="F48" s="28"/>
      <c r="G48" s="30">
        <f t="shared" si="0"/>
        <v>0</v>
      </c>
      <c r="H48" s="26"/>
    </row>
    <row r="49" spans="1:8" s="29" customFormat="1" ht="18.75" hidden="1" customHeight="1" x14ac:dyDescent="0.2">
      <c r="A49" s="26">
        <v>46</v>
      </c>
      <c r="B49" s="26"/>
      <c r="C49" s="26"/>
      <c r="D49" s="164"/>
      <c r="E49" s="27"/>
      <c r="F49" s="28"/>
      <c r="G49" s="30">
        <f t="shared" si="0"/>
        <v>0</v>
      </c>
      <c r="H49" s="26"/>
    </row>
    <row r="50" spans="1:8" s="29" customFormat="1" ht="18.75" hidden="1" customHeight="1" x14ac:dyDescent="0.2">
      <c r="A50" s="26">
        <v>47</v>
      </c>
      <c r="B50" s="26"/>
      <c r="C50" s="26"/>
      <c r="D50" s="164"/>
      <c r="E50" s="27"/>
      <c r="F50" s="28"/>
      <c r="G50" s="30">
        <f t="shared" si="0"/>
        <v>0</v>
      </c>
      <c r="H50" s="26"/>
    </row>
    <row r="51" spans="1:8" s="29" customFormat="1" ht="18.75" hidden="1" customHeight="1" x14ac:dyDescent="0.2">
      <c r="A51" s="26">
        <v>48</v>
      </c>
      <c r="B51" s="26"/>
      <c r="C51" s="26"/>
      <c r="D51" s="164"/>
      <c r="E51" s="27"/>
      <c r="F51" s="28"/>
      <c r="G51" s="30">
        <f t="shared" si="0"/>
        <v>0</v>
      </c>
      <c r="H51" s="26"/>
    </row>
    <row r="52" spans="1:8" s="29" customFormat="1" ht="18.75" hidden="1" customHeight="1" x14ac:dyDescent="0.2">
      <c r="A52" s="26">
        <v>49</v>
      </c>
      <c r="B52" s="26"/>
      <c r="C52" s="26"/>
      <c r="D52" s="164"/>
      <c r="E52" s="27"/>
      <c r="F52" s="28"/>
      <c r="G52" s="30">
        <f t="shared" si="0"/>
        <v>0</v>
      </c>
      <c r="H52" s="26"/>
    </row>
    <row r="53" spans="1:8" s="29" customFormat="1" ht="18.75" hidden="1" customHeight="1" x14ac:dyDescent="0.2">
      <c r="A53" s="26">
        <v>50</v>
      </c>
      <c r="B53" s="26"/>
      <c r="C53" s="26"/>
      <c r="D53" s="164"/>
      <c r="E53" s="27"/>
      <c r="F53" s="28"/>
      <c r="G53" s="30">
        <f t="shared" si="0"/>
        <v>0</v>
      </c>
      <c r="H53" s="26"/>
    </row>
    <row r="54" spans="1:8" s="29" customFormat="1" ht="18.75" hidden="1" customHeight="1" x14ac:dyDescent="0.2">
      <c r="A54" s="26">
        <v>51</v>
      </c>
      <c r="B54" s="26"/>
      <c r="C54" s="26"/>
      <c r="D54" s="164"/>
      <c r="E54" s="27"/>
      <c r="F54" s="28"/>
      <c r="G54" s="30">
        <f t="shared" si="0"/>
        <v>0</v>
      </c>
      <c r="H54" s="26"/>
    </row>
    <row r="55" spans="1:8" s="29" customFormat="1" ht="18.75" hidden="1" customHeight="1" x14ac:dyDescent="0.2">
      <c r="A55" s="26">
        <v>52</v>
      </c>
      <c r="B55" s="26"/>
      <c r="C55" s="26"/>
      <c r="D55" s="164"/>
      <c r="E55" s="27"/>
      <c r="F55" s="28"/>
      <c r="G55" s="30">
        <f t="shared" si="0"/>
        <v>0</v>
      </c>
      <c r="H55" s="26"/>
    </row>
    <row r="56" spans="1:8" s="29" customFormat="1" ht="18.75" hidden="1" customHeight="1" x14ac:dyDescent="0.2">
      <c r="A56" s="26">
        <v>53</v>
      </c>
      <c r="B56" s="26"/>
      <c r="C56" s="26"/>
      <c r="D56" s="164"/>
      <c r="E56" s="27"/>
      <c r="F56" s="28"/>
      <c r="G56" s="30">
        <f t="shared" si="0"/>
        <v>0</v>
      </c>
      <c r="H56" s="26"/>
    </row>
    <row r="57" spans="1:8" s="29" customFormat="1" ht="18.75" hidden="1" customHeight="1" x14ac:dyDescent="0.2">
      <c r="A57" s="26">
        <v>54</v>
      </c>
      <c r="B57" s="26"/>
      <c r="C57" s="26"/>
      <c r="D57" s="164"/>
      <c r="E57" s="27"/>
      <c r="F57" s="28"/>
      <c r="G57" s="30">
        <f t="shared" si="0"/>
        <v>0</v>
      </c>
      <c r="H57" s="26"/>
    </row>
    <row r="58" spans="1:8" s="29" customFormat="1" ht="18.75" hidden="1" customHeight="1" x14ac:dyDescent="0.2">
      <c r="A58" s="26">
        <v>55</v>
      </c>
      <c r="B58" s="26"/>
      <c r="C58" s="26"/>
      <c r="D58" s="164"/>
      <c r="E58" s="27"/>
      <c r="F58" s="28"/>
      <c r="G58" s="30">
        <f t="shared" si="0"/>
        <v>0</v>
      </c>
      <c r="H58" s="26"/>
    </row>
    <row r="59" spans="1:8" s="29" customFormat="1" ht="18.75" hidden="1" customHeight="1" x14ac:dyDescent="0.2">
      <c r="A59" s="26">
        <v>56</v>
      </c>
      <c r="B59" s="26"/>
      <c r="C59" s="26"/>
      <c r="D59" s="164"/>
      <c r="E59" s="27"/>
      <c r="F59" s="28"/>
      <c r="G59" s="30">
        <f t="shared" si="0"/>
        <v>0</v>
      </c>
      <c r="H59" s="26"/>
    </row>
    <row r="60" spans="1:8" s="29" customFormat="1" ht="18.75" hidden="1" customHeight="1" x14ac:dyDescent="0.2">
      <c r="A60" s="26">
        <v>57</v>
      </c>
      <c r="B60" s="26"/>
      <c r="C60" s="26"/>
      <c r="D60" s="164"/>
      <c r="E60" s="27"/>
      <c r="F60" s="28"/>
      <c r="G60" s="30">
        <f t="shared" si="0"/>
        <v>0</v>
      </c>
      <c r="H60" s="26"/>
    </row>
    <row r="61" spans="1:8" s="29" customFormat="1" ht="18.75" hidden="1" customHeight="1" x14ac:dyDescent="0.2">
      <c r="A61" s="26">
        <v>58</v>
      </c>
      <c r="B61" s="26"/>
      <c r="C61" s="26"/>
      <c r="D61" s="164"/>
      <c r="E61" s="27"/>
      <c r="F61" s="28"/>
      <c r="G61" s="30">
        <f t="shared" si="0"/>
        <v>0</v>
      </c>
      <c r="H61" s="26"/>
    </row>
    <row r="62" spans="1:8" s="29" customFormat="1" ht="18.75" hidden="1" customHeight="1" x14ac:dyDescent="0.2">
      <c r="A62" s="26">
        <v>59</v>
      </c>
      <c r="B62" s="26"/>
      <c r="C62" s="26"/>
      <c r="D62" s="164"/>
      <c r="E62" s="27"/>
      <c r="F62" s="28"/>
      <c r="G62" s="30">
        <f t="shared" si="0"/>
        <v>0</v>
      </c>
      <c r="H62" s="26"/>
    </row>
    <row r="63" spans="1:8" s="29" customFormat="1" ht="18.75" hidden="1" customHeight="1" x14ac:dyDescent="0.2">
      <c r="A63" s="26">
        <v>60</v>
      </c>
      <c r="B63" s="26"/>
      <c r="C63" s="26"/>
      <c r="D63" s="164"/>
      <c r="E63" s="27"/>
      <c r="F63" s="28"/>
      <c r="G63" s="30">
        <f t="shared" si="0"/>
        <v>0</v>
      </c>
      <c r="H63" s="26"/>
    </row>
    <row r="64" spans="1:8" s="29" customFormat="1" ht="18.75" hidden="1" customHeight="1" x14ac:dyDescent="0.2">
      <c r="A64" s="26">
        <v>61</v>
      </c>
      <c r="B64" s="26"/>
      <c r="C64" s="26"/>
      <c r="D64" s="164"/>
      <c r="E64" s="27"/>
      <c r="F64" s="28"/>
      <c r="G64" s="30">
        <f t="shared" si="0"/>
        <v>0</v>
      </c>
      <c r="H64" s="26"/>
    </row>
    <row r="65" spans="1:8" s="29" customFormat="1" ht="18.75" hidden="1" customHeight="1" x14ac:dyDescent="0.2">
      <c r="A65" s="26">
        <v>62</v>
      </c>
      <c r="B65" s="26"/>
      <c r="C65" s="26"/>
      <c r="D65" s="164"/>
      <c r="E65" s="27"/>
      <c r="F65" s="28"/>
      <c r="G65" s="30">
        <f t="shared" si="0"/>
        <v>0</v>
      </c>
      <c r="H65" s="26"/>
    </row>
    <row r="66" spans="1:8" s="29" customFormat="1" ht="18.75" hidden="1" customHeight="1" x14ac:dyDescent="0.2">
      <c r="A66" s="26">
        <v>63</v>
      </c>
      <c r="B66" s="26"/>
      <c r="C66" s="26"/>
      <c r="D66" s="164"/>
      <c r="E66" s="27"/>
      <c r="F66" s="28"/>
      <c r="G66" s="30">
        <f t="shared" si="0"/>
        <v>0</v>
      </c>
      <c r="H66" s="26"/>
    </row>
    <row r="67" spans="1:8" s="29" customFormat="1" ht="18.75" hidden="1" customHeight="1" x14ac:dyDescent="0.2">
      <c r="A67" s="26">
        <v>64</v>
      </c>
      <c r="B67" s="26"/>
      <c r="C67" s="26"/>
      <c r="D67" s="164"/>
      <c r="E67" s="27"/>
      <c r="F67" s="28"/>
      <c r="G67" s="30">
        <f t="shared" si="0"/>
        <v>0</v>
      </c>
      <c r="H67" s="26"/>
    </row>
    <row r="68" spans="1:8" s="29" customFormat="1" ht="18.75" hidden="1" customHeight="1" x14ac:dyDescent="0.2">
      <c r="A68" s="26">
        <v>65</v>
      </c>
      <c r="B68" s="26"/>
      <c r="C68" s="26"/>
      <c r="D68" s="164"/>
      <c r="E68" s="27"/>
      <c r="F68" s="28"/>
      <c r="G68" s="30">
        <f t="shared" si="0"/>
        <v>0</v>
      </c>
      <c r="H68" s="26"/>
    </row>
    <row r="69" spans="1:8" s="29" customFormat="1" ht="18.75" hidden="1" customHeight="1" x14ac:dyDescent="0.2">
      <c r="A69" s="26">
        <v>66</v>
      </c>
      <c r="B69" s="26"/>
      <c r="C69" s="26"/>
      <c r="D69" s="164"/>
      <c r="E69" s="27"/>
      <c r="F69" s="28"/>
      <c r="G69" s="30">
        <f t="shared" si="0"/>
        <v>0</v>
      </c>
      <c r="H69" s="26"/>
    </row>
    <row r="70" spans="1:8" s="29" customFormat="1" ht="18.75" hidden="1" customHeight="1" x14ac:dyDescent="0.2">
      <c r="A70" s="26">
        <v>67</v>
      </c>
      <c r="B70" s="26"/>
      <c r="C70" s="26"/>
      <c r="D70" s="164"/>
      <c r="E70" s="27"/>
      <c r="F70" s="28"/>
      <c r="G70" s="30">
        <f t="shared" si="0"/>
        <v>0</v>
      </c>
      <c r="H70" s="26"/>
    </row>
    <row r="71" spans="1:8" s="29" customFormat="1" ht="18.75" hidden="1" customHeight="1" x14ac:dyDescent="0.2">
      <c r="A71" s="26">
        <v>68</v>
      </c>
      <c r="B71" s="26"/>
      <c r="C71" s="26"/>
      <c r="D71" s="164"/>
      <c r="E71" s="27"/>
      <c r="F71" s="28"/>
      <c r="G71" s="30">
        <f t="shared" si="0"/>
        <v>0</v>
      </c>
      <c r="H71" s="26"/>
    </row>
    <row r="72" spans="1:8" s="29" customFormat="1" ht="18.75" hidden="1" customHeight="1" x14ac:dyDescent="0.2">
      <c r="A72" s="26">
        <v>69</v>
      </c>
      <c r="B72" s="26"/>
      <c r="C72" s="26"/>
      <c r="D72" s="164"/>
      <c r="E72" s="27"/>
      <c r="F72" s="28"/>
      <c r="G72" s="30">
        <f t="shared" si="0"/>
        <v>0</v>
      </c>
      <c r="H72" s="26"/>
    </row>
    <row r="73" spans="1:8" s="29" customFormat="1" ht="18.75" hidden="1" customHeight="1" x14ac:dyDescent="0.2">
      <c r="A73" s="26">
        <v>70</v>
      </c>
      <c r="B73" s="26"/>
      <c r="C73" s="26"/>
      <c r="D73" s="164"/>
      <c r="E73" s="27"/>
      <c r="F73" s="28"/>
      <c r="G73" s="30">
        <f t="shared" ref="G73:G96" si="1">F73*E73</f>
        <v>0</v>
      </c>
      <c r="H73" s="26"/>
    </row>
    <row r="74" spans="1:8" s="29" customFormat="1" ht="18.75" hidden="1" customHeight="1" x14ac:dyDescent="0.2">
      <c r="A74" s="26">
        <v>71</v>
      </c>
      <c r="B74" s="26"/>
      <c r="C74" s="26"/>
      <c r="D74" s="164"/>
      <c r="E74" s="27"/>
      <c r="F74" s="28"/>
      <c r="G74" s="30">
        <f t="shared" si="1"/>
        <v>0</v>
      </c>
      <c r="H74" s="26"/>
    </row>
    <row r="75" spans="1:8" s="29" customFormat="1" ht="18.75" hidden="1" customHeight="1" x14ac:dyDescent="0.2">
      <c r="A75" s="26">
        <v>72</v>
      </c>
      <c r="B75" s="26"/>
      <c r="C75" s="26"/>
      <c r="D75" s="164"/>
      <c r="E75" s="27"/>
      <c r="F75" s="28"/>
      <c r="G75" s="30">
        <f t="shared" si="1"/>
        <v>0</v>
      </c>
      <c r="H75" s="26"/>
    </row>
    <row r="76" spans="1:8" s="29" customFormat="1" ht="18.75" hidden="1" customHeight="1" x14ac:dyDescent="0.2">
      <c r="A76" s="26">
        <v>73</v>
      </c>
      <c r="B76" s="26"/>
      <c r="C76" s="26"/>
      <c r="D76" s="164"/>
      <c r="E76" s="27"/>
      <c r="F76" s="28"/>
      <c r="G76" s="30">
        <f t="shared" si="1"/>
        <v>0</v>
      </c>
      <c r="H76" s="26"/>
    </row>
    <row r="77" spans="1:8" s="29" customFormat="1" ht="18.75" hidden="1" customHeight="1" x14ac:dyDescent="0.2">
      <c r="A77" s="26">
        <v>74</v>
      </c>
      <c r="B77" s="26"/>
      <c r="C77" s="26"/>
      <c r="D77" s="164"/>
      <c r="E77" s="27"/>
      <c r="F77" s="28"/>
      <c r="G77" s="30">
        <f t="shared" si="1"/>
        <v>0</v>
      </c>
      <c r="H77" s="26"/>
    </row>
    <row r="78" spans="1:8" s="29" customFormat="1" ht="18.75" hidden="1" customHeight="1" x14ac:dyDescent="0.2">
      <c r="A78" s="26">
        <v>75</v>
      </c>
      <c r="B78" s="26"/>
      <c r="C78" s="26"/>
      <c r="D78" s="164"/>
      <c r="E78" s="27"/>
      <c r="F78" s="28"/>
      <c r="G78" s="30">
        <f t="shared" si="1"/>
        <v>0</v>
      </c>
      <c r="H78" s="26"/>
    </row>
    <row r="79" spans="1:8" s="29" customFormat="1" ht="18.75" hidden="1" customHeight="1" x14ac:dyDescent="0.2">
      <c r="A79" s="26">
        <v>76</v>
      </c>
      <c r="B79" s="26"/>
      <c r="C79" s="26"/>
      <c r="D79" s="164"/>
      <c r="E79" s="27"/>
      <c r="F79" s="28"/>
      <c r="G79" s="30">
        <f t="shared" si="1"/>
        <v>0</v>
      </c>
      <c r="H79" s="26"/>
    </row>
    <row r="80" spans="1:8" s="29" customFormat="1" ht="18.75" hidden="1" customHeight="1" x14ac:dyDescent="0.2">
      <c r="A80" s="26">
        <v>77</v>
      </c>
      <c r="B80" s="26"/>
      <c r="C80" s="26"/>
      <c r="D80" s="164"/>
      <c r="E80" s="27"/>
      <c r="F80" s="28"/>
      <c r="G80" s="30">
        <f t="shared" si="1"/>
        <v>0</v>
      </c>
      <c r="H80" s="26"/>
    </row>
    <row r="81" spans="1:8" s="29" customFormat="1" ht="18.75" hidden="1" customHeight="1" x14ac:dyDescent="0.2">
      <c r="A81" s="26">
        <v>78</v>
      </c>
      <c r="B81" s="26"/>
      <c r="C81" s="26"/>
      <c r="D81" s="164"/>
      <c r="E81" s="27"/>
      <c r="F81" s="28"/>
      <c r="G81" s="30">
        <f t="shared" si="1"/>
        <v>0</v>
      </c>
      <c r="H81" s="26"/>
    </row>
    <row r="82" spans="1:8" s="29" customFormat="1" ht="18.75" hidden="1" customHeight="1" x14ac:dyDescent="0.2">
      <c r="A82" s="26">
        <v>79</v>
      </c>
      <c r="B82" s="26"/>
      <c r="C82" s="26"/>
      <c r="D82" s="164"/>
      <c r="E82" s="27"/>
      <c r="F82" s="28"/>
      <c r="G82" s="30">
        <f t="shared" si="1"/>
        <v>0</v>
      </c>
      <c r="H82" s="26"/>
    </row>
    <row r="83" spans="1:8" s="29" customFormat="1" ht="18.75" hidden="1" customHeight="1" x14ac:dyDescent="0.2">
      <c r="A83" s="26">
        <v>80</v>
      </c>
      <c r="B83" s="26"/>
      <c r="C83" s="26"/>
      <c r="D83" s="164"/>
      <c r="E83" s="27"/>
      <c r="F83" s="28"/>
      <c r="G83" s="30">
        <f t="shared" si="1"/>
        <v>0</v>
      </c>
      <c r="H83" s="26"/>
    </row>
    <row r="84" spans="1:8" s="29" customFormat="1" ht="18.75" hidden="1" customHeight="1" x14ac:dyDescent="0.2">
      <c r="A84" s="26">
        <v>81</v>
      </c>
      <c r="B84" s="26"/>
      <c r="C84" s="26"/>
      <c r="D84" s="164"/>
      <c r="E84" s="27"/>
      <c r="F84" s="28"/>
      <c r="G84" s="30">
        <f t="shared" si="1"/>
        <v>0</v>
      </c>
      <c r="H84" s="26"/>
    </row>
    <row r="85" spans="1:8" s="29" customFormat="1" ht="18.75" hidden="1" customHeight="1" x14ac:dyDescent="0.2">
      <c r="A85" s="26">
        <v>82</v>
      </c>
      <c r="B85" s="26"/>
      <c r="C85" s="26"/>
      <c r="D85" s="164"/>
      <c r="E85" s="27"/>
      <c r="F85" s="28"/>
      <c r="G85" s="30">
        <f t="shared" si="1"/>
        <v>0</v>
      </c>
      <c r="H85" s="26"/>
    </row>
    <row r="86" spans="1:8" s="29" customFormat="1" ht="18.75" hidden="1" customHeight="1" x14ac:dyDescent="0.2">
      <c r="A86" s="26">
        <v>83</v>
      </c>
      <c r="B86" s="26"/>
      <c r="C86" s="26"/>
      <c r="D86" s="164"/>
      <c r="E86" s="27"/>
      <c r="F86" s="28"/>
      <c r="G86" s="30">
        <f t="shared" si="1"/>
        <v>0</v>
      </c>
      <c r="H86" s="26"/>
    </row>
    <row r="87" spans="1:8" s="29" customFormat="1" ht="18.75" hidden="1" customHeight="1" x14ac:dyDescent="0.2">
      <c r="A87" s="26">
        <v>84</v>
      </c>
      <c r="B87" s="26"/>
      <c r="C87" s="26"/>
      <c r="D87" s="164"/>
      <c r="E87" s="27"/>
      <c r="F87" s="28"/>
      <c r="G87" s="30">
        <f t="shared" si="1"/>
        <v>0</v>
      </c>
      <c r="H87" s="26"/>
    </row>
    <row r="88" spans="1:8" s="29" customFormat="1" ht="18.75" hidden="1" customHeight="1" x14ac:dyDescent="0.2">
      <c r="A88" s="26">
        <v>85</v>
      </c>
      <c r="B88" s="26"/>
      <c r="C88" s="26"/>
      <c r="D88" s="164"/>
      <c r="E88" s="27"/>
      <c r="F88" s="28"/>
      <c r="G88" s="30">
        <f t="shared" si="1"/>
        <v>0</v>
      </c>
      <c r="H88" s="26"/>
    </row>
    <row r="89" spans="1:8" s="29" customFormat="1" ht="18.75" hidden="1" customHeight="1" x14ac:dyDescent="0.2">
      <c r="A89" s="26">
        <v>86</v>
      </c>
      <c r="B89" s="26"/>
      <c r="C89" s="26"/>
      <c r="D89" s="164"/>
      <c r="E89" s="27"/>
      <c r="F89" s="28"/>
      <c r="G89" s="30">
        <f t="shared" si="1"/>
        <v>0</v>
      </c>
      <c r="H89" s="26"/>
    </row>
    <row r="90" spans="1:8" s="29" customFormat="1" ht="18.75" hidden="1" customHeight="1" x14ac:dyDescent="0.2">
      <c r="A90" s="26">
        <v>87</v>
      </c>
      <c r="B90" s="26"/>
      <c r="C90" s="26"/>
      <c r="D90" s="164"/>
      <c r="E90" s="27"/>
      <c r="F90" s="28"/>
      <c r="G90" s="30">
        <f t="shared" si="1"/>
        <v>0</v>
      </c>
      <c r="H90" s="26"/>
    </row>
    <row r="91" spans="1:8" s="29" customFormat="1" ht="18.75" hidden="1" customHeight="1" x14ac:dyDescent="0.2">
      <c r="A91" s="26">
        <v>88</v>
      </c>
      <c r="B91" s="26"/>
      <c r="C91" s="26"/>
      <c r="D91" s="164"/>
      <c r="E91" s="27"/>
      <c r="F91" s="28"/>
      <c r="G91" s="30">
        <f t="shared" si="1"/>
        <v>0</v>
      </c>
      <c r="H91" s="26"/>
    </row>
    <row r="92" spans="1:8" s="29" customFormat="1" ht="18.75" hidden="1" customHeight="1" x14ac:dyDescent="0.2">
      <c r="A92" s="26">
        <v>89</v>
      </c>
      <c r="B92" s="26"/>
      <c r="C92" s="26"/>
      <c r="D92" s="164"/>
      <c r="E92" s="27"/>
      <c r="F92" s="28"/>
      <c r="G92" s="30">
        <f t="shared" si="1"/>
        <v>0</v>
      </c>
      <c r="H92" s="26"/>
    </row>
    <row r="93" spans="1:8" s="29" customFormat="1" ht="18.75" hidden="1" customHeight="1" x14ac:dyDescent="0.2">
      <c r="A93" s="26">
        <v>90</v>
      </c>
      <c r="B93" s="26"/>
      <c r="C93" s="26"/>
      <c r="D93" s="164"/>
      <c r="E93" s="27"/>
      <c r="F93" s="28"/>
      <c r="G93" s="30">
        <f t="shared" si="1"/>
        <v>0</v>
      </c>
      <c r="H93" s="26"/>
    </row>
    <row r="94" spans="1:8" s="29" customFormat="1" ht="18.75" hidden="1" customHeight="1" x14ac:dyDescent="0.2">
      <c r="A94" s="26">
        <v>91</v>
      </c>
      <c r="B94" s="26"/>
      <c r="C94" s="26"/>
      <c r="D94" s="164"/>
      <c r="E94" s="27"/>
      <c r="F94" s="28"/>
      <c r="G94" s="30">
        <f t="shared" si="1"/>
        <v>0</v>
      </c>
      <c r="H94" s="26"/>
    </row>
    <row r="95" spans="1:8" s="29" customFormat="1" ht="18.75" hidden="1" customHeight="1" x14ac:dyDescent="0.2">
      <c r="A95" s="26">
        <v>92</v>
      </c>
      <c r="B95" s="26"/>
      <c r="C95" s="26"/>
      <c r="D95" s="164"/>
      <c r="E95" s="27"/>
      <c r="F95" s="28"/>
      <c r="G95" s="30">
        <f t="shared" si="1"/>
        <v>0</v>
      </c>
      <c r="H95" s="26"/>
    </row>
    <row r="96" spans="1:8" s="29" customFormat="1" ht="18.75" hidden="1" customHeight="1" x14ac:dyDescent="0.2">
      <c r="A96" s="26">
        <v>93</v>
      </c>
      <c r="B96" s="26"/>
      <c r="C96" s="26"/>
      <c r="D96" s="164"/>
      <c r="E96" s="27"/>
      <c r="F96" s="28"/>
      <c r="G96" s="30">
        <f t="shared" si="1"/>
        <v>0</v>
      </c>
      <c r="H96" s="26"/>
    </row>
    <row r="97" spans="1:8" s="29" customFormat="1" ht="18.75" hidden="1" customHeight="1" x14ac:dyDescent="0.2">
      <c r="A97" s="26">
        <v>94</v>
      </c>
      <c r="B97" s="26"/>
      <c r="C97" s="26"/>
      <c r="D97" s="164"/>
      <c r="E97" s="27"/>
      <c r="F97" s="28"/>
      <c r="G97" s="30">
        <f t="shared" ref="G97:G103" si="2">F97*E97</f>
        <v>0</v>
      </c>
      <c r="H97" s="26"/>
    </row>
    <row r="98" spans="1:8" s="29" customFormat="1" ht="18.75" hidden="1" customHeight="1" x14ac:dyDescent="0.2">
      <c r="A98" s="26">
        <v>95</v>
      </c>
      <c r="B98" s="26"/>
      <c r="C98" s="26"/>
      <c r="D98" s="164"/>
      <c r="E98" s="27"/>
      <c r="F98" s="28"/>
      <c r="G98" s="30">
        <f t="shared" si="2"/>
        <v>0</v>
      </c>
      <c r="H98" s="26"/>
    </row>
    <row r="99" spans="1:8" s="29" customFormat="1" ht="18.75" hidden="1" customHeight="1" x14ac:dyDescent="0.2">
      <c r="A99" s="26">
        <v>96</v>
      </c>
      <c r="B99" s="26"/>
      <c r="C99" s="26"/>
      <c r="D99" s="164"/>
      <c r="E99" s="27"/>
      <c r="F99" s="28"/>
      <c r="G99" s="30">
        <f t="shared" si="2"/>
        <v>0</v>
      </c>
      <c r="H99" s="26"/>
    </row>
    <row r="100" spans="1:8" s="29" customFormat="1" ht="18.75" hidden="1" customHeight="1" x14ac:dyDescent="0.2">
      <c r="A100" s="26">
        <v>97</v>
      </c>
      <c r="B100" s="26"/>
      <c r="C100" s="26"/>
      <c r="D100" s="164"/>
      <c r="E100" s="27"/>
      <c r="F100" s="28"/>
      <c r="G100" s="30">
        <f t="shared" si="2"/>
        <v>0</v>
      </c>
      <c r="H100" s="26"/>
    </row>
    <row r="101" spans="1:8" s="29" customFormat="1" ht="18.75" hidden="1" customHeight="1" x14ac:dyDescent="0.2">
      <c r="A101" s="26">
        <v>98</v>
      </c>
      <c r="B101" s="26"/>
      <c r="C101" s="26"/>
      <c r="D101" s="164"/>
      <c r="E101" s="27"/>
      <c r="F101" s="28"/>
      <c r="G101" s="30">
        <f t="shared" si="2"/>
        <v>0</v>
      </c>
      <c r="H101" s="26"/>
    </row>
    <row r="102" spans="1:8" s="29" customFormat="1" ht="18.75" hidden="1" customHeight="1" x14ac:dyDescent="0.2">
      <c r="A102" s="26">
        <v>99</v>
      </c>
      <c r="B102" s="26"/>
      <c r="C102" s="26"/>
      <c r="D102" s="164"/>
      <c r="E102" s="27"/>
      <c r="F102" s="28"/>
      <c r="G102" s="30">
        <f t="shared" si="2"/>
        <v>0</v>
      </c>
      <c r="H102" s="26"/>
    </row>
    <row r="103" spans="1:8" s="29" customFormat="1" ht="18.75" hidden="1" customHeight="1" x14ac:dyDescent="0.2">
      <c r="A103" s="26">
        <v>100</v>
      </c>
      <c r="B103" s="26"/>
      <c r="C103" s="26"/>
      <c r="D103" s="164"/>
      <c r="E103" s="27"/>
      <c r="F103" s="28"/>
      <c r="G103" s="30">
        <f t="shared" si="2"/>
        <v>0</v>
      </c>
      <c r="H103" s="26"/>
    </row>
    <row r="104" spans="1:8" ht="29.25" customHeight="1" x14ac:dyDescent="0.2">
      <c r="A104" s="312"/>
      <c r="B104" s="312"/>
      <c r="C104" s="312"/>
      <c r="D104" s="312"/>
      <c r="E104" s="313" t="s">
        <v>61</v>
      </c>
      <c r="F104" s="314">
        <f>SUM(F4:F103)</f>
        <v>8</v>
      </c>
      <c r="G104" s="315">
        <f>SUM(G4:G103)</f>
        <v>45500</v>
      </c>
      <c r="H104" s="316"/>
    </row>
    <row r="127" spans="2:2" x14ac:dyDescent="0.2">
      <c r="B127" s="22"/>
    </row>
    <row r="128" spans="2:2" x14ac:dyDescent="0.2">
      <c r="B128" s="22"/>
    </row>
    <row r="129" spans="2:2" x14ac:dyDescent="0.2">
      <c r="B129" s="22"/>
    </row>
    <row r="130" spans="2:2" x14ac:dyDescent="0.2">
      <c r="B130" s="22"/>
    </row>
    <row r="131" spans="2:2" x14ac:dyDescent="0.2">
      <c r="B131" s="22"/>
    </row>
    <row r="132" spans="2:2" x14ac:dyDescent="0.2">
      <c r="B132" s="22"/>
    </row>
    <row r="133" spans="2:2" x14ac:dyDescent="0.2">
      <c r="B133" s="22"/>
    </row>
    <row r="134" spans="2:2" x14ac:dyDescent="0.2">
      <c r="B134" s="22"/>
    </row>
    <row r="135" spans="2:2" x14ac:dyDescent="0.2">
      <c r="B135" s="22"/>
    </row>
    <row r="136" spans="2:2" x14ac:dyDescent="0.2">
      <c r="B136" s="22"/>
    </row>
    <row r="137" spans="2:2" x14ac:dyDescent="0.2">
      <c r="B137" s="22"/>
    </row>
    <row r="138" spans="2:2" x14ac:dyDescent="0.2">
      <c r="B138" s="22"/>
    </row>
    <row r="139" spans="2:2" x14ac:dyDescent="0.2">
      <c r="B139" s="22"/>
    </row>
    <row r="140" spans="2:2" x14ac:dyDescent="0.2">
      <c r="B140" s="8"/>
    </row>
  </sheetData>
  <sheetProtection formatRows="0"/>
  <mergeCells count="2">
    <mergeCell ref="A1:H1"/>
    <mergeCell ref="A2:H2"/>
  </mergeCells>
  <phoneticPr fontId="9" type="noConversion"/>
  <conditionalFormatting sqref="A4:H103">
    <cfRule type="expression" dxfId="3" priority="1">
      <formula>ISODD(ROW())</formula>
    </cfRule>
  </conditionalFormatting>
  <dataValidations count="1">
    <dataValidation type="list" allowBlank="1" showInputMessage="1" showErrorMessage="1" sqref="B4:B103" xr:uid="{00000000-0002-0000-0700-000000000000}">
      <formula1>Bens</formula1>
    </dataValidation>
  </dataValidations>
  <pageMargins left="0.19685039370078741" right="0.19685039370078741" top="0.59055118110236227" bottom="0.59055118110236227" header="0" footer="0"/>
  <pageSetup paperSize="9" scale="75" fitToHeight="0" orientation="landscape" r:id="rId1"/>
  <headerFooter>
    <oddFoote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tint="4.9989318521683403E-2"/>
    <pageSetUpPr fitToPage="1"/>
  </sheetPr>
  <dimension ref="A1:J1011"/>
  <sheetViews>
    <sheetView zoomScaleNormal="100" zoomScaleSheetLayoutView="100" workbookViewId="0">
      <pane ySplit="3" topLeftCell="A4" activePane="bottomLeft" state="frozen"/>
      <selection activeCell="C112" sqref="C112"/>
      <selection pane="bottomLeft" activeCell="G18" sqref="G18"/>
    </sheetView>
  </sheetViews>
  <sheetFormatPr defaultRowHeight="12.75" x14ac:dyDescent="0.2"/>
  <cols>
    <col min="1" max="1" width="4.7109375" style="86" customWidth="1"/>
    <col min="2" max="2" width="30.85546875" style="12" customWidth="1"/>
    <col min="3" max="3" width="12.85546875" style="86" bestFit="1" customWidth="1"/>
    <col min="4" max="5" width="10.140625" style="86" customWidth="1"/>
    <col min="6" max="6" width="37.140625" style="12" customWidth="1"/>
    <col min="7" max="7" width="56.7109375" style="87" customWidth="1"/>
    <col min="8" max="8" width="11.7109375" style="86" customWidth="1"/>
    <col min="9" max="16384" width="9.140625" style="84"/>
  </cols>
  <sheetData>
    <row r="1" spans="1:8" ht="15" x14ac:dyDescent="0.2">
      <c r="A1" s="368" t="str">
        <f>Capa!A1</f>
        <v>Memória de Cálculo
Termo de Parceria nº 51/21 celebrado entre o Instituto Estadual de Florestas e o Instituto Ekos Brasil</v>
      </c>
      <c r="B1" s="368"/>
      <c r="C1" s="368"/>
      <c r="D1" s="368"/>
      <c r="E1" s="368"/>
      <c r="F1" s="368"/>
      <c r="G1" s="368"/>
      <c r="H1" s="368"/>
    </row>
    <row r="2" spans="1:8" ht="15" x14ac:dyDescent="0.2">
      <c r="A2" s="382" t="s">
        <v>413</v>
      </c>
      <c r="B2" s="382"/>
      <c r="C2" s="382"/>
      <c r="D2" s="382"/>
      <c r="E2" s="382"/>
      <c r="F2" s="382"/>
      <c r="G2" s="382"/>
      <c r="H2" s="382"/>
    </row>
    <row r="3" spans="1:8" ht="33.75" x14ac:dyDescent="0.2">
      <c r="A3" s="318" t="s">
        <v>414</v>
      </c>
      <c r="B3" s="318" t="s">
        <v>399</v>
      </c>
      <c r="C3" s="318" t="s">
        <v>112</v>
      </c>
      <c r="D3" s="318" t="s">
        <v>415</v>
      </c>
      <c r="E3" s="318" t="s">
        <v>416</v>
      </c>
      <c r="F3" s="318" t="s">
        <v>101</v>
      </c>
      <c r="G3" s="318" t="s">
        <v>417</v>
      </c>
      <c r="H3" s="318" t="s">
        <v>418</v>
      </c>
    </row>
    <row r="4" spans="1:8" x14ac:dyDescent="0.2">
      <c r="A4" s="88">
        <v>1</v>
      </c>
      <c r="B4" s="89" t="s">
        <v>206</v>
      </c>
      <c r="C4" s="77">
        <v>6000</v>
      </c>
      <c r="D4" s="163">
        <v>45992</v>
      </c>
      <c r="E4" s="163">
        <v>46143</v>
      </c>
      <c r="F4" s="317" t="s">
        <v>102</v>
      </c>
      <c r="G4" s="90"/>
      <c r="H4" s="129">
        <f>IFERROR((DATEDIF(D4,E4,"M")+1)*C4,0)</f>
        <v>36000</v>
      </c>
    </row>
    <row r="5" spans="1:8" x14ac:dyDescent="0.2">
      <c r="A5" s="88">
        <v>2</v>
      </c>
      <c r="B5" s="89" t="s">
        <v>204</v>
      </c>
      <c r="C5" s="77">
        <v>7200</v>
      </c>
      <c r="D5" s="163">
        <v>45992</v>
      </c>
      <c r="E5" s="163">
        <v>46143</v>
      </c>
      <c r="F5" s="89" t="s">
        <v>102</v>
      </c>
      <c r="G5" s="90"/>
      <c r="H5" s="129">
        <f t="shared" ref="H5:H68" si="0">IFERROR((DATEDIF(D5,E5,"M")+1)*C5,0)</f>
        <v>43200</v>
      </c>
    </row>
    <row r="6" spans="1:8" x14ac:dyDescent="0.2">
      <c r="A6" s="88">
        <v>3</v>
      </c>
      <c r="B6" s="89" t="s">
        <v>208</v>
      </c>
      <c r="C6" s="77">
        <v>2500</v>
      </c>
      <c r="D6" s="163">
        <v>45992</v>
      </c>
      <c r="E6" s="163">
        <v>46143</v>
      </c>
      <c r="F6" s="89" t="s">
        <v>102</v>
      </c>
      <c r="G6" s="90"/>
      <c r="H6" s="129">
        <f t="shared" si="0"/>
        <v>15000</v>
      </c>
    </row>
    <row r="7" spans="1:8" x14ac:dyDescent="0.2">
      <c r="A7" s="88">
        <v>4</v>
      </c>
      <c r="B7" s="89" t="s">
        <v>238</v>
      </c>
      <c r="C7" s="77">
        <v>1800</v>
      </c>
      <c r="D7" s="163">
        <v>45992</v>
      </c>
      <c r="E7" s="163">
        <v>46143</v>
      </c>
      <c r="F7" s="89" t="s">
        <v>102</v>
      </c>
      <c r="G7" s="90"/>
      <c r="H7" s="129">
        <f t="shared" si="0"/>
        <v>10800</v>
      </c>
    </row>
    <row r="8" spans="1:8" x14ac:dyDescent="0.2">
      <c r="A8" s="88">
        <v>5</v>
      </c>
      <c r="B8" s="89" t="s">
        <v>256</v>
      </c>
      <c r="C8" s="77">
        <v>265</v>
      </c>
      <c r="D8" s="163">
        <v>45992</v>
      </c>
      <c r="E8" s="163">
        <v>46143</v>
      </c>
      <c r="F8" s="89" t="s">
        <v>102</v>
      </c>
      <c r="G8" s="90"/>
      <c r="H8" s="129">
        <f t="shared" si="0"/>
        <v>1590</v>
      </c>
    </row>
    <row r="9" spans="1:8" x14ac:dyDescent="0.2">
      <c r="A9" s="88">
        <v>6</v>
      </c>
      <c r="B9" s="89" t="s">
        <v>258</v>
      </c>
      <c r="C9" s="77">
        <v>140</v>
      </c>
      <c r="D9" s="163">
        <v>45992</v>
      </c>
      <c r="E9" s="163">
        <v>46143</v>
      </c>
      <c r="F9" s="89" t="s">
        <v>102</v>
      </c>
      <c r="G9" s="90"/>
      <c r="H9" s="129">
        <f t="shared" si="0"/>
        <v>840</v>
      </c>
    </row>
    <row r="10" spans="1:8" x14ac:dyDescent="0.2">
      <c r="A10" s="88">
        <v>7</v>
      </c>
      <c r="B10" s="89" t="s">
        <v>266</v>
      </c>
      <c r="C10" s="77">
        <v>200</v>
      </c>
      <c r="D10" s="163">
        <v>45992</v>
      </c>
      <c r="E10" s="163">
        <v>46143</v>
      </c>
      <c r="F10" s="89" t="s">
        <v>102</v>
      </c>
      <c r="G10" s="90"/>
      <c r="H10" s="129">
        <f t="shared" si="0"/>
        <v>1200</v>
      </c>
    </row>
    <row r="11" spans="1:8" x14ac:dyDescent="0.2">
      <c r="A11" s="88">
        <v>8</v>
      </c>
      <c r="B11" s="89" t="s">
        <v>184</v>
      </c>
      <c r="C11" s="77">
        <v>4650</v>
      </c>
      <c r="D11" s="163">
        <v>45992</v>
      </c>
      <c r="E11" s="163">
        <v>46143</v>
      </c>
      <c r="F11" s="89" t="s">
        <v>102</v>
      </c>
      <c r="G11" s="90"/>
      <c r="H11" s="129">
        <f t="shared" si="0"/>
        <v>27900</v>
      </c>
    </row>
    <row r="12" spans="1:8" x14ac:dyDescent="0.2">
      <c r="A12" s="88">
        <v>9</v>
      </c>
      <c r="B12" s="89" t="s">
        <v>186</v>
      </c>
      <c r="C12" s="77">
        <v>1800</v>
      </c>
      <c r="D12" s="163">
        <v>45992</v>
      </c>
      <c r="E12" s="163">
        <v>46143</v>
      </c>
      <c r="F12" s="89" t="s">
        <v>102</v>
      </c>
      <c r="G12" s="90"/>
      <c r="H12" s="129">
        <f t="shared" si="0"/>
        <v>10800</v>
      </c>
    </row>
    <row r="13" spans="1:8" x14ac:dyDescent="0.2">
      <c r="A13" s="88">
        <v>10</v>
      </c>
      <c r="B13" s="89" t="s">
        <v>188</v>
      </c>
      <c r="C13" s="77">
        <v>715</v>
      </c>
      <c r="D13" s="163">
        <v>45992</v>
      </c>
      <c r="E13" s="163">
        <v>46143</v>
      </c>
      <c r="F13" s="89" t="s">
        <v>102</v>
      </c>
      <c r="G13" s="90"/>
      <c r="H13" s="129">
        <f t="shared" si="0"/>
        <v>4290</v>
      </c>
    </row>
    <row r="14" spans="1:8" x14ac:dyDescent="0.2">
      <c r="A14" s="88">
        <v>11</v>
      </c>
      <c r="B14" s="89" t="s">
        <v>192</v>
      </c>
      <c r="C14" s="77">
        <v>450</v>
      </c>
      <c r="D14" s="163">
        <v>45992</v>
      </c>
      <c r="E14" s="163">
        <v>46143</v>
      </c>
      <c r="F14" s="89" t="s">
        <v>102</v>
      </c>
      <c r="G14" s="90"/>
      <c r="H14" s="129">
        <f t="shared" si="0"/>
        <v>2700</v>
      </c>
    </row>
    <row r="15" spans="1:8" x14ac:dyDescent="0.2">
      <c r="A15" s="88">
        <v>12</v>
      </c>
      <c r="B15" s="89" t="s">
        <v>196</v>
      </c>
      <c r="C15" s="77">
        <v>40</v>
      </c>
      <c r="D15" s="163">
        <v>45992</v>
      </c>
      <c r="E15" s="163">
        <v>46143</v>
      </c>
      <c r="F15" s="89" t="s">
        <v>102</v>
      </c>
      <c r="G15" s="90"/>
      <c r="H15" s="129">
        <f t="shared" si="0"/>
        <v>240</v>
      </c>
    </row>
    <row r="16" spans="1:8" x14ac:dyDescent="0.2">
      <c r="A16" s="88">
        <v>13</v>
      </c>
      <c r="B16" s="89" t="s">
        <v>198</v>
      </c>
      <c r="C16" s="77">
        <v>40</v>
      </c>
      <c r="D16" s="163">
        <v>45992</v>
      </c>
      <c r="E16" s="163">
        <v>46143</v>
      </c>
      <c r="F16" s="89" t="s">
        <v>102</v>
      </c>
      <c r="G16" s="90"/>
      <c r="H16" s="129">
        <f t="shared" si="0"/>
        <v>240</v>
      </c>
    </row>
    <row r="17" spans="1:10" x14ac:dyDescent="0.2">
      <c r="A17" s="88">
        <v>14</v>
      </c>
      <c r="B17" s="89" t="s">
        <v>200</v>
      </c>
      <c r="C17" s="77">
        <v>80</v>
      </c>
      <c r="D17" s="163">
        <v>45992</v>
      </c>
      <c r="E17" s="163">
        <v>46143</v>
      </c>
      <c r="F17" s="89" t="s">
        <v>102</v>
      </c>
      <c r="G17" s="90"/>
      <c r="H17" s="129">
        <f t="shared" si="0"/>
        <v>480</v>
      </c>
    </row>
    <row r="18" spans="1:10" ht="22.5" x14ac:dyDescent="0.2">
      <c r="A18" s="88">
        <v>15</v>
      </c>
      <c r="B18" s="89" t="s">
        <v>202</v>
      </c>
      <c r="C18" s="77">
        <v>1100</v>
      </c>
      <c r="D18" s="163">
        <v>45992</v>
      </c>
      <c r="E18" s="163">
        <v>46143</v>
      </c>
      <c r="F18" s="89" t="s">
        <v>102</v>
      </c>
      <c r="G18" s="90"/>
      <c r="H18" s="129">
        <f t="shared" si="0"/>
        <v>6600</v>
      </c>
    </row>
    <row r="19" spans="1:10" x14ac:dyDescent="0.2">
      <c r="A19" s="88">
        <v>16</v>
      </c>
      <c r="B19" s="89" t="s">
        <v>220</v>
      </c>
      <c r="C19" s="77">
        <v>900</v>
      </c>
      <c r="D19" s="163">
        <v>45992</v>
      </c>
      <c r="E19" s="163">
        <v>46143</v>
      </c>
      <c r="F19" s="89" t="s">
        <v>102</v>
      </c>
      <c r="G19" s="90"/>
      <c r="H19" s="129">
        <f t="shared" si="0"/>
        <v>5400</v>
      </c>
    </row>
    <row r="20" spans="1:10" x14ac:dyDescent="0.2">
      <c r="A20" s="88">
        <v>17</v>
      </c>
      <c r="B20" s="89" t="s">
        <v>300</v>
      </c>
      <c r="C20" s="77">
        <v>8000</v>
      </c>
      <c r="D20" s="163">
        <v>45992</v>
      </c>
      <c r="E20" s="163">
        <v>46143</v>
      </c>
      <c r="F20" s="89" t="s">
        <v>103</v>
      </c>
      <c r="G20" s="90" t="s">
        <v>419</v>
      </c>
      <c r="H20" s="129">
        <f t="shared" si="0"/>
        <v>48000</v>
      </c>
    </row>
    <row r="21" spans="1:10" x14ac:dyDescent="0.2">
      <c r="A21" s="88">
        <v>18</v>
      </c>
      <c r="B21" s="89" t="s">
        <v>294</v>
      </c>
      <c r="C21" s="77">
        <v>17500</v>
      </c>
      <c r="D21" s="163">
        <v>45992</v>
      </c>
      <c r="E21" s="163">
        <v>46143</v>
      </c>
      <c r="F21" s="89" t="s">
        <v>104</v>
      </c>
      <c r="G21" s="90" t="s">
        <v>420</v>
      </c>
      <c r="H21" s="129">
        <f t="shared" si="0"/>
        <v>105000</v>
      </c>
    </row>
    <row r="22" spans="1:10" x14ac:dyDescent="0.2">
      <c r="A22" s="88">
        <v>19</v>
      </c>
      <c r="B22" s="89" t="s">
        <v>286</v>
      </c>
      <c r="C22" s="77">
        <v>1500</v>
      </c>
      <c r="D22" s="163">
        <v>45992</v>
      </c>
      <c r="E22" s="163">
        <v>46143</v>
      </c>
      <c r="F22" s="89" t="s">
        <v>104</v>
      </c>
      <c r="G22" s="90" t="s">
        <v>421</v>
      </c>
      <c r="H22" s="129">
        <f t="shared" si="0"/>
        <v>9000</v>
      </c>
    </row>
    <row r="23" spans="1:10" x14ac:dyDescent="0.2">
      <c r="A23" s="88">
        <v>20</v>
      </c>
      <c r="B23" s="89" t="s">
        <v>302</v>
      </c>
      <c r="C23" s="77">
        <v>20000</v>
      </c>
      <c r="D23" s="163">
        <v>45992</v>
      </c>
      <c r="E23" s="163">
        <v>46143</v>
      </c>
      <c r="F23" s="89" t="s">
        <v>104</v>
      </c>
      <c r="G23" s="90" t="s">
        <v>422</v>
      </c>
      <c r="H23" s="129">
        <f t="shared" si="0"/>
        <v>120000</v>
      </c>
    </row>
    <row r="24" spans="1:10" x14ac:dyDescent="0.2">
      <c r="A24" s="88">
        <v>21</v>
      </c>
      <c r="B24" s="89" t="s">
        <v>200</v>
      </c>
      <c r="C24" s="77">
        <v>3800</v>
      </c>
      <c r="D24" s="163">
        <v>45992</v>
      </c>
      <c r="E24" s="163">
        <v>46143</v>
      </c>
      <c r="F24" s="89" t="s">
        <v>104</v>
      </c>
      <c r="G24" s="90" t="s">
        <v>423</v>
      </c>
      <c r="H24" s="129">
        <f t="shared" si="0"/>
        <v>22800</v>
      </c>
    </row>
    <row r="25" spans="1:10" x14ac:dyDescent="0.2">
      <c r="A25" s="88">
        <v>22</v>
      </c>
      <c r="B25" s="89" t="s">
        <v>252</v>
      </c>
      <c r="C25" s="77">
        <v>7600</v>
      </c>
      <c r="D25" s="163">
        <v>45992</v>
      </c>
      <c r="E25" s="163">
        <v>46143</v>
      </c>
      <c r="F25" s="89" t="s">
        <v>103</v>
      </c>
      <c r="G25" s="90" t="s">
        <v>424</v>
      </c>
      <c r="H25" s="129">
        <f t="shared" si="0"/>
        <v>45600</v>
      </c>
    </row>
    <row r="26" spans="1:10" x14ac:dyDescent="0.2">
      <c r="A26" s="88">
        <v>23</v>
      </c>
      <c r="B26" s="89" t="s">
        <v>302</v>
      </c>
      <c r="C26" s="77">
        <v>2486.4</v>
      </c>
      <c r="D26" s="163">
        <v>45992</v>
      </c>
      <c r="E26" s="163">
        <v>45992</v>
      </c>
      <c r="F26" s="89" t="s">
        <v>103</v>
      </c>
      <c r="G26" s="90" t="s">
        <v>425</v>
      </c>
      <c r="H26" s="129">
        <f t="shared" si="0"/>
        <v>2486.4</v>
      </c>
    </row>
    <row r="27" spans="1:10" ht="22.5" x14ac:dyDescent="0.2">
      <c r="A27" s="88">
        <v>24</v>
      </c>
      <c r="B27" s="89" t="s">
        <v>266</v>
      </c>
      <c r="C27" s="77">
        <v>1400</v>
      </c>
      <c r="D27" s="163">
        <v>45992</v>
      </c>
      <c r="E27" s="163">
        <v>46143</v>
      </c>
      <c r="F27" s="89" t="s">
        <v>103</v>
      </c>
      <c r="G27" s="90" t="s">
        <v>426</v>
      </c>
      <c r="H27" s="129">
        <f t="shared" si="0"/>
        <v>8400</v>
      </c>
    </row>
    <row r="28" spans="1:10" x14ac:dyDescent="0.2">
      <c r="A28" s="88">
        <v>25</v>
      </c>
      <c r="B28" s="89" t="s">
        <v>238</v>
      </c>
      <c r="C28" s="77">
        <v>170000</v>
      </c>
      <c r="D28" s="163">
        <v>45992</v>
      </c>
      <c r="E28" s="163">
        <v>45992</v>
      </c>
      <c r="F28" s="89" t="s">
        <v>105</v>
      </c>
      <c r="G28" s="90" t="s">
        <v>427</v>
      </c>
      <c r="H28" s="129">
        <f t="shared" si="0"/>
        <v>170000</v>
      </c>
    </row>
    <row r="29" spans="1:10" x14ac:dyDescent="0.2">
      <c r="A29" s="88">
        <v>26</v>
      </c>
      <c r="B29" s="89" t="s">
        <v>302</v>
      </c>
      <c r="C29" s="77">
        <v>130000</v>
      </c>
      <c r="D29" s="163">
        <v>45992</v>
      </c>
      <c r="E29" s="163">
        <v>45992</v>
      </c>
      <c r="F29" s="89" t="s">
        <v>105</v>
      </c>
      <c r="G29" s="90" t="s">
        <v>428</v>
      </c>
      <c r="H29" s="129">
        <f t="shared" si="0"/>
        <v>130000</v>
      </c>
    </row>
    <row r="30" spans="1:10" x14ac:dyDescent="0.2">
      <c r="A30" s="88">
        <v>27</v>
      </c>
      <c r="B30" s="89" t="s">
        <v>302</v>
      </c>
      <c r="C30" s="77">
        <v>150000</v>
      </c>
      <c r="D30" s="163">
        <v>45992</v>
      </c>
      <c r="E30" s="163">
        <v>46023</v>
      </c>
      <c r="F30" s="89" t="s">
        <v>104</v>
      </c>
      <c r="G30" s="90" t="s">
        <v>429</v>
      </c>
      <c r="H30" s="129">
        <f t="shared" si="0"/>
        <v>300000</v>
      </c>
    </row>
    <row r="31" spans="1:10" x14ac:dyDescent="0.2">
      <c r="A31" s="88">
        <v>28</v>
      </c>
      <c r="B31" s="89" t="s">
        <v>210</v>
      </c>
      <c r="C31" s="77">
        <v>170000</v>
      </c>
      <c r="D31" s="163">
        <v>45992</v>
      </c>
      <c r="E31" s="163">
        <v>45992</v>
      </c>
      <c r="F31" s="89" t="s">
        <v>104</v>
      </c>
      <c r="G31" s="90" t="s">
        <v>430</v>
      </c>
      <c r="H31" s="129">
        <f t="shared" si="0"/>
        <v>170000</v>
      </c>
      <c r="J31" s="136"/>
    </row>
    <row r="32" spans="1:10" x14ac:dyDescent="0.2">
      <c r="A32" s="88">
        <v>29</v>
      </c>
      <c r="B32" s="89" t="s">
        <v>210</v>
      </c>
      <c r="C32" s="77">
        <v>50000</v>
      </c>
      <c r="D32" s="163">
        <v>45992</v>
      </c>
      <c r="E32" s="163">
        <v>45992</v>
      </c>
      <c r="F32" s="89" t="s">
        <v>104</v>
      </c>
      <c r="G32" s="90" t="s">
        <v>431</v>
      </c>
      <c r="H32" s="129">
        <f t="shared" si="0"/>
        <v>50000</v>
      </c>
    </row>
    <row r="33" spans="1:8" x14ac:dyDescent="0.2">
      <c r="A33" s="88">
        <v>30</v>
      </c>
      <c r="B33" s="89" t="s">
        <v>302</v>
      </c>
      <c r="C33" s="77">
        <v>10000</v>
      </c>
      <c r="D33" s="163">
        <v>45992</v>
      </c>
      <c r="E33" s="163">
        <v>45992</v>
      </c>
      <c r="F33" s="89" t="s">
        <v>108</v>
      </c>
      <c r="G33" s="90" t="s">
        <v>432</v>
      </c>
      <c r="H33" s="129">
        <f t="shared" si="0"/>
        <v>10000</v>
      </c>
    </row>
    <row r="34" spans="1:8" x14ac:dyDescent="0.2">
      <c r="A34" s="88">
        <v>31</v>
      </c>
      <c r="B34" s="89" t="s">
        <v>302</v>
      </c>
      <c r="C34" s="77">
        <v>10000</v>
      </c>
      <c r="D34" s="163">
        <v>45992</v>
      </c>
      <c r="E34" s="163">
        <v>45992</v>
      </c>
      <c r="F34" s="89" t="s">
        <v>106</v>
      </c>
      <c r="G34" s="90" t="s">
        <v>433</v>
      </c>
      <c r="H34" s="129">
        <f t="shared" si="0"/>
        <v>10000</v>
      </c>
    </row>
    <row r="35" spans="1:8" ht="34.5" thickBot="1" x14ac:dyDescent="0.25">
      <c r="A35" s="88">
        <v>32</v>
      </c>
      <c r="B35" s="89" t="s">
        <v>210</v>
      </c>
      <c r="C35" s="77">
        <v>70000</v>
      </c>
      <c r="D35" s="163">
        <v>45992</v>
      </c>
      <c r="E35" s="163">
        <v>45992</v>
      </c>
      <c r="F35" s="89" t="s">
        <v>107</v>
      </c>
      <c r="G35" s="90" t="s">
        <v>434</v>
      </c>
      <c r="H35" s="129">
        <f t="shared" si="0"/>
        <v>70000</v>
      </c>
    </row>
    <row r="36" spans="1:8" hidden="1" x14ac:dyDescent="0.2">
      <c r="A36" s="88">
        <v>33</v>
      </c>
      <c r="B36" s="89"/>
      <c r="C36" s="77"/>
      <c r="D36" s="163"/>
      <c r="E36" s="163"/>
      <c r="F36" s="89"/>
      <c r="G36" s="90"/>
      <c r="H36" s="129">
        <f t="shared" si="0"/>
        <v>0</v>
      </c>
    </row>
    <row r="37" spans="1:8" hidden="1" x14ac:dyDescent="0.2">
      <c r="A37" s="88">
        <v>34</v>
      </c>
      <c r="B37" s="89"/>
      <c r="C37" s="77"/>
      <c r="D37" s="163"/>
      <c r="E37" s="163"/>
      <c r="F37" s="89"/>
      <c r="G37" s="90"/>
      <c r="H37" s="129">
        <f t="shared" si="0"/>
        <v>0</v>
      </c>
    </row>
    <row r="38" spans="1:8" hidden="1" x14ac:dyDescent="0.2">
      <c r="A38" s="88">
        <v>35</v>
      </c>
      <c r="B38" s="89"/>
      <c r="C38" s="77"/>
      <c r="D38" s="163"/>
      <c r="E38" s="163"/>
      <c r="F38" s="89"/>
      <c r="G38" s="90"/>
      <c r="H38" s="129">
        <f t="shared" si="0"/>
        <v>0</v>
      </c>
    </row>
    <row r="39" spans="1:8" hidden="1" x14ac:dyDescent="0.2">
      <c r="A39" s="88">
        <v>36</v>
      </c>
      <c r="B39" s="89"/>
      <c r="C39" s="77"/>
      <c r="D39" s="163"/>
      <c r="E39" s="163"/>
      <c r="F39" s="89"/>
      <c r="G39" s="90"/>
      <c r="H39" s="129">
        <f t="shared" si="0"/>
        <v>0</v>
      </c>
    </row>
    <row r="40" spans="1:8" hidden="1" x14ac:dyDescent="0.2">
      <c r="A40" s="88">
        <v>37</v>
      </c>
      <c r="B40" s="89"/>
      <c r="C40" s="77"/>
      <c r="D40" s="163"/>
      <c r="E40" s="163"/>
      <c r="F40" s="89"/>
      <c r="G40" s="90"/>
      <c r="H40" s="129">
        <f t="shared" si="0"/>
        <v>0</v>
      </c>
    </row>
    <row r="41" spans="1:8" hidden="1" x14ac:dyDescent="0.2">
      <c r="A41" s="88">
        <v>38</v>
      </c>
      <c r="B41" s="89"/>
      <c r="C41" s="77"/>
      <c r="D41" s="163"/>
      <c r="E41" s="163"/>
      <c r="F41" s="89"/>
      <c r="G41" s="90"/>
      <c r="H41" s="129">
        <f t="shared" si="0"/>
        <v>0</v>
      </c>
    </row>
    <row r="42" spans="1:8" hidden="1" x14ac:dyDescent="0.2">
      <c r="A42" s="88">
        <v>39</v>
      </c>
      <c r="B42" s="89"/>
      <c r="C42" s="77"/>
      <c r="D42" s="163"/>
      <c r="E42" s="163"/>
      <c r="F42" s="89"/>
      <c r="G42" s="90"/>
      <c r="H42" s="129">
        <f t="shared" si="0"/>
        <v>0</v>
      </c>
    </row>
    <row r="43" spans="1:8" hidden="1" x14ac:dyDescent="0.2">
      <c r="A43" s="88">
        <v>40</v>
      </c>
      <c r="B43" s="89"/>
      <c r="C43" s="77"/>
      <c r="D43" s="163"/>
      <c r="E43" s="163"/>
      <c r="F43" s="89"/>
      <c r="G43" s="90"/>
      <c r="H43" s="129">
        <f t="shared" si="0"/>
        <v>0</v>
      </c>
    </row>
    <row r="44" spans="1:8" hidden="1" x14ac:dyDescent="0.2">
      <c r="A44" s="88">
        <v>41</v>
      </c>
      <c r="B44" s="89"/>
      <c r="C44" s="77"/>
      <c r="D44" s="163"/>
      <c r="E44" s="163"/>
      <c r="F44" s="89"/>
      <c r="G44" s="90"/>
      <c r="H44" s="129">
        <f t="shared" si="0"/>
        <v>0</v>
      </c>
    </row>
    <row r="45" spans="1:8" hidden="1" x14ac:dyDescent="0.2">
      <c r="A45" s="88">
        <v>42</v>
      </c>
      <c r="B45" s="89"/>
      <c r="C45" s="77"/>
      <c r="D45" s="163"/>
      <c r="E45" s="163"/>
      <c r="F45" s="89"/>
      <c r="G45" s="90"/>
      <c r="H45" s="129">
        <f t="shared" si="0"/>
        <v>0</v>
      </c>
    </row>
    <row r="46" spans="1:8" hidden="1" x14ac:dyDescent="0.2">
      <c r="A46" s="88">
        <v>43</v>
      </c>
      <c r="B46" s="89"/>
      <c r="C46" s="77"/>
      <c r="D46" s="163"/>
      <c r="E46" s="163"/>
      <c r="F46" s="89"/>
      <c r="G46" s="90"/>
      <c r="H46" s="129">
        <f t="shared" si="0"/>
        <v>0</v>
      </c>
    </row>
    <row r="47" spans="1:8" hidden="1" x14ac:dyDescent="0.2">
      <c r="A47" s="88">
        <v>44</v>
      </c>
      <c r="B47" s="89"/>
      <c r="C47" s="77"/>
      <c r="D47" s="163"/>
      <c r="E47" s="163"/>
      <c r="F47" s="89"/>
      <c r="G47" s="90"/>
      <c r="H47" s="129">
        <f t="shared" si="0"/>
        <v>0</v>
      </c>
    </row>
    <row r="48" spans="1:8" hidden="1" x14ac:dyDescent="0.2">
      <c r="A48" s="88">
        <v>45</v>
      </c>
      <c r="B48" s="89"/>
      <c r="C48" s="77"/>
      <c r="D48" s="163"/>
      <c r="E48" s="163"/>
      <c r="F48" s="89"/>
      <c r="G48" s="90"/>
      <c r="H48" s="129">
        <f t="shared" si="0"/>
        <v>0</v>
      </c>
    </row>
    <row r="49" spans="1:8" hidden="1" x14ac:dyDescent="0.2">
      <c r="A49" s="88">
        <v>46</v>
      </c>
      <c r="B49" s="89"/>
      <c r="C49" s="77"/>
      <c r="D49" s="163"/>
      <c r="E49" s="163"/>
      <c r="F49" s="89"/>
      <c r="G49" s="90"/>
      <c r="H49" s="129">
        <f t="shared" si="0"/>
        <v>0</v>
      </c>
    </row>
    <row r="50" spans="1:8" hidden="1" x14ac:dyDescent="0.2">
      <c r="A50" s="88">
        <v>47</v>
      </c>
      <c r="B50" s="89"/>
      <c r="C50" s="77"/>
      <c r="D50" s="163"/>
      <c r="E50" s="163"/>
      <c r="F50" s="89"/>
      <c r="G50" s="90"/>
      <c r="H50" s="129">
        <f t="shared" si="0"/>
        <v>0</v>
      </c>
    </row>
    <row r="51" spans="1:8" hidden="1" x14ac:dyDescent="0.2">
      <c r="A51" s="88">
        <v>48</v>
      </c>
      <c r="B51" s="89"/>
      <c r="C51" s="77"/>
      <c r="D51" s="163"/>
      <c r="E51" s="163"/>
      <c r="F51" s="89"/>
      <c r="G51" s="90"/>
      <c r="H51" s="129">
        <f t="shared" si="0"/>
        <v>0</v>
      </c>
    </row>
    <row r="52" spans="1:8" hidden="1" x14ac:dyDescent="0.2">
      <c r="A52" s="88">
        <v>49</v>
      </c>
      <c r="B52" s="89"/>
      <c r="C52" s="77"/>
      <c r="D52" s="163"/>
      <c r="E52" s="163"/>
      <c r="F52" s="89"/>
      <c r="G52" s="90"/>
      <c r="H52" s="129">
        <f t="shared" si="0"/>
        <v>0</v>
      </c>
    </row>
    <row r="53" spans="1:8" hidden="1" x14ac:dyDescent="0.2">
      <c r="A53" s="88">
        <v>50</v>
      </c>
      <c r="B53" s="89"/>
      <c r="C53" s="77"/>
      <c r="D53" s="163"/>
      <c r="E53" s="163"/>
      <c r="F53" s="89"/>
      <c r="G53" s="90"/>
      <c r="H53" s="129">
        <f t="shared" si="0"/>
        <v>0</v>
      </c>
    </row>
    <row r="54" spans="1:8" hidden="1" x14ac:dyDescent="0.2">
      <c r="A54" s="88">
        <v>51</v>
      </c>
      <c r="B54" s="89"/>
      <c r="C54" s="77"/>
      <c r="D54" s="163"/>
      <c r="E54" s="163"/>
      <c r="F54" s="89"/>
      <c r="G54" s="90"/>
      <c r="H54" s="129">
        <f t="shared" si="0"/>
        <v>0</v>
      </c>
    </row>
    <row r="55" spans="1:8" hidden="1" x14ac:dyDescent="0.2">
      <c r="A55" s="88">
        <v>52</v>
      </c>
      <c r="B55" s="89"/>
      <c r="C55" s="77"/>
      <c r="D55" s="163"/>
      <c r="E55" s="163"/>
      <c r="F55" s="89"/>
      <c r="G55" s="90"/>
      <c r="H55" s="129">
        <f t="shared" si="0"/>
        <v>0</v>
      </c>
    </row>
    <row r="56" spans="1:8" hidden="1" x14ac:dyDescent="0.2">
      <c r="A56" s="88">
        <v>53</v>
      </c>
      <c r="B56" s="89"/>
      <c r="C56" s="77"/>
      <c r="D56" s="163"/>
      <c r="E56" s="163"/>
      <c r="F56" s="89"/>
      <c r="G56" s="90"/>
      <c r="H56" s="129">
        <f t="shared" si="0"/>
        <v>0</v>
      </c>
    </row>
    <row r="57" spans="1:8" hidden="1" x14ac:dyDescent="0.2">
      <c r="A57" s="88">
        <v>54</v>
      </c>
      <c r="B57" s="89"/>
      <c r="C57" s="77"/>
      <c r="D57" s="163"/>
      <c r="E57" s="163"/>
      <c r="F57" s="89"/>
      <c r="G57" s="90"/>
      <c r="H57" s="129">
        <f t="shared" si="0"/>
        <v>0</v>
      </c>
    </row>
    <row r="58" spans="1:8" hidden="1" x14ac:dyDescent="0.2">
      <c r="A58" s="88">
        <v>55</v>
      </c>
      <c r="B58" s="89"/>
      <c r="C58" s="77"/>
      <c r="D58" s="163"/>
      <c r="E58" s="163"/>
      <c r="F58" s="89"/>
      <c r="G58" s="90"/>
      <c r="H58" s="129">
        <f t="shared" si="0"/>
        <v>0</v>
      </c>
    </row>
    <row r="59" spans="1:8" hidden="1" x14ac:dyDescent="0.2">
      <c r="A59" s="88">
        <v>56</v>
      </c>
      <c r="B59" s="89"/>
      <c r="C59" s="77"/>
      <c r="D59" s="163"/>
      <c r="E59" s="163"/>
      <c r="F59" s="89"/>
      <c r="G59" s="90"/>
      <c r="H59" s="129">
        <f t="shared" si="0"/>
        <v>0</v>
      </c>
    </row>
    <row r="60" spans="1:8" hidden="1" x14ac:dyDescent="0.2">
      <c r="A60" s="88">
        <v>57</v>
      </c>
      <c r="B60" s="89"/>
      <c r="C60" s="77"/>
      <c r="D60" s="163"/>
      <c r="E60" s="163"/>
      <c r="F60" s="89"/>
      <c r="G60" s="90"/>
      <c r="H60" s="129">
        <f t="shared" si="0"/>
        <v>0</v>
      </c>
    </row>
    <row r="61" spans="1:8" hidden="1" x14ac:dyDescent="0.2">
      <c r="A61" s="88">
        <v>58</v>
      </c>
      <c r="B61" s="89"/>
      <c r="C61" s="77"/>
      <c r="D61" s="163"/>
      <c r="E61" s="163"/>
      <c r="F61" s="89"/>
      <c r="G61" s="90"/>
      <c r="H61" s="129">
        <f t="shared" si="0"/>
        <v>0</v>
      </c>
    </row>
    <row r="62" spans="1:8" hidden="1" x14ac:dyDescent="0.2">
      <c r="A62" s="88">
        <v>59</v>
      </c>
      <c r="B62" s="89"/>
      <c r="C62" s="77"/>
      <c r="D62" s="163"/>
      <c r="E62" s="163"/>
      <c r="F62" s="89"/>
      <c r="G62" s="90"/>
      <c r="H62" s="129">
        <f t="shared" si="0"/>
        <v>0</v>
      </c>
    </row>
    <row r="63" spans="1:8" hidden="1" x14ac:dyDescent="0.2">
      <c r="A63" s="88">
        <v>60</v>
      </c>
      <c r="B63" s="89"/>
      <c r="C63" s="77"/>
      <c r="D63" s="163"/>
      <c r="E63" s="163"/>
      <c r="F63" s="89"/>
      <c r="G63" s="90"/>
      <c r="H63" s="129">
        <f t="shared" si="0"/>
        <v>0</v>
      </c>
    </row>
    <row r="64" spans="1:8" hidden="1" x14ac:dyDescent="0.2">
      <c r="A64" s="88">
        <v>61</v>
      </c>
      <c r="B64" s="89"/>
      <c r="C64" s="77"/>
      <c r="D64" s="163"/>
      <c r="E64" s="163"/>
      <c r="F64" s="89"/>
      <c r="G64" s="90"/>
      <c r="H64" s="129">
        <f t="shared" si="0"/>
        <v>0</v>
      </c>
    </row>
    <row r="65" spans="1:8" hidden="1" x14ac:dyDescent="0.2">
      <c r="A65" s="88">
        <v>62</v>
      </c>
      <c r="B65" s="89"/>
      <c r="C65" s="77"/>
      <c r="D65" s="163"/>
      <c r="E65" s="163"/>
      <c r="F65" s="89"/>
      <c r="G65" s="90"/>
      <c r="H65" s="129">
        <f t="shared" si="0"/>
        <v>0</v>
      </c>
    </row>
    <row r="66" spans="1:8" hidden="1" x14ac:dyDescent="0.2">
      <c r="A66" s="88">
        <v>63</v>
      </c>
      <c r="B66" s="89"/>
      <c r="C66" s="77"/>
      <c r="D66" s="163"/>
      <c r="E66" s="163"/>
      <c r="F66" s="89"/>
      <c r="G66" s="90"/>
      <c r="H66" s="129">
        <f t="shared" si="0"/>
        <v>0</v>
      </c>
    </row>
    <row r="67" spans="1:8" hidden="1" x14ac:dyDescent="0.2">
      <c r="A67" s="88">
        <v>64</v>
      </c>
      <c r="B67" s="89"/>
      <c r="C67" s="77"/>
      <c r="D67" s="163"/>
      <c r="E67" s="163"/>
      <c r="F67" s="89"/>
      <c r="G67" s="90"/>
      <c r="H67" s="129">
        <f t="shared" si="0"/>
        <v>0</v>
      </c>
    </row>
    <row r="68" spans="1:8" hidden="1" x14ac:dyDescent="0.2">
      <c r="A68" s="88">
        <v>65</v>
      </c>
      <c r="B68" s="89"/>
      <c r="C68" s="77"/>
      <c r="D68" s="163"/>
      <c r="E68" s="163"/>
      <c r="F68" s="89"/>
      <c r="G68" s="90"/>
      <c r="H68" s="129">
        <f t="shared" si="0"/>
        <v>0</v>
      </c>
    </row>
    <row r="69" spans="1:8" hidden="1" x14ac:dyDescent="0.2">
      <c r="A69" s="88">
        <v>66</v>
      </c>
      <c r="B69" s="89"/>
      <c r="C69" s="77"/>
      <c r="D69" s="163"/>
      <c r="E69" s="163"/>
      <c r="F69" s="89"/>
      <c r="G69" s="90"/>
      <c r="H69" s="129">
        <f t="shared" ref="H69:H132" si="1">IFERROR((DATEDIF(D69,E69,"M")+1)*C69,0)</f>
        <v>0</v>
      </c>
    </row>
    <row r="70" spans="1:8" hidden="1" x14ac:dyDescent="0.2">
      <c r="A70" s="88">
        <v>67</v>
      </c>
      <c r="B70" s="89"/>
      <c r="C70" s="77"/>
      <c r="D70" s="163"/>
      <c r="E70" s="163"/>
      <c r="F70" s="89"/>
      <c r="G70" s="90"/>
      <c r="H70" s="129">
        <f t="shared" si="1"/>
        <v>0</v>
      </c>
    </row>
    <row r="71" spans="1:8" hidden="1" x14ac:dyDescent="0.2">
      <c r="A71" s="88">
        <v>68</v>
      </c>
      <c r="B71" s="89"/>
      <c r="C71" s="77"/>
      <c r="D71" s="163"/>
      <c r="E71" s="163"/>
      <c r="F71" s="89"/>
      <c r="G71" s="90"/>
      <c r="H71" s="129">
        <f t="shared" si="1"/>
        <v>0</v>
      </c>
    </row>
    <row r="72" spans="1:8" hidden="1" x14ac:dyDescent="0.2">
      <c r="A72" s="88">
        <v>69</v>
      </c>
      <c r="B72" s="89"/>
      <c r="C72" s="77"/>
      <c r="D72" s="163"/>
      <c r="E72" s="163"/>
      <c r="F72" s="89"/>
      <c r="G72" s="90"/>
      <c r="H72" s="129">
        <f t="shared" si="1"/>
        <v>0</v>
      </c>
    </row>
    <row r="73" spans="1:8" hidden="1" x14ac:dyDescent="0.2">
      <c r="A73" s="88">
        <v>70</v>
      </c>
      <c r="B73" s="89"/>
      <c r="C73" s="77"/>
      <c r="D73" s="163"/>
      <c r="E73" s="163"/>
      <c r="F73" s="89"/>
      <c r="G73" s="90"/>
      <c r="H73" s="129">
        <f t="shared" si="1"/>
        <v>0</v>
      </c>
    </row>
    <row r="74" spans="1:8" hidden="1" x14ac:dyDescent="0.2">
      <c r="A74" s="88">
        <v>71</v>
      </c>
      <c r="B74" s="89"/>
      <c r="C74" s="77"/>
      <c r="D74" s="163"/>
      <c r="E74" s="163"/>
      <c r="F74" s="89"/>
      <c r="G74" s="90"/>
      <c r="H74" s="129">
        <f t="shared" si="1"/>
        <v>0</v>
      </c>
    </row>
    <row r="75" spans="1:8" hidden="1" x14ac:dyDescent="0.2">
      <c r="A75" s="88">
        <v>72</v>
      </c>
      <c r="B75" s="89"/>
      <c r="C75" s="77"/>
      <c r="D75" s="163"/>
      <c r="E75" s="163"/>
      <c r="F75" s="89"/>
      <c r="G75" s="90"/>
      <c r="H75" s="129">
        <f t="shared" si="1"/>
        <v>0</v>
      </c>
    </row>
    <row r="76" spans="1:8" hidden="1" x14ac:dyDescent="0.2">
      <c r="A76" s="88">
        <v>73</v>
      </c>
      <c r="B76" s="89"/>
      <c r="C76" s="77"/>
      <c r="D76" s="163"/>
      <c r="E76" s="163"/>
      <c r="F76" s="89"/>
      <c r="G76" s="90"/>
      <c r="H76" s="129">
        <f t="shared" si="1"/>
        <v>0</v>
      </c>
    </row>
    <row r="77" spans="1:8" hidden="1" x14ac:dyDescent="0.2">
      <c r="A77" s="88">
        <v>74</v>
      </c>
      <c r="B77" s="89"/>
      <c r="C77" s="77"/>
      <c r="D77" s="163"/>
      <c r="E77" s="163"/>
      <c r="F77" s="89"/>
      <c r="G77" s="90"/>
      <c r="H77" s="129">
        <f t="shared" si="1"/>
        <v>0</v>
      </c>
    </row>
    <row r="78" spans="1:8" hidden="1" x14ac:dyDescent="0.2">
      <c r="A78" s="88">
        <v>75</v>
      </c>
      <c r="B78" s="89"/>
      <c r="C78" s="77"/>
      <c r="D78" s="163"/>
      <c r="E78" s="163"/>
      <c r="F78" s="89"/>
      <c r="G78" s="90"/>
      <c r="H78" s="129">
        <f t="shared" si="1"/>
        <v>0</v>
      </c>
    </row>
    <row r="79" spans="1:8" hidden="1" x14ac:dyDescent="0.2">
      <c r="A79" s="88">
        <v>76</v>
      </c>
      <c r="B79" s="89"/>
      <c r="C79" s="77"/>
      <c r="D79" s="163"/>
      <c r="E79" s="163"/>
      <c r="F79" s="89"/>
      <c r="G79" s="90"/>
      <c r="H79" s="129">
        <f t="shared" si="1"/>
        <v>0</v>
      </c>
    </row>
    <row r="80" spans="1:8" hidden="1" x14ac:dyDescent="0.2">
      <c r="A80" s="88">
        <v>77</v>
      </c>
      <c r="B80" s="89"/>
      <c r="C80" s="77"/>
      <c r="D80" s="163"/>
      <c r="E80" s="163"/>
      <c r="F80" s="89"/>
      <c r="G80" s="90"/>
      <c r="H80" s="129">
        <f t="shared" si="1"/>
        <v>0</v>
      </c>
    </row>
    <row r="81" spans="1:8" hidden="1" x14ac:dyDescent="0.2">
      <c r="A81" s="88">
        <v>78</v>
      </c>
      <c r="B81" s="89"/>
      <c r="C81" s="77"/>
      <c r="D81" s="163"/>
      <c r="E81" s="163"/>
      <c r="F81" s="89"/>
      <c r="G81" s="90"/>
      <c r="H81" s="129">
        <f t="shared" si="1"/>
        <v>0</v>
      </c>
    </row>
    <row r="82" spans="1:8" hidden="1" x14ac:dyDescent="0.2">
      <c r="A82" s="88">
        <v>79</v>
      </c>
      <c r="B82" s="89"/>
      <c r="C82" s="77"/>
      <c r="D82" s="163"/>
      <c r="E82" s="163"/>
      <c r="F82" s="89"/>
      <c r="G82" s="90"/>
      <c r="H82" s="129">
        <f t="shared" si="1"/>
        <v>0</v>
      </c>
    </row>
    <row r="83" spans="1:8" hidden="1" x14ac:dyDescent="0.2">
      <c r="A83" s="88">
        <v>80</v>
      </c>
      <c r="B83" s="89"/>
      <c r="C83" s="77"/>
      <c r="D83" s="163"/>
      <c r="E83" s="163"/>
      <c r="F83" s="89"/>
      <c r="G83" s="90"/>
      <c r="H83" s="129">
        <f t="shared" si="1"/>
        <v>0</v>
      </c>
    </row>
    <row r="84" spans="1:8" hidden="1" x14ac:dyDescent="0.2">
      <c r="A84" s="88">
        <v>81</v>
      </c>
      <c r="B84" s="89"/>
      <c r="C84" s="77"/>
      <c r="D84" s="163"/>
      <c r="E84" s="163"/>
      <c r="F84" s="89"/>
      <c r="G84" s="90"/>
      <c r="H84" s="129">
        <f t="shared" si="1"/>
        <v>0</v>
      </c>
    </row>
    <row r="85" spans="1:8" hidden="1" x14ac:dyDescent="0.2">
      <c r="A85" s="88">
        <v>82</v>
      </c>
      <c r="B85" s="89"/>
      <c r="C85" s="77"/>
      <c r="D85" s="163"/>
      <c r="E85" s="163"/>
      <c r="F85" s="89"/>
      <c r="G85" s="90"/>
      <c r="H85" s="129">
        <f t="shared" si="1"/>
        <v>0</v>
      </c>
    </row>
    <row r="86" spans="1:8" hidden="1" x14ac:dyDescent="0.2">
      <c r="A86" s="88">
        <v>83</v>
      </c>
      <c r="B86" s="89"/>
      <c r="C86" s="77"/>
      <c r="D86" s="163"/>
      <c r="E86" s="163"/>
      <c r="F86" s="89"/>
      <c r="G86" s="90"/>
      <c r="H86" s="129">
        <f t="shared" si="1"/>
        <v>0</v>
      </c>
    </row>
    <row r="87" spans="1:8" hidden="1" x14ac:dyDescent="0.2">
      <c r="A87" s="88">
        <v>84</v>
      </c>
      <c r="B87" s="89"/>
      <c r="C87" s="77"/>
      <c r="D87" s="163"/>
      <c r="E87" s="163"/>
      <c r="F87" s="89"/>
      <c r="G87" s="90"/>
      <c r="H87" s="129">
        <f t="shared" si="1"/>
        <v>0</v>
      </c>
    </row>
    <row r="88" spans="1:8" hidden="1" x14ac:dyDescent="0.2">
      <c r="A88" s="88">
        <v>85</v>
      </c>
      <c r="B88" s="89"/>
      <c r="C88" s="77"/>
      <c r="D88" s="163"/>
      <c r="E88" s="163"/>
      <c r="F88" s="89"/>
      <c r="G88" s="90"/>
      <c r="H88" s="129">
        <f t="shared" si="1"/>
        <v>0</v>
      </c>
    </row>
    <row r="89" spans="1:8" hidden="1" x14ac:dyDescent="0.2">
      <c r="A89" s="88">
        <v>86</v>
      </c>
      <c r="B89" s="89"/>
      <c r="C89" s="77"/>
      <c r="D89" s="163"/>
      <c r="E89" s="163"/>
      <c r="F89" s="89"/>
      <c r="G89" s="90"/>
      <c r="H89" s="129">
        <f t="shared" si="1"/>
        <v>0</v>
      </c>
    </row>
    <row r="90" spans="1:8" hidden="1" x14ac:dyDescent="0.2">
      <c r="A90" s="88">
        <v>87</v>
      </c>
      <c r="B90" s="89"/>
      <c r="C90" s="77"/>
      <c r="D90" s="163"/>
      <c r="E90" s="163"/>
      <c r="F90" s="89"/>
      <c r="G90" s="90"/>
      <c r="H90" s="129">
        <f t="shared" si="1"/>
        <v>0</v>
      </c>
    </row>
    <row r="91" spans="1:8" hidden="1" x14ac:dyDescent="0.2">
      <c r="A91" s="88">
        <v>88</v>
      </c>
      <c r="B91" s="89"/>
      <c r="C91" s="77"/>
      <c r="D91" s="163"/>
      <c r="E91" s="163"/>
      <c r="F91" s="89"/>
      <c r="G91" s="90"/>
      <c r="H91" s="129">
        <f t="shared" si="1"/>
        <v>0</v>
      </c>
    </row>
    <row r="92" spans="1:8" hidden="1" x14ac:dyDescent="0.2">
      <c r="A92" s="88">
        <v>89</v>
      </c>
      <c r="B92" s="89"/>
      <c r="C92" s="77"/>
      <c r="D92" s="163"/>
      <c r="E92" s="163"/>
      <c r="F92" s="89"/>
      <c r="G92" s="90"/>
      <c r="H92" s="129">
        <f t="shared" si="1"/>
        <v>0</v>
      </c>
    </row>
    <row r="93" spans="1:8" hidden="1" x14ac:dyDescent="0.2">
      <c r="A93" s="88">
        <v>90</v>
      </c>
      <c r="B93" s="89"/>
      <c r="C93" s="77"/>
      <c r="D93" s="163"/>
      <c r="E93" s="163"/>
      <c r="F93" s="89"/>
      <c r="G93" s="90"/>
      <c r="H93" s="129">
        <f t="shared" si="1"/>
        <v>0</v>
      </c>
    </row>
    <row r="94" spans="1:8" hidden="1" x14ac:dyDescent="0.2">
      <c r="A94" s="88">
        <v>91</v>
      </c>
      <c r="B94" s="89"/>
      <c r="C94" s="77"/>
      <c r="D94" s="163"/>
      <c r="E94" s="163"/>
      <c r="F94" s="89"/>
      <c r="G94" s="90"/>
      <c r="H94" s="129">
        <f t="shared" si="1"/>
        <v>0</v>
      </c>
    </row>
    <row r="95" spans="1:8" hidden="1" x14ac:dyDescent="0.2">
      <c r="A95" s="88">
        <v>92</v>
      </c>
      <c r="B95" s="89"/>
      <c r="C95" s="77"/>
      <c r="D95" s="163"/>
      <c r="E95" s="163"/>
      <c r="F95" s="89"/>
      <c r="G95" s="90"/>
      <c r="H95" s="129">
        <f t="shared" si="1"/>
        <v>0</v>
      </c>
    </row>
    <row r="96" spans="1:8" hidden="1" x14ac:dyDescent="0.2">
      <c r="A96" s="88">
        <v>93</v>
      </c>
      <c r="B96" s="89"/>
      <c r="C96" s="77"/>
      <c r="D96" s="163"/>
      <c r="E96" s="163"/>
      <c r="F96" s="89"/>
      <c r="G96" s="90"/>
      <c r="H96" s="129">
        <f t="shared" si="1"/>
        <v>0</v>
      </c>
    </row>
    <row r="97" spans="1:8" hidden="1" x14ac:dyDescent="0.2">
      <c r="A97" s="88">
        <v>94</v>
      </c>
      <c r="B97" s="89"/>
      <c r="C97" s="77"/>
      <c r="D97" s="163"/>
      <c r="E97" s="163"/>
      <c r="F97" s="89"/>
      <c r="G97" s="90"/>
      <c r="H97" s="129">
        <f t="shared" si="1"/>
        <v>0</v>
      </c>
    </row>
    <row r="98" spans="1:8" hidden="1" x14ac:dyDescent="0.2">
      <c r="A98" s="88">
        <v>95</v>
      </c>
      <c r="B98" s="89"/>
      <c r="C98" s="77"/>
      <c r="D98" s="163"/>
      <c r="E98" s="163"/>
      <c r="F98" s="89"/>
      <c r="G98" s="90"/>
      <c r="H98" s="129">
        <f t="shared" si="1"/>
        <v>0</v>
      </c>
    </row>
    <row r="99" spans="1:8" hidden="1" x14ac:dyDescent="0.2">
      <c r="A99" s="88">
        <v>96</v>
      </c>
      <c r="B99" s="89"/>
      <c r="C99" s="77"/>
      <c r="D99" s="163"/>
      <c r="E99" s="163"/>
      <c r="F99" s="89"/>
      <c r="G99" s="90"/>
      <c r="H99" s="129">
        <f t="shared" si="1"/>
        <v>0</v>
      </c>
    </row>
    <row r="100" spans="1:8" hidden="1" x14ac:dyDescent="0.2">
      <c r="A100" s="88">
        <v>97</v>
      </c>
      <c r="B100" s="89"/>
      <c r="C100" s="77"/>
      <c r="D100" s="163"/>
      <c r="E100" s="163"/>
      <c r="F100" s="89"/>
      <c r="G100" s="90"/>
      <c r="H100" s="129">
        <f t="shared" si="1"/>
        <v>0</v>
      </c>
    </row>
    <row r="101" spans="1:8" hidden="1" x14ac:dyDescent="0.2">
      <c r="A101" s="88">
        <v>98</v>
      </c>
      <c r="B101" s="89"/>
      <c r="C101" s="77"/>
      <c r="D101" s="163"/>
      <c r="E101" s="163"/>
      <c r="F101" s="89"/>
      <c r="G101" s="90"/>
      <c r="H101" s="129">
        <f t="shared" si="1"/>
        <v>0</v>
      </c>
    </row>
    <row r="102" spans="1:8" hidden="1" x14ac:dyDescent="0.2">
      <c r="A102" s="88">
        <v>99</v>
      </c>
      <c r="B102" s="89"/>
      <c r="C102" s="77"/>
      <c r="D102" s="163"/>
      <c r="E102" s="163"/>
      <c r="F102" s="89"/>
      <c r="G102" s="90"/>
      <c r="H102" s="129">
        <f t="shared" si="1"/>
        <v>0</v>
      </c>
    </row>
    <row r="103" spans="1:8" hidden="1" x14ac:dyDescent="0.2">
      <c r="A103" s="88">
        <v>100</v>
      </c>
      <c r="B103" s="89"/>
      <c r="C103" s="77"/>
      <c r="D103" s="163"/>
      <c r="E103" s="163"/>
      <c r="F103" s="89"/>
      <c r="G103" s="90"/>
      <c r="H103" s="129">
        <f t="shared" si="1"/>
        <v>0</v>
      </c>
    </row>
    <row r="104" spans="1:8" hidden="1" x14ac:dyDescent="0.2">
      <c r="A104" s="88">
        <v>101</v>
      </c>
      <c r="B104" s="89"/>
      <c r="C104" s="77"/>
      <c r="D104" s="163"/>
      <c r="E104" s="163"/>
      <c r="F104" s="89"/>
      <c r="G104" s="90"/>
      <c r="H104" s="129">
        <f t="shared" si="1"/>
        <v>0</v>
      </c>
    </row>
    <row r="105" spans="1:8" hidden="1" x14ac:dyDescent="0.2">
      <c r="A105" s="88">
        <v>102</v>
      </c>
      <c r="B105" s="89"/>
      <c r="C105" s="77"/>
      <c r="D105" s="163"/>
      <c r="E105" s="163"/>
      <c r="F105" s="89"/>
      <c r="G105" s="90"/>
      <c r="H105" s="129">
        <f t="shared" si="1"/>
        <v>0</v>
      </c>
    </row>
    <row r="106" spans="1:8" hidden="1" x14ac:dyDescent="0.2">
      <c r="A106" s="88">
        <v>103</v>
      </c>
      <c r="B106" s="89"/>
      <c r="C106" s="77"/>
      <c r="D106" s="163"/>
      <c r="E106" s="163"/>
      <c r="F106" s="89"/>
      <c r="G106" s="90"/>
      <c r="H106" s="129">
        <f t="shared" si="1"/>
        <v>0</v>
      </c>
    </row>
    <row r="107" spans="1:8" hidden="1" x14ac:dyDescent="0.2">
      <c r="A107" s="88">
        <v>104</v>
      </c>
      <c r="B107" s="89"/>
      <c r="C107" s="77"/>
      <c r="D107" s="163"/>
      <c r="E107" s="163"/>
      <c r="F107" s="89"/>
      <c r="G107" s="90"/>
      <c r="H107" s="129">
        <f t="shared" si="1"/>
        <v>0</v>
      </c>
    </row>
    <row r="108" spans="1:8" hidden="1" x14ac:dyDescent="0.2">
      <c r="A108" s="88">
        <v>105</v>
      </c>
      <c r="B108" s="89"/>
      <c r="C108" s="77"/>
      <c r="D108" s="163"/>
      <c r="E108" s="163"/>
      <c r="F108" s="89"/>
      <c r="G108" s="90"/>
      <c r="H108" s="129">
        <f t="shared" si="1"/>
        <v>0</v>
      </c>
    </row>
    <row r="109" spans="1:8" hidden="1" x14ac:dyDescent="0.2">
      <c r="A109" s="88">
        <v>106</v>
      </c>
      <c r="B109" s="89"/>
      <c r="C109" s="77"/>
      <c r="D109" s="163"/>
      <c r="E109" s="163"/>
      <c r="F109" s="89"/>
      <c r="G109" s="90"/>
      <c r="H109" s="129">
        <f t="shared" si="1"/>
        <v>0</v>
      </c>
    </row>
    <row r="110" spans="1:8" hidden="1" x14ac:dyDescent="0.2">
      <c r="A110" s="88">
        <v>107</v>
      </c>
      <c r="B110" s="89"/>
      <c r="C110" s="77"/>
      <c r="D110" s="163"/>
      <c r="E110" s="163"/>
      <c r="F110" s="89"/>
      <c r="G110" s="90"/>
      <c r="H110" s="129">
        <f t="shared" si="1"/>
        <v>0</v>
      </c>
    </row>
    <row r="111" spans="1:8" hidden="1" x14ac:dyDescent="0.2">
      <c r="A111" s="88">
        <v>108</v>
      </c>
      <c r="B111" s="89"/>
      <c r="C111" s="77"/>
      <c r="D111" s="163"/>
      <c r="E111" s="163"/>
      <c r="F111" s="89"/>
      <c r="G111" s="90"/>
      <c r="H111" s="129">
        <f t="shared" si="1"/>
        <v>0</v>
      </c>
    </row>
    <row r="112" spans="1:8" hidden="1" x14ac:dyDescent="0.2">
      <c r="A112" s="88">
        <v>109</v>
      </c>
      <c r="B112" s="89"/>
      <c r="C112" s="77"/>
      <c r="D112" s="163"/>
      <c r="E112" s="163"/>
      <c r="F112" s="89"/>
      <c r="G112" s="90"/>
      <c r="H112" s="129">
        <f t="shared" si="1"/>
        <v>0</v>
      </c>
    </row>
    <row r="113" spans="1:8" hidden="1" x14ac:dyDescent="0.2">
      <c r="A113" s="88">
        <v>110</v>
      </c>
      <c r="B113" s="89"/>
      <c r="C113" s="77"/>
      <c r="D113" s="163"/>
      <c r="E113" s="163"/>
      <c r="F113" s="89"/>
      <c r="G113" s="90"/>
      <c r="H113" s="129">
        <f t="shared" si="1"/>
        <v>0</v>
      </c>
    </row>
    <row r="114" spans="1:8" hidden="1" x14ac:dyDescent="0.2">
      <c r="A114" s="88">
        <v>111</v>
      </c>
      <c r="B114" s="89"/>
      <c r="C114" s="77"/>
      <c r="D114" s="163"/>
      <c r="E114" s="163"/>
      <c r="F114" s="89"/>
      <c r="G114" s="90"/>
      <c r="H114" s="129">
        <f t="shared" si="1"/>
        <v>0</v>
      </c>
    </row>
    <row r="115" spans="1:8" hidden="1" x14ac:dyDescent="0.2">
      <c r="A115" s="88">
        <v>112</v>
      </c>
      <c r="B115" s="89"/>
      <c r="C115" s="77"/>
      <c r="D115" s="163"/>
      <c r="E115" s="163"/>
      <c r="F115" s="89"/>
      <c r="G115" s="90"/>
      <c r="H115" s="129">
        <f t="shared" si="1"/>
        <v>0</v>
      </c>
    </row>
    <row r="116" spans="1:8" hidden="1" x14ac:dyDescent="0.2">
      <c r="A116" s="88">
        <v>113</v>
      </c>
      <c r="B116" s="89"/>
      <c r="C116" s="77"/>
      <c r="D116" s="163"/>
      <c r="E116" s="163"/>
      <c r="F116" s="89"/>
      <c r="G116" s="90"/>
      <c r="H116" s="129">
        <f t="shared" si="1"/>
        <v>0</v>
      </c>
    </row>
    <row r="117" spans="1:8" hidden="1" x14ac:dyDescent="0.2">
      <c r="A117" s="88">
        <v>114</v>
      </c>
      <c r="B117" s="89"/>
      <c r="C117" s="77"/>
      <c r="D117" s="163"/>
      <c r="E117" s="163"/>
      <c r="F117" s="89"/>
      <c r="G117" s="90"/>
      <c r="H117" s="129">
        <f t="shared" si="1"/>
        <v>0</v>
      </c>
    </row>
    <row r="118" spans="1:8" hidden="1" x14ac:dyDescent="0.2">
      <c r="A118" s="88">
        <v>115</v>
      </c>
      <c r="B118" s="89"/>
      <c r="C118" s="77"/>
      <c r="D118" s="163"/>
      <c r="E118" s="163"/>
      <c r="F118" s="89"/>
      <c r="G118" s="90"/>
      <c r="H118" s="129">
        <f t="shared" si="1"/>
        <v>0</v>
      </c>
    </row>
    <row r="119" spans="1:8" hidden="1" x14ac:dyDescent="0.2">
      <c r="A119" s="88">
        <v>116</v>
      </c>
      <c r="B119" s="89"/>
      <c r="C119" s="77"/>
      <c r="D119" s="163"/>
      <c r="E119" s="163"/>
      <c r="F119" s="89"/>
      <c r="G119" s="90"/>
      <c r="H119" s="129">
        <f t="shared" si="1"/>
        <v>0</v>
      </c>
    </row>
    <row r="120" spans="1:8" hidden="1" x14ac:dyDescent="0.2">
      <c r="A120" s="88">
        <v>117</v>
      </c>
      <c r="B120" s="89"/>
      <c r="C120" s="77"/>
      <c r="D120" s="163"/>
      <c r="E120" s="163"/>
      <c r="F120" s="89"/>
      <c r="G120" s="90"/>
      <c r="H120" s="129">
        <f t="shared" si="1"/>
        <v>0</v>
      </c>
    </row>
    <row r="121" spans="1:8" hidden="1" x14ac:dyDescent="0.2">
      <c r="A121" s="88">
        <v>118</v>
      </c>
      <c r="B121" s="89"/>
      <c r="C121" s="77"/>
      <c r="D121" s="163"/>
      <c r="E121" s="163"/>
      <c r="F121" s="89"/>
      <c r="G121" s="90"/>
      <c r="H121" s="129">
        <f t="shared" si="1"/>
        <v>0</v>
      </c>
    </row>
    <row r="122" spans="1:8" hidden="1" x14ac:dyDescent="0.2">
      <c r="A122" s="88">
        <v>119</v>
      </c>
      <c r="B122" s="89"/>
      <c r="C122" s="77"/>
      <c r="D122" s="163"/>
      <c r="E122" s="163"/>
      <c r="F122" s="89"/>
      <c r="G122" s="90"/>
      <c r="H122" s="129">
        <f t="shared" si="1"/>
        <v>0</v>
      </c>
    </row>
    <row r="123" spans="1:8" hidden="1" x14ac:dyDescent="0.2">
      <c r="A123" s="88">
        <v>120</v>
      </c>
      <c r="B123" s="89"/>
      <c r="C123" s="77"/>
      <c r="D123" s="163"/>
      <c r="E123" s="163"/>
      <c r="F123" s="89"/>
      <c r="G123" s="90"/>
      <c r="H123" s="129">
        <f t="shared" si="1"/>
        <v>0</v>
      </c>
    </row>
    <row r="124" spans="1:8" hidden="1" x14ac:dyDescent="0.2">
      <c r="A124" s="88">
        <v>121</v>
      </c>
      <c r="B124" s="89"/>
      <c r="C124" s="77"/>
      <c r="D124" s="163"/>
      <c r="E124" s="163"/>
      <c r="F124" s="89"/>
      <c r="G124" s="90"/>
      <c r="H124" s="129">
        <f t="shared" si="1"/>
        <v>0</v>
      </c>
    </row>
    <row r="125" spans="1:8" hidden="1" x14ac:dyDescent="0.2">
      <c r="A125" s="88">
        <v>122</v>
      </c>
      <c r="B125" s="89"/>
      <c r="C125" s="77"/>
      <c r="D125" s="163"/>
      <c r="E125" s="163"/>
      <c r="F125" s="89"/>
      <c r="G125" s="90"/>
      <c r="H125" s="129">
        <f t="shared" si="1"/>
        <v>0</v>
      </c>
    </row>
    <row r="126" spans="1:8" hidden="1" x14ac:dyDescent="0.2">
      <c r="A126" s="88">
        <v>123</v>
      </c>
      <c r="B126" s="89"/>
      <c r="C126" s="77"/>
      <c r="D126" s="163"/>
      <c r="E126" s="163"/>
      <c r="F126" s="89"/>
      <c r="G126" s="90"/>
      <c r="H126" s="129">
        <f t="shared" si="1"/>
        <v>0</v>
      </c>
    </row>
    <row r="127" spans="1:8" hidden="1" x14ac:dyDescent="0.2">
      <c r="A127" s="88">
        <v>124</v>
      </c>
      <c r="B127" s="89"/>
      <c r="C127" s="77"/>
      <c r="D127" s="163"/>
      <c r="E127" s="163"/>
      <c r="F127" s="89"/>
      <c r="G127" s="90"/>
      <c r="H127" s="129">
        <f t="shared" si="1"/>
        <v>0</v>
      </c>
    </row>
    <row r="128" spans="1:8" hidden="1" x14ac:dyDescent="0.2">
      <c r="A128" s="88">
        <v>125</v>
      </c>
      <c r="B128" s="89"/>
      <c r="C128" s="77"/>
      <c r="D128" s="163"/>
      <c r="E128" s="163"/>
      <c r="F128" s="89"/>
      <c r="G128" s="90"/>
      <c r="H128" s="129">
        <f t="shared" si="1"/>
        <v>0</v>
      </c>
    </row>
    <row r="129" spans="1:8" hidden="1" x14ac:dyDescent="0.2">
      <c r="A129" s="88">
        <v>126</v>
      </c>
      <c r="B129" s="89"/>
      <c r="C129" s="77"/>
      <c r="D129" s="163"/>
      <c r="E129" s="163"/>
      <c r="F129" s="89"/>
      <c r="G129" s="90"/>
      <c r="H129" s="129">
        <f t="shared" si="1"/>
        <v>0</v>
      </c>
    </row>
    <row r="130" spans="1:8" hidden="1" x14ac:dyDescent="0.2">
      <c r="A130" s="88">
        <v>127</v>
      </c>
      <c r="B130" s="89"/>
      <c r="C130" s="77"/>
      <c r="D130" s="163"/>
      <c r="E130" s="163"/>
      <c r="F130" s="89"/>
      <c r="G130" s="90"/>
      <c r="H130" s="129">
        <f t="shared" si="1"/>
        <v>0</v>
      </c>
    </row>
    <row r="131" spans="1:8" hidden="1" x14ac:dyDescent="0.2">
      <c r="A131" s="88">
        <v>128</v>
      </c>
      <c r="B131" s="89"/>
      <c r="C131" s="77"/>
      <c r="D131" s="163"/>
      <c r="E131" s="163"/>
      <c r="F131" s="89"/>
      <c r="G131" s="90"/>
      <c r="H131" s="129">
        <f t="shared" si="1"/>
        <v>0</v>
      </c>
    </row>
    <row r="132" spans="1:8" hidden="1" x14ac:dyDescent="0.2">
      <c r="A132" s="88">
        <v>129</v>
      </c>
      <c r="B132" s="89"/>
      <c r="C132" s="77"/>
      <c r="D132" s="163"/>
      <c r="E132" s="163"/>
      <c r="F132" s="89"/>
      <c r="G132" s="90"/>
      <c r="H132" s="129">
        <f t="shared" si="1"/>
        <v>0</v>
      </c>
    </row>
    <row r="133" spans="1:8" hidden="1" x14ac:dyDescent="0.2">
      <c r="A133" s="88">
        <v>130</v>
      </c>
      <c r="B133" s="89"/>
      <c r="C133" s="77"/>
      <c r="D133" s="163"/>
      <c r="E133" s="163"/>
      <c r="F133" s="89"/>
      <c r="G133" s="90"/>
      <c r="H133" s="129">
        <f t="shared" ref="H133:H196" si="2">IFERROR((DATEDIF(D133,E133,"M")+1)*C133,0)</f>
        <v>0</v>
      </c>
    </row>
    <row r="134" spans="1:8" hidden="1" x14ac:dyDescent="0.2">
      <c r="A134" s="88">
        <v>131</v>
      </c>
      <c r="B134" s="89"/>
      <c r="C134" s="77"/>
      <c r="D134" s="163"/>
      <c r="E134" s="163"/>
      <c r="F134" s="89"/>
      <c r="G134" s="90"/>
      <c r="H134" s="129">
        <f t="shared" si="2"/>
        <v>0</v>
      </c>
    </row>
    <row r="135" spans="1:8" hidden="1" x14ac:dyDescent="0.2">
      <c r="A135" s="88">
        <v>132</v>
      </c>
      <c r="B135" s="89"/>
      <c r="C135" s="77"/>
      <c r="D135" s="163"/>
      <c r="E135" s="163"/>
      <c r="F135" s="89"/>
      <c r="G135" s="90"/>
      <c r="H135" s="129">
        <f t="shared" si="2"/>
        <v>0</v>
      </c>
    </row>
    <row r="136" spans="1:8" hidden="1" x14ac:dyDescent="0.2">
      <c r="A136" s="88">
        <v>133</v>
      </c>
      <c r="B136" s="89"/>
      <c r="C136" s="77"/>
      <c r="D136" s="163"/>
      <c r="E136" s="163"/>
      <c r="F136" s="89"/>
      <c r="G136" s="90"/>
      <c r="H136" s="129">
        <f t="shared" si="2"/>
        <v>0</v>
      </c>
    </row>
    <row r="137" spans="1:8" hidden="1" x14ac:dyDescent="0.2">
      <c r="A137" s="88">
        <v>134</v>
      </c>
      <c r="B137" s="89"/>
      <c r="C137" s="77"/>
      <c r="D137" s="163"/>
      <c r="E137" s="163"/>
      <c r="F137" s="89"/>
      <c r="G137" s="90"/>
      <c r="H137" s="129">
        <f t="shared" si="2"/>
        <v>0</v>
      </c>
    </row>
    <row r="138" spans="1:8" hidden="1" x14ac:dyDescent="0.2">
      <c r="A138" s="88">
        <v>135</v>
      </c>
      <c r="B138" s="89"/>
      <c r="C138" s="77"/>
      <c r="D138" s="163"/>
      <c r="E138" s="163"/>
      <c r="F138" s="89"/>
      <c r="G138" s="90"/>
      <c r="H138" s="129">
        <f t="shared" si="2"/>
        <v>0</v>
      </c>
    </row>
    <row r="139" spans="1:8" hidden="1" x14ac:dyDescent="0.2">
      <c r="A139" s="88">
        <v>136</v>
      </c>
      <c r="B139" s="89"/>
      <c r="C139" s="77"/>
      <c r="D139" s="163"/>
      <c r="E139" s="163"/>
      <c r="F139" s="89"/>
      <c r="G139" s="90"/>
      <c r="H139" s="129">
        <f t="shared" si="2"/>
        <v>0</v>
      </c>
    </row>
    <row r="140" spans="1:8" hidden="1" x14ac:dyDescent="0.2">
      <c r="A140" s="88">
        <v>137</v>
      </c>
      <c r="B140" s="89"/>
      <c r="C140" s="77"/>
      <c r="D140" s="163"/>
      <c r="E140" s="163"/>
      <c r="F140" s="89"/>
      <c r="G140" s="90"/>
      <c r="H140" s="129">
        <f t="shared" si="2"/>
        <v>0</v>
      </c>
    </row>
    <row r="141" spans="1:8" hidden="1" x14ac:dyDescent="0.2">
      <c r="A141" s="88">
        <v>138</v>
      </c>
      <c r="B141" s="89"/>
      <c r="C141" s="77"/>
      <c r="D141" s="163"/>
      <c r="E141" s="163"/>
      <c r="F141" s="89"/>
      <c r="G141" s="90"/>
      <c r="H141" s="129">
        <f t="shared" si="2"/>
        <v>0</v>
      </c>
    </row>
    <row r="142" spans="1:8" hidden="1" x14ac:dyDescent="0.2">
      <c r="A142" s="88">
        <v>139</v>
      </c>
      <c r="B142" s="89"/>
      <c r="C142" s="77"/>
      <c r="D142" s="163"/>
      <c r="E142" s="163"/>
      <c r="F142" s="89"/>
      <c r="G142" s="90"/>
      <c r="H142" s="129">
        <f t="shared" si="2"/>
        <v>0</v>
      </c>
    </row>
    <row r="143" spans="1:8" hidden="1" x14ac:dyDescent="0.2">
      <c r="A143" s="88">
        <v>140</v>
      </c>
      <c r="B143" s="89"/>
      <c r="C143" s="77"/>
      <c r="D143" s="163"/>
      <c r="E143" s="163"/>
      <c r="F143" s="89"/>
      <c r="G143" s="90"/>
      <c r="H143" s="129">
        <f t="shared" si="2"/>
        <v>0</v>
      </c>
    </row>
    <row r="144" spans="1:8" hidden="1" x14ac:dyDescent="0.2">
      <c r="A144" s="88">
        <v>141</v>
      </c>
      <c r="B144" s="89"/>
      <c r="C144" s="77"/>
      <c r="D144" s="163"/>
      <c r="E144" s="163"/>
      <c r="F144" s="89"/>
      <c r="G144" s="90"/>
      <c r="H144" s="129">
        <f t="shared" si="2"/>
        <v>0</v>
      </c>
    </row>
    <row r="145" spans="1:8" hidden="1" x14ac:dyDescent="0.2">
      <c r="A145" s="88">
        <v>142</v>
      </c>
      <c r="B145" s="89"/>
      <c r="C145" s="77"/>
      <c r="D145" s="163"/>
      <c r="E145" s="163"/>
      <c r="F145" s="89"/>
      <c r="G145" s="90"/>
      <c r="H145" s="129">
        <f t="shared" si="2"/>
        <v>0</v>
      </c>
    </row>
    <row r="146" spans="1:8" hidden="1" x14ac:dyDescent="0.2">
      <c r="A146" s="88">
        <v>143</v>
      </c>
      <c r="B146" s="89"/>
      <c r="C146" s="77"/>
      <c r="D146" s="163"/>
      <c r="E146" s="163"/>
      <c r="F146" s="89"/>
      <c r="G146" s="90"/>
      <c r="H146" s="129">
        <f t="shared" si="2"/>
        <v>0</v>
      </c>
    </row>
    <row r="147" spans="1:8" hidden="1" x14ac:dyDescent="0.2">
      <c r="A147" s="88">
        <v>144</v>
      </c>
      <c r="B147" s="89"/>
      <c r="C147" s="77"/>
      <c r="D147" s="163"/>
      <c r="E147" s="163"/>
      <c r="F147" s="89"/>
      <c r="G147" s="90"/>
      <c r="H147" s="129">
        <f t="shared" si="2"/>
        <v>0</v>
      </c>
    </row>
    <row r="148" spans="1:8" hidden="1" x14ac:dyDescent="0.2">
      <c r="A148" s="88">
        <v>145</v>
      </c>
      <c r="B148" s="89"/>
      <c r="C148" s="77"/>
      <c r="D148" s="163"/>
      <c r="E148" s="163"/>
      <c r="F148" s="89"/>
      <c r="G148" s="90"/>
      <c r="H148" s="129">
        <f t="shared" si="2"/>
        <v>0</v>
      </c>
    </row>
    <row r="149" spans="1:8" hidden="1" x14ac:dyDescent="0.2">
      <c r="A149" s="88">
        <v>146</v>
      </c>
      <c r="B149" s="89"/>
      <c r="C149" s="77"/>
      <c r="D149" s="163"/>
      <c r="E149" s="163"/>
      <c r="F149" s="89"/>
      <c r="G149" s="90"/>
      <c r="H149" s="129">
        <f t="shared" si="2"/>
        <v>0</v>
      </c>
    </row>
    <row r="150" spans="1:8" hidden="1" x14ac:dyDescent="0.2">
      <c r="A150" s="88">
        <v>147</v>
      </c>
      <c r="B150" s="89"/>
      <c r="C150" s="77"/>
      <c r="D150" s="163"/>
      <c r="E150" s="163"/>
      <c r="F150" s="89"/>
      <c r="G150" s="90"/>
      <c r="H150" s="129">
        <f t="shared" si="2"/>
        <v>0</v>
      </c>
    </row>
    <row r="151" spans="1:8" hidden="1" x14ac:dyDescent="0.2">
      <c r="A151" s="88">
        <v>148</v>
      </c>
      <c r="B151" s="89"/>
      <c r="C151" s="77"/>
      <c r="D151" s="163"/>
      <c r="E151" s="163"/>
      <c r="F151" s="89"/>
      <c r="G151" s="90"/>
      <c r="H151" s="129">
        <f t="shared" si="2"/>
        <v>0</v>
      </c>
    </row>
    <row r="152" spans="1:8" hidden="1" x14ac:dyDescent="0.2">
      <c r="A152" s="88">
        <v>149</v>
      </c>
      <c r="B152" s="89"/>
      <c r="C152" s="77"/>
      <c r="D152" s="163"/>
      <c r="E152" s="163"/>
      <c r="F152" s="89"/>
      <c r="G152" s="90"/>
      <c r="H152" s="129">
        <f t="shared" si="2"/>
        <v>0</v>
      </c>
    </row>
    <row r="153" spans="1:8" hidden="1" x14ac:dyDescent="0.2">
      <c r="A153" s="88">
        <v>150</v>
      </c>
      <c r="B153" s="89"/>
      <c r="C153" s="77"/>
      <c r="D153" s="163"/>
      <c r="E153" s="163"/>
      <c r="F153" s="89"/>
      <c r="G153" s="90"/>
      <c r="H153" s="129">
        <f t="shared" si="2"/>
        <v>0</v>
      </c>
    </row>
    <row r="154" spans="1:8" hidden="1" x14ac:dyDescent="0.2">
      <c r="A154" s="88">
        <v>151</v>
      </c>
      <c r="B154" s="89"/>
      <c r="C154" s="77"/>
      <c r="D154" s="163"/>
      <c r="E154" s="163"/>
      <c r="F154" s="89"/>
      <c r="G154" s="90"/>
      <c r="H154" s="129">
        <f t="shared" si="2"/>
        <v>0</v>
      </c>
    </row>
    <row r="155" spans="1:8" hidden="1" x14ac:dyDescent="0.2">
      <c r="A155" s="88">
        <v>152</v>
      </c>
      <c r="B155" s="89"/>
      <c r="C155" s="77"/>
      <c r="D155" s="163"/>
      <c r="E155" s="163"/>
      <c r="F155" s="89"/>
      <c r="G155" s="90"/>
      <c r="H155" s="129">
        <f t="shared" si="2"/>
        <v>0</v>
      </c>
    </row>
    <row r="156" spans="1:8" hidden="1" x14ac:dyDescent="0.2">
      <c r="A156" s="88">
        <v>153</v>
      </c>
      <c r="B156" s="89"/>
      <c r="C156" s="77"/>
      <c r="D156" s="163"/>
      <c r="E156" s="163"/>
      <c r="F156" s="89"/>
      <c r="G156" s="90"/>
      <c r="H156" s="129">
        <f t="shared" si="2"/>
        <v>0</v>
      </c>
    </row>
    <row r="157" spans="1:8" hidden="1" x14ac:dyDescent="0.2">
      <c r="A157" s="88">
        <v>154</v>
      </c>
      <c r="B157" s="89"/>
      <c r="C157" s="77"/>
      <c r="D157" s="163"/>
      <c r="E157" s="163"/>
      <c r="F157" s="89"/>
      <c r="G157" s="90"/>
      <c r="H157" s="129">
        <f t="shared" si="2"/>
        <v>0</v>
      </c>
    </row>
    <row r="158" spans="1:8" hidden="1" x14ac:dyDescent="0.2">
      <c r="A158" s="88">
        <v>155</v>
      </c>
      <c r="B158" s="89"/>
      <c r="C158" s="77"/>
      <c r="D158" s="163"/>
      <c r="E158" s="163"/>
      <c r="F158" s="89"/>
      <c r="G158" s="90"/>
      <c r="H158" s="129">
        <f t="shared" si="2"/>
        <v>0</v>
      </c>
    </row>
    <row r="159" spans="1:8" hidden="1" x14ac:dyDescent="0.2">
      <c r="A159" s="88">
        <v>156</v>
      </c>
      <c r="B159" s="89"/>
      <c r="C159" s="77"/>
      <c r="D159" s="163"/>
      <c r="E159" s="163"/>
      <c r="F159" s="89"/>
      <c r="G159" s="90"/>
      <c r="H159" s="129">
        <f t="shared" si="2"/>
        <v>0</v>
      </c>
    </row>
    <row r="160" spans="1:8" hidden="1" x14ac:dyDescent="0.2">
      <c r="A160" s="88">
        <v>157</v>
      </c>
      <c r="B160" s="89"/>
      <c r="C160" s="77"/>
      <c r="D160" s="163"/>
      <c r="E160" s="163"/>
      <c r="F160" s="89"/>
      <c r="G160" s="90"/>
      <c r="H160" s="129">
        <f t="shared" si="2"/>
        <v>0</v>
      </c>
    </row>
    <row r="161" spans="1:8" hidden="1" x14ac:dyDescent="0.2">
      <c r="A161" s="88">
        <v>158</v>
      </c>
      <c r="B161" s="89"/>
      <c r="C161" s="77"/>
      <c r="D161" s="163"/>
      <c r="E161" s="163"/>
      <c r="F161" s="89"/>
      <c r="G161" s="90"/>
      <c r="H161" s="129">
        <f t="shared" si="2"/>
        <v>0</v>
      </c>
    </row>
    <row r="162" spans="1:8" hidden="1" x14ac:dyDescent="0.2">
      <c r="A162" s="88">
        <v>159</v>
      </c>
      <c r="B162" s="89"/>
      <c r="C162" s="77"/>
      <c r="D162" s="163"/>
      <c r="E162" s="163"/>
      <c r="F162" s="89"/>
      <c r="G162" s="90"/>
      <c r="H162" s="129">
        <f t="shared" si="2"/>
        <v>0</v>
      </c>
    </row>
    <row r="163" spans="1:8" hidden="1" x14ac:dyDescent="0.2">
      <c r="A163" s="88">
        <v>160</v>
      </c>
      <c r="B163" s="89"/>
      <c r="C163" s="77"/>
      <c r="D163" s="163"/>
      <c r="E163" s="163"/>
      <c r="F163" s="89"/>
      <c r="G163" s="90"/>
      <c r="H163" s="129">
        <f t="shared" si="2"/>
        <v>0</v>
      </c>
    </row>
    <row r="164" spans="1:8" hidden="1" x14ac:dyDescent="0.2">
      <c r="A164" s="88">
        <v>161</v>
      </c>
      <c r="B164" s="89"/>
      <c r="C164" s="77"/>
      <c r="D164" s="163"/>
      <c r="E164" s="163"/>
      <c r="F164" s="89"/>
      <c r="G164" s="90"/>
      <c r="H164" s="129">
        <f t="shared" si="2"/>
        <v>0</v>
      </c>
    </row>
    <row r="165" spans="1:8" hidden="1" x14ac:dyDescent="0.2">
      <c r="A165" s="88">
        <v>162</v>
      </c>
      <c r="B165" s="89"/>
      <c r="C165" s="77"/>
      <c r="D165" s="163"/>
      <c r="E165" s="163"/>
      <c r="F165" s="89"/>
      <c r="G165" s="90"/>
      <c r="H165" s="129">
        <f t="shared" si="2"/>
        <v>0</v>
      </c>
    </row>
    <row r="166" spans="1:8" hidden="1" x14ac:dyDescent="0.2">
      <c r="A166" s="88">
        <v>163</v>
      </c>
      <c r="B166" s="89"/>
      <c r="C166" s="77"/>
      <c r="D166" s="163"/>
      <c r="E166" s="163"/>
      <c r="F166" s="89"/>
      <c r="G166" s="90"/>
      <c r="H166" s="129">
        <f t="shared" si="2"/>
        <v>0</v>
      </c>
    </row>
    <row r="167" spans="1:8" hidden="1" x14ac:dyDescent="0.2">
      <c r="A167" s="88">
        <v>164</v>
      </c>
      <c r="B167" s="89"/>
      <c r="C167" s="77"/>
      <c r="D167" s="163"/>
      <c r="E167" s="163"/>
      <c r="F167" s="89"/>
      <c r="G167" s="90"/>
      <c r="H167" s="129">
        <f t="shared" si="2"/>
        <v>0</v>
      </c>
    </row>
    <row r="168" spans="1:8" hidden="1" x14ac:dyDescent="0.2">
      <c r="A168" s="88">
        <v>165</v>
      </c>
      <c r="B168" s="89"/>
      <c r="C168" s="77"/>
      <c r="D168" s="163"/>
      <c r="E168" s="163"/>
      <c r="F168" s="89"/>
      <c r="G168" s="90"/>
      <c r="H168" s="129">
        <f t="shared" si="2"/>
        <v>0</v>
      </c>
    </row>
    <row r="169" spans="1:8" hidden="1" x14ac:dyDescent="0.2">
      <c r="A169" s="88">
        <v>166</v>
      </c>
      <c r="B169" s="89"/>
      <c r="C169" s="77"/>
      <c r="D169" s="163"/>
      <c r="E169" s="163"/>
      <c r="F169" s="89"/>
      <c r="G169" s="90"/>
      <c r="H169" s="129">
        <f t="shared" si="2"/>
        <v>0</v>
      </c>
    </row>
    <row r="170" spans="1:8" hidden="1" x14ac:dyDescent="0.2">
      <c r="A170" s="88">
        <v>167</v>
      </c>
      <c r="B170" s="89"/>
      <c r="C170" s="77"/>
      <c r="D170" s="163"/>
      <c r="E170" s="163"/>
      <c r="F170" s="89"/>
      <c r="G170" s="90"/>
      <c r="H170" s="129">
        <f t="shared" si="2"/>
        <v>0</v>
      </c>
    </row>
    <row r="171" spans="1:8" hidden="1" x14ac:dyDescent="0.2">
      <c r="A171" s="88">
        <v>168</v>
      </c>
      <c r="B171" s="89"/>
      <c r="C171" s="77"/>
      <c r="D171" s="163"/>
      <c r="E171" s="163"/>
      <c r="F171" s="89"/>
      <c r="G171" s="90"/>
      <c r="H171" s="129">
        <f t="shared" si="2"/>
        <v>0</v>
      </c>
    </row>
    <row r="172" spans="1:8" hidden="1" x14ac:dyDescent="0.2">
      <c r="A172" s="88">
        <v>169</v>
      </c>
      <c r="B172" s="89"/>
      <c r="C172" s="77"/>
      <c r="D172" s="163"/>
      <c r="E172" s="163"/>
      <c r="F172" s="89"/>
      <c r="G172" s="90"/>
      <c r="H172" s="129">
        <f t="shared" si="2"/>
        <v>0</v>
      </c>
    </row>
    <row r="173" spans="1:8" hidden="1" x14ac:dyDescent="0.2">
      <c r="A173" s="88">
        <v>170</v>
      </c>
      <c r="B173" s="89"/>
      <c r="C173" s="77"/>
      <c r="D173" s="163"/>
      <c r="E173" s="163"/>
      <c r="F173" s="89"/>
      <c r="G173" s="90"/>
      <c r="H173" s="129">
        <f t="shared" si="2"/>
        <v>0</v>
      </c>
    </row>
    <row r="174" spans="1:8" hidden="1" x14ac:dyDescent="0.2">
      <c r="A174" s="88">
        <v>171</v>
      </c>
      <c r="B174" s="89"/>
      <c r="C174" s="77"/>
      <c r="D174" s="163"/>
      <c r="E174" s="163"/>
      <c r="F174" s="89"/>
      <c r="G174" s="90"/>
      <c r="H174" s="129">
        <f t="shared" si="2"/>
        <v>0</v>
      </c>
    </row>
    <row r="175" spans="1:8" hidden="1" x14ac:dyDescent="0.2">
      <c r="A175" s="88">
        <v>172</v>
      </c>
      <c r="B175" s="89"/>
      <c r="C175" s="77"/>
      <c r="D175" s="163"/>
      <c r="E175" s="163"/>
      <c r="F175" s="89"/>
      <c r="G175" s="90"/>
      <c r="H175" s="129">
        <f t="shared" si="2"/>
        <v>0</v>
      </c>
    </row>
    <row r="176" spans="1:8" hidden="1" x14ac:dyDescent="0.2">
      <c r="A176" s="88">
        <v>173</v>
      </c>
      <c r="B176" s="89"/>
      <c r="C176" s="77"/>
      <c r="D176" s="163"/>
      <c r="E176" s="163"/>
      <c r="F176" s="89"/>
      <c r="G176" s="90"/>
      <c r="H176" s="129">
        <f t="shared" si="2"/>
        <v>0</v>
      </c>
    </row>
    <row r="177" spans="1:8" hidden="1" x14ac:dyDescent="0.2">
      <c r="A177" s="88">
        <v>174</v>
      </c>
      <c r="B177" s="89"/>
      <c r="C177" s="77"/>
      <c r="D177" s="163"/>
      <c r="E177" s="163"/>
      <c r="F177" s="89"/>
      <c r="G177" s="90"/>
      <c r="H177" s="129">
        <f t="shared" si="2"/>
        <v>0</v>
      </c>
    </row>
    <row r="178" spans="1:8" hidden="1" x14ac:dyDescent="0.2">
      <c r="A178" s="88">
        <v>175</v>
      </c>
      <c r="B178" s="89"/>
      <c r="C178" s="77"/>
      <c r="D178" s="163"/>
      <c r="E178" s="163"/>
      <c r="F178" s="89"/>
      <c r="G178" s="90"/>
      <c r="H178" s="129">
        <f t="shared" si="2"/>
        <v>0</v>
      </c>
    </row>
    <row r="179" spans="1:8" hidden="1" x14ac:dyDescent="0.2">
      <c r="A179" s="88">
        <v>176</v>
      </c>
      <c r="B179" s="89"/>
      <c r="C179" s="77"/>
      <c r="D179" s="163"/>
      <c r="E179" s="163"/>
      <c r="F179" s="89"/>
      <c r="G179" s="90"/>
      <c r="H179" s="129">
        <f t="shared" si="2"/>
        <v>0</v>
      </c>
    </row>
    <row r="180" spans="1:8" hidden="1" x14ac:dyDescent="0.2">
      <c r="A180" s="88">
        <v>177</v>
      </c>
      <c r="B180" s="89"/>
      <c r="C180" s="77"/>
      <c r="D180" s="163"/>
      <c r="E180" s="163"/>
      <c r="F180" s="89"/>
      <c r="G180" s="90"/>
      <c r="H180" s="129">
        <f t="shared" si="2"/>
        <v>0</v>
      </c>
    </row>
    <row r="181" spans="1:8" hidden="1" x14ac:dyDescent="0.2">
      <c r="A181" s="88">
        <v>178</v>
      </c>
      <c r="B181" s="89"/>
      <c r="C181" s="77"/>
      <c r="D181" s="163"/>
      <c r="E181" s="163"/>
      <c r="F181" s="89"/>
      <c r="G181" s="90"/>
      <c r="H181" s="129">
        <f t="shared" si="2"/>
        <v>0</v>
      </c>
    </row>
    <row r="182" spans="1:8" hidden="1" x14ac:dyDescent="0.2">
      <c r="A182" s="88">
        <v>179</v>
      </c>
      <c r="B182" s="89"/>
      <c r="C182" s="77"/>
      <c r="D182" s="163"/>
      <c r="E182" s="163"/>
      <c r="F182" s="89"/>
      <c r="G182" s="90"/>
      <c r="H182" s="129">
        <f t="shared" si="2"/>
        <v>0</v>
      </c>
    </row>
    <row r="183" spans="1:8" hidden="1" x14ac:dyDescent="0.2">
      <c r="A183" s="88">
        <v>180</v>
      </c>
      <c r="B183" s="89"/>
      <c r="C183" s="77"/>
      <c r="D183" s="163"/>
      <c r="E183" s="163"/>
      <c r="F183" s="89"/>
      <c r="G183" s="90"/>
      <c r="H183" s="129">
        <f t="shared" si="2"/>
        <v>0</v>
      </c>
    </row>
    <row r="184" spans="1:8" hidden="1" x14ac:dyDescent="0.2">
      <c r="A184" s="88">
        <v>181</v>
      </c>
      <c r="B184" s="89"/>
      <c r="C184" s="77"/>
      <c r="D184" s="163"/>
      <c r="E184" s="163"/>
      <c r="F184" s="89"/>
      <c r="G184" s="90"/>
      <c r="H184" s="129">
        <f t="shared" si="2"/>
        <v>0</v>
      </c>
    </row>
    <row r="185" spans="1:8" hidden="1" x14ac:dyDescent="0.2">
      <c r="A185" s="88">
        <v>182</v>
      </c>
      <c r="B185" s="89"/>
      <c r="C185" s="77"/>
      <c r="D185" s="163"/>
      <c r="E185" s="163"/>
      <c r="F185" s="89"/>
      <c r="G185" s="90"/>
      <c r="H185" s="129">
        <f t="shared" si="2"/>
        <v>0</v>
      </c>
    </row>
    <row r="186" spans="1:8" hidden="1" x14ac:dyDescent="0.2">
      <c r="A186" s="88">
        <v>183</v>
      </c>
      <c r="B186" s="89"/>
      <c r="C186" s="77"/>
      <c r="D186" s="163"/>
      <c r="E186" s="163"/>
      <c r="F186" s="89"/>
      <c r="G186" s="90"/>
      <c r="H186" s="129">
        <f t="shared" si="2"/>
        <v>0</v>
      </c>
    </row>
    <row r="187" spans="1:8" hidden="1" x14ac:dyDescent="0.2">
      <c r="A187" s="88">
        <v>184</v>
      </c>
      <c r="B187" s="89"/>
      <c r="C187" s="77"/>
      <c r="D187" s="163"/>
      <c r="E187" s="163"/>
      <c r="F187" s="89"/>
      <c r="G187" s="90"/>
      <c r="H187" s="129">
        <f t="shared" si="2"/>
        <v>0</v>
      </c>
    </row>
    <row r="188" spans="1:8" hidden="1" x14ac:dyDescent="0.2">
      <c r="A188" s="88">
        <v>185</v>
      </c>
      <c r="B188" s="89"/>
      <c r="C188" s="77"/>
      <c r="D188" s="163"/>
      <c r="E188" s="163"/>
      <c r="F188" s="89"/>
      <c r="G188" s="90"/>
      <c r="H188" s="129">
        <f t="shared" si="2"/>
        <v>0</v>
      </c>
    </row>
    <row r="189" spans="1:8" hidden="1" x14ac:dyDescent="0.2">
      <c r="A189" s="88">
        <v>186</v>
      </c>
      <c r="B189" s="89"/>
      <c r="C189" s="77"/>
      <c r="D189" s="163"/>
      <c r="E189" s="163"/>
      <c r="F189" s="89"/>
      <c r="G189" s="90"/>
      <c r="H189" s="129">
        <f t="shared" si="2"/>
        <v>0</v>
      </c>
    </row>
    <row r="190" spans="1:8" hidden="1" x14ac:dyDescent="0.2">
      <c r="A190" s="88">
        <v>187</v>
      </c>
      <c r="B190" s="89"/>
      <c r="C190" s="77"/>
      <c r="D190" s="163"/>
      <c r="E190" s="163"/>
      <c r="F190" s="89"/>
      <c r="G190" s="90"/>
      <c r="H190" s="129">
        <f t="shared" si="2"/>
        <v>0</v>
      </c>
    </row>
    <row r="191" spans="1:8" hidden="1" x14ac:dyDescent="0.2">
      <c r="A191" s="88">
        <v>188</v>
      </c>
      <c r="B191" s="89"/>
      <c r="C191" s="77"/>
      <c r="D191" s="163"/>
      <c r="E191" s="163"/>
      <c r="F191" s="89"/>
      <c r="G191" s="90"/>
      <c r="H191" s="129">
        <f t="shared" si="2"/>
        <v>0</v>
      </c>
    </row>
    <row r="192" spans="1:8" hidden="1" x14ac:dyDescent="0.2">
      <c r="A192" s="88">
        <v>189</v>
      </c>
      <c r="B192" s="89"/>
      <c r="C192" s="77"/>
      <c r="D192" s="163"/>
      <c r="E192" s="163"/>
      <c r="F192" s="89"/>
      <c r="G192" s="90"/>
      <c r="H192" s="129">
        <f t="shared" si="2"/>
        <v>0</v>
      </c>
    </row>
    <row r="193" spans="1:8" hidden="1" x14ac:dyDescent="0.2">
      <c r="A193" s="88">
        <v>190</v>
      </c>
      <c r="B193" s="89"/>
      <c r="C193" s="77"/>
      <c r="D193" s="163"/>
      <c r="E193" s="163"/>
      <c r="F193" s="89"/>
      <c r="G193" s="90"/>
      <c r="H193" s="129">
        <f t="shared" si="2"/>
        <v>0</v>
      </c>
    </row>
    <row r="194" spans="1:8" hidden="1" x14ac:dyDescent="0.2">
      <c r="A194" s="88">
        <v>191</v>
      </c>
      <c r="B194" s="89"/>
      <c r="C194" s="77"/>
      <c r="D194" s="163"/>
      <c r="E194" s="163"/>
      <c r="F194" s="89"/>
      <c r="G194" s="90"/>
      <c r="H194" s="129">
        <f t="shared" si="2"/>
        <v>0</v>
      </c>
    </row>
    <row r="195" spans="1:8" hidden="1" x14ac:dyDescent="0.2">
      <c r="A195" s="88">
        <v>192</v>
      </c>
      <c r="B195" s="89"/>
      <c r="C195" s="77"/>
      <c r="D195" s="163"/>
      <c r="E195" s="163"/>
      <c r="F195" s="89"/>
      <c r="G195" s="90"/>
      <c r="H195" s="129">
        <f t="shared" si="2"/>
        <v>0</v>
      </c>
    </row>
    <row r="196" spans="1:8" hidden="1" x14ac:dyDescent="0.2">
      <c r="A196" s="88">
        <v>193</v>
      </c>
      <c r="B196" s="89"/>
      <c r="C196" s="77"/>
      <c r="D196" s="163"/>
      <c r="E196" s="163"/>
      <c r="F196" s="89"/>
      <c r="G196" s="90"/>
      <c r="H196" s="129">
        <f t="shared" si="2"/>
        <v>0</v>
      </c>
    </row>
    <row r="197" spans="1:8" hidden="1" x14ac:dyDescent="0.2">
      <c r="A197" s="88">
        <v>194</v>
      </c>
      <c r="B197" s="89"/>
      <c r="C197" s="77"/>
      <c r="D197" s="163"/>
      <c r="E197" s="163"/>
      <c r="F197" s="89"/>
      <c r="G197" s="90"/>
      <c r="H197" s="129">
        <f t="shared" ref="H197:H260" si="3">IFERROR((DATEDIF(D197,E197,"M")+1)*C197,0)</f>
        <v>0</v>
      </c>
    </row>
    <row r="198" spans="1:8" hidden="1" x14ac:dyDescent="0.2">
      <c r="A198" s="88">
        <v>195</v>
      </c>
      <c r="B198" s="89"/>
      <c r="C198" s="77"/>
      <c r="D198" s="163"/>
      <c r="E198" s="163"/>
      <c r="F198" s="89"/>
      <c r="G198" s="90"/>
      <c r="H198" s="129">
        <f t="shared" si="3"/>
        <v>0</v>
      </c>
    </row>
    <row r="199" spans="1:8" hidden="1" x14ac:dyDescent="0.2">
      <c r="A199" s="88">
        <v>196</v>
      </c>
      <c r="B199" s="89"/>
      <c r="C199" s="77"/>
      <c r="D199" s="163"/>
      <c r="E199" s="163"/>
      <c r="F199" s="89"/>
      <c r="G199" s="90"/>
      <c r="H199" s="129">
        <f t="shared" si="3"/>
        <v>0</v>
      </c>
    </row>
    <row r="200" spans="1:8" hidden="1" x14ac:dyDescent="0.2">
      <c r="A200" s="88">
        <v>197</v>
      </c>
      <c r="B200" s="89"/>
      <c r="C200" s="77"/>
      <c r="D200" s="163"/>
      <c r="E200" s="163"/>
      <c r="F200" s="89"/>
      <c r="G200" s="90"/>
      <c r="H200" s="129">
        <f t="shared" si="3"/>
        <v>0</v>
      </c>
    </row>
    <row r="201" spans="1:8" hidden="1" x14ac:dyDescent="0.2">
      <c r="A201" s="88">
        <v>198</v>
      </c>
      <c r="B201" s="89"/>
      <c r="C201" s="77"/>
      <c r="D201" s="163"/>
      <c r="E201" s="163"/>
      <c r="F201" s="89"/>
      <c r="G201" s="90"/>
      <c r="H201" s="129">
        <f t="shared" si="3"/>
        <v>0</v>
      </c>
    </row>
    <row r="202" spans="1:8" hidden="1" x14ac:dyDescent="0.2">
      <c r="A202" s="88">
        <v>199</v>
      </c>
      <c r="B202" s="89"/>
      <c r="C202" s="77"/>
      <c r="D202" s="163"/>
      <c r="E202" s="163"/>
      <c r="F202" s="89"/>
      <c r="G202" s="90"/>
      <c r="H202" s="129">
        <f t="shared" si="3"/>
        <v>0</v>
      </c>
    </row>
    <row r="203" spans="1:8" hidden="1" x14ac:dyDescent="0.2">
      <c r="A203" s="88">
        <v>200</v>
      </c>
      <c r="B203" s="89"/>
      <c r="C203" s="77"/>
      <c r="D203" s="163"/>
      <c r="E203" s="163"/>
      <c r="F203" s="89"/>
      <c r="G203" s="90"/>
      <c r="H203" s="129">
        <f t="shared" si="3"/>
        <v>0</v>
      </c>
    </row>
    <row r="204" spans="1:8" hidden="1" x14ac:dyDescent="0.2">
      <c r="A204" s="88">
        <v>201</v>
      </c>
      <c r="B204" s="89"/>
      <c r="C204" s="77"/>
      <c r="D204" s="163"/>
      <c r="E204" s="163"/>
      <c r="F204" s="89"/>
      <c r="G204" s="90"/>
      <c r="H204" s="129">
        <f t="shared" si="3"/>
        <v>0</v>
      </c>
    </row>
    <row r="205" spans="1:8" hidden="1" x14ac:dyDescent="0.2">
      <c r="A205" s="88">
        <v>202</v>
      </c>
      <c r="B205" s="89"/>
      <c r="C205" s="77"/>
      <c r="D205" s="163"/>
      <c r="E205" s="163"/>
      <c r="F205" s="89"/>
      <c r="G205" s="90"/>
      <c r="H205" s="129">
        <f t="shared" si="3"/>
        <v>0</v>
      </c>
    </row>
    <row r="206" spans="1:8" hidden="1" x14ac:dyDescent="0.2">
      <c r="A206" s="88">
        <v>203</v>
      </c>
      <c r="B206" s="89"/>
      <c r="C206" s="77"/>
      <c r="D206" s="163"/>
      <c r="E206" s="163"/>
      <c r="F206" s="89"/>
      <c r="G206" s="90"/>
      <c r="H206" s="129">
        <f t="shared" si="3"/>
        <v>0</v>
      </c>
    </row>
    <row r="207" spans="1:8" hidden="1" x14ac:dyDescent="0.2">
      <c r="A207" s="88">
        <v>204</v>
      </c>
      <c r="B207" s="89"/>
      <c r="C207" s="77"/>
      <c r="D207" s="163"/>
      <c r="E207" s="163"/>
      <c r="F207" s="89"/>
      <c r="G207" s="90"/>
      <c r="H207" s="129">
        <f t="shared" si="3"/>
        <v>0</v>
      </c>
    </row>
    <row r="208" spans="1:8" hidden="1" x14ac:dyDescent="0.2">
      <c r="A208" s="88">
        <v>205</v>
      </c>
      <c r="B208" s="89"/>
      <c r="C208" s="77"/>
      <c r="D208" s="163"/>
      <c r="E208" s="163"/>
      <c r="F208" s="89"/>
      <c r="G208" s="90"/>
      <c r="H208" s="129">
        <f t="shared" si="3"/>
        <v>0</v>
      </c>
    </row>
    <row r="209" spans="1:8" hidden="1" x14ac:dyDescent="0.2">
      <c r="A209" s="88">
        <v>206</v>
      </c>
      <c r="B209" s="89"/>
      <c r="C209" s="77"/>
      <c r="D209" s="163"/>
      <c r="E209" s="163"/>
      <c r="F209" s="89"/>
      <c r="G209" s="90"/>
      <c r="H209" s="129">
        <f t="shared" si="3"/>
        <v>0</v>
      </c>
    </row>
    <row r="210" spans="1:8" hidden="1" x14ac:dyDescent="0.2">
      <c r="A210" s="88">
        <v>207</v>
      </c>
      <c r="B210" s="89"/>
      <c r="C210" s="77"/>
      <c r="D210" s="163"/>
      <c r="E210" s="163"/>
      <c r="F210" s="89"/>
      <c r="G210" s="90"/>
      <c r="H210" s="129">
        <f t="shared" si="3"/>
        <v>0</v>
      </c>
    </row>
    <row r="211" spans="1:8" hidden="1" x14ac:dyDescent="0.2">
      <c r="A211" s="88">
        <v>208</v>
      </c>
      <c r="B211" s="89"/>
      <c r="C211" s="77"/>
      <c r="D211" s="163"/>
      <c r="E211" s="163"/>
      <c r="F211" s="89"/>
      <c r="G211" s="90"/>
      <c r="H211" s="129">
        <f t="shared" si="3"/>
        <v>0</v>
      </c>
    </row>
    <row r="212" spans="1:8" hidden="1" x14ac:dyDescent="0.2">
      <c r="A212" s="88">
        <v>209</v>
      </c>
      <c r="B212" s="89"/>
      <c r="C212" s="77"/>
      <c r="D212" s="163"/>
      <c r="E212" s="163"/>
      <c r="F212" s="89"/>
      <c r="G212" s="90"/>
      <c r="H212" s="129">
        <f t="shared" si="3"/>
        <v>0</v>
      </c>
    </row>
    <row r="213" spans="1:8" hidden="1" x14ac:dyDescent="0.2">
      <c r="A213" s="88">
        <v>210</v>
      </c>
      <c r="B213" s="89"/>
      <c r="C213" s="77"/>
      <c r="D213" s="163"/>
      <c r="E213" s="163"/>
      <c r="F213" s="89"/>
      <c r="G213" s="90"/>
      <c r="H213" s="129">
        <f t="shared" si="3"/>
        <v>0</v>
      </c>
    </row>
    <row r="214" spans="1:8" hidden="1" x14ac:dyDescent="0.2">
      <c r="A214" s="88">
        <v>211</v>
      </c>
      <c r="B214" s="89"/>
      <c r="C214" s="77"/>
      <c r="D214" s="163"/>
      <c r="E214" s="163"/>
      <c r="F214" s="89"/>
      <c r="G214" s="90"/>
      <c r="H214" s="129">
        <f t="shared" si="3"/>
        <v>0</v>
      </c>
    </row>
    <row r="215" spans="1:8" hidden="1" x14ac:dyDescent="0.2">
      <c r="A215" s="88">
        <v>212</v>
      </c>
      <c r="B215" s="89"/>
      <c r="C215" s="77"/>
      <c r="D215" s="163"/>
      <c r="E215" s="163"/>
      <c r="F215" s="89"/>
      <c r="G215" s="90"/>
      <c r="H215" s="129">
        <f t="shared" si="3"/>
        <v>0</v>
      </c>
    </row>
    <row r="216" spans="1:8" hidden="1" x14ac:dyDescent="0.2">
      <c r="A216" s="88">
        <v>213</v>
      </c>
      <c r="B216" s="89"/>
      <c r="C216" s="77"/>
      <c r="D216" s="163"/>
      <c r="E216" s="163"/>
      <c r="F216" s="89"/>
      <c r="G216" s="90"/>
      <c r="H216" s="129">
        <f t="shared" si="3"/>
        <v>0</v>
      </c>
    </row>
    <row r="217" spans="1:8" hidden="1" x14ac:dyDescent="0.2">
      <c r="A217" s="88">
        <v>214</v>
      </c>
      <c r="B217" s="89"/>
      <c r="C217" s="77"/>
      <c r="D217" s="163"/>
      <c r="E217" s="163"/>
      <c r="F217" s="89"/>
      <c r="G217" s="90"/>
      <c r="H217" s="129">
        <f t="shared" si="3"/>
        <v>0</v>
      </c>
    </row>
    <row r="218" spans="1:8" hidden="1" x14ac:dyDescent="0.2">
      <c r="A218" s="88">
        <v>215</v>
      </c>
      <c r="B218" s="89"/>
      <c r="C218" s="77"/>
      <c r="D218" s="163"/>
      <c r="E218" s="163"/>
      <c r="F218" s="89"/>
      <c r="G218" s="90"/>
      <c r="H218" s="129">
        <f t="shared" si="3"/>
        <v>0</v>
      </c>
    </row>
    <row r="219" spans="1:8" hidden="1" x14ac:dyDescent="0.2">
      <c r="A219" s="88">
        <v>216</v>
      </c>
      <c r="B219" s="89"/>
      <c r="C219" s="77"/>
      <c r="D219" s="163"/>
      <c r="E219" s="163"/>
      <c r="F219" s="89"/>
      <c r="G219" s="90"/>
      <c r="H219" s="129">
        <f t="shared" si="3"/>
        <v>0</v>
      </c>
    </row>
    <row r="220" spans="1:8" hidden="1" x14ac:dyDescent="0.2">
      <c r="A220" s="88">
        <v>217</v>
      </c>
      <c r="B220" s="89"/>
      <c r="C220" s="77"/>
      <c r="D220" s="163"/>
      <c r="E220" s="163"/>
      <c r="F220" s="89"/>
      <c r="G220" s="90"/>
      <c r="H220" s="129">
        <f t="shared" si="3"/>
        <v>0</v>
      </c>
    </row>
    <row r="221" spans="1:8" hidden="1" x14ac:dyDescent="0.2">
      <c r="A221" s="88">
        <v>218</v>
      </c>
      <c r="B221" s="89"/>
      <c r="C221" s="77"/>
      <c r="D221" s="163"/>
      <c r="E221" s="163"/>
      <c r="F221" s="89"/>
      <c r="G221" s="90"/>
      <c r="H221" s="129">
        <f t="shared" si="3"/>
        <v>0</v>
      </c>
    </row>
    <row r="222" spans="1:8" hidden="1" x14ac:dyDescent="0.2">
      <c r="A222" s="88">
        <v>219</v>
      </c>
      <c r="B222" s="89"/>
      <c r="C222" s="77"/>
      <c r="D222" s="163"/>
      <c r="E222" s="163"/>
      <c r="F222" s="89"/>
      <c r="G222" s="90"/>
      <c r="H222" s="129">
        <f t="shared" si="3"/>
        <v>0</v>
      </c>
    </row>
    <row r="223" spans="1:8" hidden="1" x14ac:dyDescent="0.2">
      <c r="A223" s="88">
        <v>220</v>
      </c>
      <c r="B223" s="89"/>
      <c r="C223" s="77"/>
      <c r="D223" s="163"/>
      <c r="E223" s="163"/>
      <c r="F223" s="89"/>
      <c r="G223" s="90"/>
      <c r="H223" s="129">
        <f t="shared" si="3"/>
        <v>0</v>
      </c>
    </row>
    <row r="224" spans="1:8" hidden="1" x14ac:dyDescent="0.2">
      <c r="A224" s="88">
        <v>221</v>
      </c>
      <c r="B224" s="89"/>
      <c r="C224" s="77"/>
      <c r="D224" s="163"/>
      <c r="E224" s="163"/>
      <c r="F224" s="89"/>
      <c r="G224" s="90"/>
      <c r="H224" s="129">
        <f t="shared" si="3"/>
        <v>0</v>
      </c>
    </row>
    <row r="225" spans="1:8" hidden="1" x14ac:dyDescent="0.2">
      <c r="A225" s="88">
        <v>222</v>
      </c>
      <c r="B225" s="89"/>
      <c r="C225" s="77"/>
      <c r="D225" s="163"/>
      <c r="E225" s="163"/>
      <c r="F225" s="89"/>
      <c r="G225" s="90"/>
      <c r="H225" s="129">
        <f t="shared" si="3"/>
        <v>0</v>
      </c>
    </row>
    <row r="226" spans="1:8" hidden="1" x14ac:dyDescent="0.2">
      <c r="A226" s="88">
        <v>223</v>
      </c>
      <c r="B226" s="89"/>
      <c r="C226" s="77"/>
      <c r="D226" s="163"/>
      <c r="E226" s="163"/>
      <c r="F226" s="89"/>
      <c r="G226" s="90"/>
      <c r="H226" s="129">
        <f t="shared" si="3"/>
        <v>0</v>
      </c>
    </row>
    <row r="227" spans="1:8" hidden="1" x14ac:dyDescent="0.2">
      <c r="A227" s="88">
        <v>224</v>
      </c>
      <c r="B227" s="89"/>
      <c r="C227" s="77"/>
      <c r="D227" s="163"/>
      <c r="E227" s="163"/>
      <c r="F227" s="89"/>
      <c r="G227" s="90"/>
      <c r="H227" s="129">
        <f t="shared" si="3"/>
        <v>0</v>
      </c>
    </row>
    <row r="228" spans="1:8" hidden="1" x14ac:dyDescent="0.2">
      <c r="A228" s="88">
        <v>225</v>
      </c>
      <c r="B228" s="89"/>
      <c r="C228" s="77"/>
      <c r="D228" s="163"/>
      <c r="E228" s="163"/>
      <c r="F228" s="89"/>
      <c r="G228" s="90"/>
      <c r="H228" s="129">
        <f t="shared" si="3"/>
        <v>0</v>
      </c>
    </row>
    <row r="229" spans="1:8" hidden="1" x14ac:dyDescent="0.2">
      <c r="A229" s="88">
        <v>226</v>
      </c>
      <c r="B229" s="89"/>
      <c r="C229" s="77"/>
      <c r="D229" s="163"/>
      <c r="E229" s="163"/>
      <c r="F229" s="89"/>
      <c r="G229" s="90"/>
      <c r="H229" s="129">
        <f t="shared" si="3"/>
        <v>0</v>
      </c>
    </row>
    <row r="230" spans="1:8" hidden="1" x14ac:dyDescent="0.2">
      <c r="A230" s="88">
        <v>227</v>
      </c>
      <c r="B230" s="89"/>
      <c r="C230" s="77"/>
      <c r="D230" s="163"/>
      <c r="E230" s="163"/>
      <c r="F230" s="89"/>
      <c r="G230" s="90"/>
      <c r="H230" s="129">
        <f t="shared" si="3"/>
        <v>0</v>
      </c>
    </row>
    <row r="231" spans="1:8" hidden="1" x14ac:dyDescent="0.2">
      <c r="A231" s="88">
        <v>228</v>
      </c>
      <c r="B231" s="89"/>
      <c r="C231" s="77"/>
      <c r="D231" s="163"/>
      <c r="E231" s="163"/>
      <c r="F231" s="89"/>
      <c r="G231" s="90"/>
      <c r="H231" s="129">
        <f t="shared" si="3"/>
        <v>0</v>
      </c>
    </row>
    <row r="232" spans="1:8" hidden="1" x14ac:dyDescent="0.2">
      <c r="A232" s="88">
        <v>229</v>
      </c>
      <c r="B232" s="89"/>
      <c r="C232" s="77"/>
      <c r="D232" s="163"/>
      <c r="E232" s="163"/>
      <c r="F232" s="89"/>
      <c r="G232" s="90"/>
      <c r="H232" s="129">
        <f t="shared" si="3"/>
        <v>0</v>
      </c>
    </row>
    <row r="233" spans="1:8" hidden="1" x14ac:dyDescent="0.2">
      <c r="A233" s="88">
        <v>230</v>
      </c>
      <c r="B233" s="89"/>
      <c r="C233" s="77"/>
      <c r="D233" s="163"/>
      <c r="E233" s="163"/>
      <c r="F233" s="89"/>
      <c r="G233" s="90"/>
      <c r="H233" s="129">
        <f t="shared" si="3"/>
        <v>0</v>
      </c>
    </row>
    <row r="234" spans="1:8" hidden="1" x14ac:dyDescent="0.2">
      <c r="A234" s="88">
        <v>231</v>
      </c>
      <c r="B234" s="89"/>
      <c r="C234" s="77"/>
      <c r="D234" s="163"/>
      <c r="E234" s="163"/>
      <c r="F234" s="89"/>
      <c r="G234" s="90"/>
      <c r="H234" s="129">
        <f t="shared" si="3"/>
        <v>0</v>
      </c>
    </row>
    <row r="235" spans="1:8" hidden="1" x14ac:dyDescent="0.2">
      <c r="A235" s="88">
        <v>232</v>
      </c>
      <c r="B235" s="89"/>
      <c r="C235" s="77"/>
      <c r="D235" s="163"/>
      <c r="E235" s="163"/>
      <c r="F235" s="89"/>
      <c r="G235" s="90"/>
      <c r="H235" s="129">
        <f t="shared" si="3"/>
        <v>0</v>
      </c>
    </row>
    <row r="236" spans="1:8" hidden="1" x14ac:dyDescent="0.2">
      <c r="A236" s="88">
        <v>233</v>
      </c>
      <c r="B236" s="89"/>
      <c r="C236" s="77"/>
      <c r="D236" s="163"/>
      <c r="E236" s="163"/>
      <c r="F236" s="89"/>
      <c r="G236" s="90"/>
      <c r="H236" s="129">
        <f t="shared" si="3"/>
        <v>0</v>
      </c>
    </row>
    <row r="237" spans="1:8" hidden="1" x14ac:dyDescent="0.2">
      <c r="A237" s="88">
        <v>234</v>
      </c>
      <c r="B237" s="89"/>
      <c r="C237" s="77"/>
      <c r="D237" s="163"/>
      <c r="E237" s="163"/>
      <c r="F237" s="89"/>
      <c r="G237" s="90"/>
      <c r="H237" s="129">
        <f t="shared" si="3"/>
        <v>0</v>
      </c>
    </row>
    <row r="238" spans="1:8" hidden="1" x14ac:dyDescent="0.2">
      <c r="A238" s="88">
        <v>235</v>
      </c>
      <c r="B238" s="89"/>
      <c r="C238" s="77"/>
      <c r="D238" s="163"/>
      <c r="E238" s="163"/>
      <c r="F238" s="89"/>
      <c r="G238" s="90"/>
      <c r="H238" s="129">
        <f t="shared" si="3"/>
        <v>0</v>
      </c>
    </row>
    <row r="239" spans="1:8" hidden="1" x14ac:dyDescent="0.2">
      <c r="A239" s="88">
        <v>236</v>
      </c>
      <c r="B239" s="89"/>
      <c r="C239" s="77"/>
      <c r="D239" s="163"/>
      <c r="E239" s="163"/>
      <c r="F239" s="89"/>
      <c r="G239" s="90"/>
      <c r="H239" s="129">
        <f t="shared" si="3"/>
        <v>0</v>
      </c>
    </row>
    <row r="240" spans="1:8" hidden="1" x14ac:dyDescent="0.2">
      <c r="A240" s="88">
        <v>237</v>
      </c>
      <c r="B240" s="89"/>
      <c r="C240" s="77"/>
      <c r="D240" s="163"/>
      <c r="E240" s="163"/>
      <c r="F240" s="89"/>
      <c r="G240" s="90"/>
      <c r="H240" s="129">
        <f t="shared" si="3"/>
        <v>0</v>
      </c>
    </row>
    <row r="241" spans="1:8" hidden="1" x14ac:dyDescent="0.2">
      <c r="A241" s="88">
        <v>238</v>
      </c>
      <c r="B241" s="89"/>
      <c r="C241" s="77"/>
      <c r="D241" s="163"/>
      <c r="E241" s="163"/>
      <c r="F241" s="89"/>
      <c r="G241" s="90"/>
      <c r="H241" s="129">
        <f t="shared" si="3"/>
        <v>0</v>
      </c>
    </row>
    <row r="242" spans="1:8" hidden="1" x14ac:dyDescent="0.2">
      <c r="A242" s="88">
        <v>239</v>
      </c>
      <c r="B242" s="89"/>
      <c r="C242" s="77"/>
      <c r="D242" s="163"/>
      <c r="E242" s="163"/>
      <c r="F242" s="89"/>
      <c r="G242" s="90"/>
      <c r="H242" s="129">
        <f t="shared" si="3"/>
        <v>0</v>
      </c>
    </row>
    <row r="243" spans="1:8" hidden="1" x14ac:dyDescent="0.2">
      <c r="A243" s="88">
        <v>240</v>
      </c>
      <c r="B243" s="89"/>
      <c r="C243" s="77"/>
      <c r="D243" s="163"/>
      <c r="E243" s="163"/>
      <c r="F243" s="89"/>
      <c r="G243" s="90"/>
      <c r="H243" s="129">
        <f t="shared" si="3"/>
        <v>0</v>
      </c>
    </row>
    <row r="244" spans="1:8" hidden="1" x14ac:dyDescent="0.2">
      <c r="A244" s="88">
        <v>241</v>
      </c>
      <c r="B244" s="89"/>
      <c r="C244" s="77"/>
      <c r="D244" s="163"/>
      <c r="E244" s="163"/>
      <c r="F244" s="89"/>
      <c r="G244" s="90"/>
      <c r="H244" s="129">
        <f t="shared" si="3"/>
        <v>0</v>
      </c>
    </row>
    <row r="245" spans="1:8" hidden="1" x14ac:dyDescent="0.2">
      <c r="A245" s="88">
        <v>242</v>
      </c>
      <c r="B245" s="89"/>
      <c r="C245" s="77"/>
      <c r="D245" s="163"/>
      <c r="E245" s="163"/>
      <c r="F245" s="89"/>
      <c r="G245" s="90"/>
      <c r="H245" s="129">
        <f t="shared" si="3"/>
        <v>0</v>
      </c>
    </row>
    <row r="246" spans="1:8" hidden="1" x14ac:dyDescent="0.2">
      <c r="A246" s="88">
        <v>243</v>
      </c>
      <c r="B246" s="89"/>
      <c r="C246" s="77"/>
      <c r="D246" s="163"/>
      <c r="E246" s="163"/>
      <c r="F246" s="89"/>
      <c r="G246" s="90"/>
      <c r="H246" s="129">
        <f t="shared" si="3"/>
        <v>0</v>
      </c>
    </row>
    <row r="247" spans="1:8" hidden="1" x14ac:dyDescent="0.2">
      <c r="A247" s="88">
        <v>244</v>
      </c>
      <c r="B247" s="89"/>
      <c r="C247" s="77"/>
      <c r="D247" s="163"/>
      <c r="E247" s="163"/>
      <c r="F247" s="89"/>
      <c r="G247" s="90"/>
      <c r="H247" s="129">
        <f t="shared" si="3"/>
        <v>0</v>
      </c>
    </row>
    <row r="248" spans="1:8" hidden="1" x14ac:dyDescent="0.2">
      <c r="A248" s="88">
        <v>245</v>
      </c>
      <c r="B248" s="89"/>
      <c r="C248" s="77"/>
      <c r="D248" s="163"/>
      <c r="E248" s="163"/>
      <c r="F248" s="89"/>
      <c r="G248" s="90"/>
      <c r="H248" s="129">
        <f t="shared" si="3"/>
        <v>0</v>
      </c>
    </row>
    <row r="249" spans="1:8" hidden="1" x14ac:dyDescent="0.2">
      <c r="A249" s="88">
        <v>246</v>
      </c>
      <c r="B249" s="89"/>
      <c r="C249" s="77"/>
      <c r="D249" s="163"/>
      <c r="E249" s="163"/>
      <c r="F249" s="89"/>
      <c r="G249" s="90"/>
      <c r="H249" s="129">
        <f t="shared" si="3"/>
        <v>0</v>
      </c>
    </row>
    <row r="250" spans="1:8" hidden="1" x14ac:dyDescent="0.2">
      <c r="A250" s="88">
        <v>247</v>
      </c>
      <c r="B250" s="89"/>
      <c r="C250" s="77"/>
      <c r="D250" s="163"/>
      <c r="E250" s="163"/>
      <c r="F250" s="89"/>
      <c r="G250" s="90"/>
      <c r="H250" s="129">
        <f t="shared" si="3"/>
        <v>0</v>
      </c>
    </row>
    <row r="251" spans="1:8" hidden="1" x14ac:dyDescent="0.2">
      <c r="A251" s="88">
        <v>248</v>
      </c>
      <c r="B251" s="89"/>
      <c r="C251" s="77"/>
      <c r="D251" s="163"/>
      <c r="E251" s="163"/>
      <c r="F251" s="89"/>
      <c r="G251" s="90"/>
      <c r="H251" s="129">
        <f t="shared" si="3"/>
        <v>0</v>
      </c>
    </row>
    <row r="252" spans="1:8" hidden="1" x14ac:dyDescent="0.2">
      <c r="A252" s="88">
        <v>249</v>
      </c>
      <c r="B252" s="89"/>
      <c r="C252" s="77"/>
      <c r="D252" s="163"/>
      <c r="E252" s="163"/>
      <c r="F252" s="89"/>
      <c r="G252" s="90"/>
      <c r="H252" s="129">
        <f t="shared" si="3"/>
        <v>0</v>
      </c>
    </row>
    <row r="253" spans="1:8" hidden="1" x14ac:dyDescent="0.2">
      <c r="A253" s="88">
        <v>250</v>
      </c>
      <c r="B253" s="89"/>
      <c r="C253" s="77"/>
      <c r="D253" s="163"/>
      <c r="E253" s="163"/>
      <c r="F253" s="89"/>
      <c r="G253" s="90"/>
      <c r="H253" s="129">
        <f t="shared" si="3"/>
        <v>0</v>
      </c>
    </row>
    <row r="254" spans="1:8" hidden="1" x14ac:dyDescent="0.2">
      <c r="A254" s="88">
        <v>251</v>
      </c>
      <c r="B254" s="89"/>
      <c r="C254" s="77"/>
      <c r="D254" s="163"/>
      <c r="E254" s="163"/>
      <c r="F254" s="89"/>
      <c r="G254" s="90"/>
      <c r="H254" s="129">
        <f t="shared" si="3"/>
        <v>0</v>
      </c>
    </row>
    <row r="255" spans="1:8" hidden="1" x14ac:dyDescent="0.2">
      <c r="A255" s="88">
        <v>252</v>
      </c>
      <c r="B255" s="89"/>
      <c r="C255" s="77"/>
      <c r="D255" s="163"/>
      <c r="E255" s="163"/>
      <c r="F255" s="89"/>
      <c r="G255" s="90"/>
      <c r="H255" s="129">
        <f t="shared" si="3"/>
        <v>0</v>
      </c>
    </row>
    <row r="256" spans="1:8" hidden="1" x14ac:dyDescent="0.2">
      <c r="A256" s="88">
        <v>253</v>
      </c>
      <c r="B256" s="89"/>
      <c r="C256" s="77"/>
      <c r="D256" s="163"/>
      <c r="E256" s="163"/>
      <c r="F256" s="89"/>
      <c r="G256" s="90"/>
      <c r="H256" s="129">
        <f t="shared" si="3"/>
        <v>0</v>
      </c>
    </row>
    <row r="257" spans="1:8" hidden="1" x14ac:dyDescent="0.2">
      <c r="A257" s="88">
        <v>254</v>
      </c>
      <c r="B257" s="89"/>
      <c r="C257" s="77"/>
      <c r="D257" s="163"/>
      <c r="E257" s="163"/>
      <c r="F257" s="89"/>
      <c r="G257" s="90"/>
      <c r="H257" s="129">
        <f t="shared" si="3"/>
        <v>0</v>
      </c>
    </row>
    <row r="258" spans="1:8" hidden="1" x14ac:dyDescent="0.2">
      <c r="A258" s="88">
        <v>255</v>
      </c>
      <c r="B258" s="89"/>
      <c r="C258" s="77"/>
      <c r="D258" s="163"/>
      <c r="E258" s="163"/>
      <c r="F258" s="89"/>
      <c r="G258" s="90"/>
      <c r="H258" s="129">
        <f t="shared" si="3"/>
        <v>0</v>
      </c>
    </row>
    <row r="259" spans="1:8" hidden="1" x14ac:dyDescent="0.2">
      <c r="A259" s="88">
        <v>256</v>
      </c>
      <c r="B259" s="89"/>
      <c r="C259" s="77"/>
      <c r="D259" s="163"/>
      <c r="E259" s="163"/>
      <c r="F259" s="89"/>
      <c r="G259" s="90"/>
      <c r="H259" s="129">
        <f t="shared" si="3"/>
        <v>0</v>
      </c>
    </row>
    <row r="260" spans="1:8" hidden="1" x14ac:dyDescent="0.2">
      <c r="A260" s="88">
        <v>257</v>
      </c>
      <c r="B260" s="89"/>
      <c r="C260" s="77"/>
      <c r="D260" s="163"/>
      <c r="E260" s="163"/>
      <c r="F260" s="89"/>
      <c r="G260" s="90"/>
      <c r="H260" s="129">
        <f t="shared" si="3"/>
        <v>0</v>
      </c>
    </row>
    <row r="261" spans="1:8" hidden="1" x14ac:dyDescent="0.2">
      <c r="A261" s="88">
        <v>258</v>
      </c>
      <c r="B261" s="89"/>
      <c r="C261" s="77"/>
      <c r="D261" s="163"/>
      <c r="E261" s="163"/>
      <c r="F261" s="89"/>
      <c r="G261" s="90"/>
      <c r="H261" s="129">
        <f t="shared" ref="H261:H324" si="4">IFERROR((DATEDIF(D261,E261,"M")+1)*C261,0)</f>
        <v>0</v>
      </c>
    </row>
    <row r="262" spans="1:8" hidden="1" x14ac:dyDescent="0.2">
      <c r="A262" s="88">
        <v>259</v>
      </c>
      <c r="B262" s="89"/>
      <c r="C262" s="77"/>
      <c r="D262" s="163"/>
      <c r="E262" s="163"/>
      <c r="F262" s="89"/>
      <c r="G262" s="90"/>
      <c r="H262" s="129">
        <f t="shared" si="4"/>
        <v>0</v>
      </c>
    </row>
    <row r="263" spans="1:8" hidden="1" x14ac:dyDescent="0.2">
      <c r="A263" s="88">
        <v>260</v>
      </c>
      <c r="B263" s="89"/>
      <c r="C263" s="77"/>
      <c r="D263" s="163"/>
      <c r="E263" s="163"/>
      <c r="F263" s="89"/>
      <c r="G263" s="90"/>
      <c r="H263" s="129">
        <f t="shared" si="4"/>
        <v>0</v>
      </c>
    </row>
    <row r="264" spans="1:8" hidden="1" x14ac:dyDescent="0.2">
      <c r="A264" s="88">
        <v>261</v>
      </c>
      <c r="B264" s="89"/>
      <c r="C264" s="77"/>
      <c r="D264" s="163"/>
      <c r="E264" s="163"/>
      <c r="F264" s="89"/>
      <c r="G264" s="90"/>
      <c r="H264" s="129">
        <f t="shared" si="4"/>
        <v>0</v>
      </c>
    </row>
    <row r="265" spans="1:8" hidden="1" x14ac:dyDescent="0.2">
      <c r="A265" s="88">
        <v>262</v>
      </c>
      <c r="B265" s="89"/>
      <c r="C265" s="77"/>
      <c r="D265" s="163"/>
      <c r="E265" s="163"/>
      <c r="F265" s="89"/>
      <c r="G265" s="90"/>
      <c r="H265" s="129">
        <f t="shared" si="4"/>
        <v>0</v>
      </c>
    </row>
    <row r="266" spans="1:8" hidden="1" x14ac:dyDescent="0.2">
      <c r="A266" s="88">
        <v>263</v>
      </c>
      <c r="B266" s="89"/>
      <c r="C266" s="77"/>
      <c r="D266" s="163"/>
      <c r="E266" s="163"/>
      <c r="F266" s="89"/>
      <c r="G266" s="90"/>
      <c r="H266" s="129">
        <f t="shared" si="4"/>
        <v>0</v>
      </c>
    </row>
    <row r="267" spans="1:8" hidden="1" x14ac:dyDescent="0.2">
      <c r="A267" s="88">
        <v>264</v>
      </c>
      <c r="B267" s="89"/>
      <c r="C267" s="77"/>
      <c r="D267" s="163"/>
      <c r="E267" s="163"/>
      <c r="F267" s="89"/>
      <c r="G267" s="90"/>
      <c r="H267" s="129">
        <f t="shared" si="4"/>
        <v>0</v>
      </c>
    </row>
    <row r="268" spans="1:8" hidden="1" x14ac:dyDescent="0.2">
      <c r="A268" s="88">
        <v>265</v>
      </c>
      <c r="B268" s="89"/>
      <c r="C268" s="77"/>
      <c r="D268" s="163"/>
      <c r="E268" s="163"/>
      <c r="F268" s="89"/>
      <c r="G268" s="90"/>
      <c r="H268" s="129">
        <f t="shared" si="4"/>
        <v>0</v>
      </c>
    </row>
    <row r="269" spans="1:8" hidden="1" x14ac:dyDescent="0.2">
      <c r="A269" s="88">
        <v>266</v>
      </c>
      <c r="B269" s="89"/>
      <c r="C269" s="77"/>
      <c r="D269" s="163"/>
      <c r="E269" s="163"/>
      <c r="F269" s="89"/>
      <c r="G269" s="90"/>
      <c r="H269" s="129">
        <f t="shared" si="4"/>
        <v>0</v>
      </c>
    </row>
    <row r="270" spans="1:8" hidden="1" x14ac:dyDescent="0.2">
      <c r="A270" s="88">
        <v>267</v>
      </c>
      <c r="B270" s="89"/>
      <c r="C270" s="77"/>
      <c r="D270" s="163"/>
      <c r="E270" s="163"/>
      <c r="F270" s="89"/>
      <c r="G270" s="90"/>
      <c r="H270" s="129">
        <f t="shared" si="4"/>
        <v>0</v>
      </c>
    </row>
    <row r="271" spans="1:8" hidden="1" x14ac:dyDescent="0.2">
      <c r="A271" s="88">
        <v>268</v>
      </c>
      <c r="B271" s="89"/>
      <c r="C271" s="77"/>
      <c r="D271" s="163"/>
      <c r="E271" s="163"/>
      <c r="F271" s="89"/>
      <c r="G271" s="90"/>
      <c r="H271" s="129">
        <f t="shared" si="4"/>
        <v>0</v>
      </c>
    </row>
    <row r="272" spans="1:8" hidden="1" x14ac:dyDescent="0.2">
      <c r="A272" s="88">
        <v>269</v>
      </c>
      <c r="B272" s="89"/>
      <c r="C272" s="77"/>
      <c r="D272" s="163"/>
      <c r="E272" s="163"/>
      <c r="F272" s="89"/>
      <c r="G272" s="90"/>
      <c r="H272" s="129">
        <f t="shared" si="4"/>
        <v>0</v>
      </c>
    </row>
    <row r="273" spans="1:8" hidden="1" x14ac:dyDescent="0.2">
      <c r="A273" s="88">
        <v>270</v>
      </c>
      <c r="B273" s="89"/>
      <c r="C273" s="77"/>
      <c r="D273" s="163"/>
      <c r="E273" s="163"/>
      <c r="F273" s="89"/>
      <c r="G273" s="90"/>
      <c r="H273" s="129">
        <f t="shared" si="4"/>
        <v>0</v>
      </c>
    </row>
    <row r="274" spans="1:8" hidden="1" x14ac:dyDescent="0.2">
      <c r="A274" s="88">
        <v>271</v>
      </c>
      <c r="B274" s="89"/>
      <c r="C274" s="77"/>
      <c r="D274" s="163"/>
      <c r="E274" s="163"/>
      <c r="F274" s="89"/>
      <c r="G274" s="90"/>
      <c r="H274" s="129">
        <f t="shared" si="4"/>
        <v>0</v>
      </c>
    </row>
    <row r="275" spans="1:8" hidden="1" x14ac:dyDescent="0.2">
      <c r="A275" s="88">
        <v>272</v>
      </c>
      <c r="B275" s="89"/>
      <c r="C275" s="77"/>
      <c r="D275" s="163"/>
      <c r="E275" s="163"/>
      <c r="F275" s="89"/>
      <c r="G275" s="90"/>
      <c r="H275" s="129">
        <f t="shared" si="4"/>
        <v>0</v>
      </c>
    </row>
    <row r="276" spans="1:8" hidden="1" x14ac:dyDescent="0.2">
      <c r="A276" s="88">
        <v>273</v>
      </c>
      <c r="B276" s="89"/>
      <c r="C276" s="77"/>
      <c r="D276" s="163"/>
      <c r="E276" s="163"/>
      <c r="F276" s="89"/>
      <c r="G276" s="90"/>
      <c r="H276" s="129">
        <f t="shared" si="4"/>
        <v>0</v>
      </c>
    </row>
    <row r="277" spans="1:8" hidden="1" x14ac:dyDescent="0.2">
      <c r="A277" s="88">
        <v>274</v>
      </c>
      <c r="B277" s="89"/>
      <c r="C277" s="77"/>
      <c r="D277" s="163"/>
      <c r="E277" s="163"/>
      <c r="F277" s="89"/>
      <c r="G277" s="90"/>
      <c r="H277" s="129">
        <f t="shared" si="4"/>
        <v>0</v>
      </c>
    </row>
    <row r="278" spans="1:8" hidden="1" x14ac:dyDescent="0.2">
      <c r="A278" s="88">
        <v>275</v>
      </c>
      <c r="B278" s="89"/>
      <c r="C278" s="77"/>
      <c r="D278" s="163"/>
      <c r="E278" s="163"/>
      <c r="F278" s="89"/>
      <c r="G278" s="90"/>
      <c r="H278" s="129">
        <f t="shared" si="4"/>
        <v>0</v>
      </c>
    </row>
    <row r="279" spans="1:8" hidden="1" x14ac:dyDescent="0.2">
      <c r="A279" s="88">
        <v>276</v>
      </c>
      <c r="B279" s="89"/>
      <c r="C279" s="77"/>
      <c r="D279" s="163"/>
      <c r="E279" s="163"/>
      <c r="F279" s="89"/>
      <c r="G279" s="90"/>
      <c r="H279" s="129">
        <f t="shared" si="4"/>
        <v>0</v>
      </c>
    </row>
    <row r="280" spans="1:8" hidden="1" x14ac:dyDescent="0.2">
      <c r="A280" s="88">
        <v>277</v>
      </c>
      <c r="B280" s="89"/>
      <c r="C280" s="77"/>
      <c r="D280" s="163"/>
      <c r="E280" s="163"/>
      <c r="F280" s="89"/>
      <c r="G280" s="90"/>
      <c r="H280" s="129">
        <f t="shared" si="4"/>
        <v>0</v>
      </c>
    </row>
    <row r="281" spans="1:8" hidden="1" x14ac:dyDescent="0.2">
      <c r="A281" s="88">
        <v>278</v>
      </c>
      <c r="B281" s="89"/>
      <c r="C281" s="77"/>
      <c r="D281" s="163"/>
      <c r="E281" s="163"/>
      <c r="F281" s="89"/>
      <c r="G281" s="90"/>
      <c r="H281" s="129">
        <f t="shared" si="4"/>
        <v>0</v>
      </c>
    </row>
    <row r="282" spans="1:8" hidden="1" x14ac:dyDescent="0.2">
      <c r="A282" s="88">
        <v>279</v>
      </c>
      <c r="B282" s="89"/>
      <c r="C282" s="77"/>
      <c r="D282" s="163"/>
      <c r="E282" s="163"/>
      <c r="F282" s="89"/>
      <c r="G282" s="90"/>
      <c r="H282" s="129">
        <f t="shared" si="4"/>
        <v>0</v>
      </c>
    </row>
    <row r="283" spans="1:8" hidden="1" x14ac:dyDescent="0.2">
      <c r="A283" s="88">
        <v>280</v>
      </c>
      <c r="B283" s="89"/>
      <c r="C283" s="77"/>
      <c r="D283" s="163"/>
      <c r="E283" s="163"/>
      <c r="F283" s="89"/>
      <c r="G283" s="90"/>
      <c r="H283" s="129">
        <f t="shared" si="4"/>
        <v>0</v>
      </c>
    </row>
    <row r="284" spans="1:8" hidden="1" x14ac:dyDescent="0.2">
      <c r="A284" s="88">
        <v>281</v>
      </c>
      <c r="B284" s="89"/>
      <c r="C284" s="77"/>
      <c r="D284" s="163"/>
      <c r="E284" s="163"/>
      <c r="F284" s="89"/>
      <c r="G284" s="90"/>
      <c r="H284" s="129">
        <f t="shared" si="4"/>
        <v>0</v>
      </c>
    </row>
    <row r="285" spans="1:8" hidden="1" x14ac:dyDescent="0.2">
      <c r="A285" s="88">
        <v>282</v>
      </c>
      <c r="B285" s="89"/>
      <c r="C285" s="77"/>
      <c r="D285" s="163"/>
      <c r="E285" s="163"/>
      <c r="F285" s="89"/>
      <c r="G285" s="90"/>
      <c r="H285" s="129">
        <f t="shared" si="4"/>
        <v>0</v>
      </c>
    </row>
    <row r="286" spans="1:8" hidden="1" x14ac:dyDescent="0.2">
      <c r="A286" s="88">
        <v>283</v>
      </c>
      <c r="B286" s="89"/>
      <c r="C286" s="77"/>
      <c r="D286" s="163"/>
      <c r="E286" s="163"/>
      <c r="F286" s="89"/>
      <c r="G286" s="90"/>
      <c r="H286" s="129">
        <f t="shared" si="4"/>
        <v>0</v>
      </c>
    </row>
    <row r="287" spans="1:8" hidden="1" x14ac:dyDescent="0.2">
      <c r="A287" s="88">
        <v>284</v>
      </c>
      <c r="B287" s="89"/>
      <c r="C287" s="77"/>
      <c r="D287" s="163"/>
      <c r="E287" s="163"/>
      <c r="F287" s="89"/>
      <c r="G287" s="90"/>
      <c r="H287" s="129">
        <f t="shared" si="4"/>
        <v>0</v>
      </c>
    </row>
    <row r="288" spans="1:8" hidden="1" x14ac:dyDescent="0.2">
      <c r="A288" s="88">
        <v>285</v>
      </c>
      <c r="B288" s="89"/>
      <c r="C288" s="77"/>
      <c r="D288" s="163"/>
      <c r="E288" s="163"/>
      <c r="F288" s="89"/>
      <c r="G288" s="90"/>
      <c r="H288" s="129">
        <f t="shared" si="4"/>
        <v>0</v>
      </c>
    </row>
    <row r="289" spans="1:8" hidden="1" x14ac:dyDescent="0.2">
      <c r="A289" s="88">
        <v>286</v>
      </c>
      <c r="B289" s="89"/>
      <c r="C289" s="77"/>
      <c r="D289" s="163"/>
      <c r="E289" s="163"/>
      <c r="F289" s="89"/>
      <c r="G289" s="90"/>
      <c r="H289" s="129">
        <f t="shared" si="4"/>
        <v>0</v>
      </c>
    </row>
    <row r="290" spans="1:8" hidden="1" x14ac:dyDescent="0.2">
      <c r="A290" s="88">
        <v>287</v>
      </c>
      <c r="B290" s="89"/>
      <c r="C290" s="77"/>
      <c r="D290" s="163"/>
      <c r="E290" s="163"/>
      <c r="F290" s="89"/>
      <c r="G290" s="90"/>
      <c r="H290" s="129">
        <f t="shared" si="4"/>
        <v>0</v>
      </c>
    </row>
    <row r="291" spans="1:8" hidden="1" x14ac:dyDescent="0.2">
      <c r="A291" s="88">
        <v>288</v>
      </c>
      <c r="B291" s="89"/>
      <c r="C291" s="77"/>
      <c r="D291" s="163"/>
      <c r="E291" s="163"/>
      <c r="F291" s="89"/>
      <c r="G291" s="90"/>
      <c r="H291" s="129">
        <f t="shared" si="4"/>
        <v>0</v>
      </c>
    </row>
    <row r="292" spans="1:8" hidden="1" x14ac:dyDescent="0.2">
      <c r="A292" s="88">
        <v>289</v>
      </c>
      <c r="B292" s="89"/>
      <c r="C292" s="77"/>
      <c r="D292" s="163"/>
      <c r="E292" s="163"/>
      <c r="F292" s="89"/>
      <c r="G292" s="90"/>
      <c r="H292" s="129">
        <f t="shared" si="4"/>
        <v>0</v>
      </c>
    </row>
    <row r="293" spans="1:8" hidden="1" x14ac:dyDescent="0.2">
      <c r="A293" s="88">
        <v>290</v>
      </c>
      <c r="B293" s="89"/>
      <c r="C293" s="77"/>
      <c r="D293" s="163"/>
      <c r="E293" s="163"/>
      <c r="F293" s="89"/>
      <c r="G293" s="90"/>
      <c r="H293" s="129">
        <f t="shared" si="4"/>
        <v>0</v>
      </c>
    </row>
    <row r="294" spans="1:8" hidden="1" x14ac:dyDescent="0.2">
      <c r="A294" s="88">
        <v>291</v>
      </c>
      <c r="B294" s="89"/>
      <c r="C294" s="77"/>
      <c r="D294" s="163"/>
      <c r="E294" s="163"/>
      <c r="F294" s="89"/>
      <c r="G294" s="90"/>
      <c r="H294" s="129">
        <f t="shared" si="4"/>
        <v>0</v>
      </c>
    </row>
    <row r="295" spans="1:8" hidden="1" x14ac:dyDescent="0.2">
      <c r="A295" s="88">
        <v>292</v>
      </c>
      <c r="B295" s="89"/>
      <c r="C295" s="77"/>
      <c r="D295" s="163"/>
      <c r="E295" s="163"/>
      <c r="F295" s="89"/>
      <c r="G295" s="90"/>
      <c r="H295" s="129">
        <f t="shared" si="4"/>
        <v>0</v>
      </c>
    </row>
    <row r="296" spans="1:8" hidden="1" x14ac:dyDescent="0.2">
      <c r="A296" s="88">
        <v>293</v>
      </c>
      <c r="B296" s="89"/>
      <c r="C296" s="77"/>
      <c r="D296" s="163"/>
      <c r="E296" s="163"/>
      <c r="F296" s="89"/>
      <c r="G296" s="90"/>
      <c r="H296" s="129">
        <f t="shared" si="4"/>
        <v>0</v>
      </c>
    </row>
    <row r="297" spans="1:8" hidden="1" x14ac:dyDescent="0.2">
      <c r="A297" s="88">
        <v>294</v>
      </c>
      <c r="B297" s="89"/>
      <c r="C297" s="77"/>
      <c r="D297" s="163"/>
      <c r="E297" s="163"/>
      <c r="F297" s="89"/>
      <c r="G297" s="90"/>
      <c r="H297" s="129">
        <f t="shared" si="4"/>
        <v>0</v>
      </c>
    </row>
    <row r="298" spans="1:8" hidden="1" x14ac:dyDescent="0.2">
      <c r="A298" s="88">
        <v>295</v>
      </c>
      <c r="B298" s="89"/>
      <c r="C298" s="77"/>
      <c r="D298" s="163"/>
      <c r="E298" s="163"/>
      <c r="F298" s="89"/>
      <c r="G298" s="90"/>
      <c r="H298" s="129">
        <f t="shared" si="4"/>
        <v>0</v>
      </c>
    </row>
    <row r="299" spans="1:8" hidden="1" x14ac:dyDescent="0.2">
      <c r="A299" s="88">
        <v>296</v>
      </c>
      <c r="B299" s="89"/>
      <c r="C299" s="77"/>
      <c r="D299" s="163"/>
      <c r="E299" s="163"/>
      <c r="F299" s="89"/>
      <c r="G299" s="90"/>
      <c r="H299" s="129">
        <f t="shared" si="4"/>
        <v>0</v>
      </c>
    </row>
    <row r="300" spans="1:8" hidden="1" x14ac:dyDescent="0.2">
      <c r="A300" s="88">
        <v>297</v>
      </c>
      <c r="B300" s="89"/>
      <c r="C300" s="77"/>
      <c r="D300" s="163"/>
      <c r="E300" s="163"/>
      <c r="F300" s="89"/>
      <c r="G300" s="90"/>
      <c r="H300" s="129">
        <f t="shared" si="4"/>
        <v>0</v>
      </c>
    </row>
    <row r="301" spans="1:8" hidden="1" x14ac:dyDescent="0.2">
      <c r="A301" s="88">
        <v>298</v>
      </c>
      <c r="B301" s="89"/>
      <c r="C301" s="77"/>
      <c r="D301" s="163"/>
      <c r="E301" s="163"/>
      <c r="F301" s="89"/>
      <c r="G301" s="90"/>
      <c r="H301" s="129">
        <f t="shared" si="4"/>
        <v>0</v>
      </c>
    </row>
    <row r="302" spans="1:8" hidden="1" x14ac:dyDescent="0.2">
      <c r="A302" s="88">
        <v>299</v>
      </c>
      <c r="B302" s="89"/>
      <c r="C302" s="77"/>
      <c r="D302" s="163"/>
      <c r="E302" s="163"/>
      <c r="F302" s="89"/>
      <c r="G302" s="90"/>
      <c r="H302" s="129">
        <f t="shared" si="4"/>
        <v>0</v>
      </c>
    </row>
    <row r="303" spans="1:8" hidden="1" x14ac:dyDescent="0.2">
      <c r="A303" s="88">
        <v>300</v>
      </c>
      <c r="B303" s="89"/>
      <c r="C303" s="77"/>
      <c r="D303" s="163"/>
      <c r="E303" s="163"/>
      <c r="F303" s="89"/>
      <c r="G303" s="90"/>
      <c r="H303" s="129">
        <f t="shared" si="4"/>
        <v>0</v>
      </c>
    </row>
    <row r="304" spans="1:8" hidden="1" x14ac:dyDescent="0.2">
      <c r="A304" s="88">
        <v>301</v>
      </c>
      <c r="B304" s="89"/>
      <c r="C304" s="77"/>
      <c r="D304" s="163"/>
      <c r="E304" s="163"/>
      <c r="F304" s="89"/>
      <c r="G304" s="90"/>
      <c r="H304" s="129">
        <f t="shared" si="4"/>
        <v>0</v>
      </c>
    </row>
    <row r="305" spans="1:8" hidden="1" x14ac:dyDescent="0.2">
      <c r="A305" s="88">
        <v>302</v>
      </c>
      <c r="B305" s="89"/>
      <c r="C305" s="77"/>
      <c r="D305" s="163"/>
      <c r="E305" s="163"/>
      <c r="F305" s="89"/>
      <c r="G305" s="90"/>
      <c r="H305" s="129">
        <f t="shared" si="4"/>
        <v>0</v>
      </c>
    </row>
    <row r="306" spans="1:8" hidden="1" x14ac:dyDescent="0.2">
      <c r="A306" s="88">
        <v>303</v>
      </c>
      <c r="B306" s="89"/>
      <c r="C306" s="77"/>
      <c r="D306" s="163"/>
      <c r="E306" s="163"/>
      <c r="F306" s="89"/>
      <c r="G306" s="90"/>
      <c r="H306" s="129">
        <f t="shared" si="4"/>
        <v>0</v>
      </c>
    </row>
    <row r="307" spans="1:8" hidden="1" x14ac:dyDescent="0.2">
      <c r="A307" s="88">
        <v>304</v>
      </c>
      <c r="B307" s="89"/>
      <c r="C307" s="77"/>
      <c r="D307" s="163"/>
      <c r="E307" s="163"/>
      <c r="F307" s="89"/>
      <c r="G307" s="90"/>
      <c r="H307" s="129">
        <f t="shared" si="4"/>
        <v>0</v>
      </c>
    </row>
    <row r="308" spans="1:8" hidden="1" x14ac:dyDescent="0.2">
      <c r="A308" s="88">
        <v>305</v>
      </c>
      <c r="B308" s="89"/>
      <c r="C308" s="77"/>
      <c r="D308" s="163"/>
      <c r="E308" s="163"/>
      <c r="F308" s="89"/>
      <c r="G308" s="90"/>
      <c r="H308" s="129">
        <f t="shared" si="4"/>
        <v>0</v>
      </c>
    </row>
    <row r="309" spans="1:8" hidden="1" x14ac:dyDescent="0.2">
      <c r="A309" s="88">
        <v>306</v>
      </c>
      <c r="B309" s="89"/>
      <c r="C309" s="77"/>
      <c r="D309" s="163"/>
      <c r="E309" s="163"/>
      <c r="F309" s="89"/>
      <c r="G309" s="90"/>
      <c r="H309" s="129">
        <f t="shared" si="4"/>
        <v>0</v>
      </c>
    </row>
    <row r="310" spans="1:8" hidden="1" x14ac:dyDescent="0.2">
      <c r="A310" s="88">
        <v>307</v>
      </c>
      <c r="B310" s="89"/>
      <c r="C310" s="77"/>
      <c r="D310" s="163"/>
      <c r="E310" s="163"/>
      <c r="F310" s="89"/>
      <c r="G310" s="90"/>
      <c r="H310" s="129">
        <f t="shared" si="4"/>
        <v>0</v>
      </c>
    </row>
    <row r="311" spans="1:8" hidden="1" x14ac:dyDescent="0.2">
      <c r="A311" s="88">
        <v>308</v>
      </c>
      <c r="B311" s="89"/>
      <c r="C311" s="77"/>
      <c r="D311" s="163"/>
      <c r="E311" s="163"/>
      <c r="F311" s="89"/>
      <c r="G311" s="90"/>
      <c r="H311" s="129">
        <f t="shared" si="4"/>
        <v>0</v>
      </c>
    </row>
    <row r="312" spans="1:8" hidden="1" x14ac:dyDescent="0.2">
      <c r="A312" s="88">
        <v>309</v>
      </c>
      <c r="B312" s="89"/>
      <c r="C312" s="77"/>
      <c r="D312" s="163"/>
      <c r="E312" s="163"/>
      <c r="F312" s="89"/>
      <c r="G312" s="90"/>
      <c r="H312" s="129">
        <f t="shared" si="4"/>
        <v>0</v>
      </c>
    </row>
    <row r="313" spans="1:8" hidden="1" x14ac:dyDescent="0.2">
      <c r="A313" s="88">
        <v>310</v>
      </c>
      <c r="B313" s="89"/>
      <c r="C313" s="77"/>
      <c r="D313" s="163"/>
      <c r="E313" s="163"/>
      <c r="F313" s="89"/>
      <c r="G313" s="90"/>
      <c r="H313" s="129">
        <f t="shared" si="4"/>
        <v>0</v>
      </c>
    </row>
    <row r="314" spans="1:8" hidden="1" x14ac:dyDescent="0.2">
      <c r="A314" s="88">
        <v>311</v>
      </c>
      <c r="B314" s="89"/>
      <c r="C314" s="77"/>
      <c r="D314" s="163"/>
      <c r="E314" s="163"/>
      <c r="F314" s="89"/>
      <c r="G314" s="90"/>
      <c r="H314" s="129">
        <f t="shared" si="4"/>
        <v>0</v>
      </c>
    </row>
    <row r="315" spans="1:8" hidden="1" x14ac:dyDescent="0.2">
      <c r="A315" s="88">
        <v>312</v>
      </c>
      <c r="B315" s="89"/>
      <c r="C315" s="77"/>
      <c r="D315" s="163"/>
      <c r="E315" s="163"/>
      <c r="F315" s="89"/>
      <c r="G315" s="90"/>
      <c r="H315" s="129">
        <f t="shared" si="4"/>
        <v>0</v>
      </c>
    </row>
    <row r="316" spans="1:8" hidden="1" x14ac:dyDescent="0.2">
      <c r="A316" s="88">
        <v>313</v>
      </c>
      <c r="B316" s="89"/>
      <c r="C316" s="77"/>
      <c r="D316" s="163"/>
      <c r="E316" s="163"/>
      <c r="F316" s="89"/>
      <c r="G316" s="90"/>
      <c r="H316" s="129">
        <f t="shared" si="4"/>
        <v>0</v>
      </c>
    </row>
    <row r="317" spans="1:8" hidden="1" x14ac:dyDescent="0.2">
      <c r="A317" s="88">
        <v>314</v>
      </c>
      <c r="B317" s="89"/>
      <c r="C317" s="77"/>
      <c r="D317" s="163"/>
      <c r="E317" s="163"/>
      <c r="F317" s="89"/>
      <c r="G317" s="90"/>
      <c r="H317" s="129">
        <f t="shared" si="4"/>
        <v>0</v>
      </c>
    </row>
    <row r="318" spans="1:8" hidden="1" x14ac:dyDescent="0.2">
      <c r="A318" s="88">
        <v>315</v>
      </c>
      <c r="B318" s="89"/>
      <c r="C318" s="77"/>
      <c r="D318" s="163"/>
      <c r="E318" s="163"/>
      <c r="F318" s="89"/>
      <c r="G318" s="90"/>
      <c r="H318" s="129">
        <f t="shared" si="4"/>
        <v>0</v>
      </c>
    </row>
    <row r="319" spans="1:8" hidden="1" x14ac:dyDescent="0.2">
      <c r="A319" s="88">
        <v>316</v>
      </c>
      <c r="B319" s="89"/>
      <c r="C319" s="77"/>
      <c r="D319" s="163"/>
      <c r="E319" s="163"/>
      <c r="F319" s="89"/>
      <c r="G319" s="90"/>
      <c r="H319" s="129">
        <f t="shared" si="4"/>
        <v>0</v>
      </c>
    </row>
    <row r="320" spans="1:8" hidden="1" x14ac:dyDescent="0.2">
      <c r="A320" s="88">
        <v>317</v>
      </c>
      <c r="B320" s="89"/>
      <c r="C320" s="77"/>
      <c r="D320" s="163"/>
      <c r="E320" s="163"/>
      <c r="F320" s="89"/>
      <c r="G320" s="90"/>
      <c r="H320" s="129">
        <f t="shared" si="4"/>
        <v>0</v>
      </c>
    </row>
    <row r="321" spans="1:8" hidden="1" x14ac:dyDescent="0.2">
      <c r="A321" s="88">
        <v>318</v>
      </c>
      <c r="B321" s="89"/>
      <c r="C321" s="77"/>
      <c r="D321" s="163"/>
      <c r="E321" s="163"/>
      <c r="F321" s="89"/>
      <c r="G321" s="90"/>
      <c r="H321" s="129">
        <f t="shared" si="4"/>
        <v>0</v>
      </c>
    </row>
    <row r="322" spans="1:8" hidden="1" x14ac:dyDescent="0.2">
      <c r="A322" s="88">
        <v>319</v>
      </c>
      <c r="B322" s="89"/>
      <c r="C322" s="77"/>
      <c r="D322" s="163"/>
      <c r="E322" s="163"/>
      <c r="F322" s="89"/>
      <c r="G322" s="90"/>
      <c r="H322" s="129">
        <f t="shared" si="4"/>
        <v>0</v>
      </c>
    </row>
    <row r="323" spans="1:8" hidden="1" x14ac:dyDescent="0.2">
      <c r="A323" s="88">
        <v>320</v>
      </c>
      <c r="B323" s="89"/>
      <c r="C323" s="77"/>
      <c r="D323" s="163"/>
      <c r="E323" s="163"/>
      <c r="F323" s="89"/>
      <c r="G323" s="90"/>
      <c r="H323" s="129">
        <f t="shared" si="4"/>
        <v>0</v>
      </c>
    </row>
    <row r="324" spans="1:8" hidden="1" x14ac:dyDescent="0.2">
      <c r="A324" s="88">
        <v>321</v>
      </c>
      <c r="B324" s="89"/>
      <c r="C324" s="77"/>
      <c r="D324" s="163"/>
      <c r="E324" s="163"/>
      <c r="F324" s="89"/>
      <c r="G324" s="90"/>
      <c r="H324" s="129">
        <f t="shared" si="4"/>
        <v>0</v>
      </c>
    </row>
    <row r="325" spans="1:8" hidden="1" x14ac:dyDescent="0.2">
      <c r="A325" s="88">
        <v>322</v>
      </c>
      <c r="B325" s="89"/>
      <c r="C325" s="77"/>
      <c r="D325" s="163"/>
      <c r="E325" s="163"/>
      <c r="F325" s="89"/>
      <c r="G325" s="90"/>
      <c r="H325" s="129">
        <f t="shared" ref="H325:H388" si="5">IFERROR((DATEDIF(D325,E325,"M")+1)*C325,0)</f>
        <v>0</v>
      </c>
    </row>
    <row r="326" spans="1:8" hidden="1" x14ac:dyDescent="0.2">
      <c r="A326" s="88">
        <v>323</v>
      </c>
      <c r="B326" s="89"/>
      <c r="C326" s="77"/>
      <c r="D326" s="163"/>
      <c r="E326" s="163"/>
      <c r="F326" s="89"/>
      <c r="G326" s="90"/>
      <c r="H326" s="129">
        <f t="shared" si="5"/>
        <v>0</v>
      </c>
    </row>
    <row r="327" spans="1:8" hidden="1" x14ac:dyDescent="0.2">
      <c r="A327" s="88">
        <v>324</v>
      </c>
      <c r="B327" s="89"/>
      <c r="C327" s="77"/>
      <c r="D327" s="163"/>
      <c r="E327" s="163"/>
      <c r="F327" s="89"/>
      <c r="G327" s="90"/>
      <c r="H327" s="129">
        <f t="shared" si="5"/>
        <v>0</v>
      </c>
    </row>
    <row r="328" spans="1:8" hidden="1" x14ac:dyDescent="0.2">
      <c r="A328" s="88">
        <v>325</v>
      </c>
      <c r="B328" s="89"/>
      <c r="C328" s="77"/>
      <c r="D328" s="163"/>
      <c r="E328" s="163"/>
      <c r="F328" s="89"/>
      <c r="G328" s="90"/>
      <c r="H328" s="129">
        <f t="shared" si="5"/>
        <v>0</v>
      </c>
    </row>
    <row r="329" spans="1:8" hidden="1" x14ac:dyDescent="0.2">
      <c r="A329" s="88">
        <v>326</v>
      </c>
      <c r="B329" s="89"/>
      <c r="C329" s="77"/>
      <c r="D329" s="163"/>
      <c r="E329" s="163"/>
      <c r="F329" s="89"/>
      <c r="G329" s="90"/>
      <c r="H329" s="129">
        <f t="shared" si="5"/>
        <v>0</v>
      </c>
    </row>
    <row r="330" spans="1:8" hidden="1" x14ac:dyDescent="0.2">
      <c r="A330" s="88">
        <v>327</v>
      </c>
      <c r="B330" s="89"/>
      <c r="C330" s="77"/>
      <c r="D330" s="163"/>
      <c r="E330" s="163"/>
      <c r="F330" s="89"/>
      <c r="G330" s="90"/>
      <c r="H330" s="129">
        <f t="shared" si="5"/>
        <v>0</v>
      </c>
    </row>
    <row r="331" spans="1:8" hidden="1" x14ac:dyDescent="0.2">
      <c r="A331" s="88">
        <v>328</v>
      </c>
      <c r="B331" s="89"/>
      <c r="C331" s="77"/>
      <c r="D331" s="163"/>
      <c r="E331" s="163"/>
      <c r="F331" s="89"/>
      <c r="G331" s="90"/>
      <c r="H331" s="129">
        <f t="shared" si="5"/>
        <v>0</v>
      </c>
    </row>
    <row r="332" spans="1:8" hidden="1" x14ac:dyDescent="0.2">
      <c r="A332" s="88">
        <v>329</v>
      </c>
      <c r="B332" s="89"/>
      <c r="C332" s="77"/>
      <c r="D332" s="163"/>
      <c r="E332" s="163"/>
      <c r="F332" s="89"/>
      <c r="G332" s="90"/>
      <c r="H332" s="129">
        <f t="shared" si="5"/>
        <v>0</v>
      </c>
    </row>
    <row r="333" spans="1:8" hidden="1" x14ac:dyDescent="0.2">
      <c r="A333" s="88">
        <v>330</v>
      </c>
      <c r="B333" s="89"/>
      <c r="C333" s="77"/>
      <c r="D333" s="163"/>
      <c r="E333" s="163"/>
      <c r="F333" s="89"/>
      <c r="G333" s="90"/>
      <c r="H333" s="129">
        <f t="shared" si="5"/>
        <v>0</v>
      </c>
    </row>
    <row r="334" spans="1:8" hidden="1" x14ac:dyDescent="0.2">
      <c r="A334" s="88">
        <v>331</v>
      </c>
      <c r="B334" s="89"/>
      <c r="C334" s="77"/>
      <c r="D334" s="163"/>
      <c r="E334" s="163"/>
      <c r="F334" s="89"/>
      <c r="G334" s="90"/>
      <c r="H334" s="129">
        <f t="shared" si="5"/>
        <v>0</v>
      </c>
    </row>
    <row r="335" spans="1:8" hidden="1" x14ac:dyDescent="0.2">
      <c r="A335" s="88">
        <v>332</v>
      </c>
      <c r="B335" s="89"/>
      <c r="C335" s="77"/>
      <c r="D335" s="163"/>
      <c r="E335" s="163"/>
      <c r="F335" s="89"/>
      <c r="G335" s="90"/>
      <c r="H335" s="129">
        <f t="shared" si="5"/>
        <v>0</v>
      </c>
    </row>
    <row r="336" spans="1:8" hidden="1" x14ac:dyDescent="0.2">
      <c r="A336" s="88">
        <v>333</v>
      </c>
      <c r="B336" s="89"/>
      <c r="C336" s="77"/>
      <c r="D336" s="163"/>
      <c r="E336" s="163"/>
      <c r="F336" s="89"/>
      <c r="G336" s="90"/>
      <c r="H336" s="129">
        <f t="shared" si="5"/>
        <v>0</v>
      </c>
    </row>
    <row r="337" spans="1:8" hidden="1" x14ac:dyDescent="0.2">
      <c r="A337" s="88">
        <v>334</v>
      </c>
      <c r="B337" s="89"/>
      <c r="C337" s="77"/>
      <c r="D337" s="163"/>
      <c r="E337" s="163"/>
      <c r="F337" s="89"/>
      <c r="G337" s="90"/>
      <c r="H337" s="129">
        <f t="shared" si="5"/>
        <v>0</v>
      </c>
    </row>
    <row r="338" spans="1:8" hidden="1" x14ac:dyDescent="0.2">
      <c r="A338" s="88">
        <v>335</v>
      </c>
      <c r="B338" s="89"/>
      <c r="C338" s="77"/>
      <c r="D338" s="163"/>
      <c r="E338" s="163"/>
      <c r="F338" s="89"/>
      <c r="G338" s="90"/>
      <c r="H338" s="129">
        <f t="shared" si="5"/>
        <v>0</v>
      </c>
    </row>
    <row r="339" spans="1:8" hidden="1" x14ac:dyDescent="0.2">
      <c r="A339" s="88">
        <v>336</v>
      </c>
      <c r="B339" s="89"/>
      <c r="C339" s="77"/>
      <c r="D339" s="163"/>
      <c r="E339" s="163"/>
      <c r="F339" s="89"/>
      <c r="G339" s="90"/>
      <c r="H339" s="129">
        <f t="shared" si="5"/>
        <v>0</v>
      </c>
    </row>
    <row r="340" spans="1:8" hidden="1" x14ac:dyDescent="0.2">
      <c r="A340" s="88">
        <v>337</v>
      </c>
      <c r="B340" s="89"/>
      <c r="C340" s="77"/>
      <c r="D340" s="163"/>
      <c r="E340" s="163"/>
      <c r="F340" s="89"/>
      <c r="G340" s="90"/>
      <c r="H340" s="129">
        <f t="shared" si="5"/>
        <v>0</v>
      </c>
    </row>
    <row r="341" spans="1:8" hidden="1" x14ac:dyDescent="0.2">
      <c r="A341" s="88">
        <v>338</v>
      </c>
      <c r="B341" s="89"/>
      <c r="C341" s="77"/>
      <c r="D341" s="163"/>
      <c r="E341" s="163"/>
      <c r="F341" s="89"/>
      <c r="G341" s="90"/>
      <c r="H341" s="129">
        <f t="shared" si="5"/>
        <v>0</v>
      </c>
    </row>
    <row r="342" spans="1:8" hidden="1" x14ac:dyDescent="0.2">
      <c r="A342" s="88">
        <v>339</v>
      </c>
      <c r="B342" s="89"/>
      <c r="C342" s="77"/>
      <c r="D342" s="163"/>
      <c r="E342" s="163"/>
      <c r="F342" s="89"/>
      <c r="G342" s="90"/>
      <c r="H342" s="129">
        <f t="shared" si="5"/>
        <v>0</v>
      </c>
    </row>
    <row r="343" spans="1:8" hidden="1" x14ac:dyDescent="0.2">
      <c r="A343" s="88">
        <v>340</v>
      </c>
      <c r="B343" s="89"/>
      <c r="C343" s="77"/>
      <c r="D343" s="163"/>
      <c r="E343" s="163"/>
      <c r="F343" s="89"/>
      <c r="G343" s="90"/>
      <c r="H343" s="129">
        <f t="shared" si="5"/>
        <v>0</v>
      </c>
    </row>
    <row r="344" spans="1:8" hidden="1" x14ac:dyDescent="0.2">
      <c r="A344" s="88">
        <v>341</v>
      </c>
      <c r="B344" s="89"/>
      <c r="C344" s="77"/>
      <c r="D344" s="163"/>
      <c r="E344" s="163"/>
      <c r="F344" s="89"/>
      <c r="G344" s="90"/>
      <c r="H344" s="129">
        <f t="shared" si="5"/>
        <v>0</v>
      </c>
    </row>
    <row r="345" spans="1:8" hidden="1" x14ac:dyDescent="0.2">
      <c r="A345" s="88">
        <v>342</v>
      </c>
      <c r="B345" s="89"/>
      <c r="C345" s="77"/>
      <c r="D345" s="163"/>
      <c r="E345" s="163"/>
      <c r="F345" s="89"/>
      <c r="G345" s="90"/>
      <c r="H345" s="129">
        <f t="shared" si="5"/>
        <v>0</v>
      </c>
    </row>
    <row r="346" spans="1:8" hidden="1" x14ac:dyDescent="0.2">
      <c r="A346" s="88">
        <v>343</v>
      </c>
      <c r="B346" s="89"/>
      <c r="C346" s="77"/>
      <c r="D346" s="163"/>
      <c r="E346" s="163"/>
      <c r="F346" s="89"/>
      <c r="G346" s="90"/>
      <c r="H346" s="129">
        <f t="shared" si="5"/>
        <v>0</v>
      </c>
    </row>
    <row r="347" spans="1:8" hidden="1" x14ac:dyDescent="0.2">
      <c r="A347" s="88">
        <v>344</v>
      </c>
      <c r="B347" s="89"/>
      <c r="C347" s="77"/>
      <c r="D347" s="163"/>
      <c r="E347" s="163"/>
      <c r="F347" s="89"/>
      <c r="G347" s="90"/>
      <c r="H347" s="129">
        <f t="shared" si="5"/>
        <v>0</v>
      </c>
    </row>
    <row r="348" spans="1:8" hidden="1" x14ac:dyDescent="0.2">
      <c r="A348" s="88">
        <v>345</v>
      </c>
      <c r="B348" s="89"/>
      <c r="C348" s="77"/>
      <c r="D348" s="163"/>
      <c r="E348" s="163"/>
      <c r="F348" s="89"/>
      <c r="G348" s="90"/>
      <c r="H348" s="129">
        <f t="shared" si="5"/>
        <v>0</v>
      </c>
    </row>
    <row r="349" spans="1:8" hidden="1" x14ac:dyDescent="0.2">
      <c r="A349" s="88">
        <v>346</v>
      </c>
      <c r="B349" s="89"/>
      <c r="C349" s="77"/>
      <c r="D349" s="163"/>
      <c r="E349" s="163"/>
      <c r="F349" s="89"/>
      <c r="G349" s="90"/>
      <c r="H349" s="129">
        <f t="shared" si="5"/>
        <v>0</v>
      </c>
    </row>
    <row r="350" spans="1:8" hidden="1" x14ac:dyDescent="0.2">
      <c r="A350" s="88">
        <v>347</v>
      </c>
      <c r="B350" s="89"/>
      <c r="C350" s="77"/>
      <c r="D350" s="163"/>
      <c r="E350" s="163"/>
      <c r="F350" s="89"/>
      <c r="G350" s="90"/>
      <c r="H350" s="129">
        <f t="shared" si="5"/>
        <v>0</v>
      </c>
    </row>
    <row r="351" spans="1:8" hidden="1" x14ac:dyDescent="0.2">
      <c r="A351" s="88">
        <v>348</v>
      </c>
      <c r="B351" s="89"/>
      <c r="C351" s="77"/>
      <c r="D351" s="163"/>
      <c r="E351" s="163"/>
      <c r="F351" s="89"/>
      <c r="G351" s="90"/>
      <c r="H351" s="129">
        <f t="shared" si="5"/>
        <v>0</v>
      </c>
    </row>
    <row r="352" spans="1:8" hidden="1" x14ac:dyDescent="0.2">
      <c r="A352" s="88">
        <v>349</v>
      </c>
      <c r="B352" s="89"/>
      <c r="C352" s="77"/>
      <c r="D352" s="163"/>
      <c r="E352" s="163"/>
      <c r="F352" s="89"/>
      <c r="G352" s="90"/>
      <c r="H352" s="129">
        <f t="shared" si="5"/>
        <v>0</v>
      </c>
    </row>
    <row r="353" spans="1:8" hidden="1" x14ac:dyDescent="0.2">
      <c r="A353" s="88">
        <v>350</v>
      </c>
      <c r="B353" s="89"/>
      <c r="C353" s="77"/>
      <c r="D353" s="163"/>
      <c r="E353" s="163"/>
      <c r="F353" s="89"/>
      <c r="G353" s="90"/>
      <c r="H353" s="129">
        <f t="shared" si="5"/>
        <v>0</v>
      </c>
    </row>
    <row r="354" spans="1:8" hidden="1" x14ac:dyDescent="0.2">
      <c r="A354" s="88">
        <v>351</v>
      </c>
      <c r="B354" s="89"/>
      <c r="C354" s="77"/>
      <c r="D354" s="163"/>
      <c r="E354" s="163"/>
      <c r="F354" s="89"/>
      <c r="G354" s="90"/>
      <c r="H354" s="129">
        <f t="shared" si="5"/>
        <v>0</v>
      </c>
    </row>
    <row r="355" spans="1:8" hidden="1" x14ac:dyDescent="0.2">
      <c r="A355" s="88">
        <v>352</v>
      </c>
      <c r="B355" s="89"/>
      <c r="C355" s="77"/>
      <c r="D355" s="163"/>
      <c r="E355" s="163"/>
      <c r="F355" s="89"/>
      <c r="G355" s="90"/>
      <c r="H355" s="129">
        <f t="shared" si="5"/>
        <v>0</v>
      </c>
    </row>
    <row r="356" spans="1:8" hidden="1" x14ac:dyDescent="0.2">
      <c r="A356" s="88">
        <v>353</v>
      </c>
      <c r="B356" s="89"/>
      <c r="C356" s="77"/>
      <c r="D356" s="163"/>
      <c r="E356" s="163"/>
      <c r="F356" s="89"/>
      <c r="G356" s="90"/>
      <c r="H356" s="129">
        <f t="shared" si="5"/>
        <v>0</v>
      </c>
    </row>
    <row r="357" spans="1:8" hidden="1" x14ac:dyDescent="0.2">
      <c r="A357" s="88">
        <v>354</v>
      </c>
      <c r="B357" s="89"/>
      <c r="C357" s="77"/>
      <c r="D357" s="163"/>
      <c r="E357" s="163"/>
      <c r="F357" s="89"/>
      <c r="G357" s="90"/>
      <c r="H357" s="129">
        <f t="shared" si="5"/>
        <v>0</v>
      </c>
    </row>
    <row r="358" spans="1:8" hidden="1" x14ac:dyDescent="0.2">
      <c r="A358" s="88">
        <v>355</v>
      </c>
      <c r="B358" s="89"/>
      <c r="C358" s="77"/>
      <c r="D358" s="163"/>
      <c r="E358" s="163"/>
      <c r="F358" s="89"/>
      <c r="G358" s="90"/>
      <c r="H358" s="129">
        <f t="shared" si="5"/>
        <v>0</v>
      </c>
    </row>
    <row r="359" spans="1:8" hidden="1" x14ac:dyDescent="0.2">
      <c r="A359" s="88">
        <v>356</v>
      </c>
      <c r="B359" s="89"/>
      <c r="C359" s="77"/>
      <c r="D359" s="163"/>
      <c r="E359" s="163"/>
      <c r="F359" s="89"/>
      <c r="G359" s="90"/>
      <c r="H359" s="129">
        <f t="shared" si="5"/>
        <v>0</v>
      </c>
    </row>
    <row r="360" spans="1:8" hidden="1" x14ac:dyDescent="0.2">
      <c r="A360" s="88">
        <v>357</v>
      </c>
      <c r="B360" s="89"/>
      <c r="C360" s="77"/>
      <c r="D360" s="163"/>
      <c r="E360" s="163"/>
      <c r="F360" s="89"/>
      <c r="G360" s="90"/>
      <c r="H360" s="129">
        <f t="shared" si="5"/>
        <v>0</v>
      </c>
    </row>
    <row r="361" spans="1:8" hidden="1" x14ac:dyDescent="0.2">
      <c r="A361" s="88">
        <v>358</v>
      </c>
      <c r="B361" s="89"/>
      <c r="C361" s="77"/>
      <c r="D361" s="163"/>
      <c r="E361" s="163"/>
      <c r="F361" s="89"/>
      <c r="G361" s="90"/>
      <c r="H361" s="129">
        <f t="shared" si="5"/>
        <v>0</v>
      </c>
    </row>
    <row r="362" spans="1:8" hidden="1" x14ac:dyDescent="0.2">
      <c r="A362" s="88">
        <v>359</v>
      </c>
      <c r="B362" s="89"/>
      <c r="C362" s="77"/>
      <c r="D362" s="163"/>
      <c r="E362" s="163"/>
      <c r="F362" s="89"/>
      <c r="G362" s="90"/>
      <c r="H362" s="129">
        <f t="shared" si="5"/>
        <v>0</v>
      </c>
    </row>
    <row r="363" spans="1:8" hidden="1" x14ac:dyDescent="0.2">
      <c r="A363" s="88">
        <v>360</v>
      </c>
      <c r="B363" s="89"/>
      <c r="C363" s="77"/>
      <c r="D363" s="163"/>
      <c r="E363" s="163"/>
      <c r="F363" s="89"/>
      <c r="G363" s="90"/>
      <c r="H363" s="129">
        <f t="shared" si="5"/>
        <v>0</v>
      </c>
    </row>
    <row r="364" spans="1:8" hidden="1" x14ac:dyDescent="0.2">
      <c r="A364" s="88">
        <v>361</v>
      </c>
      <c r="B364" s="89"/>
      <c r="C364" s="77"/>
      <c r="D364" s="163"/>
      <c r="E364" s="163"/>
      <c r="F364" s="89"/>
      <c r="G364" s="90"/>
      <c r="H364" s="129">
        <f t="shared" si="5"/>
        <v>0</v>
      </c>
    </row>
    <row r="365" spans="1:8" hidden="1" x14ac:dyDescent="0.2">
      <c r="A365" s="88">
        <v>362</v>
      </c>
      <c r="B365" s="89"/>
      <c r="C365" s="77"/>
      <c r="D365" s="163"/>
      <c r="E365" s="163"/>
      <c r="F365" s="89"/>
      <c r="G365" s="90"/>
      <c r="H365" s="129">
        <f t="shared" si="5"/>
        <v>0</v>
      </c>
    </row>
    <row r="366" spans="1:8" hidden="1" x14ac:dyDescent="0.2">
      <c r="A366" s="88">
        <v>363</v>
      </c>
      <c r="B366" s="89"/>
      <c r="C366" s="77"/>
      <c r="D366" s="163"/>
      <c r="E366" s="163"/>
      <c r="F366" s="89"/>
      <c r="G366" s="90"/>
      <c r="H366" s="129">
        <f t="shared" si="5"/>
        <v>0</v>
      </c>
    </row>
    <row r="367" spans="1:8" hidden="1" x14ac:dyDescent="0.2">
      <c r="A367" s="88">
        <v>364</v>
      </c>
      <c r="B367" s="89"/>
      <c r="C367" s="77"/>
      <c r="D367" s="163"/>
      <c r="E367" s="163"/>
      <c r="F367" s="89"/>
      <c r="G367" s="90"/>
      <c r="H367" s="129">
        <f t="shared" si="5"/>
        <v>0</v>
      </c>
    </row>
    <row r="368" spans="1:8" hidden="1" x14ac:dyDescent="0.2">
      <c r="A368" s="88">
        <v>365</v>
      </c>
      <c r="B368" s="89"/>
      <c r="C368" s="77"/>
      <c r="D368" s="163"/>
      <c r="E368" s="163"/>
      <c r="F368" s="89"/>
      <c r="G368" s="90"/>
      <c r="H368" s="129">
        <f t="shared" si="5"/>
        <v>0</v>
      </c>
    </row>
    <row r="369" spans="1:8" hidden="1" x14ac:dyDescent="0.2">
      <c r="A369" s="88">
        <v>366</v>
      </c>
      <c r="B369" s="89"/>
      <c r="C369" s="77"/>
      <c r="D369" s="163"/>
      <c r="E369" s="163"/>
      <c r="F369" s="89"/>
      <c r="G369" s="90"/>
      <c r="H369" s="129">
        <f t="shared" si="5"/>
        <v>0</v>
      </c>
    </row>
    <row r="370" spans="1:8" hidden="1" x14ac:dyDescent="0.2">
      <c r="A370" s="88">
        <v>367</v>
      </c>
      <c r="B370" s="89"/>
      <c r="C370" s="77"/>
      <c r="D370" s="163"/>
      <c r="E370" s="163"/>
      <c r="F370" s="89"/>
      <c r="G370" s="90"/>
      <c r="H370" s="129">
        <f t="shared" si="5"/>
        <v>0</v>
      </c>
    </row>
    <row r="371" spans="1:8" hidden="1" x14ac:dyDescent="0.2">
      <c r="A371" s="88">
        <v>368</v>
      </c>
      <c r="B371" s="89"/>
      <c r="C371" s="77"/>
      <c r="D371" s="163"/>
      <c r="E371" s="163"/>
      <c r="F371" s="89"/>
      <c r="G371" s="90"/>
      <c r="H371" s="129">
        <f t="shared" si="5"/>
        <v>0</v>
      </c>
    </row>
    <row r="372" spans="1:8" hidden="1" x14ac:dyDescent="0.2">
      <c r="A372" s="88">
        <v>369</v>
      </c>
      <c r="B372" s="89"/>
      <c r="C372" s="77"/>
      <c r="D372" s="163"/>
      <c r="E372" s="163"/>
      <c r="F372" s="89"/>
      <c r="G372" s="90"/>
      <c r="H372" s="129">
        <f t="shared" si="5"/>
        <v>0</v>
      </c>
    </row>
    <row r="373" spans="1:8" hidden="1" x14ac:dyDescent="0.2">
      <c r="A373" s="88">
        <v>370</v>
      </c>
      <c r="B373" s="89"/>
      <c r="C373" s="77"/>
      <c r="D373" s="163"/>
      <c r="E373" s="163"/>
      <c r="F373" s="89"/>
      <c r="G373" s="90"/>
      <c r="H373" s="129">
        <f t="shared" si="5"/>
        <v>0</v>
      </c>
    </row>
    <row r="374" spans="1:8" hidden="1" x14ac:dyDescent="0.2">
      <c r="A374" s="88">
        <v>371</v>
      </c>
      <c r="B374" s="89"/>
      <c r="C374" s="77"/>
      <c r="D374" s="163"/>
      <c r="E374" s="163"/>
      <c r="F374" s="89"/>
      <c r="G374" s="90"/>
      <c r="H374" s="129">
        <f t="shared" si="5"/>
        <v>0</v>
      </c>
    </row>
    <row r="375" spans="1:8" hidden="1" x14ac:dyDescent="0.2">
      <c r="A375" s="88">
        <v>372</v>
      </c>
      <c r="B375" s="89"/>
      <c r="C375" s="77"/>
      <c r="D375" s="163"/>
      <c r="E375" s="163"/>
      <c r="F375" s="89"/>
      <c r="G375" s="90"/>
      <c r="H375" s="129">
        <f t="shared" si="5"/>
        <v>0</v>
      </c>
    </row>
    <row r="376" spans="1:8" hidden="1" x14ac:dyDescent="0.2">
      <c r="A376" s="88">
        <v>373</v>
      </c>
      <c r="B376" s="89"/>
      <c r="C376" s="77"/>
      <c r="D376" s="163"/>
      <c r="E376" s="163"/>
      <c r="F376" s="89"/>
      <c r="G376" s="90"/>
      <c r="H376" s="129">
        <f t="shared" si="5"/>
        <v>0</v>
      </c>
    </row>
    <row r="377" spans="1:8" hidden="1" x14ac:dyDescent="0.2">
      <c r="A377" s="88">
        <v>374</v>
      </c>
      <c r="B377" s="89"/>
      <c r="C377" s="77"/>
      <c r="D377" s="163"/>
      <c r="E377" s="163"/>
      <c r="F377" s="89"/>
      <c r="G377" s="90"/>
      <c r="H377" s="129">
        <f t="shared" si="5"/>
        <v>0</v>
      </c>
    </row>
    <row r="378" spans="1:8" hidden="1" x14ac:dyDescent="0.2">
      <c r="A378" s="88">
        <v>375</v>
      </c>
      <c r="B378" s="89"/>
      <c r="C378" s="77"/>
      <c r="D378" s="163"/>
      <c r="E378" s="163"/>
      <c r="F378" s="89"/>
      <c r="G378" s="90"/>
      <c r="H378" s="129">
        <f t="shared" si="5"/>
        <v>0</v>
      </c>
    </row>
    <row r="379" spans="1:8" hidden="1" x14ac:dyDescent="0.2">
      <c r="A379" s="88">
        <v>376</v>
      </c>
      <c r="B379" s="89"/>
      <c r="C379" s="77"/>
      <c r="D379" s="163"/>
      <c r="E379" s="163"/>
      <c r="F379" s="89"/>
      <c r="G379" s="90"/>
      <c r="H379" s="129">
        <f t="shared" si="5"/>
        <v>0</v>
      </c>
    </row>
    <row r="380" spans="1:8" hidden="1" x14ac:dyDescent="0.2">
      <c r="A380" s="88">
        <v>377</v>
      </c>
      <c r="B380" s="89"/>
      <c r="C380" s="77"/>
      <c r="D380" s="163"/>
      <c r="E380" s="163"/>
      <c r="F380" s="89"/>
      <c r="G380" s="90"/>
      <c r="H380" s="129">
        <f t="shared" si="5"/>
        <v>0</v>
      </c>
    </row>
    <row r="381" spans="1:8" hidden="1" x14ac:dyDescent="0.2">
      <c r="A381" s="88">
        <v>378</v>
      </c>
      <c r="B381" s="89"/>
      <c r="C381" s="77"/>
      <c r="D381" s="163"/>
      <c r="E381" s="163"/>
      <c r="F381" s="89"/>
      <c r="G381" s="90"/>
      <c r="H381" s="129">
        <f t="shared" si="5"/>
        <v>0</v>
      </c>
    </row>
    <row r="382" spans="1:8" hidden="1" x14ac:dyDescent="0.2">
      <c r="A382" s="88">
        <v>379</v>
      </c>
      <c r="B382" s="89"/>
      <c r="C382" s="77"/>
      <c r="D382" s="163"/>
      <c r="E382" s="163"/>
      <c r="F382" s="89"/>
      <c r="G382" s="90"/>
      <c r="H382" s="129">
        <f t="shared" si="5"/>
        <v>0</v>
      </c>
    </row>
    <row r="383" spans="1:8" hidden="1" x14ac:dyDescent="0.2">
      <c r="A383" s="88">
        <v>380</v>
      </c>
      <c r="B383" s="89"/>
      <c r="C383" s="77"/>
      <c r="D383" s="163"/>
      <c r="E383" s="163"/>
      <c r="F383" s="89"/>
      <c r="G383" s="90"/>
      <c r="H383" s="129">
        <f t="shared" si="5"/>
        <v>0</v>
      </c>
    </row>
    <row r="384" spans="1:8" hidden="1" x14ac:dyDescent="0.2">
      <c r="A384" s="88">
        <v>381</v>
      </c>
      <c r="B384" s="89"/>
      <c r="C384" s="77"/>
      <c r="D384" s="163"/>
      <c r="E384" s="163"/>
      <c r="F384" s="89"/>
      <c r="G384" s="90"/>
      <c r="H384" s="129">
        <f t="shared" si="5"/>
        <v>0</v>
      </c>
    </row>
    <row r="385" spans="1:8" hidden="1" x14ac:dyDescent="0.2">
      <c r="A385" s="88">
        <v>382</v>
      </c>
      <c r="B385" s="89"/>
      <c r="C385" s="77"/>
      <c r="D385" s="163"/>
      <c r="E385" s="163"/>
      <c r="F385" s="89"/>
      <c r="G385" s="90"/>
      <c r="H385" s="129">
        <f t="shared" si="5"/>
        <v>0</v>
      </c>
    </row>
    <row r="386" spans="1:8" hidden="1" x14ac:dyDescent="0.2">
      <c r="A386" s="88">
        <v>383</v>
      </c>
      <c r="B386" s="89"/>
      <c r="C386" s="77"/>
      <c r="D386" s="163"/>
      <c r="E386" s="163"/>
      <c r="F386" s="89"/>
      <c r="G386" s="90"/>
      <c r="H386" s="129">
        <f t="shared" si="5"/>
        <v>0</v>
      </c>
    </row>
    <row r="387" spans="1:8" hidden="1" x14ac:dyDescent="0.2">
      <c r="A387" s="88">
        <v>384</v>
      </c>
      <c r="B387" s="89"/>
      <c r="C387" s="77"/>
      <c r="D387" s="163"/>
      <c r="E387" s="163"/>
      <c r="F387" s="89"/>
      <c r="G387" s="90"/>
      <c r="H387" s="129">
        <f t="shared" si="5"/>
        <v>0</v>
      </c>
    </row>
    <row r="388" spans="1:8" hidden="1" x14ac:dyDescent="0.2">
      <c r="A388" s="88">
        <v>385</v>
      </c>
      <c r="B388" s="89"/>
      <c r="C388" s="77"/>
      <c r="D388" s="163"/>
      <c r="E388" s="163"/>
      <c r="F388" s="89"/>
      <c r="G388" s="90"/>
      <c r="H388" s="129">
        <f t="shared" si="5"/>
        <v>0</v>
      </c>
    </row>
    <row r="389" spans="1:8" hidden="1" x14ac:dyDescent="0.2">
      <c r="A389" s="88">
        <v>386</v>
      </c>
      <c r="B389" s="89"/>
      <c r="C389" s="77"/>
      <c r="D389" s="163"/>
      <c r="E389" s="163"/>
      <c r="F389" s="89"/>
      <c r="G389" s="90"/>
      <c r="H389" s="129">
        <f t="shared" ref="H389:H452" si="6">IFERROR((DATEDIF(D389,E389,"M")+1)*C389,0)</f>
        <v>0</v>
      </c>
    </row>
    <row r="390" spans="1:8" hidden="1" x14ac:dyDescent="0.2">
      <c r="A390" s="88">
        <v>387</v>
      </c>
      <c r="B390" s="89"/>
      <c r="C390" s="77"/>
      <c r="D390" s="163"/>
      <c r="E390" s="163"/>
      <c r="F390" s="89"/>
      <c r="G390" s="90"/>
      <c r="H390" s="129">
        <f t="shared" si="6"/>
        <v>0</v>
      </c>
    </row>
    <row r="391" spans="1:8" hidden="1" x14ac:dyDescent="0.2">
      <c r="A391" s="88">
        <v>388</v>
      </c>
      <c r="B391" s="89"/>
      <c r="C391" s="77"/>
      <c r="D391" s="163"/>
      <c r="E391" s="163"/>
      <c r="F391" s="89"/>
      <c r="G391" s="90"/>
      <c r="H391" s="129">
        <f t="shared" si="6"/>
        <v>0</v>
      </c>
    </row>
    <row r="392" spans="1:8" hidden="1" x14ac:dyDescent="0.2">
      <c r="A392" s="88">
        <v>389</v>
      </c>
      <c r="B392" s="89"/>
      <c r="C392" s="77"/>
      <c r="D392" s="163"/>
      <c r="E392" s="163"/>
      <c r="F392" s="89"/>
      <c r="G392" s="90"/>
      <c r="H392" s="129">
        <f t="shared" si="6"/>
        <v>0</v>
      </c>
    </row>
    <row r="393" spans="1:8" hidden="1" x14ac:dyDescent="0.2">
      <c r="A393" s="88">
        <v>390</v>
      </c>
      <c r="B393" s="89"/>
      <c r="C393" s="77"/>
      <c r="D393" s="163"/>
      <c r="E393" s="163"/>
      <c r="F393" s="89"/>
      <c r="G393" s="90"/>
      <c r="H393" s="129">
        <f t="shared" si="6"/>
        <v>0</v>
      </c>
    </row>
    <row r="394" spans="1:8" hidden="1" x14ac:dyDescent="0.2">
      <c r="A394" s="88">
        <v>391</v>
      </c>
      <c r="B394" s="89"/>
      <c r="C394" s="77"/>
      <c r="D394" s="163"/>
      <c r="E394" s="163"/>
      <c r="F394" s="89"/>
      <c r="G394" s="90"/>
      <c r="H394" s="129">
        <f t="shared" si="6"/>
        <v>0</v>
      </c>
    </row>
    <row r="395" spans="1:8" hidden="1" x14ac:dyDescent="0.2">
      <c r="A395" s="88">
        <v>392</v>
      </c>
      <c r="B395" s="89"/>
      <c r="C395" s="77"/>
      <c r="D395" s="163"/>
      <c r="E395" s="163"/>
      <c r="F395" s="89"/>
      <c r="G395" s="90"/>
      <c r="H395" s="129">
        <f t="shared" si="6"/>
        <v>0</v>
      </c>
    </row>
    <row r="396" spans="1:8" hidden="1" x14ac:dyDescent="0.2">
      <c r="A396" s="88">
        <v>393</v>
      </c>
      <c r="B396" s="89"/>
      <c r="C396" s="77"/>
      <c r="D396" s="163"/>
      <c r="E396" s="163"/>
      <c r="F396" s="89"/>
      <c r="G396" s="90"/>
      <c r="H396" s="129">
        <f t="shared" si="6"/>
        <v>0</v>
      </c>
    </row>
    <row r="397" spans="1:8" hidden="1" x14ac:dyDescent="0.2">
      <c r="A397" s="88">
        <v>394</v>
      </c>
      <c r="B397" s="89"/>
      <c r="C397" s="77"/>
      <c r="D397" s="163"/>
      <c r="E397" s="163"/>
      <c r="F397" s="89"/>
      <c r="G397" s="90"/>
      <c r="H397" s="129">
        <f t="shared" si="6"/>
        <v>0</v>
      </c>
    </row>
    <row r="398" spans="1:8" hidden="1" x14ac:dyDescent="0.2">
      <c r="A398" s="88">
        <v>395</v>
      </c>
      <c r="B398" s="89"/>
      <c r="C398" s="77"/>
      <c r="D398" s="163"/>
      <c r="E398" s="163"/>
      <c r="F398" s="89"/>
      <c r="G398" s="90"/>
      <c r="H398" s="129">
        <f t="shared" si="6"/>
        <v>0</v>
      </c>
    </row>
    <row r="399" spans="1:8" hidden="1" x14ac:dyDescent="0.2">
      <c r="A399" s="88">
        <v>396</v>
      </c>
      <c r="B399" s="89"/>
      <c r="C399" s="77"/>
      <c r="D399" s="163"/>
      <c r="E399" s="163"/>
      <c r="F399" s="89"/>
      <c r="G399" s="90"/>
      <c r="H399" s="129">
        <f t="shared" si="6"/>
        <v>0</v>
      </c>
    </row>
    <row r="400" spans="1:8" hidden="1" x14ac:dyDescent="0.2">
      <c r="A400" s="88">
        <v>397</v>
      </c>
      <c r="B400" s="89"/>
      <c r="C400" s="77"/>
      <c r="D400" s="163"/>
      <c r="E400" s="163"/>
      <c r="F400" s="89"/>
      <c r="G400" s="90"/>
      <c r="H400" s="129">
        <f t="shared" si="6"/>
        <v>0</v>
      </c>
    </row>
    <row r="401" spans="1:8" hidden="1" x14ac:dyDescent="0.2">
      <c r="A401" s="88">
        <v>398</v>
      </c>
      <c r="B401" s="89"/>
      <c r="C401" s="77"/>
      <c r="D401" s="163"/>
      <c r="E401" s="163"/>
      <c r="F401" s="89"/>
      <c r="G401" s="90"/>
      <c r="H401" s="129">
        <f t="shared" si="6"/>
        <v>0</v>
      </c>
    </row>
    <row r="402" spans="1:8" hidden="1" x14ac:dyDescent="0.2">
      <c r="A402" s="88">
        <v>399</v>
      </c>
      <c r="B402" s="89"/>
      <c r="C402" s="77"/>
      <c r="D402" s="163"/>
      <c r="E402" s="163"/>
      <c r="F402" s="89"/>
      <c r="G402" s="90"/>
      <c r="H402" s="129">
        <f t="shared" si="6"/>
        <v>0</v>
      </c>
    </row>
    <row r="403" spans="1:8" hidden="1" x14ac:dyDescent="0.2">
      <c r="A403" s="88">
        <v>400</v>
      </c>
      <c r="B403" s="89"/>
      <c r="C403" s="77"/>
      <c r="D403" s="163"/>
      <c r="E403" s="163"/>
      <c r="F403" s="89"/>
      <c r="G403" s="90"/>
      <c r="H403" s="129">
        <f t="shared" si="6"/>
        <v>0</v>
      </c>
    </row>
    <row r="404" spans="1:8" hidden="1" x14ac:dyDescent="0.2">
      <c r="A404" s="88">
        <v>401</v>
      </c>
      <c r="B404" s="89"/>
      <c r="C404" s="77"/>
      <c r="D404" s="163"/>
      <c r="E404" s="163"/>
      <c r="F404" s="89"/>
      <c r="G404" s="90"/>
      <c r="H404" s="129">
        <f t="shared" si="6"/>
        <v>0</v>
      </c>
    </row>
    <row r="405" spans="1:8" hidden="1" x14ac:dyDescent="0.2">
      <c r="A405" s="88">
        <v>402</v>
      </c>
      <c r="B405" s="89"/>
      <c r="C405" s="77"/>
      <c r="D405" s="163"/>
      <c r="E405" s="163"/>
      <c r="F405" s="89"/>
      <c r="G405" s="90"/>
      <c r="H405" s="129">
        <f t="shared" si="6"/>
        <v>0</v>
      </c>
    </row>
    <row r="406" spans="1:8" hidden="1" x14ac:dyDescent="0.2">
      <c r="A406" s="88">
        <v>403</v>
      </c>
      <c r="B406" s="89"/>
      <c r="C406" s="77"/>
      <c r="D406" s="163"/>
      <c r="E406" s="163"/>
      <c r="F406" s="89"/>
      <c r="G406" s="90"/>
      <c r="H406" s="129">
        <f t="shared" si="6"/>
        <v>0</v>
      </c>
    </row>
    <row r="407" spans="1:8" hidden="1" x14ac:dyDescent="0.2">
      <c r="A407" s="88">
        <v>404</v>
      </c>
      <c r="B407" s="89"/>
      <c r="C407" s="77"/>
      <c r="D407" s="163"/>
      <c r="E407" s="163"/>
      <c r="F407" s="89"/>
      <c r="G407" s="90"/>
      <c r="H407" s="129">
        <f t="shared" si="6"/>
        <v>0</v>
      </c>
    </row>
    <row r="408" spans="1:8" hidden="1" x14ac:dyDescent="0.2">
      <c r="A408" s="88">
        <v>405</v>
      </c>
      <c r="B408" s="89"/>
      <c r="C408" s="77"/>
      <c r="D408" s="163"/>
      <c r="E408" s="163"/>
      <c r="F408" s="89"/>
      <c r="G408" s="90"/>
      <c r="H408" s="129">
        <f t="shared" si="6"/>
        <v>0</v>
      </c>
    </row>
    <row r="409" spans="1:8" hidden="1" x14ac:dyDescent="0.2">
      <c r="A409" s="88">
        <v>406</v>
      </c>
      <c r="B409" s="89"/>
      <c r="C409" s="77"/>
      <c r="D409" s="163"/>
      <c r="E409" s="163"/>
      <c r="F409" s="89"/>
      <c r="G409" s="90"/>
      <c r="H409" s="129">
        <f t="shared" si="6"/>
        <v>0</v>
      </c>
    </row>
    <row r="410" spans="1:8" hidden="1" x14ac:dyDescent="0.2">
      <c r="A410" s="88">
        <v>407</v>
      </c>
      <c r="B410" s="89"/>
      <c r="C410" s="77"/>
      <c r="D410" s="163"/>
      <c r="E410" s="163"/>
      <c r="F410" s="89"/>
      <c r="G410" s="90"/>
      <c r="H410" s="129">
        <f t="shared" si="6"/>
        <v>0</v>
      </c>
    </row>
    <row r="411" spans="1:8" hidden="1" x14ac:dyDescent="0.2">
      <c r="A411" s="88">
        <v>408</v>
      </c>
      <c r="B411" s="89"/>
      <c r="C411" s="77"/>
      <c r="D411" s="163"/>
      <c r="E411" s="163"/>
      <c r="F411" s="89"/>
      <c r="G411" s="90"/>
      <c r="H411" s="129">
        <f t="shared" si="6"/>
        <v>0</v>
      </c>
    </row>
    <row r="412" spans="1:8" hidden="1" x14ac:dyDescent="0.2">
      <c r="A412" s="88">
        <v>409</v>
      </c>
      <c r="B412" s="89"/>
      <c r="C412" s="77"/>
      <c r="D412" s="163"/>
      <c r="E412" s="163"/>
      <c r="F412" s="89"/>
      <c r="G412" s="90"/>
      <c r="H412" s="129">
        <f t="shared" si="6"/>
        <v>0</v>
      </c>
    </row>
    <row r="413" spans="1:8" hidden="1" x14ac:dyDescent="0.2">
      <c r="A413" s="88">
        <v>410</v>
      </c>
      <c r="B413" s="89"/>
      <c r="C413" s="77"/>
      <c r="D413" s="163"/>
      <c r="E413" s="163"/>
      <c r="F413" s="89"/>
      <c r="G413" s="90"/>
      <c r="H413" s="129">
        <f t="shared" si="6"/>
        <v>0</v>
      </c>
    </row>
    <row r="414" spans="1:8" hidden="1" x14ac:dyDescent="0.2">
      <c r="A414" s="88">
        <v>411</v>
      </c>
      <c r="B414" s="89"/>
      <c r="C414" s="77"/>
      <c r="D414" s="163"/>
      <c r="E414" s="163"/>
      <c r="F414" s="89"/>
      <c r="G414" s="90"/>
      <c r="H414" s="129">
        <f t="shared" si="6"/>
        <v>0</v>
      </c>
    </row>
    <row r="415" spans="1:8" hidden="1" x14ac:dyDescent="0.2">
      <c r="A415" s="88">
        <v>412</v>
      </c>
      <c r="B415" s="89"/>
      <c r="C415" s="77"/>
      <c r="D415" s="163"/>
      <c r="E415" s="163"/>
      <c r="F415" s="89"/>
      <c r="G415" s="90"/>
      <c r="H415" s="129">
        <f t="shared" si="6"/>
        <v>0</v>
      </c>
    </row>
    <row r="416" spans="1:8" hidden="1" x14ac:dyDescent="0.2">
      <c r="A416" s="88">
        <v>413</v>
      </c>
      <c r="B416" s="89"/>
      <c r="C416" s="77"/>
      <c r="D416" s="163"/>
      <c r="E416" s="163"/>
      <c r="F416" s="89"/>
      <c r="G416" s="90"/>
      <c r="H416" s="129">
        <f t="shared" si="6"/>
        <v>0</v>
      </c>
    </row>
    <row r="417" spans="1:8" hidden="1" x14ac:dyDescent="0.2">
      <c r="A417" s="88">
        <v>414</v>
      </c>
      <c r="B417" s="89"/>
      <c r="C417" s="77"/>
      <c r="D417" s="163"/>
      <c r="E417" s="163"/>
      <c r="F417" s="89"/>
      <c r="G417" s="90"/>
      <c r="H417" s="129">
        <f t="shared" si="6"/>
        <v>0</v>
      </c>
    </row>
    <row r="418" spans="1:8" hidden="1" x14ac:dyDescent="0.2">
      <c r="A418" s="88">
        <v>415</v>
      </c>
      <c r="B418" s="89"/>
      <c r="C418" s="77"/>
      <c r="D418" s="163"/>
      <c r="E418" s="163"/>
      <c r="F418" s="89"/>
      <c r="G418" s="90"/>
      <c r="H418" s="129">
        <f t="shared" si="6"/>
        <v>0</v>
      </c>
    </row>
    <row r="419" spans="1:8" hidden="1" x14ac:dyDescent="0.2">
      <c r="A419" s="88">
        <v>416</v>
      </c>
      <c r="B419" s="89"/>
      <c r="C419" s="77"/>
      <c r="D419" s="163"/>
      <c r="E419" s="163"/>
      <c r="F419" s="89"/>
      <c r="G419" s="90"/>
      <c r="H419" s="129">
        <f t="shared" si="6"/>
        <v>0</v>
      </c>
    </row>
    <row r="420" spans="1:8" hidden="1" x14ac:dyDescent="0.2">
      <c r="A420" s="88">
        <v>417</v>
      </c>
      <c r="B420" s="89"/>
      <c r="C420" s="77"/>
      <c r="D420" s="163"/>
      <c r="E420" s="163"/>
      <c r="F420" s="89"/>
      <c r="G420" s="90"/>
      <c r="H420" s="129">
        <f t="shared" si="6"/>
        <v>0</v>
      </c>
    </row>
    <row r="421" spans="1:8" hidden="1" x14ac:dyDescent="0.2">
      <c r="A421" s="88">
        <v>418</v>
      </c>
      <c r="B421" s="89"/>
      <c r="C421" s="77"/>
      <c r="D421" s="163"/>
      <c r="E421" s="163"/>
      <c r="F421" s="89"/>
      <c r="G421" s="90"/>
      <c r="H421" s="129">
        <f t="shared" si="6"/>
        <v>0</v>
      </c>
    </row>
    <row r="422" spans="1:8" hidden="1" x14ac:dyDescent="0.2">
      <c r="A422" s="88">
        <v>419</v>
      </c>
      <c r="B422" s="89"/>
      <c r="C422" s="77"/>
      <c r="D422" s="163"/>
      <c r="E422" s="163"/>
      <c r="F422" s="89"/>
      <c r="G422" s="90"/>
      <c r="H422" s="129">
        <f t="shared" si="6"/>
        <v>0</v>
      </c>
    </row>
    <row r="423" spans="1:8" hidden="1" x14ac:dyDescent="0.2">
      <c r="A423" s="88">
        <v>420</v>
      </c>
      <c r="B423" s="89"/>
      <c r="C423" s="77"/>
      <c r="D423" s="163"/>
      <c r="E423" s="163"/>
      <c r="F423" s="89"/>
      <c r="G423" s="90"/>
      <c r="H423" s="129">
        <f t="shared" si="6"/>
        <v>0</v>
      </c>
    </row>
    <row r="424" spans="1:8" hidden="1" x14ac:dyDescent="0.2">
      <c r="A424" s="88">
        <v>421</v>
      </c>
      <c r="B424" s="89"/>
      <c r="C424" s="77"/>
      <c r="D424" s="163"/>
      <c r="E424" s="163"/>
      <c r="F424" s="89"/>
      <c r="G424" s="90"/>
      <c r="H424" s="129">
        <f t="shared" si="6"/>
        <v>0</v>
      </c>
    </row>
    <row r="425" spans="1:8" hidden="1" x14ac:dyDescent="0.2">
      <c r="A425" s="88">
        <v>422</v>
      </c>
      <c r="B425" s="89"/>
      <c r="C425" s="77"/>
      <c r="D425" s="163"/>
      <c r="E425" s="163"/>
      <c r="F425" s="89"/>
      <c r="G425" s="90"/>
      <c r="H425" s="129">
        <f t="shared" si="6"/>
        <v>0</v>
      </c>
    </row>
    <row r="426" spans="1:8" hidden="1" x14ac:dyDescent="0.2">
      <c r="A426" s="88">
        <v>423</v>
      </c>
      <c r="B426" s="89"/>
      <c r="C426" s="77"/>
      <c r="D426" s="163"/>
      <c r="E426" s="163"/>
      <c r="F426" s="89"/>
      <c r="G426" s="90"/>
      <c r="H426" s="129">
        <f t="shared" si="6"/>
        <v>0</v>
      </c>
    </row>
    <row r="427" spans="1:8" hidden="1" x14ac:dyDescent="0.2">
      <c r="A427" s="88">
        <v>424</v>
      </c>
      <c r="B427" s="89"/>
      <c r="C427" s="77"/>
      <c r="D427" s="163"/>
      <c r="E427" s="163"/>
      <c r="F427" s="89"/>
      <c r="G427" s="90"/>
      <c r="H427" s="129">
        <f t="shared" si="6"/>
        <v>0</v>
      </c>
    </row>
    <row r="428" spans="1:8" hidden="1" x14ac:dyDescent="0.2">
      <c r="A428" s="88">
        <v>425</v>
      </c>
      <c r="B428" s="89"/>
      <c r="C428" s="77"/>
      <c r="D428" s="163"/>
      <c r="E428" s="163"/>
      <c r="F428" s="89"/>
      <c r="G428" s="90"/>
      <c r="H428" s="129">
        <f t="shared" si="6"/>
        <v>0</v>
      </c>
    </row>
    <row r="429" spans="1:8" hidden="1" x14ac:dyDescent="0.2">
      <c r="A429" s="88">
        <v>426</v>
      </c>
      <c r="B429" s="89"/>
      <c r="C429" s="77"/>
      <c r="D429" s="163"/>
      <c r="E429" s="163"/>
      <c r="F429" s="89"/>
      <c r="G429" s="90"/>
      <c r="H429" s="129">
        <f t="shared" si="6"/>
        <v>0</v>
      </c>
    </row>
    <row r="430" spans="1:8" hidden="1" x14ac:dyDescent="0.2">
      <c r="A430" s="88">
        <v>427</v>
      </c>
      <c r="B430" s="89"/>
      <c r="C430" s="77"/>
      <c r="D430" s="163"/>
      <c r="E430" s="163"/>
      <c r="F430" s="89"/>
      <c r="G430" s="90"/>
      <c r="H430" s="129">
        <f t="shared" si="6"/>
        <v>0</v>
      </c>
    </row>
    <row r="431" spans="1:8" hidden="1" x14ac:dyDescent="0.2">
      <c r="A431" s="88">
        <v>428</v>
      </c>
      <c r="B431" s="89"/>
      <c r="C431" s="77"/>
      <c r="D431" s="163"/>
      <c r="E431" s="163"/>
      <c r="F431" s="89"/>
      <c r="G431" s="90"/>
      <c r="H431" s="129">
        <f t="shared" si="6"/>
        <v>0</v>
      </c>
    </row>
    <row r="432" spans="1:8" hidden="1" x14ac:dyDescent="0.2">
      <c r="A432" s="88">
        <v>429</v>
      </c>
      <c r="B432" s="89"/>
      <c r="C432" s="77"/>
      <c r="D432" s="163"/>
      <c r="E432" s="163"/>
      <c r="F432" s="89"/>
      <c r="G432" s="90"/>
      <c r="H432" s="129">
        <f t="shared" si="6"/>
        <v>0</v>
      </c>
    </row>
    <row r="433" spans="1:8" hidden="1" x14ac:dyDescent="0.2">
      <c r="A433" s="88">
        <v>430</v>
      </c>
      <c r="B433" s="89"/>
      <c r="C433" s="77"/>
      <c r="D433" s="163"/>
      <c r="E433" s="163"/>
      <c r="F433" s="89"/>
      <c r="G433" s="90"/>
      <c r="H433" s="129">
        <f t="shared" si="6"/>
        <v>0</v>
      </c>
    </row>
    <row r="434" spans="1:8" hidden="1" x14ac:dyDescent="0.2">
      <c r="A434" s="88">
        <v>431</v>
      </c>
      <c r="B434" s="89"/>
      <c r="C434" s="77"/>
      <c r="D434" s="163"/>
      <c r="E434" s="163"/>
      <c r="F434" s="89"/>
      <c r="G434" s="90"/>
      <c r="H434" s="129">
        <f t="shared" si="6"/>
        <v>0</v>
      </c>
    </row>
    <row r="435" spans="1:8" hidden="1" x14ac:dyDescent="0.2">
      <c r="A435" s="88">
        <v>432</v>
      </c>
      <c r="B435" s="89"/>
      <c r="C435" s="77"/>
      <c r="D435" s="163"/>
      <c r="E435" s="163"/>
      <c r="F435" s="89"/>
      <c r="G435" s="90"/>
      <c r="H435" s="129">
        <f t="shared" si="6"/>
        <v>0</v>
      </c>
    </row>
    <row r="436" spans="1:8" hidden="1" x14ac:dyDescent="0.2">
      <c r="A436" s="88">
        <v>433</v>
      </c>
      <c r="B436" s="89"/>
      <c r="C436" s="77"/>
      <c r="D436" s="163"/>
      <c r="E436" s="163"/>
      <c r="F436" s="89"/>
      <c r="G436" s="90"/>
      <c r="H436" s="129">
        <f t="shared" si="6"/>
        <v>0</v>
      </c>
    </row>
    <row r="437" spans="1:8" hidden="1" x14ac:dyDescent="0.2">
      <c r="A437" s="88">
        <v>434</v>
      </c>
      <c r="B437" s="89"/>
      <c r="C437" s="77"/>
      <c r="D437" s="163"/>
      <c r="E437" s="163"/>
      <c r="F437" s="89"/>
      <c r="G437" s="90"/>
      <c r="H437" s="129">
        <f t="shared" si="6"/>
        <v>0</v>
      </c>
    </row>
    <row r="438" spans="1:8" hidden="1" x14ac:dyDescent="0.2">
      <c r="A438" s="88">
        <v>435</v>
      </c>
      <c r="B438" s="89"/>
      <c r="C438" s="77"/>
      <c r="D438" s="163"/>
      <c r="E438" s="163"/>
      <c r="F438" s="89"/>
      <c r="G438" s="90"/>
      <c r="H438" s="129">
        <f t="shared" si="6"/>
        <v>0</v>
      </c>
    </row>
    <row r="439" spans="1:8" hidden="1" x14ac:dyDescent="0.2">
      <c r="A439" s="88">
        <v>436</v>
      </c>
      <c r="B439" s="89"/>
      <c r="C439" s="77"/>
      <c r="D439" s="163"/>
      <c r="E439" s="163"/>
      <c r="F439" s="89"/>
      <c r="G439" s="90"/>
      <c r="H439" s="129">
        <f t="shared" si="6"/>
        <v>0</v>
      </c>
    </row>
    <row r="440" spans="1:8" hidden="1" x14ac:dyDescent="0.2">
      <c r="A440" s="88">
        <v>437</v>
      </c>
      <c r="B440" s="89"/>
      <c r="C440" s="77"/>
      <c r="D440" s="163"/>
      <c r="E440" s="163"/>
      <c r="F440" s="89"/>
      <c r="G440" s="90"/>
      <c r="H440" s="129">
        <f t="shared" si="6"/>
        <v>0</v>
      </c>
    </row>
    <row r="441" spans="1:8" hidden="1" x14ac:dyDescent="0.2">
      <c r="A441" s="88">
        <v>438</v>
      </c>
      <c r="B441" s="89"/>
      <c r="C441" s="77"/>
      <c r="D441" s="163"/>
      <c r="E441" s="163"/>
      <c r="F441" s="89"/>
      <c r="G441" s="90"/>
      <c r="H441" s="129">
        <f t="shared" si="6"/>
        <v>0</v>
      </c>
    </row>
    <row r="442" spans="1:8" hidden="1" x14ac:dyDescent="0.2">
      <c r="A442" s="88">
        <v>439</v>
      </c>
      <c r="B442" s="89"/>
      <c r="C442" s="77"/>
      <c r="D442" s="163"/>
      <c r="E442" s="163"/>
      <c r="F442" s="89"/>
      <c r="G442" s="90"/>
      <c r="H442" s="129">
        <f t="shared" si="6"/>
        <v>0</v>
      </c>
    </row>
    <row r="443" spans="1:8" hidden="1" x14ac:dyDescent="0.2">
      <c r="A443" s="88">
        <v>440</v>
      </c>
      <c r="B443" s="89"/>
      <c r="C443" s="77"/>
      <c r="D443" s="163"/>
      <c r="E443" s="163"/>
      <c r="F443" s="89"/>
      <c r="G443" s="90"/>
      <c r="H443" s="129">
        <f t="shared" si="6"/>
        <v>0</v>
      </c>
    </row>
    <row r="444" spans="1:8" hidden="1" x14ac:dyDescent="0.2">
      <c r="A444" s="88">
        <v>441</v>
      </c>
      <c r="B444" s="89"/>
      <c r="C444" s="77"/>
      <c r="D444" s="163"/>
      <c r="E444" s="163"/>
      <c r="F444" s="89"/>
      <c r="G444" s="90"/>
      <c r="H444" s="129">
        <f t="shared" si="6"/>
        <v>0</v>
      </c>
    </row>
    <row r="445" spans="1:8" hidden="1" x14ac:dyDescent="0.2">
      <c r="A445" s="88">
        <v>442</v>
      </c>
      <c r="B445" s="89"/>
      <c r="C445" s="77"/>
      <c r="D445" s="163"/>
      <c r="E445" s="163"/>
      <c r="F445" s="89"/>
      <c r="G445" s="90"/>
      <c r="H445" s="129">
        <f t="shared" si="6"/>
        <v>0</v>
      </c>
    </row>
    <row r="446" spans="1:8" hidden="1" x14ac:dyDescent="0.2">
      <c r="A446" s="88">
        <v>443</v>
      </c>
      <c r="B446" s="89"/>
      <c r="C446" s="77"/>
      <c r="D446" s="163"/>
      <c r="E446" s="163"/>
      <c r="F446" s="89"/>
      <c r="G446" s="90"/>
      <c r="H446" s="129">
        <f t="shared" si="6"/>
        <v>0</v>
      </c>
    </row>
    <row r="447" spans="1:8" hidden="1" x14ac:dyDescent="0.2">
      <c r="A447" s="88">
        <v>444</v>
      </c>
      <c r="B447" s="89"/>
      <c r="C447" s="77"/>
      <c r="D447" s="163"/>
      <c r="E447" s="163"/>
      <c r="F447" s="89"/>
      <c r="G447" s="90"/>
      <c r="H447" s="129">
        <f t="shared" si="6"/>
        <v>0</v>
      </c>
    </row>
    <row r="448" spans="1:8" hidden="1" x14ac:dyDescent="0.2">
      <c r="A448" s="88">
        <v>445</v>
      </c>
      <c r="B448" s="89"/>
      <c r="C448" s="77"/>
      <c r="D448" s="163"/>
      <c r="E448" s="163"/>
      <c r="F448" s="89"/>
      <c r="G448" s="90"/>
      <c r="H448" s="129">
        <f t="shared" si="6"/>
        <v>0</v>
      </c>
    </row>
    <row r="449" spans="1:8" hidden="1" x14ac:dyDescent="0.2">
      <c r="A449" s="88">
        <v>446</v>
      </c>
      <c r="B449" s="89"/>
      <c r="C449" s="77"/>
      <c r="D449" s="163"/>
      <c r="E449" s="163"/>
      <c r="F449" s="89"/>
      <c r="G449" s="90"/>
      <c r="H449" s="129">
        <f t="shared" si="6"/>
        <v>0</v>
      </c>
    </row>
    <row r="450" spans="1:8" hidden="1" x14ac:dyDescent="0.2">
      <c r="A450" s="88">
        <v>447</v>
      </c>
      <c r="B450" s="89"/>
      <c r="C450" s="77"/>
      <c r="D450" s="163"/>
      <c r="E450" s="163"/>
      <c r="F450" s="89"/>
      <c r="G450" s="90"/>
      <c r="H450" s="129">
        <f t="shared" si="6"/>
        <v>0</v>
      </c>
    </row>
    <row r="451" spans="1:8" hidden="1" x14ac:dyDescent="0.2">
      <c r="A451" s="88">
        <v>448</v>
      </c>
      <c r="B451" s="89"/>
      <c r="C451" s="77"/>
      <c r="D451" s="163"/>
      <c r="E451" s="163"/>
      <c r="F451" s="89"/>
      <c r="G451" s="90"/>
      <c r="H451" s="129">
        <f t="shared" si="6"/>
        <v>0</v>
      </c>
    </row>
    <row r="452" spans="1:8" hidden="1" x14ac:dyDescent="0.2">
      <c r="A452" s="88">
        <v>449</v>
      </c>
      <c r="B452" s="89"/>
      <c r="C452" s="77"/>
      <c r="D452" s="163"/>
      <c r="E452" s="163"/>
      <c r="F452" s="89"/>
      <c r="G452" s="90"/>
      <c r="H452" s="129">
        <f t="shared" si="6"/>
        <v>0</v>
      </c>
    </row>
    <row r="453" spans="1:8" hidden="1" x14ac:dyDescent="0.2">
      <c r="A453" s="88">
        <v>450</v>
      </c>
      <c r="B453" s="89"/>
      <c r="C453" s="77"/>
      <c r="D453" s="163"/>
      <c r="E453" s="163"/>
      <c r="F453" s="89"/>
      <c r="G453" s="90"/>
      <c r="H453" s="129">
        <f t="shared" ref="H453:H516" si="7">IFERROR((DATEDIF(D453,E453,"M")+1)*C453,0)</f>
        <v>0</v>
      </c>
    </row>
    <row r="454" spans="1:8" hidden="1" x14ac:dyDescent="0.2">
      <c r="A454" s="88">
        <v>451</v>
      </c>
      <c r="B454" s="89"/>
      <c r="C454" s="77"/>
      <c r="D454" s="163"/>
      <c r="E454" s="163"/>
      <c r="F454" s="89"/>
      <c r="G454" s="90"/>
      <c r="H454" s="129">
        <f t="shared" si="7"/>
        <v>0</v>
      </c>
    </row>
    <row r="455" spans="1:8" hidden="1" x14ac:dyDescent="0.2">
      <c r="A455" s="88">
        <v>452</v>
      </c>
      <c r="B455" s="89"/>
      <c r="C455" s="77"/>
      <c r="D455" s="163"/>
      <c r="E455" s="163"/>
      <c r="F455" s="89"/>
      <c r="G455" s="90"/>
      <c r="H455" s="129">
        <f t="shared" si="7"/>
        <v>0</v>
      </c>
    </row>
    <row r="456" spans="1:8" hidden="1" x14ac:dyDescent="0.2">
      <c r="A456" s="88">
        <v>453</v>
      </c>
      <c r="B456" s="89"/>
      <c r="C456" s="77"/>
      <c r="D456" s="163"/>
      <c r="E456" s="163"/>
      <c r="F456" s="89"/>
      <c r="G456" s="90"/>
      <c r="H456" s="129">
        <f t="shared" si="7"/>
        <v>0</v>
      </c>
    </row>
    <row r="457" spans="1:8" hidden="1" x14ac:dyDescent="0.2">
      <c r="A457" s="88">
        <v>454</v>
      </c>
      <c r="B457" s="89"/>
      <c r="C457" s="77"/>
      <c r="D457" s="163"/>
      <c r="E457" s="163"/>
      <c r="F457" s="89"/>
      <c r="G457" s="90"/>
      <c r="H457" s="129">
        <f t="shared" si="7"/>
        <v>0</v>
      </c>
    </row>
    <row r="458" spans="1:8" hidden="1" x14ac:dyDescent="0.2">
      <c r="A458" s="88">
        <v>455</v>
      </c>
      <c r="B458" s="89"/>
      <c r="C458" s="77"/>
      <c r="D458" s="163"/>
      <c r="E458" s="163"/>
      <c r="F458" s="89"/>
      <c r="G458" s="90"/>
      <c r="H458" s="129">
        <f t="shared" si="7"/>
        <v>0</v>
      </c>
    </row>
    <row r="459" spans="1:8" hidden="1" x14ac:dyDescent="0.2">
      <c r="A459" s="88">
        <v>456</v>
      </c>
      <c r="B459" s="89"/>
      <c r="C459" s="77"/>
      <c r="D459" s="163"/>
      <c r="E459" s="163"/>
      <c r="F459" s="89"/>
      <c r="G459" s="90"/>
      <c r="H459" s="129">
        <f t="shared" si="7"/>
        <v>0</v>
      </c>
    </row>
    <row r="460" spans="1:8" hidden="1" x14ac:dyDescent="0.2">
      <c r="A460" s="88">
        <v>457</v>
      </c>
      <c r="B460" s="89"/>
      <c r="C460" s="77"/>
      <c r="D460" s="163"/>
      <c r="E460" s="163"/>
      <c r="F460" s="89"/>
      <c r="G460" s="90"/>
      <c r="H460" s="129">
        <f t="shared" si="7"/>
        <v>0</v>
      </c>
    </row>
    <row r="461" spans="1:8" hidden="1" x14ac:dyDescent="0.2">
      <c r="A461" s="88">
        <v>458</v>
      </c>
      <c r="B461" s="89"/>
      <c r="C461" s="77"/>
      <c r="D461" s="163"/>
      <c r="E461" s="163"/>
      <c r="F461" s="89"/>
      <c r="G461" s="90"/>
      <c r="H461" s="129">
        <f t="shared" si="7"/>
        <v>0</v>
      </c>
    </row>
    <row r="462" spans="1:8" hidden="1" x14ac:dyDescent="0.2">
      <c r="A462" s="88">
        <v>459</v>
      </c>
      <c r="B462" s="89"/>
      <c r="C462" s="77"/>
      <c r="D462" s="163"/>
      <c r="E462" s="163"/>
      <c r="F462" s="89"/>
      <c r="G462" s="90"/>
      <c r="H462" s="129">
        <f t="shared" si="7"/>
        <v>0</v>
      </c>
    </row>
    <row r="463" spans="1:8" hidden="1" x14ac:dyDescent="0.2">
      <c r="A463" s="88">
        <v>460</v>
      </c>
      <c r="B463" s="89"/>
      <c r="C463" s="77"/>
      <c r="D463" s="163"/>
      <c r="E463" s="163"/>
      <c r="F463" s="89"/>
      <c r="G463" s="90"/>
      <c r="H463" s="129">
        <f t="shared" si="7"/>
        <v>0</v>
      </c>
    </row>
    <row r="464" spans="1:8" hidden="1" x14ac:dyDescent="0.2">
      <c r="A464" s="88">
        <v>461</v>
      </c>
      <c r="B464" s="89"/>
      <c r="C464" s="77"/>
      <c r="D464" s="163"/>
      <c r="E464" s="163"/>
      <c r="F464" s="89"/>
      <c r="G464" s="90"/>
      <c r="H464" s="129">
        <f t="shared" si="7"/>
        <v>0</v>
      </c>
    </row>
    <row r="465" spans="1:8" hidden="1" x14ac:dyDescent="0.2">
      <c r="A465" s="88">
        <v>462</v>
      </c>
      <c r="B465" s="89"/>
      <c r="C465" s="77"/>
      <c r="D465" s="163"/>
      <c r="E465" s="163"/>
      <c r="F465" s="89"/>
      <c r="G465" s="90"/>
      <c r="H465" s="129">
        <f t="shared" si="7"/>
        <v>0</v>
      </c>
    </row>
    <row r="466" spans="1:8" hidden="1" x14ac:dyDescent="0.2">
      <c r="A466" s="88">
        <v>463</v>
      </c>
      <c r="B466" s="89"/>
      <c r="C466" s="77"/>
      <c r="D466" s="163"/>
      <c r="E466" s="163"/>
      <c r="F466" s="89"/>
      <c r="G466" s="90"/>
      <c r="H466" s="129">
        <f t="shared" si="7"/>
        <v>0</v>
      </c>
    </row>
    <row r="467" spans="1:8" hidden="1" x14ac:dyDescent="0.2">
      <c r="A467" s="88">
        <v>464</v>
      </c>
      <c r="B467" s="89"/>
      <c r="C467" s="77"/>
      <c r="D467" s="163"/>
      <c r="E467" s="163"/>
      <c r="F467" s="89"/>
      <c r="G467" s="90"/>
      <c r="H467" s="129">
        <f t="shared" si="7"/>
        <v>0</v>
      </c>
    </row>
    <row r="468" spans="1:8" hidden="1" x14ac:dyDescent="0.2">
      <c r="A468" s="88">
        <v>465</v>
      </c>
      <c r="B468" s="89"/>
      <c r="C468" s="77"/>
      <c r="D468" s="163"/>
      <c r="E468" s="163"/>
      <c r="F468" s="89"/>
      <c r="G468" s="90"/>
      <c r="H468" s="129">
        <f t="shared" si="7"/>
        <v>0</v>
      </c>
    </row>
    <row r="469" spans="1:8" hidden="1" x14ac:dyDescent="0.2">
      <c r="A469" s="88">
        <v>466</v>
      </c>
      <c r="B469" s="89"/>
      <c r="C469" s="77"/>
      <c r="D469" s="163"/>
      <c r="E469" s="163"/>
      <c r="F469" s="89"/>
      <c r="G469" s="90"/>
      <c r="H469" s="129">
        <f t="shared" si="7"/>
        <v>0</v>
      </c>
    </row>
    <row r="470" spans="1:8" hidden="1" x14ac:dyDescent="0.2">
      <c r="A470" s="88">
        <v>467</v>
      </c>
      <c r="B470" s="89"/>
      <c r="C470" s="77"/>
      <c r="D470" s="163"/>
      <c r="E470" s="163"/>
      <c r="F470" s="89"/>
      <c r="G470" s="90"/>
      <c r="H470" s="129">
        <f t="shared" si="7"/>
        <v>0</v>
      </c>
    </row>
    <row r="471" spans="1:8" hidden="1" x14ac:dyDescent="0.2">
      <c r="A471" s="88">
        <v>468</v>
      </c>
      <c r="B471" s="89"/>
      <c r="C471" s="77"/>
      <c r="D471" s="163"/>
      <c r="E471" s="163"/>
      <c r="F471" s="89"/>
      <c r="G471" s="90"/>
      <c r="H471" s="129">
        <f t="shared" si="7"/>
        <v>0</v>
      </c>
    </row>
    <row r="472" spans="1:8" hidden="1" x14ac:dyDescent="0.2">
      <c r="A472" s="88">
        <v>469</v>
      </c>
      <c r="B472" s="89"/>
      <c r="C472" s="77"/>
      <c r="D472" s="163"/>
      <c r="E472" s="163"/>
      <c r="F472" s="89"/>
      <c r="G472" s="90"/>
      <c r="H472" s="129">
        <f t="shared" si="7"/>
        <v>0</v>
      </c>
    </row>
    <row r="473" spans="1:8" hidden="1" x14ac:dyDescent="0.2">
      <c r="A473" s="88">
        <v>470</v>
      </c>
      <c r="B473" s="89"/>
      <c r="C473" s="77"/>
      <c r="D473" s="163"/>
      <c r="E473" s="163"/>
      <c r="F473" s="89"/>
      <c r="G473" s="90"/>
      <c r="H473" s="129">
        <f t="shared" si="7"/>
        <v>0</v>
      </c>
    </row>
    <row r="474" spans="1:8" hidden="1" x14ac:dyDescent="0.2">
      <c r="A474" s="88">
        <v>471</v>
      </c>
      <c r="B474" s="89"/>
      <c r="C474" s="77"/>
      <c r="D474" s="163"/>
      <c r="E474" s="163"/>
      <c r="F474" s="89"/>
      <c r="G474" s="90"/>
      <c r="H474" s="129">
        <f t="shared" si="7"/>
        <v>0</v>
      </c>
    </row>
    <row r="475" spans="1:8" hidden="1" x14ac:dyDescent="0.2">
      <c r="A475" s="88">
        <v>472</v>
      </c>
      <c r="B475" s="89"/>
      <c r="C475" s="77"/>
      <c r="D475" s="163"/>
      <c r="E475" s="163"/>
      <c r="F475" s="89"/>
      <c r="G475" s="90"/>
      <c r="H475" s="129">
        <f t="shared" si="7"/>
        <v>0</v>
      </c>
    </row>
    <row r="476" spans="1:8" hidden="1" x14ac:dyDescent="0.2">
      <c r="A476" s="88">
        <v>473</v>
      </c>
      <c r="B476" s="89"/>
      <c r="C476" s="77"/>
      <c r="D476" s="163"/>
      <c r="E476" s="163"/>
      <c r="F476" s="89"/>
      <c r="G476" s="90"/>
      <c r="H476" s="129">
        <f t="shared" si="7"/>
        <v>0</v>
      </c>
    </row>
    <row r="477" spans="1:8" hidden="1" x14ac:dyDescent="0.2">
      <c r="A477" s="88">
        <v>474</v>
      </c>
      <c r="B477" s="89"/>
      <c r="C477" s="77"/>
      <c r="D477" s="163"/>
      <c r="E477" s="163"/>
      <c r="F477" s="89"/>
      <c r="G477" s="90"/>
      <c r="H477" s="129">
        <f t="shared" si="7"/>
        <v>0</v>
      </c>
    </row>
    <row r="478" spans="1:8" hidden="1" x14ac:dyDescent="0.2">
      <c r="A478" s="88">
        <v>475</v>
      </c>
      <c r="B478" s="89"/>
      <c r="C478" s="77"/>
      <c r="D478" s="163"/>
      <c r="E478" s="163"/>
      <c r="F478" s="89"/>
      <c r="G478" s="90"/>
      <c r="H478" s="129">
        <f t="shared" si="7"/>
        <v>0</v>
      </c>
    </row>
    <row r="479" spans="1:8" hidden="1" x14ac:dyDescent="0.2">
      <c r="A479" s="88">
        <v>476</v>
      </c>
      <c r="B479" s="89"/>
      <c r="C479" s="77"/>
      <c r="D479" s="163"/>
      <c r="E479" s="163"/>
      <c r="F479" s="89"/>
      <c r="G479" s="90"/>
      <c r="H479" s="129">
        <f t="shared" si="7"/>
        <v>0</v>
      </c>
    </row>
    <row r="480" spans="1:8" hidden="1" x14ac:dyDescent="0.2">
      <c r="A480" s="88">
        <v>477</v>
      </c>
      <c r="B480" s="89"/>
      <c r="C480" s="77"/>
      <c r="D480" s="163"/>
      <c r="E480" s="163"/>
      <c r="F480" s="89"/>
      <c r="G480" s="90"/>
      <c r="H480" s="129">
        <f t="shared" si="7"/>
        <v>0</v>
      </c>
    </row>
    <row r="481" spans="1:8" hidden="1" x14ac:dyDescent="0.2">
      <c r="A481" s="88">
        <v>478</v>
      </c>
      <c r="B481" s="89"/>
      <c r="C481" s="77"/>
      <c r="D481" s="163"/>
      <c r="E481" s="163"/>
      <c r="F481" s="89"/>
      <c r="G481" s="90"/>
      <c r="H481" s="129">
        <f t="shared" si="7"/>
        <v>0</v>
      </c>
    </row>
    <row r="482" spans="1:8" hidden="1" x14ac:dyDescent="0.2">
      <c r="A482" s="88">
        <v>479</v>
      </c>
      <c r="B482" s="89"/>
      <c r="C482" s="77"/>
      <c r="D482" s="163"/>
      <c r="E482" s="163"/>
      <c r="F482" s="89"/>
      <c r="G482" s="90"/>
      <c r="H482" s="129">
        <f t="shared" si="7"/>
        <v>0</v>
      </c>
    </row>
    <row r="483" spans="1:8" hidden="1" x14ac:dyDescent="0.2">
      <c r="A483" s="88">
        <v>480</v>
      </c>
      <c r="B483" s="89"/>
      <c r="C483" s="77"/>
      <c r="D483" s="163"/>
      <c r="E483" s="163"/>
      <c r="F483" s="89"/>
      <c r="G483" s="90"/>
      <c r="H483" s="129">
        <f t="shared" si="7"/>
        <v>0</v>
      </c>
    </row>
    <row r="484" spans="1:8" hidden="1" x14ac:dyDescent="0.2">
      <c r="A484" s="88">
        <v>481</v>
      </c>
      <c r="B484" s="89"/>
      <c r="C484" s="77"/>
      <c r="D484" s="163"/>
      <c r="E484" s="163"/>
      <c r="F484" s="89"/>
      <c r="G484" s="90"/>
      <c r="H484" s="129">
        <f t="shared" si="7"/>
        <v>0</v>
      </c>
    </row>
    <row r="485" spans="1:8" hidden="1" x14ac:dyDescent="0.2">
      <c r="A485" s="88">
        <v>482</v>
      </c>
      <c r="B485" s="89"/>
      <c r="C485" s="77"/>
      <c r="D485" s="163"/>
      <c r="E485" s="163"/>
      <c r="F485" s="89"/>
      <c r="G485" s="90"/>
      <c r="H485" s="129">
        <f t="shared" si="7"/>
        <v>0</v>
      </c>
    </row>
    <row r="486" spans="1:8" hidden="1" x14ac:dyDescent="0.2">
      <c r="A486" s="88">
        <v>483</v>
      </c>
      <c r="B486" s="89"/>
      <c r="C486" s="77"/>
      <c r="D486" s="163"/>
      <c r="E486" s="163"/>
      <c r="F486" s="89"/>
      <c r="G486" s="90"/>
      <c r="H486" s="129">
        <f t="shared" si="7"/>
        <v>0</v>
      </c>
    </row>
    <row r="487" spans="1:8" hidden="1" x14ac:dyDescent="0.2">
      <c r="A487" s="88">
        <v>484</v>
      </c>
      <c r="B487" s="89"/>
      <c r="C487" s="77"/>
      <c r="D487" s="163"/>
      <c r="E487" s="163"/>
      <c r="F487" s="89"/>
      <c r="G487" s="90"/>
      <c r="H487" s="129">
        <f t="shared" si="7"/>
        <v>0</v>
      </c>
    </row>
    <row r="488" spans="1:8" hidden="1" x14ac:dyDescent="0.2">
      <c r="A488" s="88">
        <v>485</v>
      </c>
      <c r="B488" s="89"/>
      <c r="C488" s="77"/>
      <c r="D488" s="163"/>
      <c r="E488" s="163"/>
      <c r="F488" s="89"/>
      <c r="G488" s="90"/>
      <c r="H488" s="129">
        <f t="shared" si="7"/>
        <v>0</v>
      </c>
    </row>
    <row r="489" spans="1:8" hidden="1" x14ac:dyDescent="0.2">
      <c r="A489" s="88">
        <v>486</v>
      </c>
      <c r="B489" s="89"/>
      <c r="C489" s="77"/>
      <c r="D489" s="163"/>
      <c r="E489" s="163"/>
      <c r="F489" s="89"/>
      <c r="G489" s="90"/>
      <c r="H489" s="129">
        <f t="shared" si="7"/>
        <v>0</v>
      </c>
    </row>
    <row r="490" spans="1:8" hidden="1" x14ac:dyDescent="0.2">
      <c r="A490" s="88">
        <v>487</v>
      </c>
      <c r="B490" s="89"/>
      <c r="C490" s="77"/>
      <c r="D490" s="163"/>
      <c r="E490" s="163"/>
      <c r="F490" s="89"/>
      <c r="G490" s="90"/>
      <c r="H490" s="129">
        <f t="shared" si="7"/>
        <v>0</v>
      </c>
    </row>
    <row r="491" spans="1:8" hidden="1" x14ac:dyDescent="0.2">
      <c r="A491" s="88">
        <v>488</v>
      </c>
      <c r="B491" s="89"/>
      <c r="C491" s="77"/>
      <c r="D491" s="163"/>
      <c r="E491" s="163"/>
      <c r="F491" s="89"/>
      <c r="G491" s="90"/>
      <c r="H491" s="129">
        <f t="shared" si="7"/>
        <v>0</v>
      </c>
    </row>
    <row r="492" spans="1:8" hidden="1" x14ac:dyDescent="0.2">
      <c r="A492" s="88">
        <v>489</v>
      </c>
      <c r="B492" s="89"/>
      <c r="C492" s="77"/>
      <c r="D492" s="163"/>
      <c r="E492" s="163"/>
      <c r="F492" s="89"/>
      <c r="G492" s="90"/>
      <c r="H492" s="129">
        <f t="shared" si="7"/>
        <v>0</v>
      </c>
    </row>
    <row r="493" spans="1:8" hidden="1" x14ac:dyDescent="0.2">
      <c r="A493" s="88">
        <v>490</v>
      </c>
      <c r="B493" s="89"/>
      <c r="C493" s="77"/>
      <c r="D493" s="163"/>
      <c r="E493" s="163"/>
      <c r="F493" s="89"/>
      <c r="G493" s="90"/>
      <c r="H493" s="129">
        <f t="shared" si="7"/>
        <v>0</v>
      </c>
    </row>
    <row r="494" spans="1:8" hidden="1" x14ac:dyDescent="0.2">
      <c r="A494" s="88">
        <v>491</v>
      </c>
      <c r="B494" s="89"/>
      <c r="C494" s="77"/>
      <c r="D494" s="163"/>
      <c r="E494" s="163"/>
      <c r="F494" s="89"/>
      <c r="G494" s="90"/>
      <c r="H494" s="129">
        <f t="shared" si="7"/>
        <v>0</v>
      </c>
    </row>
    <row r="495" spans="1:8" hidden="1" x14ac:dyDescent="0.2">
      <c r="A495" s="88">
        <v>492</v>
      </c>
      <c r="B495" s="89"/>
      <c r="C495" s="77"/>
      <c r="D495" s="163"/>
      <c r="E495" s="163"/>
      <c r="F495" s="89"/>
      <c r="G495" s="90"/>
      <c r="H495" s="129">
        <f t="shared" si="7"/>
        <v>0</v>
      </c>
    </row>
    <row r="496" spans="1:8" hidden="1" x14ac:dyDescent="0.2">
      <c r="A496" s="88">
        <v>493</v>
      </c>
      <c r="B496" s="89"/>
      <c r="C496" s="77"/>
      <c r="D496" s="163"/>
      <c r="E496" s="163"/>
      <c r="F496" s="89"/>
      <c r="G496" s="90"/>
      <c r="H496" s="129">
        <f t="shared" si="7"/>
        <v>0</v>
      </c>
    </row>
    <row r="497" spans="1:8" hidden="1" x14ac:dyDescent="0.2">
      <c r="A497" s="88">
        <v>494</v>
      </c>
      <c r="B497" s="89"/>
      <c r="C497" s="77"/>
      <c r="D497" s="163"/>
      <c r="E497" s="163"/>
      <c r="F497" s="89"/>
      <c r="G497" s="90"/>
      <c r="H497" s="129">
        <f t="shared" si="7"/>
        <v>0</v>
      </c>
    </row>
    <row r="498" spans="1:8" hidden="1" x14ac:dyDescent="0.2">
      <c r="A498" s="88">
        <v>495</v>
      </c>
      <c r="B498" s="89"/>
      <c r="C498" s="77"/>
      <c r="D498" s="163"/>
      <c r="E498" s="163"/>
      <c r="F498" s="89"/>
      <c r="G498" s="90"/>
      <c r="H498" s="129">
        <f t="shared" si="7"/>
        <v>0</v>
      </c>
    </row>
    <row r="499" spans="1:8" hidden="1" x14ac:dyDescent="0.2">
      <c r="A499" s="88">
        <v>496</v>
      </c>
      <c r="B499" s="89"/>
      <c r="C499" s="77"/>
      <c r="D499" s="163"/>
      <c r="E499" s="163"/>
      <c r="F499" s="89"/>
      <c r="G499" s="90"/>
      <c r="H499" s="129">
        <f t="shared" si="7"/>
        <v>0</v>
      </c>
    </row>
    <row r="500" spans="1:8" hidden="1" x14ac:dyDescent="0.2">
      <c r="A500" s="88">
        <v>497</v>
      </c>
      <c r="B500" s="89"/>
      <c r="C500" s="77"/>
      <c r="D500" s="163"/>
      <c r="E500" s="163"/>
      <c r="F500" s="89"/>
      <c r="G500" s="90"/>
      <c r="H500" s="129">
        <f t="shared" si="7"/>
        <v>0</v>
      </c>
    </row>
    <row r="501" spans="1:8" hidden="1" x14ac:dyDescent="0.2">
      <c r="A501" s="88">
        <v>498</v>
      </c>
      <c r="B501" s="89"/>
      <c r="C501" s="77"/>
      <c r="D501" s="163"/>
      <c r="E501" s="163"/>
      <c r="F501" s="89"/>
      <c r="G501" s="90"/>
      <c r="H501" s="129">
        <f t="shared" si="7"/>
        <v>0</v>
      </c>
    </row>
    <row r="502" spans="1:8" hidden="1" x14ac:dyDescent="0.2">
      <c r="A502" s="88">
        <v>499</v>
      </c>
      <c r="B502" s="89"/>
      <c r="C502" s="77"/>
      <c r="D502" s="163"/>
      <c r="E502" s="163"/>
      <c r="F502" s="89"/>
      <c r="G502" s="90"/>
      <c r="H502" s="129">
        <f t="shared" si="7"/>
        <v>0</v>
      </c>
    </row>
    <row r="503" spans="1:8" hidden="1" x14ac:dyDescent="0.2">
      <c r="A503" s="88">
        <v>500</v>
      </c>
      <c r="B503" s="89"/>
      <c r="C503" s="77"/>
      <c r="D503" s="163"/>
      <c r="E503" s="163"/>
      <c r="F503" s="89"/>
      <c r="G503" s="90"/>
      <c r="H503" s="129">
        <f t="shared" si="7"/>
        <v>0</v>
      </c>
    </row>
    <row r="504" spans="1:8" hidden="1" x14ac:dyDescent="0.2">
      <c r="A504" s="88">
        <v>501</v>
      </c>
      <c r="B504" s="89"/>
      <c r="C504" s="77"/>
      <c r="D504" s="163"/>
      <c r="E504" s="163"/>
      <c r="F504" s="89"/>
      <c r="G504" s="90"/>
      <c r="H504" s="129">
        <f t="shared" si="7"/>
        <v>0</v>
      </c>
    </row>
    <row r="505" spans="1:8" hidden="1" x14ac:dyDescent="0.2">
      <c r="A505" s="88">
        <v>502</v>
      </c>
      <c r="B505" s="89"/>
      <c r="C505" s="77"/>
      <c r="D505" s="163"/>
      <c r="E505" s="163"/>
      <c r="F505" s="89"/>
      <c r="G505" s="90"/>
      <c r="H505" s="129">
        <f t="shared" si="7"/>
        <v>0</v>
      </c>
    </row>
    <row r="506" spans="1:8" hidden="1" x14ac:dyDescent="0.2">
      <c r="A506" s="88">
        <v>503</v>
      </c>
      <c r="B506" s="89"/>
      <c r="C506" s="77"/>
      <c r="D506" s="163"/>
      <c r="E506" s="163"/>
      <c r="F506" s="89"/>
      <c r="G506" s="90"/>
      <c r="H506" s="129">
        <f t="shared" si="7"/>
        <v>0</v>
      </c>
    </row>
    <row r="507" spans="1:8" hidden="1" x14ac:dyDescent="0.2">
      <c r="A507" s="88">
        <v>504</v>
      </c>
      <c r="B507" s="89"/>
      <c r="C507" s="77"/>
      <c r="D507" s="163"/>
      <c r="E507" s="163"/>
      <c r="F507" s="89"/>
      <c r="G507" s="90"/>
      <c r="H507" s="129">
        <f t="shared" si="7"/>
        <v>0</v>
      </c>
    </row>
    <row r="508" spans="1:8" hidden="1" x14ac:dyDescent="0.2">
      <c r="A508" s="88">
        <v>505</v>
      </c>
      <c r="B508" s="89"/>
      <c r="C508" s="77"/>
      <c r="D508" s="163"/>
      <c r="E508" s="163"/>
      <c r="F508" s="89"/>
      <c r="G508" s="90"/>
      <c r="H508" s="129">
        <f t="shared" si="7"/>
        <v>0</v>
      </c>
    </row>
    <row r="509" spans="1:8" hidden="1" x14ac:dyDescent="0.2">
      <c r="A509" s="88">
        <v>506</v>
      </c>
      <c r="B509" s="89"/>
      <c r="C509" s="77"/>
      <c r="D509" s="163"/>
      <c r="E509" s="163"/>
      <c r="F509" s="89"/>
      <c r="G509" s="90"/>
      <c r="H509" s="129">
        <f t="shared" si="7"/>
        <v>0</v>
      </c>
    </row>
    <row r="510" spans="1:8" hidden="1" x14ac:dyDescent="0.2">
      <c r="A510" s="88">
        <v>507</v>
      </c>
      <c r="B510" s="89"/>
      <c r="C510" s="77"/>
      <c r="D510" s="163"/>
      <c r="E510" s="163"/>
      <c r="F510" s="89"/>
      <c r="G510" s="90"/>
      <c r="H510" s="129">
        <f t="shared" si="7"/>
        <v>0</v>
      </c>
    </row>
    <row r="511" spans="1:8" hidden="1" x14ac:dyDescent="0.2">
      <c r="A511" s="88">
        <v>508</v>
      </c>
      <c r="B511" s="89"/>
      <c r="C511" s="77"/>
      <c r="D511" s="163"/>
      <c r="E511" s="163"/>
      <c r="F511" s="89"/>
      <c r="G511" s="90"/>
      <c r="H511" s="129">
        <f t="shared" si="7"/>
        <v>0</v>
      </c>
    </row>
    <row r="512" spans="1:8" hidden="1" x14ac:dyDescent="0.2">
      <c r="A512" s="88">
        <v>509</v>
      </c>
      <c r="B512" s="89"/>
      <c r="C512" s="77"/>
      <c r="D512" s="163"/>
      <c r="E512" s="163"/>
      <c r="F512" s="89"/>
      <c r="G512" s="90"/>
      <c r="H512" s="129">
        <f t="shared" si="7"/>
        <v>0</v>
      </c>
    </row>
    <row r="513" spans="1:8" hidden="1" x14ac:dyDescent="0.2">
      <c r="A513" s="88">
        <v>510</v>
      </c>
      <c r="B513" s="89"/>
      <c r="C513" s="77"/>
      <c r="D513" s="163"/>
      <c r="E513" s="163"/>
      <c r="F513" s="89"/>
      <c r="G513" s="90"/>
      <c r="H513" s="129">
        <f t="shared" si="7"/>
        <v>0</v>
      </c>
    </row>
    <row r="514" spans="1:8" hidden="1" x14ac:dyDescent="0.2">
      <c r="A514" s="88">
        <v>511</v>
      </c>
      <c r="B514" s="89"/>
      <c r="C514" s="77"/>
      <c r="D514" s="163"/>
      <c r="E514" s="163"/>
      <c r="F514" s="89"/>
      <c r="G514" s="90"/>
      <c r="H514" s="129">
        <f t="shared" si="7"/>
        <v>0</v>
      </c>
    </row>
    <row r="515" spans="1:8" hidden="1" x14ac:dyDescent="0.2">
      <c r="A515" s="88">
        <v>512</v>
      </c>
      <c r="B515" s="89"/>
      <c r="C515" s="77"/>
      <c r="D515" s="163"/>
      <c r="E515" s="163"/>
      <c r="F515" s="89"/>
      <c r="G515" s="90"/>
      <c r="H515" s="129">
        <f t="shared" si="7"/>
        <v>0</v>
      </c>
    </row>
    <row r="516" spans="1:8" hidden="1" x14ac:dyDescent="0.2">
      <c r="A516" s="88">
        <v>513</v>
      </c>
      <c r="B516" s="89"/>
      <c r="C516" s="77"/>
      <c r="D516" s="163"/>
      <c r="E516" s="163"/>
      <c r="F516" s="89"/>
      <c r="G516" s="90"/>
      <c r="H516" s="129">
        <f t="shared" si="7"/>
        <v>0</v>
      </c>
    </row>
    <row r="517" spans="1:8" hidden="1" x14ac:dyDescent="0.2">
      <c r="A517" s="88">
        <v>514</v>
      </c>
      <c r="B517" s="89"/>
      <c r="C517" s="77"/>
      <c r="D517" s="163"/>
      <c r="E517" s="163"/>
      <c r="F517" s="89"/>
      <c r="G517" s="90"/>
      <c r="H517" s="129">
        <f t="shared" ref="H517:H580" si="8">IFERROR((DATEDIF(D517,E517,"M")+1)*C517,0)</f>
        <v>0</v>
      </c>
    </row>
    <row r="518" spans="1:8" hidden="1" x14ac:dyDescent="0.2">
      <c r="A518" s="88">
        <v>515</v>
      </c>
      <c r="B518" s="89"/>
      <c r="C518" s="77"/>
      <c r="D518" s="163"/>
      <c r="E518" s="163"/>
      <c r="F518" s="89"/>
      <c r="G518" s="90"/>
      <c r="H518" s="129">
        <f t="shared" si="8"/>
        <v>0</v>
      </c>
    </row>
    <row r="519" spans="1:8" hidden="1" x14ac:dyDescent="0.2">
      <c r="A519" s="88">
        <v>516</v>
      </c>
      <c r="B519" s="89"/>
      <c r="C519" s="77"/>
      <c r="D519" s="163"/>
      <c r="E519" s="163"/>
      <c r="F519" s="89"/>
      <c r="G519" s="90"/>
      <c r="H519" s="129">
        <f t="shared" si="8"/>
        <v>0</v>
      </c>
    </row>
    <row r="520" spans="1:8" hidden="1" x14ac:dyDescent="0.2">
      <c r="A520" s="88">
        <v>517</v>
      </c>
      <c r="B520" s="89"/>
      <c r="C520" s="77"/>
      <c r="D520" s="163"/>
      <c r="E520" s="163"/>
      <c r="F520" s="89"/>
      <c r="G520" s="90"/>
      <c r="H520" s="129">
        <f t="shared" si="8"/>
        <v>0</v>
      </c>
    </row>
    <row r="521" spans="1:8" hidden="1" x14ac:dyDescent="0.2">
      <c r="A521" s="88">
        <v>518</v>
      </c>
      <c r="B521" s="89"/>
      <c r="C521" s="77"/>
      <c r="D521" s="163"/>
      <c r="E521" s="163"/>
      <c r="F521" s="89"/>
      <c r="G521" s="90"/>
      <c r="H521" s="129">
        <f t="shared" si="8"/>
        <v>0</v>
      </c>
    </row>
    <row r="522" spans="1:8" hidden="1" x14ac:dyDescent="0.2">
      <c r="A522" s="88">
        <v>519</v>
      </c>
      <c r="B522" s="89"/>
      <c r="C522" s="77"/>
      <c r="D522" s="163"/>
      <c r="E522" s="163"/>
      <c r="F522" s="89"/>
      <c r="G522" s="90"/>
      <c r="H522" s="129">
        <f t="shared" si="8"/>
        <v>0</v>
      </c>
    </row>
    <row r="523" spans="1:8" hidden="1" x14ac:dyDescent="0.2">
      <c r="A523" s="88">
        <v>520</v>
      </c>
      <c r="B523" s="89"/>
      <c r="C523" s="77"/>
      <c r="D523" s="163"/>
      <c r="E523" s="163"/>
      <c r="F523" s="89"/>
      <c r="G523" s="90"/>
      <c r="H523" s="129">
        <f t="shared" si="8"/>
        <v>0</v>
      </c>
    </row>
    <row r="524" spans="1:8" hidden="1" x14ac:dyDescent="0.2">
      <c r="A524" s="88">
        <v>521</v>
      </c>
      <c r="B524" s="89"/>
      <c r="C524" s="77"/>
      <c r="D524" s="163"/>
      <c r="E524" s="163"/>
      <c r="F524" s="89"/>
      <c r="G524" s="90"/>
      <c r="H524" s="129">
        <f t="shared" si="8"/>
        <v>0</v>
      </c>
    </row>
    <row r="525" spans="1:8" hidden="1" x14ac:dyDescent="0.2">
      <c r="A525" s="88">
        <v>522</v>
      </c>
      <c r="B525" s="89"/>
      <c r="C525" s="77"/>
      <c r="D525" s="163"/>
      <c r="E525" s="163"/>
      <c r="F525" s="89"/>
      <c r="G525" s="90"/>
      <c r="H525" s="129">
        <f t="shared" si="8"/>
        <v>0</v>
      </c>
    </row>
    <row r="526" spans="1:8" hidden="1" x14ac:dyDescent="0.2">
      <c r="A526" s="88">
        <v>523</v>
      </c>
      <c r="B526" s="89"/>
      <c r="C526" s="77"/>
      <c r="D526" s="163"/>
      <c r="E526" s="163"/>
      <c r="F526" s="89"/>
      <c r="G526" s="90"/>
      <c r="H526" s="129">
        <f t="shared" si="8"/>
        <v>0</v>
      </c>
    </row>
    <row r="527" spans="1:8" hidden="1" x14ac:dyDescent="0.2">
      <c r="A527" s="88">
        <v>524</v>
      </c>
      <c r="B527" s="89"/>
      <c r="C527" s="77"/>
      <c r="D527" s="163"/>
      <c r="E527" s="163"/>
      <c r="F527" s="89"/>
      <c r="G527" s="90"/>
      <c r="H527" s="129">
        <f t="shared" si="8"/>
        <v>0</v>
      </c>
    </row>
    <row r="528" spans="1:8" hidden="1" x14ac:dyDescent="0.2">
      <c r="A528" s="88">
        <v>525</v>
      </c>
      <c r="B528" s="89"/>
      <c r="C528" s="77"/>
      <c r="D528" s="163"/>
      <c r="E528" s="163"/>
      <c r="F528" s="89"/>
      <c r="G528" s="90"/>
      <c r="H528" s="129">
        <f t="shared" si="8"/>
        <v>0</v>
      </c>
    </row>
    <row r="529" spans="1:8" hidden="1" x14ac:dyDescent="0.2">
      <c r="A529" s="88">
        <v>526</v>
      </c>
      <c r="B529" s="89"/>
      <c r="C529" s="77"/>
      <c r="D529" s="163"/>
      <c r="E529" s="163"/>
      <c r="F529" s="89"/>
      <c r="G529" s="90"/>
      <c r="H529" s="129">
        <f t="shared" si="8"/>
        <v>0</v>
      </c>
    </row>
    <row r="530" spans="1:8" hidden="1" x14ac:dyDescent="0.2">
      <c r="A530" s="88">
        <v>527</v>
      </c>
      <c r="B530" s="89"/>
      <c r="C530" s="77"/>
      <c r="D530" s="163"/>
      <c r="E530" s="163"/>
      <c r="F530" s="89"/>
      <c r="G530" s="90"/>
      <c r="H530" s="129">
        <f t="shared" si="8"/>
        <v>0</v>
      </c>
    </row>
    <row r="531" spans="1:8" hidden="1" x14ac:dyDescent="0.2">
      <c r="A531" s="88">
        <v>528</v>
      </c>
      <c r="B531" s="89"/>
      <c r="C531" s="77"/>
      <c r="D531" s="163"/>
      <c r="E531" s="163"/>
      <c r="F531" s="89"/>
      <c r="G531" s="90"/>
      <c r="H531" s="129">
        <f t="shared" si="8"/>
        <v>0</v>
      </c>
    </row>
    <row r="532" spans="1:8" hidden="1" x14ac:dyDescent="0.2">
      <c r="A532" s="88">
        <v>529</v>
      </c>
      <c r="B532" s="89"/>
      <c r="C532" s="77"/>
      <c r="D532" s="163"/>
      <c r="E532" s="163"/>
      <c r="F532" s="89"/>
      <c r="G532" s="90"/>
      <c r="H532" s="129">
        <f t="shared" si="8"/>
        <v>0</v>
      </c>
    </row>
    <row r="533" spans="1:8" hidden="1" x14ac:dyDescent="0.2">
      <c r="A533" s="88">
        <v>530</v>
      </c>
      <c r="B533" s="89"/>
      <c r="C533" s="77"/>
      <c r="D533" s="163"/>
      <c r="E533" s="163"/>
      <c r="F533" s="89"/>
      <c r="G533" s="90"/>
      <c r="H533" s="129">
        <f t="shared" si="8"/>
        <v>0</v>
      </c>
    </row>
    <row r="534" spans="1:8" hidden="1" x14ac:dyDescent="0.2">
      <c r="A534" s="88">
        <v>531</v>
      </c>
      <c r="B534" s="89"/>
      <c r="C534" s="77"/>
      <c r="D534" s="163"/>
      <c r="E534" s="163"/>
      <c r="F534" s="89"/>
      <c r="G534" s="90"/>
      <c r="H534" s="129">
        <f t="shared" si="8"/>
        <v>0</v>
      </c>
    </row>
    <row r="535" spans="1:8" hidden="1" x14ac:dyDescent="0.2">
      <c r="A535" s="88">
        <v>532</v>
      </c>
      <c r="B535" s="89"/>
      <c r="C535" s="77"/>
      <c r="D535" s="163"/>
      <c r="E535" s="163"/>
      <c r="F535" s="89"/>
      <c r="G535" s="90"/>
      <c r="H535" s="129">
        <f t="shared" si="8"/>
        <v>0</v>
      </c>
    </row>
    <row r="536" spans="1:8" hidden="1" x14ac:dyDescent="0.2">
      <c r="A536" s="88">
        <v>533</v>
      </c>
      <c r="B536" s="89"/>
      <c r="C536" s="77"/>
      <c r="D536" s="163"/>
      <c r="E536" s="163"/>
      <c r="F536" s="89"/>
      <c r="G536" s="90"/>
      <c r="H536" s="129">
        <f t="shared" si="8"/>
        <v>0</v>
      </c>
    </row>
    <row r="537" spans="1:8" hidden="1" x14ac:dyDescent="0.2">
      <c r="A537" s="88">
        <v>534</v>
      </c>
      <c r="B537" s="89"/>
      <c r="C537" s="77"/>
      <c r="D537" s="163"/>
      <c r="E537" s="163"/>
      <c r="F537" s="89"/>
      <c r="G537" s="90"/>
      <c r="H537" s="129">
        <f t="shared" si="8"/>
        <v>0</v>
      </c>
    </row>
    <row r="538" spans="1:8" hidden="1" x14ac:dyDescent="0.2">
      <c r="A538" s="88">
        <v>535</v>
      </c>
      <c r="B538" s="89"/>
      <c r="C538" s="77"/>
      <c r="D538" s="163"/>
      <c r="E538" s="163"/>
      <c r="F538" s="89"/>
      <c r="G538" s="90"/>
      <c r="H538" s="129">
        <f t="shared" si="8"/>
        <v>0</v>
      </c>
    </row>
    <row r="539" spans="1:8" hidden="1" x14ac:dyDescent="0.2">
      <c r="A539" s="88">
        <v>536</v>
      </c>
      <c r="B539" s="89"/>
      <c r="C539" s="77"/>
      <c r="D539" s="163"/>
      <c r="E539" s="163"/>
      <c r="F539" s="89"/>
      <c r="G539" s="90"/>
      <c r="H539" s="129">
        <f t="shared" si="8"/>
        <v>0</v>
      </c>
    </row>
    <row r="540" spans="1:8" hidden="1" x14ac:dyDescent="0.2">
      <c r="A540" s="88">
        <v>537</v>
      </c>
      <c r="B540" s="89"/>
      <c r="C540" s="77"/>
      <c r="D540" s="163"/>
      <c r="E540" s="163"/>
      <c r="F540" s="89"/>
      <c r="G540" s="90"/>
      <c r="H540" s="129">
        <f t="shared" si="8"/>
        <v>0</v>
      </c>
    </row>
    <row r="541" spans="1:8" hidden="1" x14ac:dyDescent="0.2">
      <c r="A541" s="88">
        <v>538</v>
      </c>
      <c r="B541" s="89"/>
      <c r="C541" s="77"/>
      <c r="D541" s="163"/>
      <c r="E541" s="163"/>
      <c r="F541" s="89"/>
      <c r="G541" s="90"/>
      <c r="H541" s="129">
        <f t="shared" si="8"/>
        <v>0</v>
      </c>
    </row>
    <row r="542" spans="1:8" hidden="1" x14ac:dyDescent="0.2">
      <c r="A542" s="88">
        <v>539</v>
      </c>
      <c r="B542" s="89"/>
      <c r="C542" s="77"/>
      <c r="D542" s="163"/>
      <c r="E542" s="163"/>
      <c r="F542" s="89"/>
      <c r="G542" s="90"/>
      <c r="H542" s="129">
        <f t="shared" si="8"/>
        <v>0</v>
      </c>
    </row>
    <row r="543" spans="1:8" hidden="1" x14ac:dyDescent="0.2">
      <c r="A543" s="88">
        <v>540</v>
      </c>
      <c r="B543" s="89"/>
      <c r="C543" s="77"/>
      <c r="D543" s="163"/>
      <c r="E543" s="163"/>
      <c r="F543" s="89"/>
      <c r="G543" s="90"/>
      <c r="H543" s="129">
        <f t="shared" si="8"/>
        <v>0</v>
      </c>
    </row>
    <row r="544" spans="1:8" hidden="1" x14ac:dyDescent="0.2">
      <c r="A544" s="88">
        <v>541</v>
      </c>
      <c r="B544" s="89"/>
      <c r="C544" s="77"/>
      <c r="D544" s="163"/>
      <c r="E544" s="163"/>
      <c r="F544" s="89"/>
      <c r="G544" s="90"/>
      <c r="H544" s="129">
        <f t="shared" si="8"/>
        <v>0</v>
      </c>
    </row>
    <row r="545" spans="1:8" hidden="1" x14ac:dyDescent="0.2">
      <c r="A545" s="88">
        <v>542</v>
      </c>
      <c r="B545" s="89"/>
      <c r="C545" s="77"/>
      <c r="D545" s="163"/>
      <c r="E545" s="163"/>
      <c r="F545" s="89"/>
      <c r="G545" s="90"/>
      <c r="H545" s="129">
        <f t="shared" si="8"/>
        <v>0</v>
      </c>
    </row>
    <row r="546" spans="1:8" hidden="1" x14ac:dyDescent="0.2">
      <c r="A546" s="88">
        <v>543</v>
      </c>
      <c r="B546" s="89"/>
      <c r="C546" s="77"/>
      <c r="D546" s="163"/>
      <c r="E546" s="163"/>
      <c r="F546" s="89"/>
      <c r="G546" s="90"/>
      <c r="H546" s="129">
        <f t="shared" si="8"/>
        <v>0</v>
      </c>
    </row>
    <row r="547" spans="1:8" hidden="1" x14ac:dyDescent="0.2">
      <c r="A547" s="88">
        <v>544</v>
      </c>
      <c r="B547" s="89"/>
      <c r="C547" s="77"/>
      <c r="D547" s="163"/>
      <c r="E547" s="163"/>
      <c r="F547" s="89"/>
      <c r="G547" s="90"/>
      <c r="H547" s="129">
        <f t="shared" si="8"/>
        <v>0</v>
      </c>
    </row>
    <row r="548" spans="1:8" hidden="1" x14ac:dyDescent="0.2">
      <c r="A548" s="88">
        <v>545</v>
      </c>
      <c r="B548" s="89"/>
      <c r="C548" s="77"/>
      <c r="D548" s="163"/>
      <c r="E548" s="163"/>
      <c r="F548" s="89"/>
      <c r="G548" s="90"/>
      <c r="H548" s="129">
        <f t="shared" si="8"/>
        <v>0</v>
      </c>
    </row>
    <row r="549" spans="1:8" hidden="1" x14ac:dyDescent="0.2">
      <c r="A549" s="88">
        <v>546</v>
      </c>
      <c r="B549" s="89"/>
      <c r="C549" s="77"/>
      <c r="D549" s="163"/>
      <c r="E549" s="163"/>
      <c r="F549" s="89"/>
      <c r="G549" s="90"/>
      <c r="H549" s="129">
        <f t="shared" si="8"/>
        <v>0</v>
      </c>
    </row>
    <row r="550" spans="1:8" hidden="1" x14ac:dyDescent="0.2">
      <c r="A550" s="88">
        <v>547</v>
      </c>
      <c r="B550" s="89"/>
      <c r="C550" s="77"/>
      <c r="D550" s="163"/>
      <c r="E550" s="163"/>
      <c r="F550" s="89"/>
      <c r="G550" s="90"/>
      <c r="H550" s="129">
        <f t="shared" si="8"/>
        <v>0</v>
      </c>
    </row>
    <row r="551" spans="1:8" hidden="1" x14ac:dyDescent="0.2">
      <c r="A551" s="88">
        <v>548</v>
      </c>
      <c r="B551" s="89"/>
      <c r="C551" s="77"/>
      <c r="D551" s="163"/>
      <c r="E551" s="163"/>
      <c r="F551" s="89"/>
      <c r="G551" s="90"/>
      <c r="H551" s="129">
        <f t="shared" si="8"/>
        <v>0</v>
      </c>
    </row>
    <row r="552" spans="1:8" hidden="1" x14ac:dyDescent="0.2">
      <c r="A552" s="88">
        <v>549</v>
      </c>
      <c r="B552" s="89"/>
      <c r="C552" s="77"/>
      <c r="D552" s="163"/>
      <c r="E552" s="163"/>
      <c r="F552" s="89"/>
      <c r="G552" s="90"/>
      <c r="H552" s="129">
        <f t="shared" si="8"/>
        <v>0</v>
      </c>
    </row>
    <row r="553" spans="1:8" hidden="1" x14ac:dyDescent="0.2">
      <c r="A553" s="88">
        <v>550</v>
      </c>
      <c r="B553" s="89"/>
      <c r="C553" s="77"/>
      <c r="D553" s="163"/>
      <c r="E553" s="163"/>
      <c r="F553" s="89"/>
      <c r="G553" s="90"/>
      <c r="H553" s="129">
        <f t="shared" si="8"/>
        <v>0</v>
      </c>
    </row>
    <row r="554" spans="1:8" hidden="1" x14ac:dyDescent="0.2">
      <c r="A554" s="88">
        <v>551</v>
      </c>
      <c r="B554" s="89"/>
      <c r="C554" s="77"/>
      <c r="D554" s="163"/>
      <c r="E554" s="163"/>
      <c r="F554" s="89"/>
      <c r="G554" s="90"/>
      <c r="H554" s="129">
        <f t="shared" si="8"/>
        <v>0</v>
      </c>
    </row>
    <row r="555" spans="1:8" hidden="1" x14ac:dyDescent="0.2">
      <c r="A555" s="88">
        <v>552</v>
      </c>
      <c r="B555" s="89"/>
      <c r="C555" s="77"/>
      <c r="D555" s="163"/>
      <c r="E555" s="163"/>
      <c r="F555" s="89"/>
      <c r="G555" s="90"/>
      <c r="H555" s="129">
        <f t="shared" si="8"/>
        <v>0</v>
      </c>
    </row>
    <row r="556" spans="1:8" hidden="1" x14ac:dyDescent="0.2">
      <c r="A556" s="88">
        <v>553</v>
      </c>
      <c r="B556" s="89"/>
      <c r="C556" s="77"/>
      <c r="D556" s="163"/>
      <c r="E556" s="163"/>
      <c r="F556" s="89"/>
      <c r="G556" s="90"/>
      <c r="H556" s="129">
        <f t="shared" si="8"/>
        <v>0</v>
      </c>
    </row>
    <row r="557" spans="1:8" hidden="1" x14ac:dyDescent="0.2">
      <c r="A557" s="88">
        <v>554</v>
      </c>
      <c r="B557" s="89"/>
      <c r="C557" s="77"/>
      <c r="D557" s="163"/>
      <c r="E557" s="163"/>
      <c r="F557" s="89"/>
      <c r="G557" s="90"/>
      <c r="H557" s="129">
        <f t="shared" si="8"/>
        <v>0</v>
      </c>
    </row>
    <row r="558" spans="1:8" hidden="1" x14ac:dyDescent="0.2">
      <c r="A558" s="88">
        <v>555</v>
      </c>
      <c r="B558" s="89"/>
      <c r="C558" s="77"/>
      <c r="D558" s="163"/>
      <c r="E558" s="163"/>
      <c r="F558" s="89"/>
      <c r="G558" s="90"/>
      <c r="H558" s="129">
        <f t="shared" si="8"/>
        <v>0</v>
      </c>
    </row>
    <row r="559" spans="1:8" hidden="1" x14ac:dyDescent="0.2">
      <c r="A559" s="88">
        <v>556</v>
      </c>
      <c r="B559" s="89"/>
      <c r="C559" s="77"/>
      <c r="D559" s="163"/>
      <c r="E559" s="163"/>
      <c r="F559" s="89"/>
      <c r="G559" s="90"/>
      <c r="H559" s="129">
        <f t="shared" si="8"/>
        <v>0</v>
      </c>
    </row>
    <row r="560" spans="1:8" hidden="1" x14ac:dyDescent="0.2">
      <c r="A560" s="88">
        <v>557</v>
      </c>
      <c r="B560" s="89"/>
      <c r="C560" s="77"/>
      <c r="D560" s="163"/>
      <c r="E560" s="163"/>
      <c r="F560" s="89"/>
      <c r="G560" s="90"/>
      <c r="H560" s="129">
        <f t="shared" si="8"/>
        <v>0</v>
      </c>
    </row>
    <row r="561" spans="1:8" hidden="1" x14ac:dyDescent="0.2">
      <c r="A561" s="88">
        <v>558</v>
      </c>
      <c r="B561" s="89"/>
      <c r="C561" s="77"/>
      <c r="D561" s="163"/>
      <c r="E561" s="163"/>
      <c r="F561" s="89"/>
      <c r="G561" s="90"/>
      <c r="H561" s="129">
        <f t="shared" si="8"/>
        <v>0</v>
      </c>
    </row>
    <row r="562" spans="1:8" hidden="1" x14ac:dyDescent="0.2">
      <c r="A562" s="88">
        <v>559</v>
      </c>
      <c r="B562" s="89"/>
      <c r="C562" s="77"/>
      <c r="D562" s="163"/>
      <c r="E562" s="163"/>
      <c r="F562" s="89"/>
      <c r="G562" s="90"/>
      <c r="H562" s="129">
        <f t="shared" si="8"/>
        <v>0</v>
      </c>
    </row>
    <row r="563" spans="1:8" hidden="1" x14ac:dyDescent="0.2">
      <c r="A563" s="88">
        <v>560</v>
      </c>
      <c r="B563" s="89"/>
      <c r="C563" s="77"/>
      <c r="D563" s="163"/>
      <c r="E563" s="163"/>
      <c r="F563" s="89"/>
      <c r="G563" s="90"/>
      <c r="H563" s="129">
        <f t="shared" si="8"/>
        <v>0</v>
      </c>
    </row>
    <row r="564" spans="1:8" hidden="1" x14ac:dyDescent="0.2">
      <c r="A564" s="88">
        <v>561</v>
      </c>
      <c r="B564" s="89"/>
      <c r="C564" s="77"/>
      <c r="D564" s="163"/>
      <c r="E564" s="163"/>
      <c r="F564" s="89"/>
      <c r="G564" s="90"/>
      <c r="H564" s="129">
        <f t="shared" si="8"/>
        <v>0</v>
      </c>
    </row>
    <row r="565" spans="1:8" hidden="1" x14ac:dyDescent="0.2">
      <c r="A565" s="88">
        <v>562</v>
      </c>
      <c r="B565" s="89"/>
      <c r="C565" s="77"/>
      <c r="D565" s="163"/>
      <c r="E565" s="163"/>
      <c r="F565" s="89"/>
      <c r="G565" s="90"/>
      <c r="H565" s="129">
        <f t="shared" si="8"/>
        <v>0</v>
      </c>
    </row>
    <row r="566" spans="1:8" hidden="1" x14ac:dyDescent="0.2">
      <c r="A566" s="88">
        <v>563</v>
      </c>
      <c r="B566" s="89"/>
      <c r="C566" s="77"/>
      <c r="D566" s="163"/>
      <c r="E566" s="163"/>
      <c r="F566" s="89"/>
      <c r="G566" s="90"/>
      <c r="H566" s="129">
        <f t="shared" si="8"/>
        <v>0</v>
      </c>
    </row>
    <row r="567" spans="1:8" hidden="1" x14ac:dyDescent="0.2">
      <c r="A567" s="88">
        <v>564</v>
      </c>
      <c r="B567" s="89"/>
      <c r="C567" s="77"/>
      <c r="D567" s="163"/>
      <c r="E567" s="163"/>
      <c r="F567" s="89"/>
      <c r="G567" s="90"/>
      <c r="H567" s="129">
        <f t="shared" si="8"/>
        <v>0</v>
      </c>
    </row>
    <row r="568" spans="1:8" hidden="1" x14ac:dyDescent="0.2">
      <c r="A568" s="88">
        <v>565</v>
      </c>
      <c r="B568" s="89"/>
      <c r="C568" s="77"/>
      <c r="D568" s="163"/>
      <c r="E568" s="163"/>
      <c r="F568" s="89"/>
      <c r="G568" s="90"/>
      <c r="H568" s="129">
        <f t="shared" si="8"/>
        <v>0</v>
      </c>
    </row>
    <row r="569" spans="1:8" hidden="1" x14ac:dyDescent="0.2">
      <c r="A569" s="88">
        <v>566</v>
      </c>
      <c r="B569" s="89"/>
      <c r="C569" s="77"/>
      <c r="D569" s="163"/>
      <c r="E569" s="163"/>
      <c r="F569" s="89"/>
      <c r="G569" s="90"/>
      <c r="H569" s="129">
        <f t="shared" si="8"/>
        <v>0</v>
      </c>
    </row>
    <row r="570" spans="1:8" hidden="1" x14ac:dyDescent="0.2">
      <c r="A570" s="88">
        <v>567</v>
      </c>
      <c r="B570" s="89"/>
      <c r="C570" s="77"/>
      <c r="D570" s="163"/>
      <c r="E570" s="163"/>
      <c r="F570" s="89"/>
      <c r="G570" s="90"/>
      <c r="H570" s="129">
        <f t="shared" si="8"/>
        <v>0</v>
      </c>
    </row>
    <row r="571" spans="1:8" hidden="1" x14ac:dyDescent="0.2">
      <c r="A571" s="88">
        <v>568</v>
      </c>
      <c r="B571" s="89"/>
      <c r="C571" s="77"/>
      <c r="D571" s="163"/>
      <c r="E571" s="163"/>
      <c r="F571" s="89"/>
      <c r="G571" s="90"/>
      <c r="H571" s="129">
        <f t="shared" si="8"/>
        <v>0</v>
      </c>
    </row>
    <row r="572" spans="1:8" hidden="1" x14ac:dyDescent="0.2">
      <c r="A572" s="88">
        <v>569</v>
      </c>
      <c r="B572" s="89"/>
      <c r="C572" s="77"/>
      <c r="D572" s="163"/>
      <c r="E572" s="163"/>
      <c r="F572" s="89"/>
      <c r="G572" s="90"/>
      <c r="H572" s="129">
        <f t="shared" si="8"/>
        <v>0</v>
      </c>
    </row>
    <row r="573" spans="1:8" hidden="1" x14ac:dyDescent="0.2">
      <c r="A573" s="88">
        <v>570</v>
      </c>
      <c r="B573" s="89"/>
      <c r="C573" s="77"/>
      <c r="D573" s="163"/>
      <c r="E573" s="163"/>
      <c r="F573" s="89"/>
      <c r="G573" s="90"/>
      <c r="H573" s="129">
        <f t="shared" si="8"/>
        <v>0</v>
      </c>
    </row>
    <row r="574" spans="1:8" hidden="1" x14ac:dyDescent="0.2">
      <c r="A574" s="88">
        <v>571</v>
      </c>
      <c r="B574" s="89"/>
      <c r="C574" s="77"/>
      <c r="D574" s="163"/>
      <c r="E574" s="163"/>
      <c r="F574" s="89"/>
      <c r="G574" s="90"/>
      <c r="H574" s="129">
        <f t="shared" si="8"/>
        <v>0</v>
      </c>
    </row>
    <row r="575" spans="1:8" hidden="1" x14ac:dyDescent="0.2">
      <c r="A575" s="88">
        <v>572</v>
      </c>
      <c r="B575" s="89"/>
      <c r="C575" s="77"/>
      <c r="D575" s="163"/>
      <c r="E575" s="163"/>
      <c r="F575" s="89"/>
      <c r="G575" s="90"/>
      <c r="H575" s="129">
        <f t="shared" si="8"/>
        <v>0</v>
      </c>
    </row>
    <row r="576" spans="1:8" hidden="1" x14ac:dyDescent="0.2">
      <c r="A576" s="88">
        <v>573</v>
      </c>
      <c r="B576" s="89"/>
      <c r="C576" s="77"/>
      <c r="D576" s="163"/>
      <c r="E576" s="163"/>
      <c r="F576" s="89"/>
      <c r="G576" s="90"/>
      <c r="H576" s="129">
        <f t="shared" si="8"/>
        <v>0</v>
      </c>
    </row>
    <row r="577" spans="1:8" hidden="1" x14ac:dyDescent="0.2">
      <c r="A577" s="88">
        <v>574</v>
      </c>
      <c r="B577" s="89"/>
      <c r="C577" s="77"/>
      <c r="D577" s="163"/>
      <c r="E577" s="163"/>
      <c r="F577" s="89"/>
      <c r="G577" s="90"/>
      <c r="H577" s="129">
        <f t="shared" si="8"/>
        <v>0</v>
      </c>
    </row>
    <row r="578" spans="1:8" hidden="1" x14ac:dyDescent="0.2">
      <c r="A578" s="88">
        <v>575</v>
      </c>
      <c r="B578" s="89"/>
      <c r="C578" s="77"/>
      <c r="D578" s="163"/>
      <c r="E578" s="163"/>
      <c r="F578" s="89"/>
      <c r="G578" s="90"/>
      <c r="H578" s="129">
        <f t="shared" si="8"/>
        <v>0</v>
      </c>
    </row>
    <row r="579" spans="1:8" hidden="1" x14ac:dyDescent="0.2">
      <c r="A579" s="88">
        <v>576</v>
      </c>
      <c r="B579" s="89"/>
      <c r="C579" s="77"/>
      <c r="D579" s="163"/>
      <c r="E579" s="163"/>
      <c r="F579" s="89"/>
      <c r="G579" s="90"/>
      <c r="H579" s="129">
        <f t="shared" si="8"/>
        <v>0</v>
      </c>
    </row>
    <row r="580" spans="1:8" hidden="1" x14ac:dyDescent="0.2">
      <c r="A580" s="88">
        <v>577</v>
      </c>
      <c r="B580" s="89"/>
      <c r="C580" s="77"/>
      <c r="D580" s="163"/>
      <c r="E580" s="163"/>
      <c r="F580" s="89"/>
      <c r="G580" s="90"/>
      <c r="H580" s="129">
        <f t="shared" si="8"/>
        <v>0</v>
      </c>
    </row>
    <row r="581" spans="1:8" hidden="1" x14ac:dyDescent="0.2">
      <c r="A581" s="88">
        <v>578</v>
      </c>
      <c r="B581" s="89"/>
      <c r="C581" s="77"/>
      <c r="D581" s="163"/>
      <c r="E581" s="163"/>
      <c r="F581" s="89"/>
      <c r="G581" s="90"/>
      <c r="H581" s="129">
        <f t="shared" ref="H581:H644" si="9">IFERROR((DATEDIF(D581,E581,"M")+1)*C581,0)</f>
        <v>0</v>
      </c>
    </row>
    <row r="582" spans="1:8" hidden="1" x14ac:dyDescent="0.2">
      <c r="A582" s="88">
        <v>579</v>
      </c>
      <c r="B582" s="89"/>
      <c r="C582" s="77"/>
      <c r="D582" s="163"/>
      <c r="E582" s="163"/>
      <c r="F582" s="89"/>
      <c r="G582" s="90"/>
      <c r="H582" s="129">
        <f t="shared" si="9"/>
        <v>0</v>
      </c>
    </row>
    <row r="583" spans="1:8" hidden="1" x14ac:dyDescent="0.2">
      <c r="A583" s="88">
        <v>580</v>
      </c>
      <c r="B583" s="89"/>
      <c r="C583" s="77"/>
      <c r="D583" s="163"/>
      <c r="E583" s="163"/>
      <c r="F583" s="89"/>
      <c r="G583" s="90"/>
      <c r="H583" s="129">
        <f t="shared" si="9"/>
        <v>0</v>
      </c>
    </row>
    <row r="584" spans="1:8" hidden="1" x14ac:dyDescent="0.2">
      <c r="A584" s="88">
        <v>581</v>
      </c>
      <c r="B584" s="89"/>
      <c r="C584" s="77"/>
      <c r="D584" s="163"/>
      <c r="E584" s="163"/>
      <c r="F584" s="89"/>
      <c r="G584" s="90"/>
      <c r="H584" s="129">
        <f t="shared" si="9"/>
        <v>0</v>
      </c>
    </row>
    <row r="585" spans="1:8" hidden="1" x14ac:dyDescent="0.2">
      <c r="A585" s="88">
        <v>582</v>
      </c>
      <c r="B585" s="89"/>
      <c r="C585" s="77"/>
      <c r="D585" s="163"/>
      <c r="E585" s="163"/>
      <c r="F585" s="89"/>
      <c r="G585" s="90"/>
      <c r="H585" s="129">
        <f t="shared" si="9"/>
        <v>0</v>
      </c>
    </row>
    <row r="586" spans="1:8" hidden="1" x14ac:dyDescent="0.2">
      <c r="A586" s="88">
        <v>583</v>
      </c>
      <c r="B586" s="89"/>
      <c r="C586" s="77"/>
      <c r="D586" s="163"/>
      <c r="E586" s="163"/>
      <c r="F586" s="89"/>
      <c r="G586" s="90"/>
      <c r="H586" s="129">
        <f t="shared" si="9"/>
        <v>0</v>
      </c>
    </row>
    <row r="587" spans="1:8" hidden="1" x14ac:dyDescent="0.2">
      <c r="A587" s="88">
        <v>584</v>
      </c>
      <c r="B587" s="89"/>
      <c r="C587" s="77"/>
      <c r="D587" s="163"/>
      <c r="E587" s="163"/>
      <c r="F587" s="89"/>
      <c r="G587" s="90"/>
      <c r="H587" s="129">
        <f t="shared" si="9"/>
        <v>0</v>
      </c>
    </row>
    <row r="588" spans="1:8" hidden="1" x14ac:dyDescent="0.2">
      <c r="A588" s="88">
        <v>585</v>
      </c>
      <c r="B588" s="89"/>
      <c r="C588" s="77"/>
      <c r="D588" s="163"/>
      <c r="E588" s="163"/>
      <c r="F588" s="89"/>
      <c r="G588" s="90"/>
      <c r="H588" s="129">
        <f t="shared" si="9"/>
        <v>0</v>
      </c>
    </row>
    <row r="589" spans="1:8" hidden="1" x14ac:dyDescent="0.2">
      <c r="A589" s="88">
        <v>586</v>
      </c>
      <c r="B589" s="89"/>
      <c r="C589" s="77"/>
      <c r="D589" s="163"/>
      <c r="E589" s="163"/>
      <c r="F589" s="89"/>
      <c r="G589" s="90"/>
      <c r="H589" s="129">
        <f t="shared" si="9"/>
        <v>0</v>
      </c>
    </row>
    <row r="590" spans="1:8" hidden="1" x14ac:dyDescent="0.2">
      <c r="A590" s="88">
        <v>587</v>
      </c>
      <c r="B590" s="89"/>
      <c r="C590" s="77"/>
      <c r="D590" s="163"/>
      <c r="E590" s="163"/>
      <c r="F590" s="89"/>
      <c r="G590" s="90"/>
      <c r="H590" s="129">
        <f t="shared" si="9"/>
        <v>0</v>
      </c>
    </row>
    <row r="591" spans="1:8" hidden="1" x14ac:dyDescent="0.2">
      <c r="A591" s="88">
        <v>588</v>
      </c>
      <c r="B591" s="89"/>
      <c r="C591" s="77"/>
      <c r="D591" s="163"/>
      <c r="E591" s="163"/>
      <c r="F591" s="89"/>
      <c r="G591" s="90"/>
      <c r="H591" s="129">
        <f t="shared" si="9"/>
        <v>0</v>
      </c>
    </row>
    <row r="592" spans="1:8" hidden="1" x14ac:dyDescent="0.2">
      <c r="A592" s="88">
        <v>589</v>
      </c>
      <c r="B592" s="89"/>
      <c r="C592" s="77"/>
      <c r="D592" s="163"/>
      <c r="E592" s="163"/>
      <c r="F592" s="89"/>
      <c r="G592" s="90"/>
      <c r="H592" s="129">
        <f t="shared" si="9"/>
        <v>0</v>
      </c>
    </row>
    <row r="593" spans="1:8" hidden="1" x14ac:dyDescent="0.2">
      <c r="A593" s="88">
        <v>590</v>
      </c>
      <c r="B593" s="89"/>
      <c r="C593" s="77"/>
      <c r="D593" s="163"/>
      <c r="E593" s="163"/>
      <c r="F593" s="89"/>
      <c r="G593" s="90"/>
      <c r="H593" s="129">
        <f t="shared" si="9"/>
        <v>0</v>
      </c>
    </row>
    <row r="594" spans="1:8" hidden="1" x14ac:dyDescent="0.2">
      <c r="A594" s="88">
        <v>591</v>
      </c>
      <c r="B594" s="89"/>
      <c r="C594" s="77"/>
      <c r="D594" s="163"/>
      <c r="E594" s="163"/>
      <c r="F594" s="89"/>
      <c r="G594" s="90"/>
      <c r="H594" s="129">
        <f t="shared" si="9"/>
        <v>0</v>
      </c>
    </row>
    <row r="595" spans="1:8" hidden="1" x14ac:dyDescent="0.2">
      <c r="A595" s="88">
        <v>592</v>
      </c>
      <c r="B595" s="89"/>
      <c r="C595" s="77"/>
      <c r="D595" s="163"/>
      <c r="E595" s="163"/>
      <c r="F595" s="89"/>
      <c r="G595" s="90"/>
      <c r="H595" s="129">
        <f t="shared" si="9"/>
        <v>0</v>
      </c>
    </row>
    <row r="596" spans="1:8" hidden="1" x14ac:dyDescent="0.2">
      <c r="A596" s="88">
        <v>593</v>
      </c>
      <c r="B596" s="89"/>
      <c r="C596" s="77"/>
      <c r="D596" s="163"/>
      <c r="E596" s="163"/>
      <c r="F596" s="89"/>
      <c r="G596" s="90"/>
      <c r="H596" s="129">
        <f t="shared" si="9"/>
        <v>0</v>
      </c>
    </row>
    <row r="597" spans="1:8" hidden="1" x14ac:dyDescent="0.2">
      <c r="A597" s="88">
        <v>594</v>
      </c>
      <c r="B597" s="89"/>
      <c r="C597" s="77"/>
      <c r="D597" s="163"/>
      <c r="E597" s="163"/>
      <c r="F597" s="89"/>
      <c r="G597" s="90"/>
      <c r="H597" s="129">
        <f t="shared" si="9"/>
        <v>0</v>
      </c>
    </row>
    <row r="598" spans="1:8" hidden="1" x14ac:dyDescent="0.2">
      <c r="A598" s="88">
        <v>595</v>
      </c>
      <c r="B598" s="89"/>
      <c r="C598" s="77"/>
      <c r="D598" s="163"/>
      <c r="E598" s="163"/>
      <c r="F598" s="89"/>
      <c r="G598" s="90"/>
      <c r="H598" s="129">
        <f t="shared" si="9"/>
        <v>0</v>
      </c>
    </row>
    <row r="599" spans="1:8" hidden="1" x14ac:dyDescent="0.2">
      <c r="A599" s="88">
        <v>596</v>
      </c>
      <c r="B599" s="89"/>
      <c r="C599" s="77"/>
      <c r="D599" s="163"/>
      <c r="E599" s="163"/>
      <c r="F599" s="89"/>
      <c r="G599" s="90"/>
      <c r="H599" s="129">
        <f t="shared" si="9"/>
        <v>0</v>
      </c>
    </row>
    <row r="600" spans="1:8" hidden="1" x14ac:dyDescent="0.2">
      <c r="A600" s="88">
        <v>597</v>
      </c>
      <c r="B600" s="89"/>
      <c r="C600" s="77"/>
      <c r="D600" s="163"/>
      <c r="E600" s="163"/>
      <c r="F600" s="89"/>
      <c r="G600" s="90"/>
      <c r="H600" s="129">
        <f t="shared" si="9"/>
        <v>0</v>
      </c>
    </row>
    <row r="601" spans="1:8" hidden="1" x14ac:dyDescent="0.2">
      <c r="A601" s="88">
        <v>598</v>
      </c>
      <c r="B601" s="89"/>
      <c r="C601" s="77"/>
      <c r="D601" s="163"/>
      <c r="E601" s="163"/>
      <c r="F601" s="89"/>
      <c r="G601" s="90"/>
      <c r="H601" s="129">
        <f t="shared" si="9"/>
        <v>0</v>
      </c>
    </row>
    <row r="602" spans="1:8" hidden="1" x14ac:dyDescent="0.2">
      <c r="A602" s="88">
        <v>599</v>
      </c>
      <c r="B602" s="89"/>
      <c r="C602" s="77"/>
      <c r="D602" s="163"/>
      <c r="E602" s="163"/>
      <c r="F602" s="89"/>
      <c r="G602" s="90"/>
      <c r="H602" s="129">
        <f t="shared" si="9"/>
        <v>0</v>
      </c>
    </row>
    <row r="603" spans="1:8" hidden="1" x14ac:dyDescent="0.2">
      <c r="A603" s="88">
        <v>600</v>
      </c>
      <c r="B603" s="89"/>
      <c r="C603" s="77"/>
      <c r="D603" s="163"/>
      <c r="E603" s="163"/>
      <c r="F603" s="89"/>
      <c r="G603" s="90"/>
      <c r="H603" s="129">
        <f t="shared" si="9"/>
        <v>0</v>
      </c>
    </row>
    <row r="604" spans="1:8" hidden="1" x14ac:dyDescent="0.2">
      <c r="A604" s="88">
        <v>601</v>
      </c>
      <c r="B604" s="89"/>
      <c r="C604" s="77"/>
      <c r="D604" s="163"/>
      <c r="E604" s="163"/>
      <c r="F604" s="89"/>
      <c r="G604" s="90"/>
      <c r="H604" s="129">
        <f t="shared" si="9"/>
        <v>0</v>
      </c>
    </row>
    <row r="605" spans="1:8" hidden="1" x14ac:dyDescent="0.2">
      <c r="A605" s="88">
        <v>602</v>
      </c>
      <c r="B605" s="89"/>
      <c r="C605" s="77"/>
      <c r="D605" s="163"/>
      <c r="E605" s="163"/>
      <c r="F605" s="89"/>
      <c r="G605" s="90"/>
      <c r="H605" s="129">
        <f t="shared" si="9"/>
        <v>0</v>
      </c>
    </row>
    <row r="606" spans="1:8" hidden="1" x14ac:dyDescent="0.2">
      <c r="A606" s="88">
        <v>603</v>
      </c>
      <c r="B606" s="89"/>
      <c r="C606" s="77"/>
      <c r="D606" s="163"/>
      <c r="E606" s="163"/>
      <c r="F606" s="89"/>
      <c r="G606" s="90"/>
      <c r="H606" s="129">
        <f t="shared" si="9"/>
        <v>0</v>
      </c>
    </row>
    <row r="607" spans="1:8" hidden="1" x14ac:dyDescent="0.2">
      <c r="A607" s="88">
        <v>604</v>
      </c>
      <c r="B607" s="89"/>
      <c r="C607" s="77"/>
      <c r="D607" s="163"/>
      <c r="E607" s="163"/>
      <c r="F607" s="89"/>
      <c r="G607" s="90"/>
      <c r="H607" s="129">
        <f t="shared" si="9"/>
        <v>0</v>
      </c>
    </row>
    <row r="608" spans="1:8" hidden="1" x14ac:dyDescent="0.2">
      <c r="A608" s="88">
        <v>605</v>
      </c>
      <c r="B608" s="89"/>
      <c r="C608" s="77"/>
      <c r="D608" s="163"/>
      <c r="E608" s="163"/>
      <c r="F608" s="89"/>
      <c r="G608" s="90"/>
      <c r="H608" s="129">
        <f t="shared" si="9"/>
        <v>0</v>
      </c>
    </row>
    <row r="609" spans="1:8" hidden="1" x14ac:dyDescent="0.2">
      <c r="A609" s="88">
        <v>606</v>
      </c>
      <c r="B609" s="89"/>
      <c r="C609" s="77"/>
      <c r="D609" s="163"/>
      <c r="E609" s="163"/>
      <c r="F609" s="89"/>
      <c r="G609" s="90"/>
      <c r="H609" s="129">
        <f t="shared" si="9"/>
        <v>0</v>
      </c>
    </row>
    <row r="610" spans="1:8" hidden="1" x14ac:dyDescent="0.2">
      <c r="A610" s="88">
        <v>607</v>
      </c>
      <c r="B610" s="89"/>
      <c r="C610" s="77"/>
      <c r="D610" s="163"/>
      <c r="E610" s="163"/>
      <c r="F610" s="89"/>
      <c r="G610" s="90"/>
      <c r="H610" s="129">
        <f t="shared" si="9"/>
        <v>0</v>
      </c>
    </row>
    <row r="611" spans="1:8" hidden="1" x14ac:dyDescent="0.2">
      <c r="A611" s="88">
        <v>608</v>
      </c>
      <c r="B611" s="89"/>
      <c r="C611" s="77"/>
      <c r="D611" s="163"/>
      <c r="E611" s="163"/>
      <c r="F611" s="89"/>
      <c r="G611" s="90"/>
      <c r="H611" s="129">
        <f t="shared" si="9"/>
        <v>0</v>
      </c>
    </row>
    <row r="612" spans="1:8" hidden="1" x14ac:dyDescent="0.2">
      <c r="A612" s="88">
        <v>609</v>
      </c>
      <c r="B612" s="89"/>
      <c r="C612" s="77"/>
      <c r="D612" s="163"/>
      <c r="E612" s="163"/>
      <c r="F612" s="89"/>
      <c r="G612" s="90"/>
      <c r="H612" s="129">
        <f t="shared" si="9"/>
        <v>0</v>
      </c>
    </row>
    <row r="613" spans="1:8" hidden="1" x14ac:dyDescent="0.2">
      <c r="A613" s="88">
        <v>610</v>
      </c>
      <c r="B613" s="89"/>
      <c r="C613" s="77"/>
      <c r="D613" s="163"/>
      <c r="E613" s="163"/>
      <c r="F613" s="89"/>
      <c r="G613" s="90"/>
      <c r="H613" s="129">
        <f t="shared" si="9"/>
        <v>0</v>
      </c>
    </row>
    <row r="614" spans="1:8" hidden="1" x14ac:dyDescent="0.2">
      <c r="A614" s="88">
        <v>611</v>
      </c>
      <c r="B614" s="89"/>
      <c r="C614" s="77"/>
      <c r="D614" s="163"/>
      <c r="E614" s="163"/>
      <c r="F614" s="89"/>
      <c r="G614" s="90"/>
      <c r="H614" s="129">
        <f t="shared" si="9"/>
        <v>0</v>
      </c>
    </row>
    <row r="615" spans="1:8" hidden="1" x14ac:dyDescent="0.2">
      <c r="A615" s="88">
        <v>612</v>
      </c>
      <c r="B615" s="89"/>
      <c r="C615" s="77"/>
      <c r="D615" s="163"/>
      <c r="E615" s="163"/>
      <c r="F615" s="89"/>
      <c r="G615" s="90"/>
      <c r="H615" s="129">
        <f t="shared" si="9"/>
        <v>0</v>
      </c>
    </row>
    <row r="616" spans="1:8" hidden="1" x14ac:dyDescent="0.2">
      <c r="A616" s="88">
        <v>613</v>
      </c>
      <c r="B616" s="89"/>
      <c r="C616" s="77"/>
      <c r="D616" s="163"/>
      <c r="E616" s="163"/>
      <c r="F616" s="89"/>
      <c r="G616" s="90"/>
      <c r="H616" s="129">
        <f t="shared" si="9"/>
        <v>0</v>
      </c>
    </row>
    <row r="617" spans="1:8" hidden="1" x14ac:dyDescent="0.2">
      <c r="A617" s="88">
        <v>614</v>
      </c>
      <c r="B617" s="89"/>
      <c r="C617" s="77"/>
      <c r="D617" s="163"/>
      <c r="E617" s="163"/>
      <c r="F617" s="89"/>
      <c r="G617" s="90"/>
      <c r="H617" s="129">
        <f t="shared" si="9"/>
        <v>0</v>
      </c>
    </row>
    <row r="618" spans="1:8" hidden="1" x14ac:dyDescent="0.2">
      <c r="A618" s="88">
        <v>615</v>
      </c>
      <c r="B618" s="89"/>
      <c r="C618" s="77"/>
      <c r="D618" s="163"/>
      <c r="E618" s="163"/>
      <c r="F618" s="89"/>
      <c r="G618" s="90"/>
      <c r="H618" s="129">
        <f t="shared" si="9"/>
        <v>0</v>
      </c>
    </row>
    <row r="619" spans="1:8" hidden="1" x14ac:dyDescent="0.2">
      <c r="A619" s="88">
        <v>616</v>
      </c>
      <c r="B619" s="89"/>
      <c r="C619" s="77"/>
      <c r="D619" s="163"/>
      <c r="E619" s="163"/>
      <c r="F619" s="89"/>
      <c r="G619" s="90"/>
      <c r="H619" s="129">
        <f t="shared" si="9"/>
        <v>0</v>
      </c>
    </row>
    <row r="620" spans="1:8" hidden="1" x14ac:dyDescent="0.2">
      <c r="A620" s="88">
        <v>617</v>
      </c>
      <c r="B620" s="89"/>
      <c r="C620" s="77"/>
      <c r="D620" s="163"/>
      <c r="E620" s="163"/>
      <c r="F620" s="89"/>
      <c r="G620" s="90"/>
      <c r="H620" s="129">
        <f t="shared" si="9"/>
        <v>0</v>
      </c>
    </row>
    <row r="621" spans="1:8" hidden="1" x14ac:dyDescent="0.2">
      <c r="A621" s="88">
        <v>618</v>
      </c>
      <c r="B621" s="89"/>
      <c r="C621" s="77"/>
      <c r="D621" s="163"/>
      <c r="E621" s="163"/>
      <c r="F621" s="89"/>
      <c r="G621" s="90"/>
      <c r="H621" s="129">
        <f t="shared" si="9"/>
        <v>0</v>
      </c>
    </row>
    <row r="622" spans="1:8" hidden="1" x14ac:dyDescent="0.2">
      <c r="A622" s="88">
        <v>619</v>
      </c>
      <c r="B622" s="89"/>
      <c r="C622" s="77"/>
      <c r="D622" s="163"/>
      <c r="E622" s="163"/>
      <c r="F622" s="89"/>
      <c r="G622" s="90"/>
      <c r="H622" s="129">
        <f t="shared" si="9"/>
        <v>0</v>
      </c>
    </row>
    <row r="623" spans="1:8" hidden="1" x14ac:dyDescent="0.2">
      <c r="A623" s="88">
        <v>620</v>
      </c>
      <c r="B623" s="89"/>
      <c r="C623" s="77"/>
      <c r="D623" s="163"/>
      <c r="E623" s="163"/>
      <c r="F623" s="89"/>
      <c r="G623" s="90"/>
      <c r="H623" s="129">
        <f t="shared" si="9"/>
        <v>0</v>
      </c>
    </row>
    <row r="624" spans="1:8" hidden="1" x14ac:dyDescent="0.2">
      <c r="A624" s="88">
        <v>621</v>
      </c>
      <c r="B624" s="89"/>
      <c r="C624" s="77"/>
      <c r="D624" s="163"/>
      <c r="E624" s="163"/>
      <c r="F624" s="89"/>
      <c r="G624" s="90"/>
      <c r="H624" s="129">
        <f t="shared" si="9"/>
        <v>0</v>
      </c>
    </row>
    <row r="625" spans="1:8" hidden="1" x14ac:dyDescent="0.2">
      <c r="A625" s="88">
        <v>622</v>
      </c>
      <c r="B625" s="89"/>
      <c r="C625" s="77"/>
      <c r="D625" s="163"/>
      <c r="E625" s="163"/>
      <c r="F625" s="89"/>
      <c r="G625" s="90"/>
      <c r="H625" s="129">
        <f t="shared" si="9"/>
        <v>0</v>
      </c>
    </row>
    <row r="626" spans="1:8" hidden="1" x14ac:dyDescent="0.2">
      <c r="A626" s="88">
        <v>623</v>
      </c>
      <c r="B626" s="89"/>
      <c r="C626" s="77"/>
      <c r="D626" s="163"/>
      <c r="E626" s="163"/>
      <c r="F626" s="89"/>
      <c r="G626" s="90"/>
      <c r="H626" s="129">
        <f t="shared" si="9"/>
        <v>0</v>
      </c>
    </row>
    <row r="627" spans="1:8" hidden="1" x14ac:dyDescent="0.2">
      <c r="A627" s="88">
        <v>624</v>
      </c>
      <c r="B627" s="89"/>
      <c r="C627" s="77"/>
      <c r="D627" s="163"/>
      <c r="E627" s="163"/>
      <c r="F627" s="89"/>
      <c r="G627" s="90"/>
      <c r="H627" s="129">
        <f t="shared" si="9"/>
        <v>0</v>
      </c>
    </row>
    <row r="628" spans="1:8" hidden="1" x14ac:dyDescent="0.2">
      <c r="A628" s="88">
        <v>625</v>
      </c>
      <c r="B628" s="89"/>
      <c r="C628" s="77"/>
      <c r="D628" s="163"/>
      <c r="E628" s="163"/>
      <c r="F628" s="89"/>
      <c r="G628" s="90"/>
      <c r="H628" s="129">
        <f t="shared" si="9"/>
        <v>0</v>
      </c>
    </row>
    <row r="629" spans="1:8" hidden="1" x14ac:dyDescent="0.2">
      <c r="A629" s="88">
        <v>626</v>
      </c>
      <c r="B629" s="89"/>
      <c r="C629" s="77"/>
      <c r="D629" s="163"/>
      <c r="E629" s="163"/>
      <c r="F629" s="89"/>
      <c r="G629" s="90"/>
      <c r="H629" s="129">
        <f t="shared" si="9"/>
        <v>0</v>
      </c>
    </row>
    <row r="630" spans="1:8" hidden="1" x14ac:dyDescent="0.2">
      <c r="A630" s="88">
        <v>627</v>
      </c>
      <c r="B630" s="89"/>
      <c r="C630" s="77"/>
      <c r="D630" s="163"/>
      <c r="E630" s="163"/>
      <c r="F630" s="89"/>
      <c r="G630" s="90"/>
      <c r="H630" s="129">
        <f t="shared" si="9"/>
        <v>0</v>
      </c>
    </row>
    <row r="631" spans="1:8" hidden="1" x14ac:dyDescent="0.2">
      <c r="A631" s="88">
        <v>628</v>
      </c>
      <c r="B631" s="89"/>
      <c r="C631" s="77"/>
      <c r="D631" s="163"/>
      <c r="E631" s="163"/>
      <c r="F631" s="89"/>
      <c r="G631" s="90"/>
      <c r="H631" s="129">
        <f t="shared" si="9"/>
        <v>0</v>
      </c>
    </row>
    <row r="632" spans="1:8" hidden="1" x14ac:dyDescent="0.2">
      <c r="A632" s="88">
        <v>629</v>
      </c>
      <c r="B632" s="89"/>
      <c r="C632" s="77"/>
      <c r="D632" s="163"/>
      <c r="E632" s="163"/>
      <c r="F632" s="89"/>
      <c r="G632" s="90"/>
      <c r="H632" s="129">
        <f t="shared" si="9"/>
        <v>0</v>
      </c>
    </row>
    <row r="633" spans="1:8" hidden="1" x14ac:dyDescent="0.2">
      <c r="A633" s="88">
        <v>630</v>
      </c>
      <c r="B633" s="89"/>
      <c r="C633" s="77"/>
      <c r="D633" s="163"/>
      <c r="E633" s="163"/>
      <c r="F633" s="89"/>
      <c r="G633" s="90"/>
      <c r="H633" s="129">
        <f t="shared" si="9"/>
        <v>0</v>
      </c>
    </row>
    <row r="634" spans="1:8" hidden="1" x14ac:dyDescent="0.2">
      <c r="A634" s="88">
        <v>631</v>
      </c>
      <c r="B634" s="89"/>
      <c r="C634" s="77"/>
      <c r="D634" s="163"/>
      <c r="E634" s="163"/>
      <c r="F634" s="89"/>
      <c r="G634" s="90"/>
      <c r="H634" s="129">
        <f t="shared" si="9"/>
        <v>0</v>
      </c>
    </row>
    <row r="635" spans="1:8" hidden="1" x14ac:dyDescent="0.2">
      <c r="A635" s="88">
        <v>632</v>
      </c>
      <c r="B635" s="89"/>
      <c r="C635" s="77"/>
      <c r="D635" s="163"/>
      <c r="E635" s="163"/>
      <c r="F635" s="89"/>
      <c r="G635" s="90"/>
      <c r="H635" s="129">
        <f t="shared" si="9"/>
        <v>0</v>
      </c>
    </row>
    <row r="636" spans="1:8" hidden="1" x14ac:dyDescent="0.2">
      <c r="A636" s="88">
        <v>633</v>
      </c>
      <c r="B636" s="89"/>
      <c r="C636" s="77"/>
      <c r="D636" s="163"/>
      <c r="E636" s="163"/>
      <c r="F636" s="89"/>
      <c r="G636" s="90"/>
      <c r="H636" s="129">
        <f t="shared" si="9"/>
        <v>0</v>
      </c>
    </row>
    <row r="637" spans="1:8" hidden="1" x14ac:dyDescent="0.2">
      <c r="A637" s="88">
        <v>634</v>
      </c>
      <c r="B637" s="89"/>
      <c r="C637" s="77"/>
      <c r="D637" s="163"/>
      <c r="E637" s="163"/>
      <c r="F637" s="89"/>
      <c r="G637" s="90"/>
      <c r="H637" s="129">
        <f t="shared" si="9"/>
        <v>0</v>
      </c>
    </row>
    <row r="638" spans="1:8" hidden="1" x14ac:dyDescent="0.2">
      <c r="A638" s="88">
        <v>635</v>
      </c>
      <c r="B638" s="89"/>
      <c r="C638" s="77"/>
      <c r="D638" s="163"/>
      <c r="E638" s="163"/>
      <c r="F638" s="89"/>
      <c r="G638" s="90"/>
      <c r="H638" s="129">
        <f t="shared" si="9"/>
        <v>0</v>
      </c>
    </row>
    <row r="639" spans="1:8" hidden="1" x14ac:dyDescent="0.2">
      <c r="A639" s="88">
        <v>636</v>
      </c>
      <c r="B639" s="89"/>
      <c r="C639" s="77"/>
      <c r="D639" s="163"/>
      <c r="E639" s="163"/>
      <c r="F639" s="89"/>
      <c r="G639" s="90"/>
      <c r="H639" s="129">
        <f t="shared" si="9"/>
        <v>0</v>
      </c>
    </row>
    <row r="640" spans="1:8" hidden="1" x14ac:dyDescent="0.2">
      <c r="A640" s="88">
        <v>637</v>
      </c>
      <c r="B640" s="89"/>
      <c r="C640" s="77"/>
      <c r="D640" s="163"/>
      <c r="E640" s="163"/>
      <c r="F640" s="89"/>
      <c r="G640" s="90"/>
      <c r="H640" s="129">
        <f t="shared" si="9"/>
        <v>0</v>
      </c>
    </row>
    <row r="641" spans="1:8" hidden="1" x14ac:dyDescent="0.2">
      <c r="A641" s="88">
        <v>638</v>
      </c>
      <c r="B641" s="89"/>
      <c r="C641" s="77"/>
      <c r="D641" s="163"/>
      <c r="E641" s="163"/>
      <c r="F641" s="89"/>
      <c r="G641" s="90"/>
      <c r="H641" s="129">
        <f t="shared" si="9"/>
        <v>0</v>
      </c>
    </row>
    <row r="642" spans="1:8" hidden="1" x14ac:dyDescent="0.2">
      <c r="A642" s="88">
        <v>639</v>
      </c>
      <c r="B642" s="89"/>
      <c r="C642" s="77"/>
      <c r="D642" s="163"/>
      <c r="E642" s="163"/>
      <c r="F642" s="89"/>
      <c r="G642" s="90"/>
      <c r="H642" s="129">
        <f t="shared" si="9"/>
        <v>0</v>
      </c>
    </row>
    <row r="643" spans="1:8" hidden="1" x14ac:dyDescent="0.2">
      <c r="A643" s="88">
        <v>640</v>
      </c>
      <c r="B643" s="89"/>
      <c r="C643" s="77"/>
      <c r="D643" s="163"/>
      <c r="E643" s="163"/>
      <c r="F643" s="89"/>
      <c r="G643" s="90"/>
      <c r="H643" s="129">
        <f t="shared" si="9"/>
        <v>0</v>
      </c>
    </row>
    <row r="644" spans="1:8" hidden="1" x14ac:dyDescent="0.2">
      <c r="A644" s="88">
        <v>641</v>
      </c>
      <c r="B644" s="89"/>
      <c r="C644" s="77"/>
      <c r="D644" s="163"/>
      <c r="E644" s="163"/>
      <c r="F644" s="89"/>
      <c r="G644" s="90"/>
      <c r="H644" s="129">
        <f t="shared" si="9"/>
        <v>0</v>
      </c>
    </row>
    <row r="645" spans="1:8" hidden="1" x14ac:dyDescent="0.2">
      <c r="A645" s="88">
        <v>642</v>
      </c>
      <c r="B645" s="89"/>
      <c r="C645" s="77"/>
      <c r="D645" s="163"/>
      <c r="E645" s="163"/>
      <c r="F645" s="89"/>
      <c r="G645" s="90"/>
      <c r="H645" s="129">
        <f t="shared" ref="H645:H708" si="10">IFERROR((DATEDIF(D645,E645,"M")+1)*C645,0)</f>
        <v>0</v>
      </c>
    </row>
    <row r="646" spans="1:8" hidden="1" x14ac:dyDescent="0.2">
      <c r="A646" s="88">
        <v>643</v>
      </c>
      <c r="B646" s="89"/>
      <c r="C646" s="77"/>
      <c r="D646" s="163"/>
      <c r="E646" s="163"/>
      <c r="F646" s="89"/>
      <c r="G646" s="90"/>
      <c r="H646" s="129">
        <f t="shared" si="10"/>
        <v>0</v>
      </c>
    </row>
    <row r="647" spans="1:8" hidden="1" x14ac:dyDescent="0.2">
      <c r="A647" s="88">
        <v>644</v>
      </c>
      <c r="B647" s="89"/>
      <c r="C647" s="77"/>
      <c r="D647" s="163"/>
      <c r="E647" s="163"/>
      <c r="F647" s="89"/>
      <c r="G647" s="90"/>
      <c r="H647" s="129">
        <f t="shared" si="10"/>
        <v>0</v>
      </c>
    </row>
    <row r="648" spans="1:8" hidden="1" x14ac:dyDescent="0.2">
      <c r="A648" s="88">
        <v>645</v>
      </c>
      <c r="B648" s="89"/>
      <c r="C648" s="77"/>
      <c r="D648" s="163"/>
      <c r="E648" s="163"/>
      <c r="F648" s="89"/>
      <c r="G648" s="90"/>
      <c r="H648" s="129">
        <f t="shared" si="10"/>
        <v>0</v>
      </c>
    </row>
    <row r="649" spans="1:8" hidden="1" x14ac:dyDescent="0.2">
      <c r="A649" s="88">
        <v>646</v>
      </c>
      <c r="B649" s="89"/>
      <c r="C649" s="77"/>
      <c r="D649" s="163"/>
      <c r="E649" s="163"/>
      <c r="F649" s="89"/>
      <c r="G649" s="90"/>
      <c r="H649" s="129">
        <f t="shared" si="10"/>
        <v>0</v>
      </c>
    </row>
    <row r="650" spans="1:8" hidden="1" x14ac:dyDescent="0.2">
      <c r="A650" s="88">
        <v>647</v>
      </c>
      <c r="B650" s="89"/>
      <c r="C650" s="77"/>
      <c r="D650" s="163"/>
      <c r="E650" s="163"/>
      <c r="F650" s="89"/>
      <c r="G650" s="90"/>
      <c r="H650" s="129">
        <f t="shared" si="10"/>
        <v>0</v>
      </c>
    </row>
    <row r="651" spans="1:8" hidden="1" x14ac:dyDescent="0.2">
      <c r="A651" s="88">
        <v>648</v>
      </c>
      <c r="B651" s="89"/>
      <c r="C651" s="77"/>
      <c r="D651" s="163"/>
      <c r="E651" s="163"/>
      <c r="F651" s="89"/>
      <c r="G651" s="90"/>
      <c r="H651" s="129">
        <f t="shared" si="10"/>
        <v>0</v>
      </c>
    </row>
    <row r="652" spans="1:8" hidden="1" x14ac:dyDescent="0.2">
      <c r="A652" s="88">
        <v>649</v>
      </c>
      <c r="B652" s="89"/>
      <c r="C652" s="77"/>
      <c r="D652" s="163"/>
      <c r="E652" s="163"/>
      <c r="F652" s="89"/>
      <c r="G652" s="90"/>
      <c r="H652" s="129">
        <f t="shared" si="10"/>
        <v>0</v>
      </c>
    </row>
    <row r="653" spans="1:8" hidden="1" x14ac:dyDescent="0.2">
      <c r="A653" s="88">
        <v>650</v>
      </c>
      <c r="B653" s="89"/>
      <c r="C653" s="77"/>
      <c r="D653" s="163"/>
      <c r="E653" s="163"/>
      <c r="F653" s="89"/>
      <c r="G653" s="90"/>
      <c r="H653" s="129">
        <f t="shared" si="10"/>
        <v>0</v>
      </c>
    </row>
    <row r="654" spans="1:8" hidden="1" x14ac:dyDescent="0.2">
      <c r="A654" s="88">
        <v>651</v>
      </c>
      <c r="B654" s="89"/>
      <c r="C654" s="77"/>
      <c r="D654" s="163"/>
      <c r="E654" s="163"/>
      <c r="F654" s="89"/>
      <c r="G654" s="90"/>
      <c r="H654" s="129">
        <f t="shared" si="10"/>
        <v>0</v>
      </c>
    </row>
    <row r="655" spans="1:8" hidden="1" x14ac:dyDescent="0.2">
      <c r="A655" s="88">
        <v>652</v>
      </c>
      <c r="B655" s="89"/>
      <c r="C655" s="77"/>
      <c r="D655" s="163"/>
      <c r="E655" s="163"/>
      <c r="F655" s="89"/>
      <c r="G655" s="90"/>
      <c r="H655" s="129">
        <f t="shared" si="10"/>
        <v>0</v>
      </c>
    </row>
    <row r="656" spans="1:8" hidden="1" x14ac:dyDescent="0.2">
      <c r="A656" s="88">
        <v>653</v>
      </c>
      <c r="B656" s="89"/>
      <c r="C656" s="77"/>
      <c r="D656" s="163"/>
      <c r="E656" s="163"/>
      <c r="F656" s="89"/>
      <c r="G656" s="90"/>
      <c r="H656" s="129">
        <f t="shared" si="10"/>
        <v>0</v>
      </c>
    </row>
    <row r="657" spans="1:8" hidden="1" x14ac:dyDescent="0.2">
      <c r="A657" s="88">
        <v>654</v>
      </c>
      <c r="B657" s="89"/>
      <c r="C657" s="77"/>
      <c r="D657" s="163"/>
      <c r="E657" s="163"/>
      <c r="F657" s="89"/>
      <c r="G657" s="90"/>
      <c r="H657" s="129">
        <f t="shared" si="10"/>
        <v>0</v>
      </c>
    </row>
    <row r="658" spans="1:8" hidden="1" x14ac:dyDescent="0.2">
      <c r="A658" s="88">
        <v>655</v>
      </c>
      <c r="B658" s="89"/>
      <c r="C658" s="77"/>
      <c r="D658" s="163"/>
      <c r="E658" s="163"/>
      <c r="F658" s="89"/>
      <c r="G658" s="90"/>
      <c r="H658" s="129">
        <f t="shared" si="10"/>
        <v>0</v>
      </c>
    </row>
    <row r="659" spans="1:8" hidden="1" x14ac:dyDescent="0.2">
      <c r="A659" s="88">
        <v>656</v>
      </c>
      <c r="B659" s="89"/>
      <c r="C659" s="77"/>
      <c r="D659" s="163"/>
      <c r="E659" s="163"/>
      <c r="F659" s="89"/>
      <c r="G659" s="90"/>
      <c r="H659" s="129">
        <f t="shared" si="10"/>
        <v>0</v>
      </c>
    </row>
    <row r="660" spans="1:8" hidden="1" x14ac:dyDescent="0.2">
      <c r="A660" s="88">
        <v>657</v>
      </c>
      <c r="B660" s="89"/>
      <c r="C660" s="77"/>
      <c r="D660" s="163"/>
      <c r="E660" s="163"/>
      <c r="F660" s="89"/>
      <c r="G660" s="90"/>
      <c r="H660" s="129">
        <f t="shared" si="10"/>
        <v>0</v>
      </c>
    </row>
    <row r="661" spans="1:8" hidden="1" x14ac:dyDescent="0.2">
      <c r="A661" s="88">
        <v>658</v>
      </c>
      <c r="B661" s="89"/>
      <c r="C661" s="77"/>
      <c r="D661" s="163"/>
      <c r="E661" s="163"/>
      <c r="F661" s="89"/>
      <c r="G661" s="90"/>
      <c r="H661" s="129">
        <f t="shared" si="10"/>
        <v>0</v>
      </c>
    </row>
    <row r="662" spans="1:8" hidden="1" x14ac:dyDescent="0.2">
      <c r="A662" s="88">
        <v>659</v>
      </c>
      <c r="B662" s="89"/>
      <c r="C662" s="77"/>
      <c r="D662" s="163"/>
      <c r="E662" s="163"/>
      <c r="F662" s="89"/>
      <c r="G662" s="90"/>
      <c r="H662" s="129">
        <f t="shared" si="10"/>
        <v>0</v>
      </c>
    </row>
    <row r="663" spans="1:8" hidden="1" x14ac:dyDescent="0.2">
      <c r="A663" s="88">
        <v>660</v>
      </c>
      <c r="B663" s="89"/>
      <c r="C663" s="77"/>
      <c r="D663" s="163"/>
      <c r="E663" s="163"/>
      <c r="F663" s="89"/>
      <c r="G663" s="90"/>
      <c r="H663" s="129">
        <f t="shared" si="10"/>
        <v>0</v>
      </c>
    </row>
    <row r="664" spans="1:8" hidden="1" x14ac:dyDescent="0.2">
      <c r="A664" s="88">
        <v>661</v>
      </c>
      <c r="B664" s="89"/>
      <c r="C664" s="77"/>
      <c r="D664" s="163"/>
      <c r="E664" s="163"/>
      <c r="F664" s="89"/>
      <c r="G664" s="90"/>
      <c r="H664" s="129">
        <f t="shared" si="10"/>
        <v>0</v>
      </c>
    </row>
    <row r="665" spans="1:8" hidden="1" x14ac:dyDescent="0.2">
      <c r="A665" s="88">
        <v>662</v>
      </c>
      <c r="B665" s="89"/>
      <c r="C665" s="77"/>
      <c r="D665" s="163"/>
      <c r="E665" s="163"/>
      <c r="F665" s="89"/>
      <c r="G665" s="90"/>
      <c r="H665" s="129">
        <f t="shared" si="10"/>
        <v>0</v>
      </c>
    </row>
    <row r="666" spans="1:8" hidden="1" x14ac:dyDescent="0.2">
      <c r="A666" s="88">
        <v>663</v>
      </c>
      <c r="B666" s="89"/>
      <c r="C666" s="77"/>
      <c r="D666" s="163"/>
      <c r="E666" s="163"/>
      <c r="F666" s="89"/>
      <c r="G666" s="90"/>
      <c r="H666" s="129">
        <f t="shared" si="10"/>
        <v>0</v>
      </c>
    </row>
    <row r="667" spans="1:8" hidden="1" x14ac:dyDescent="0.2">
      <c r="A667" s="88">
        <v>664</v>
      </c>
      <c r="B667" s="89"/>
      <c r="C667" s="77"/>
      <c r="D667" s="163"/>
      <c r="E667" s="163"/>
      <c r="F667" s="89"/>
      <c r="G667" s="90"/>
      <c r="H667" s="129">
        <f t="shared" si="10"/>
        <v>0</v>
      </c>
    </row>
    <row r="668" spans="1:8" hidden="1" x14ac:dyDescent="0.2">
      <c r="A668" s="88">
        <v>665</v>
      </c>
      <c r="B668" s="89"/>
      <c r="C668" s="77"/>
      <c r="D668" s="163"/>
      <c r="E668" s="163"/>
      <c r="F668" s="89"/>
      <c r="G668" s="90"/>
      <c r="H668" s="129">
        <f t="shared" si="10"/>
        <v>0</v>
      </c>
    </row>
    <row r="669" spans="1:8" hidden="1" x14ac:dyDescent="0.2">
      <c r="A669" s="88">
        <v>666</v>
      </c>
      <c r="B669" s="89"/>
      <c r="C669" s="77"/>
      <c r="D669" s="163"/>
      <c r="E669" s="163"/>
      <c r="F669" s="89"/>
      <c r="G669" s="90"/>
      <c r="H669" s="129">
        <f t="shared" si="10"/>
        <v>0</v>
      </c>
    </row>
    <row r="670" spans="1:8" hidden="1" x14ac:dyDescent="0.2">
      <c r="A670" s="88">
        <v>667</v>
      </c>
      <c r="B670" s="89"/>
      <c r="C670" s="77"/>
      <c r="D670" s="163"/>
      <c r="E670" s="163"/>
      <c r="F670" s="89"/>
      <c r="G670" s="90"/>
      <c r="H670" s="129">
        <f t="shared" si="10"/>
        <v>0</v>
      </c>
    </row>
    <row r="671" spans="1:8" hidden="1" x14ac:dyDescent="0.2">
      <c r="A671" s="88">
        <v>668</v>
      </c>
      <c r="B671" s="89"/>
      <c r="C671" s="77"/>
      <c r="D671" s="163"/>
      <c r="E671" s="163"/>
      <c r="F671" s="89"/>
      <c r="G671" s="90"/>
      <c r="H671" s="129">
        <f t="shared" si="10"/>
        <v>0</v>
      </c>
    </row>
    <row r="672" spans="1:8" hidden="1" x14ac:dyDescent="0.2">
      <c r="A672" s="88">
        <v>669</v>
      </c>
      <c r="B672" s="89"/>
      <c r="C672" s="77"/>
      <c r="D672" s="163"/>
      <c r="E672" s="163"/>
      <c r="F672" s="89"/>
      <c r="G672" s="90"/>
      <c r="H672" s="129">
        <f t="shared" si="10"/>
        <v>0</v>
      </c>
    </row>
    <row r="673" spans="1:8" hidden="1" x14ac:dyDescent="0.2">
      <c r="A673" s="88">
        <v>670</v>
      </c>
      <c r="B673" s="89"/>
      <c r="C673" s="77"/>
      <c r="D673" s="163"/>
      <c r="E673" s="163"/>
      <c r="F673" s="89"/>
      <c r="G673" s="90"/>
      <c r="H673" s="129">
        <f t="shared" si="10"/>
        <v>0</v>
      </c>
    </row>
    <row r="674" spans="1:8" hidden="1" x14ac:dyDescent="0.2">
      <c r="A674" s="88">
        <v>671</v>
      </c>
      <c r="B674" s="89"/>
      <c r="C674" s="77"/>
      <c r="D674" s="163"/>
      <c r="E674" s="163"/>
      <c r="F674" s="89"/>
      <c r="G674" s="90"/>
      <c r="H674" s="129">
        <f t="shared" si="10"/>
        <v>0</v>
      </c>
    </row>
    <row r="675" spans="1:8" hidden="1" x14ac:dyDescent="0.2">
      <c r="A675" s="88">
        <v>672</v>
      </c>
      <c r="B675" s="89"/>
      <c r="C675" s="77"/>
      <c r="D675" s="163"/>
      <c r="E675" s="163"/>
      <c r="F675" s="89"/>
      <c r="G675" s="90"/>
      <c r="H675" s="129">
        <f t="shared" si="10"/>
        <v>0</v>
      </c>
    </row>
    <row r="676" spans="1:8" hidden="1" x14ac:dyDescent="0.2">
      <c r="A676" s="88">
        <v>673</v>
      </c>
      <c r="B676" s="89"/>
      <c r="C676" s="77"/>
      <c r="D676" s="163"/>
      <c r="E676" s="163"/>
      <c r="F676" s="89"/>
      <c r="G676" s="90"/>
      <c r="H676" s="129">
        <f t="shared" si="10"/>
        <v>0</v>
      </c>
    </row>
    <row r="677" spans="1:8" hidden="1" x14ac:dyDescent="0.2">
      <c r="A677" s="88">
        <v>674</v>
      </c>
      <c r="B677" s="89"/>
      <c r="C677" s="77"/>
      <c r="D677" s="163"/>
      <c r="E677" s="163"/>
      <c r="F677" s="89"/>
      <c r="G677" s="90"/>
      <c r="H677" s="129">
        <f t="shared" si="10"/>
        <v>0</v>
      </c>
    </row>
    <row r="678" spans="1:8" hidden="1" x14ac:dyDescent="0.2">
      <c r="A678" s="88">
        <v>675</v>
      </c>
      <c r="B678" s="89"/>
      <c r="C678" s="77"/>
      <c r="D678" s="163"/>
      <c r="E678" s="163"/>
      <c r="F678" s="89"/>
      <c r="G678" s="90"/>
      <c r="H678" s="129">
        <f t="shared" si="10"/>
        <v>0</v>
      </c>
    </row>
    <row r="679" spans="1:8" hidden="1" x14ac:dyDescent="0.2">
      <c r="A679" s="88">
        <v>676</v>
      </c>
      <c r="B679" s="89"/>
      <c r="C679" s="77"/>
      <c r="D679" s="163"/>
      <c r="E679" s="163"/>
      <c r="F679" s="89"/>
      <c r="G679" s="90"/>
      <c r="H679" s="129">
        <f t="shared" si="10"/>
        <v>0</v>
      </c>
    </row>
    <row r="680" spans="1:8" hidden="1" x14ac:dyDescent="0.2">
      <c r="A680" s="88">
        <v>677</v>
      </c>
      <c r="B680" s="89"/>
      <c r="C680" s="77"/>
      <c r="D680" s="163"/>
      <c r="E680" s="163"/>
      <c r="F680" s="89"/>
      <c r="G680" s="90"/>
      <c r="H680" s="129">
        <f t="shared" si="10"/>
        <v>0</v>
      </c>
    </row>
    <row r="681" spans="1:8" hidden="1" x14ac:dyDescent="0.2">
      <c r="A681" s="88">
        <v>678</v>
      </c>
      <c r="B681" s="89"/>
      <c r="C681" s="77"/>
      <c r="D681" s="163"/>
      <c r="E681" s="163"/>
      <c r="F681" s="89"/>
      <c r="G681" s="90"/>
      <c r="H681" s="129">
        <f t="shared" si="10"/>
        <v>0</v>
      </c>
    </row>
    <row r="682" spans="1:8" hidden="1" x14ac:dyDescent="0.2">
      <c r="A682" s="88">
        <v>679</v>
      </c>
      <c r="B682" s="89"/>
      <c r="C682" s="77"/>
      <c r="D682" s="163"/>
      <c r="E682" s="163"/>
      <c r="F682" s="89"/>
      <c r="G682" s="90"/>
      <c r="H682" s="129">
        <f t="shared" si="10"/>
        <v>0</v>
      </c>
    </row>
    <row r="683" spans="1:8" hidden="1" x14ac:dyDescent="0.2">
      <c r="A683" s="88">
        <v>680</v>
      </c>
      <c r="B683" s="89"/>
      <c r="C683" s="77"/>
      <c r="D683" s="163"/>
      <c r="E683" s="163"/>
      <c r="F683" s="89"/>
      <c r="G683" s="90"/>
      <c r="H683" s="129">
        <f t="shared" si="10"/>
        <v>0</v>
      </c>
    </row>
    <row r="684" spans="1:8" hidden="1" x14ac:dyDescent="0.2">
      <c r="A684" s="88">
        <v>681</v>
      </c>
      <c r="B684" s="89"/>
      <c r="C684" s="77"/>
      <c r="D684" s="163"/>
      <c r="E684" s="163"/>
      <c r="F684" s="89"/>
      <c r="G684" s="90"/>
      <c r="H684" s="129">
        <f t="shared" si="10"/>
        <v>0</v>
      </c>
    </row>
    <row r="685" spans="1:8" hidden="1" x14ac:dyDescent="0.2">
      <c r="A685" s="88">
        <v>682</v>
      </c>
      <c r="B685" s="89"/>
      <c r="C685" s="77"/>
      <c r="D685" s="163"/>
      <c r="E685" s="163"/>
      <c r="F685" s="89"/>
      <c r="G685" s="90"/>
      <c r="H685" s="129">
        <f t="shared" si="10"/>
        <v>0</v>
      </c>
    </row>
    <row r="686" spans="1:8" hidden="1" x14ac:dyDescent="0.2">
      <c r="A686" s="88">
        <v>683</v>
      </c>
      <c r="B686" s="89"/>
      <c r="C686" s="77"/>
      <c r="D686" s="163"/>
      <c r="E686" s="163"/>
      <c r="F686" s="89"/>
      <c r="G686" s="90"/>
      <c r="H686" s="129">
        <f t="shared" si="10"/>
        <v>0</v>
      </c>
    </row>
    <row r="687" spans="1:8" hidden="1" x14ac:dyDescent="0.2">
      <c r="A687" s="88">
        <v>684</v>
      </c>
      <c r="B687" s="89"/>
      <c r="C687" s="77"/>
      <c r="D687" s="163"/>
      <c r="E687" s="163"/>
      <c r="F687" s="89"/>
      <c r="G687" s="90"/>
      <c r="H687" s="129">
        <f t="shared" si="10"/>
        <v>0</v>
      </c>
    </row>
    <row r="688" spans="1:8" hidden="1" x14ac:dyDescent="0.2">
      <c r="A688" s="88">
        <v>685</v>
      </c>
      <c r="B688" s="89"/>
      <c r="C688" s="77"/>
      <c r="D688" s="163"/>
      <c r="E688" s="163"/>
      <c r="F688" s="89"/>
      <c r="G688" s="90"/>
      <c r="H688" s="129">
        <f t="shared" si="10"/>
        <v>0</v>
      </c>
    </row>
    <row r="689" spans="1:8" hidden="1" x14ac:dyDescent="0.2">
      <c r="A689" s="88">
        <v>686</v>
      </c>
      <c r="B689" s="89"/>
      <c r="C689" s="77"/>
      <c r="D689" s="163"/>
      <c r="E689" s="163"/>
      <c r="F689" s="89"/>
      <c r="G689" s="90"/>
      <c r="H689" s="129">
        <f t="shared" si="10"/>
        <v>0</v>
      </c>
    </row>
    <row r="690" spans="1:8" hidden="1" x14ac:dyDescent="0.2">
      <c r="A690" s="88">
        <v>687</v>
      </c>
      <c r="B690" s="89"/>
      <c r="C690" s="77"/>
      <c r="D690" s="163"/>
      <c r="E690" s="163"/>
      <c r="F690" s="89"/>
      <c r="G690" s="90"/>
      <c r="H690" s="129">
        <f t="shared" si="10"/>
        <v>0</v>
      </c>
    </row>
    <row r="691" spans="1:8" hidden="1" x14ac:dyDescent="0.2">
      <c r="A691" s="88">
        <v>688</v>
      </c>
      <c r="B691" s="89"/>
      <c r="C691" s="77"/>
      <c r="D691" s="163"/>
      <c r="E691" s="163"/>
      <c r="F691" s="89"/>
      <c r="G691" s="90"/>
      <c r="H691" s="129">
        <f t="shared" si="10"/>
        <v>0</v>
      </c>
    </row>
    <row r="692" spans="1:8" hidden="1" x14ac:dyDescent="0.2">
      <c r="A692" s="88">
        <v>689</v>
      </c>
      <c r="B692" s="89"/>
      <c r="C692" s="77"/>
      <c r="D692" s="163"/>
      <c r="E692" s="163"/>
      <c r="F692" s="89"/>
      <c r="G692" s="90"/>
      <c r="H692" s="129">
        <f t="shared" si="10"/>
        <v>0</v>
      </c>
    </row>
    <row r="693" spans="1:8" hidden="1" x14ac:dyDescent="0.2">
      <c r="A693" s="88">
        <v>690</v>
      </c>
      <c r="B693" s="89"/>
      <c r="C693" s="77"/>
      <c r="D693" s="163"/>
      <c r="E693" s="163"/>
      <c r="F693" s="89"/>
      <c r="G693" s="90"/>
      <c r="H693" s="129">
        <f t="shared" si="10"/>
        <v>0</v>
      </c>
    </row>
    <row r="694" spans="1:8" hidden="1" x14ac:dyDescent="0.2">
      <c r="A694" s="88">
        <v>691</v>
      </c>
      <c r="B694" s="89"/>
      <c r="C694" s="77"/>
      <c r="D694" s="163"/>
      <c r="E694" s="163"/>
      <c r="F694" s="89"/>
      <c r="G694" s="90"/>
      <c r="H694" s="129">
        <f t="shared" si="10"/>
        <v>0</v>
      </c>
    </row>
    <row r="695" spans="1:8" hidden="1" x14ac:dyDescent="0.2">
      <c r="A695" s="88">
        <v>692</v>
      </c>
      <c r="B695" s="89"/>
      <c r="C695" s="77"/>
      <c r="D695" s="163"/>
      <c r="E695" s="163"/>
      <c r="F695" s="89"/>
      <c r="G695" s="90"/>
      <c r="H695" s="129">
        <f t="shared" si="10"/>
        <v>0</v>
      </c>
    </row>
    <row r="696" spans="1:8" hidden="1" x14ac:dyDescent="0.2">
      <c r="A696" s="88">
        <v>693</v>
      </c>
      <c r="B696" s="89"/>
      <c r="C696" s="77"/>
      <c r="D696" s="163"/>
      <c r="E696" s="163"/>
      <c r="F696" s="89"/>
      <c r="G696" s="90"/>
      <c r="H696" s="129">
        <f t="shared" si="10"/>
        <v>0</v>
      </c>
    </row>
    <row r="697" spans="1:8" hidden="1" x14ac:dyDescent="0.2">
      <c r="A697" s="88">
        <v>694</v>
      </c>
      <c r="B697" s="89"/>
      <c r="C697" s="77"/>
      <c r="D697" s="163"/>
      <c r="E697" s="163"/>
      <c r="F697" s="89"/>
      <c r="G697" s="90"/>
      <c r="H697" s="129">
        <f t="shared" si="10"/>
        <v>0</v>
      </c>
    </row>
    <row r="698" spans="1:8" hidden="1" x14ac:dyDescent="0.2">
      <c r="A698" s="88">
        <v>695</v>
      </c>
      <c r="B698" s="89"/>
      <c r="C698" s="77"/>
      <c r="D698" s="163"/>
      <c r="E698" s="163"/>
      <c r="F698" s="89"/>
      <c r="G698" s="90"/>
      <c r="H698" s="129">
        <f t="shared" si="10"/>
        <v>0</v>
      </c>
    </row>
    <row r="699" spans="1:8" hidden="1" x14ac:dyDescent="0.2">
      <c r="A699" s="88">
        <v>696</v>
      </c>
      <c r="B699" s="89"/>
      <c r="C699" s="77"/>
      <c r="D699" s="163"/>
      <c r="E699" s="163"/>
      <c r="F699" s="89"/>
      <c r="G699" s="90"/>
      <c r="H699" s="129">
        <f t="shared" si="10"/>
        <v>0</v>
      </c>
    </row>
    <row r="700" spans="1:8" hidden="1" x14ac:dyDescent="0.2">
      <c r="A700" s="88">
        <v>697</v>
      </c>
      <c r="B700" s="89"/>
      <c r="C700" s="77"/>
      <c r="D700" s="163"/>
      <c r="E700" s="163"/>
      <c r="F700" s="89"/>
      <c r="G700" s="90"/>
      <c r="H700" s="129">
        <f t="shared" si="10"/>
        <v>0</v>
      </c>
    </row>
    <row r="701" spans="1:8" hidden="1" x14ac:dyDescent="0.2">
      <c r="A701" s="88">
        <v>698</v>
      </c>
      <c r="B701" s="89"/>
      <c r="C701" s="77"/>
      <c r="D701" s="163"/>
      <c r="E701" s="163"/>
      <c r="F701" s="89"/>
      <c r="G701" s="90"/>
      <c r="H701" s="129">
        <f t="shared" si="10"/>
        <v>0</v>
      </c>
    </row>
    <row r="702" spans="1:8" hidden="1" x14ac:dyDescent="0.2">
      <c r="A702" s="88">
        <v>699</v>
      </c>
      <c r="B702" s="89"/>
      <c r="C702" s="77"/>
      <c r="D702" s="163"/>
      <c r="E702" s="163"/>
      <c r="F702" s="89"/>
      <c r="G702" s="90"/>
      <c r="H702" s="129">
        <f t="shared" si="10"/>
        <v>0</v>
      </c>
    </row>
    <row r="703" spans="1:8" hidden="1" x14ac:dyDescent="0.2">
      <c r="A703" s="88">
        <v>700</v>
      </c>
      <c r="B703" s="89"/>
      <c r="C703" s="77"/>
      <c r="D703" s="163"/>
      <c r="E703" s="163"/>
      <c r="F703" s="89"/>
      <c r="G703" s="90"/>
      <c r="H703" s="129">
        <f t="shared" si="10"/>
        <v>0</v>
      </c>
    </row>
    <row r="704" spans="1:8" hidden="1" x14ac:dyDescent="0.2">
      <c r="A704" s="88">
        <v>701</v>
      </c>
      <c r="B704" s="89"/>
      <c r="C704" s="77"/>
      <c r="D704" s="163"/>
      <c r="E704" s="163"/>
      <c r="F704" s="89"/>
      <c r="G704" s="90"/>
      <c r="H704" s="129">
        <f t="shared" si="10"/>
        <v>0</v>
      </c>
    </row>
    <row r="705" spans="1:8" hidden="1" x14ac:dyDescent="0.2">
      <c r="A705" s="88">
        <v>702</v>
      </c>
      <c r="B705" s="89"/>
      <c r="C705" s="77"/>
      <c r="D705" s="163"/>
      <c r="E705" s="163"/>
      <c r="F705" s="89"/>
      <c r="G705" s="90"/>
      <c r="H705" s="129">
        <f t="shared" si="10"/>
        <v>0</v>
      </c>
    </row>
    <row r="706" spans="1:8" hidden="1" x14ac:dyDescent="0.2">
      <c r="A706" s="88">
        <v>703</v>
      </c>
      <c r="B706" s="89"/>
      <c r="C706" s="77"/>
      <c r="D706" s="163"/>
      <c r="E706" s="163"/>
      <c r="F706" s="89"/>
      <c r="G706" s="90"/>
      <c r="H706" s="129">
        <f t="shared" si="10"/>
        <v>0</v>
      </c>
    </row>
    <row r="707" spans="1:8" hidden="1" x14ac:dyDescent="0.2">
      <c r="A707" s="88">
        <v>704</v>
      </c>
      <c r="B707" s="89"/>
      <c r="C707" s="77"/>
      <c r="D707" s="163"/>
      <c r="E707" s="163"/>
      <c r="F707" s="89"/>
      <c r="G707" s="90"/>
      <c r="H707" s="129">
        <f t="shared" si="10"/>
        <v>0</v>
      </c>
    </row>
    <row r="708" spans="1:8" hidden="1" x14ac:dyDescent="0.2">
      <c r="A708" s="88">
        <v>705</v>
      </c>
      <c r="B708" s="89"/>
      <c r="C708" s="77"/>
      <c r="D708" s="163"/>
      <c r="E708" s="163"/>
      <c r="F708" s="89"/>
      <c r="G708" s="90"/>
      <c r="H708" s="129">
        <f t="shared" si="10"/>
        <v>0</v>
      </c>
    </row>
    <row r="709" spans="1:8" hidden="1" x14ac:dyDescent="0.2">
      <c r="A709" s="88">
        <v>706</v>
      </c>
      <c r="B709" s="89"/>
      <c r="C709" s="77"/>
      <c r="D709" s="163"/>
      <c r="E709" s="163"/>
      <c r="F709" s="89"/>
      <c r="G709" s="90"/>
      <c r="H709" s="129">
        <f t="shared" ref="H709:H772" si="11">IFERROR((DATEDIF(D709,E709,"M")+1)*C709,0)</f>
        <v>0</v>
      </c>
    </row>
    <row r="710" spans="1:8" hidden="1" x14ac:dyDescent="0.2">
      <c r="A710" s="88">
        <v>707</v>
      </c>
      <c r="B710" s="89"/>
      <c r="C710" s="77"/>
      <c r="D710" s="163"/>
      <c r="E710" s="163"/>
      <c r="F710" s="89"/>
      <c r="G710" s="90"/>
      <c r="H710" s="129">
        <f t="shared" si="11"/>
        <v>0</v>
      </c>
    </row>
    <row r="711" spans="1:8" hidden="1" x14ac:dyDescent="0.2">
      <c r="A711" s="88">
        <v>708</v>
      </c>
      <c r="B711" s="89"/>
      <c r="C711" s="77"/>
      <c r="D711" s="163"/>
      <c r="E711" s="163"/>
      <c r="F711" s="89"/>
      <c r="G711" s="90"/>
      <c r="H711" s="129">
        <f t="shared" si="11"/>
        <v>0</v>
      </c>
    </row>
    <row r="712" spans="1:8" hidden="1" x14ac:dyDescent="0.2">
      <c r="A712" s="88">
        <v>709</v>
      </c>
      <c r="B712" s="89"/>
      <c r="C712" s="77"/>
      <c r="D712" s="163"/>
      <c r="E712" s="163"/>
      <c r="F712" s="89"/>
      <c r="G712" s="90"/>
      <c r="H712" s="129">
        <f t="shared" si="11"/>
        <v>0</v>
      </c>
    </row>
    <row r="713" spans="1:8" hidden="1" x14ac:dyDescent="0.2">
      <c r="A713" s="88">
        <v>710</v>
      </c>
      <c r="B713" s="89"/>
      <c r="C713" s="77"/>
      <c r="D713" s="163"/>
      <c r="E713" s="163"/>
      <c r="F713" s="89"/>
      <c r="G713" s="90"/>
      <c r="H713" s="129">
        <f t="shared" si="11"/>
        <v>0</v>
      </c>
    </row>
    <row r="714" spans="1:8" hidden="1" x14ac:dyDescent="0.2">
      <c r="A714" s="88">
        <v>711</v>
      </c>
      <c r="B714" s="89"/>
      <c r="C714" s="77"/>
      <c r="D714" s="163"/>
      <c r="E714" s="163"/>
      <c r="F714" s="89"/>
      <c r="G714" s="90"/>
      <c r="H714" s="129">
        <f t="shared" si="11"/>
        <v>0</v>
      </c>
    </row>
    <row r="715" spans="1:8" hidden="1" x14ac:dyDescent="0.2">
      <c r="A715" s="88">
        <v>712</v>
      </c>
      <c r="B715" s="89"/>
      <c r="C715" s="77"/>
      <c r="D715" s="163"/>
      <c r="E715" s="163"/>
      <c r="F715" s="89"/>
      <c r="G715" s="90"/>
      <c r="H715" s="129">
        <f t="shared" si="11"/>
        <v>0</v>
      </c>
    </row>
    <row r="716" spans="1:8" hidden="1" x14ac:dyDescent="0.2">
      <c r="A716" s="88">
        <v>713</v>
      </c>
      <c r="B716" s="89"/>
      <c r="C716" s="77"/>
      <c r="D716" s="163"/>
      <c r="E716" s="163"/>
      <c r="F716" s="89"/>
      <c r="G716" s="90"/>
      <c r="H716" s="129">
        <f t="shared" si="11"/>
        <v>0</v>
      </c>
    </row>
    <row r="717" spans="1:8" hidden="1" x14ac:dyDescent="0.2">
      <c r="A717" s="88">
        <v>714</v>
      </c>
      <c r="B717" s="89"/>
      <c r="C717" s="77"/>
      <c r="D717" s="163"/>
      <c r="E717" s="163"/>
      <c r="F717" s="89"/>
      <c r="G717" s="90"/>
      <c r="H717" s="129">
        <f t="shared" si="11"/>
        <v>0</v>
      </c>
    </row>
    <row r="718" spans="1:8" hidden="1" x14ac:dyDescent="0.2">
      <c r="A718" s="88">
        <v>715</v>
      </c>
      <c r="B718" s="89"/>
      <c r="C718" s="77"/>
      <c r="D718" s="163"/>
      <c r="E718" s="163"/>
      <c r="F718" s="89"/>
      <c r="G718" s="90"/>
      <c r="H718" s="129">
        <f t="shared" si="11"/>
        <v>0</v>
      </c>
    </row>
    <row r="719" spans="1:8" hidden="1" x14ac:dyDescent="0.2">
      <c r="A719" s="88">
        <v>716</v>
      </c>
      <c r="B719" s="89"/>
      <c r="C719" s="77"/>
      <c r="D719" s="163"/>
      <c r="E719" s="163"/>
      <c r="F719" s="89"/>
      <c r="G719" s="90"/>
      <c r="H719" s="129">
        <f t="shared" si="11"/>
        <v>0</v>
      </c>
    </row>
    <row r="720" spans="1:8" hidden="1" x14ac:dyDescent="0.2">
      <c r="A720" s="88">
        <v>717</v>
      </c>
      <c r="B720" s="89"/>
      <c r="C720" s="77"/>
      <c r="D720" s="163"/>
      <c r="E720" s="163"/>
      <c r="F720" s="89"/>
      <c r="G720" s="90"/>
      <c r="H720" s="129">
        <f t="shared" si="11"/>
        <v>0</v>
      </c>
    </row>
    <row r="721" spans="1:8" hidden="1" x14ac:dyDescent="0.2">
      <c r="A721" s="88">
        <v>718</v>
      </c>
      <c r="B721" s="89"/>
      <c r="C721" s="77"/>
      <c r="D721" s="163"/>
      <c r="E721" s="163"/>
      <c r="F721" s="89"/>
      <c r="G721" s="90"/>
      <c r="H721" s="129">
        <f t="shared" si="11"/>
        <v>0</v>
      </c>
    </row>
    <row r="722" spans="1:8" hidden="1" x14ac:dyDescent="0.2">
      <c r="A722" s="88">
        <v>719</v>
      </c>
      <c r="B722" s="89"/>
      <c r="C722" s="77"/>
      <c r="D722" s="163"/>
      <c r="E722" s="163"/>
      <c r="F722" s="89"/>
      <c r="G722" s="90"/>
      <c r="H722" s="129">
        <f t="shared" si="11"/>
        <v>0</v>
      </c>
    </row>
    <row r="723" spans="1:8" hidden="1" x14ac:dyDescent="0.2">
      <c r="A723" s="88">
        <v>720</v>
      </c>
      <c r="B723" s="89"/>
      <c r="C723" s="77"/>
      <c r="D723" s="163"/>
      <c r="E723" s="163"/>
      <c r="F723" s="89"/>
      <c r="G723" s="90"/>
      <c r="H723" s="129">
        <f t="shared" si="11"/>
        <v>0</v>
      </c>
    </row>
    <row r="724" spans="1:8" hidden="1" x14ac:dyDescent="0.2">
      <c r="A724" s="88">
        <v>721</v>
      </c>
      <c r="B724" s="89"/>
      <c r="C724" s="77"/>
      <c r="D724" s="163"/>
      <c r="E724" s="163"/>
      <c r="F724" s="89"/>
      <c r="G724" s="90"/>
      <c r="H724" s="129">
        <f t="shared" si="11"/>
        <v>0</v>
      </c>
    </row>
    <row r="725" spans="1:8" hidden="1" x14ac:dyDescent="0.2">
      <c r="A725" s="88">
        <v>722</v>
      </c>
      <c r="B725" s="89"/>
      <c r="C725" s="77"/>
      <c r="D725" s="163"/>
      <c r="E725" s="163"/>
      <c r="F725" s="89"/>
      <c r="G725" s="90"/>
      <c r="H725" s="129">
        <f t="shared" si="11"/>
        <v>0</v>
      </c>
    </row>
    <row r="726" spans="1:8" hidden="1" x14ac:dyDescent="0.2">
      <c r="A726" s="88">
        <v>723</v>
      </c>
      <c r="B726" s="89"/>
      <c r="C726" s="77"/>
      <c r="D726" s="163"/>
      <c r="E726" s="163"/>
      <c r="F726" s="89"/>
      <c r="G726" s="90"/>
      <c r="H726" s="129">
        <f t="shared" si="11"/>
        <v>0</v>
      </c>
    </row>
    <row r="727" spans="1:8" hidden="1" x14ac:dyDescent="0.2">
      <c r="A727" s="88">
        <v>724</v>
      </c>
      <c r="B727" s="89"/>
      <c r="C727" s="77"/>
      <c r="D727" s="163"/>
      <c r="E727" s="163"/>
      <c r="F727" s="89"/>
      <c r="G727" s="90"/>
      <c r="H727" s="129">
        <f t="shared" si="11"/>
        <v>0</v>
      </c>
    </row>
    <row r="728" spans="1:8" hidden="1" x14ac:dyDescent="0.2">
      <c r="A728" s="88">
        <v>725</v>
      </c>
      <c r="B728" s="89"/>
      <c r="C728" s="77"/>
      <c r="D728" s="163"/>
      <c r="E728" s="163"/>
      <c r="F728" s="89"/>
      <c r="G728" s="90"/>
      <c r="H728" s="129">
        <f t="shared" si="11"/>
        <v>0</v>
      </c>
    </row>
    <row r="729" spans="1:8" hidden="1" x14ac:dyDescent="0.2">
      <c r="A729" s="88">
        <v>726</v>
      </c>
      <c r="B729" s="89"/>
      <c r="C729" s="77"/>
      <c r="D729" s="163"/>
      <c r="E729" s="163"/>
      <c r="F729" s="89"/>
      <c r="G729" s="90"/>
      <c r="H729" s="129">
        <f t="shared" si="11"/>
        <v>0</v>
      </c>
    </row>
    <row r="730" spans="1:8" hidden="1" x14ac:dyDescent="0.2">
      <c r="A730" s="88">
        <v>727</v>
      </c>
      <c r="B730" s="89"/>
      <c r="C730" s="77"/>
      <c r="D730" s="163"/>
      <c r="E730" s="163"/>
      <c r="F730" s="89"/>
      <c r="G730" s="90"/>
      <c r="H730" s="129">
        <f t="shared" si="11"/>
        <v>0</v>
      </c>
    </row>
    <row r="731" spans="1:8" hidden="1" x14ac:dyDescent="0.2">
      <c r="A731" s="88">
        <v>728</v>
      </c>
      <c r="B731" s="89"/>
      <c r="C731" s="77"/>
      <c r="D731" s="163"/>
      <c r="E731" s="163"/>
      <c r="F731" s="89"/>
      <c r="G731" s="90"/>
      <c r="H731" s="129">
        <f t="shared" si="11"/>
        <v>0</v>
      </c>
    </row>
    <row r="732" spans="1:8" hidden="1" x14ac:dyDescent="0.2">
      <c r="A732" s="88">
        <v>729</v>
      </c>
      <c r="B732" s="89"/>
      <c r="C732" s="77"/>
      <c r="D732" s="163"/>
      <c r="E732" s="163"/>
      <c r="F732" s="89"/>
      <c r="G732" s="90"/>
      <c r="H732" s="129">
        <f t="shared" si="11"/>
        <v>0</v>
      </c>
    </row>
    <row r="733" spans="1:8" hidden="1" x14ac:dyDescent="0.2">
      <c r="A733" s="88">
        <v>730</v>
      </c>
      <c r="B733" s="89"/>
      <c r="C733" s="77"/>
      <c r="D733" s="163"/>
      <c r="E733" s="163"/>
      <c r="F733" s="89"/>
      <c r="G733" s="90"/>
      <c r="H733" s="129">
        <f t="shared" si="11"/>
        <v>0</v>
      </c>
    </row>
    <row r="734" spans="1:8" hidden="1" x14ac:dyDescent="0.2">
      <c r="A734" s="88">
        <v>731</v>
      </c>
      <c r="B734" s="89"/>
      <c r="C734" s="77"/>
      <c r="D734" s="163"/>
      <c r="E734" s="163"/>
      <c r="F734" s="89"/>
      <c r="G734" s="90"/>
      <c r="H734" s="129">
        <f t="shared" si="11"/>
        <v>0</v>
      </c>
    </row>
    <row r="735" spans="1:8" hidden="1" x14ac:dyDescent="0.2">
      <c r="A735" s="88">
        <v>732</v>
      </c>
      <c r="B735" s="89"/>
      <c r="C735" s="77"/>
      <c r="D735" s="163"/>
      <c r="E735" s="163"/>
      <c r="F735" s="89"/>
      <c r="G735" s="90"/>
      <c r="H735" s="129">
        <f t="shared" si="11"/>
        <v>0</v>
      </c>
    </row>
    <row r="736" spans="1:8" hidden="1" x14ac:dyDescent="0.2">
      <c r="A736" s="88">
        <v>733</v>
      </c>
      <c r="B736" s="89"/>
      <c r="C736" s="77"/>
      <c r="D736" s="163"/>
      <c r="E736" s="163"/>
      <c r="F736" s="89"/>
      <c r="G736" s="90"/>
      <c r="H736" s="129">
        <f t="shared" si="11"/>
        <v>0</v>
      </c>
    </row>
    <row r="737" spans="1:8" hidden="1" x14ac:dyDescent="0.2">
      <c r="A737" s="88">
        <v>734</v>
      </c>
      <c r="B737" s="89"/>
      <c r="C737" s="77"/>
      <c r="D737" s="163"/>
      <c r="E737" s="163"/>
      <c r="F737" s="89"/>
      <c r="G737" s="90"/>
      <c r="H737" s="129">
        <f t="shared" si="11"/>
        <v>0</v>
      </c>
    </row>
    <row r="738" spans="1:8" hidden="1" x14ac:dyDescent="0.2">
      <c r="A738" s="88">
        <v>735</v>
      </c>
      <c r="B738" s="89"/>
      <c r="C738" s="77"/>
      <c r="D738" s="163"/>
      <c r="E738" s="163"/>
      <c r="F738" s="89"/>
      <c r="G738" s="90"/>
      <c r="H738" s="129">
        <f t="shared" si="11"/>
        <v>0</v>
      </c>
    </row>
    <row r="739" spans="1:8" hidden="1" x14ac:dyDescent="0.2">
      <c r="A739" s="88">
        <v>736</v>
      </c>
      <c r="B739" s="89"/>
      <c r="C739" s="77"/>
      <c r="D739" s="163"/>
      <c r="E739" s="163"/>
      <c r="F739" s="89"/>
      <c r="G739" s="90"/>
      <c r="H739" s="129">
        <f t="shared" si="11"/>
        <v>0</v>
      </c>
    </row>
    <row r="740" spans="1:8" hidden="1" x14ac:dyDescent="0.2">
      <c r="A740" s="88">
        <v>737</v>
      </c>
      <c r="B740" s="89"/>
      <c r="C740" s="77"/>
      <c r="D740" s="163"/>
      <c r="E740" s="163"/>
      <c r="F740" s="89"/>
      <c r="G740" s="90"/>
      <c r="H740" s="129">
        <f t="shared" si="11"/>
        <v>0</v>
      </c>
    </row>
    <row r="741" spans="1:8" hidden="1" x14ac:dyDescent="0.2">
      <c r="A741" s="88">
        <v>738</v>
      </c>
      <c r="B741" s="89"/>
      <c r="C741" s="77"/>
      <c r="D741" s="163"/>
      <c r="E741" s="163"/>
      <c r="F741" s="89"/>
      <c r="G741" s="90"/>
      <c r="H741" s="129">
        <f t="shared" si="11"/>
        <v>0</v>
      </c>
    </row>
    <row r="742" spans="1:8" hidden="1" x14ac:dyDescent="0.2">
      <c r="A742" s="88">
        <v>739</v>
      </c>
      <c r="B742" s="89"/>
      <c r="C742" s="77"/>
      <c r="D742" s="163"/>
      <c r="E742" s="163"/>
      <c r="F742" s="89"/>
      <c r="G742" s="90"/>
      <c r="H742" s="129">
        <f t="shared" si="11"/>
        <v>0</v>
      </c>
    </row>
    <row r="743" spans="1:8" hidden="1" x14ac:dyDescent="0.2">
      <c r="A743" s="88">
        <v>740</v>
      </c>
      <c r="B743" s="89"/>
      <c r="C743" s="77"/>
      <c r="D743" s="163"/>
      <c r="E743" s="163"/>
      <c r="F743" s="89"/>
      <c r="G743" s="90"/>
      <c r="H743" s="129">
        <f t="shared" si="11"/>
        <v>0</v>
      </c>
    </row>
    <row r="744" spans="1:8" hidden="1" x14ac:dyDescent="0.2">
      <c r="A744" s="88">
        <v>741</v>
      </c>
      <c r="B744" s="89"/>
      <c r="C744" s="77"/>
      <c r="D744" s="163"/>
      <c r="E744" s="163"/>
      <c r="F744" s="89"/>
      <c r="G744" s="90"/>
      <c r="H744" s="129">
        <f t="shared" si="11"/>
        <v>0</v>
      </c>
    </row>
    <row r="745" spans="1:8" hidden="1" x14ac:dyDescent="0.2">
      <c r="A745" s="88">
        <v>742</v>
      </c>
      <c r="B745" s="89"/>
      <c r="C745" s="77"/>
      <c r="D745" s="163"/>
      <c r="E745" s="163"/>
      <c r="F745" s="89"/>
      <c r="G745" s="90"/>
      <c r="H745" s="129">
        <f t="shared" si="11"/>
        <v>0</v>
      </c>
    </row>
    <row r="746" spans="1:8" hidden="1" x14ac:dyDescent="0.2">
      <c r="A746" s="88">
        <v>743</v>
      </c>
      <c r="B746" s="89"/>
      <c r="C746" s="77"/>
      <c r="D746" s="163"/>
      <c r="E746" s="163"/>
      <c r="F746" s="89"/>
      <c r="G746" s="90"/>
      <c r="H746" s="129">
        <f t="shared" si="11"/>
        <v>0</v>
      </c>
    </row>
    <row r="747" spans="1:8" hidden="1" x14ac:dyDescent="0.2">
      <c r="A747" s="88">
        <v>744</v>
      </c>
      <c r="B747" s="89"/>
      <c r="C747" s="77"/>
      <c r="D747" s="163"/>
      <c r="E747" s="163"/>
      <c r="F747" s="89"/>
      <c r="G747" s="90"/>
      <c r="H747" s="129">
        <f t="shared" si="11"/>
        <v>0</v>
      </c>
    </row>
    <row r="748" spans="1:8" hidden="1" x14ac:dyDescent="0.2">
      <c r="A748" s="88">
        <v>745</v>
      </c>
      <c r="B748" s="89"/>
      <c r="C748" s="77"/>
      <c r="D748" s="163"/>
      <c r="E748" s="163"/>
      <c r="F748" s="89"/>
      <c r="G748" s="90"/>
      <c r="H748" s="129">
        <f t="shared" si="11"/>
        <v>0</v>
      </c>
    </row>
    <row r="749" spans="1:8" hidden="1" x14ac:dyDescent="0.2">
      <c r="A749" s="88">
        <v>746</v>
      </c>
      <c r="B749" s="89"/>
      <c r="C749" s="77"/>
      <c r="D749" s="163"/>
      <c r="E749" s="163"/>
      <c r="F749" s="89"/>
      <c r="G749" s="90"/>
      <c r="H749" s="129">
        <f t="shared" si="11"/>
        <v>0</v>
      </c>
    </row>
    <row r="750" spans="1:8" hidden="1" x14ac:dyDescent="0.2">
      <c r="A750" s="88">
        <v>747</v>
      </c>
      <c r="B750" s="89"/>
      <c r="C750" s="77"/>
      <c r="D750" s="163"/>
      <c r="E750" s="163"/>
      <c r="F750" s="89"/>
      <c r="G750" s="90"/>
      <c r="H750" s="129">
        <f t="shared" si="11"/>
        <v>0</v>
      </c>
    </row>
    <row r="751" spans="1:8" hidden="1" x14ac:dyDescent="0.2">
      <c r="A751" s="88">
        <v>748</v>
      </c>
      <c r="B751" s="89"/>
      <c r="C751" s="77"/>
      <c r="D751" s="163"/>
      <c r="E751" s="163"/>
      <c r="F751" s="89"/>
      <c r="G751" s="90"/>
      <c r="H751" s="129">
        <f t="shared" si="11"/>
        <v>0</v>
      </c>
    </row>
    <row r="752" spans="1:8" hidden="1" x14ac:dyDescent="0.2">
      <c r="A752" s="88">
        <v>749</v>
      </c>
      <c r="B752" s="89"/>
      <c r="C752" s="77"/>
      <c r="D752" s="163"/>
      <c r="E752" s="163"/>
      <c r="F752" s="89"/>
      <c r="G752" s="90"/>
      <c r="H752" s="129">
        <f t="shared" si="11"/>
        <v>0</v>
      </c>
    </row>
    <row r="753" spans="1:8" hidden="1" x14ac:dyDescent="0.2">
      <c r="A753" s="88">
        <v>750</v>
      </c>
      <c r="B753" s="89"/>
      <c r="C753" s="77"/>
      <c r="D753" s="163"/>
      <c r="E753" s="163"/>
      <c r="F753" s="89"/>
      <c r="G753" s="90"/>
      <c r="H753" s="129">
        <f t="shared" si="11"/>
        <v>0</v>
      </c>
    </row>
    <row r="754" spans="1:8" hidden="1" x14ac:dyDescent="0.2">
      <c r="A754" s="88">
        <v>751</v>
      </c>
      <c r="B754" s="89"/>
      <c r="C754" s="77"/>
      <c r="D754" s="163"/>
      <c r="E754" s="163"/>
      <c r="F754" s="89"/>
      <c r="G754" s="90"/>
      <c r="H754" s="129">
        <f t="shared" si="11"/>
        <v>0</v>
      </c>
    </row>
    <row r="755" spans="1:8" hidden="1" x14ac:dyDescent="0.2">
      <c r="A755" s="88">
        <v>752</v>
      </c>
      <c r="B755" s="89"/>
      <c r="C755" s="77"/>
      <c r="D755" s="163"/>
      <c r="E755" s="163"/>
      <c r="F755" s="89"/>
      <c r="G755" s="90"/>
      <c r="H755" s="129">
        <f t="shared" si="11"/>
        <v>0</v>
      </c>
    </row>
    <row r="756" spans="1:8" hidden="1" x14ac:dyDescent="0.2">
      <c r="A756" s="88">
        <v>753</v>
      </c>
      <c r="B756" s="89"/>
      <c r="C756" s="77"/>
      <c r="D756" s="163"/>
      <c r="E756" s="163"/>
      <c r="F756" s="89"/>
      <c r="G756" s="90"/>
      <c r="H756" s="129">
        <f t="shared" si="11"/>
        <v>0</v>
      </c>
    </row>
    <row r="757" spans="1:8" hidden="1" x14ac:dyDescent="0.2">
      <c r="A757" s="88">
        <v>754</v>
      </c>
      <c r="B757" s="89"/>
      <c r="C757" s="77"/>
      <c r="D757" s="163"/>
      <c r="E757" s="163"/>
      <c r="F757" s="89"/>
      <c r="G757" s="90"/>
      <c r="H757" s="129">
        <f t="shared" si="11"/>
        <v>0</v>
      </c>
    </row>
    <row r="758" spans="1:8" hidden="1" x14ac:dyDescent="0.2">
      <c r="A758" s="88">
        <v>755</v>
      </c>
      <c r="B758" s="89"/>
      <c r="C758" s="77"/>
      <c r="D758" s="163"/>
      <c r="E758" s="163"/>
      <c r="F758" s="89"/>
      <c r="G758" s="90"/>
      <c r="H758" s="129">
        <f t="shared" si="11"/>
        <v>0</v>
      </c>
    </row>
    <row r="759" spans="1:8" hidden="1" x14ac:dyDescent="0.2">
      <c r="A759" s="88">
        <v>756</v>
      </c>
      <c r="B759" s="89"/>
      <c r="C759" s="77"/>
      <c r="D759" s="163"/>
      <c r="E759" s="163"/>
      <c r="F759" s="89"/>
      <c r="G759" s="90"/>
      <c r="H759" s="129">
        <f t="shared" si="11"/>
        <v>0</v>
      </c>
    </row>
    <row r="760" spans="1:8" hidden="1" x14ac:dyDescent="0.2">
      <c r="A760" s="88">
        <v>757</v>
      </c>
      <c r="B760" s="89"/>
      <c r="C760" s="77"/>
      <c r="D760" s="163"/>
      <c r="E760" s="163"/>
      <c r="F760" s="89"/>
      <c r="G760" s="90"/>
      <c r="H760" s="129">
        <f t="shared" si="11"/>
        <v>0</v>
      </c>
    </row>
    <row r="761" spans="1:8" hidden="1" x14ac:dyDescent="0.2">
      <c r="A761" s="88">
        <v>758</v>
      </c>
      <c r="B761" s="89"/>
      <c r="C761" s="77"/>
      <c r="D761" s="163"/>
      <c r="E761" s="163"/>
      <c r="F761" s="89"/>
      <c r="G761" s="90"/>
      <c r="H761" s="129">
        <f t="shared" si="11"/>
        <v>0</v>
      </c>
    </row>
    <row r="762" spans="1:8" hidden="1" x14ac:dyDescent="0.2">
      <c r="A762" s="88">
        <v>759</v>
      </c>
      <c r="B762" s="89"/>
      <c r="C762" s="77"/>
      <c r="D762" s="163"/>
      <c r="E762" s="163"/>
      <c r="F762" s="89"/>
      <c r="G762" s="90"/>
      <c r="H762" s="129">
        <f t="shared" si="11"/>
        <v>0</v>
      </c>
    </row>
    <row r="763" spans="1:8" hidden="1" x14ac:dyDescent="0.2">
      <c r="A763" s="88">
        <v>760</v>
      </c>
      <c r="B763" s="89"/>
      <c r="C763" s="77"/>
      <c r="D763" s="163"/>
      <c r="E763" s="163"/>
      <c r="F763" s="89"/>
      <c r="G763" s="90"/>
      <c r="H763" s="129">
        <f t="shared" si="11"/>
        <v>0</v>
      </c>
    </row>
    <row r="764" spans="1:8" hidden="1" x14ac:dyDescent="0.2">
      <c r="A764" s="88">
        <v>761</v>
      </c>
      <c r="B764" s="89"/>
      <c r="C764" s="77"/>
      <c r="D764" s="163"/>
      <c r="E764" s="163"/>
      <c r="F764" s="89"/>
      <c r="G764" s="90"/>
      <c r="H764" s="129">
        <f t="shared" si="11"/>
        <v>0</v>
      </c>
    </row>
    <row r="765" spans="1:8" hidden="1" x14ac:dyDescent="0.2">
      <c r="A765" s="88">
        <v>762</v>
      </c>
      <c r="B765" s="89"/>
      <c r="C765" s="77"/>
      <c r="D765" s="163"/>
      <c r="E765" s="163"/>
      <c r="F765" s="89"/>
      <c r="G765" s="90"/>
      <c r="H765" s="129">
        <f t="shared" si="11"/>
        <v>0</v>
      </c>
    </row>
    <row r="766" spans="1:8" hidden="1" x14ac:dyDescent="0.2">
      <c r="A766" s="88">
        <v>763</v>
      </c>
      <c r="B766" s="89"/>
      <c r="C766" s="77"/>
      <c r="D766" s="163"/>
      <c r="E766" s="163"/>
      <c r="F766" s="89"/>
      <c r="G766" s="90"/>
      <c r="H766" s="129">
        <f t="shared" si="11"/>
        <v>0</v>
      </c>
    </row>
    <row r="767" spans="1:8" hidden="1" x14ac:dyDescent="0.2">
      <c r="A767" s="88">
        <v>764</v>
      </c>
      <c r="B767" s="89"/>
      <c r="C767" s="77"/>
      <c r="D767" s="163"/>
      <c r="E767" s="163"/>
      <c r="F767" s="89"/>
      <c r="G767" s="90"/>
      <c r="H767" s="129">
        <f t="shared" si="11"/>
        <v>0</v>
      </c>
    </row>
    <row r="768" spans="1:8" hidden="1" x14ac:dyDescent="0.2">
      <c r="A768" s="88">
        <v>765</v>
      </c>
      <c r="B768" s="89"/>
      <c r="C768" s="77"/>
      <c r="D768" s="163"/>
      <c r="E768" s="163"/>
      <c r="F768" s="89"/>
      <c r="G768" s="90"/>
      <c r="H768" s="129">
        <f t="shared" si="11"/>
        <v>0</v>
      </c>
    </row>
    <row r="769" spans="1:8" hidden="1" x14ac:dyDescent="0.2">
      <c r="A769" s="88">
        <v>766</v>
      </c>
      <c r="B769" s="89"/>
      <c r="C769" s="77"/>
      <c r="D769" s="163"/>
      <c r="E769" s="163"/>
      <c r="F769" s="89"/>
      <c r="G769" s="90"/>
      <c r="H769" s="129">
        <f t="shared" si="11"/>
        <v>0</v>
      </c>
    </row>
    <row r="770" spans="1:8" hidden="1" x14ac:dyDescent="0.2">
      <c r="A770" s="88">
        <v>767</v>
      </c>
      <c r="B770" s="89"/>
      <c r="C770" s="77"/>
      <c r="D770" s="163"/>
      <c r="E770" s="163"/>
      <c r="F770" s="89"/>
      <c r="G770" s="90"/>
      <c r="H770" s="129">
        <f t="shared" si="11"/>
        <v>0</v>
      </c>
    </row>
    <row r="771" spans="1:8" hidden="1" x14ac:dyDescent="0.2">
      <c r="A771" s="88">
        <v>768</v>
      </c>
      <c r="B771" s="89"/>
      <c r="C771" s="77"/>
      <c r="D771" s="163"/>
      <c r="E771" s="163"/>
      <c r="F771" s="89"/>
      <c r="G771" s="90"/>
      <c r="H771" s="129">
        <f t="shared" si="11"/>
        <v>0</v>
      </c>
    </row>
    <row r="772" spans="1:8" hidden="1" x14ac:dyDescent="0.2">
      <c r="A772" s="88">
        <v>769</v>
      </c>
      <c r="B772" s="89"/>
      <c r="C772" s="77"/>
      <c r="D772" s="163"/>
      <c r="E772" s="163"/>
      <c r="F772" s="89"/>
      <c r="G772" s="90"/>
      <c r="H772" s="129">
        <f t="shared" si="11"/>
        <v>0</v>
      </c>
    </row>
    <row r="773" spans="1:8" hidden="1" x14ac:dyDescent="0.2">
      <c r="A773" s="88">
        <v>770</v>
      </c>
      <c r="B773" s="89"/>
      <c r="C773" s="77"/>
      <c r="D773" s="163"/>
      <c r="E773" s="163"/>
      <c r="F773" s="89"/>
      <c r="G773" s="90"/>
      <c r="H773" s="129">
        <f t="shared" ref="H773:H836" si="12">IFERROR((DATEDIF(D773,E773,"M")+1)*C773,0)</f>
        <v>0</v>
      </c>
    </row>
    <row r="774" spans="1:8" hidden="1" x14ac:dyDescent="0.2">
      <c r="A774" s="88">
        <v>771</v>
      </c>
      <c r="B774" s="89"/>
      <c r="C774" s="77"/>
      <c r="D774" s="163"/>
      <c r="E774" s="163"/>
      <c r="F774" s="89"/>
      <c r="G774" s="90"/>
      <c r="H774" s="129">
        <f t="shared" si="12"/>
        <v>0</v>
      </c>
    </row>
    <row r="775" spans="1:8" hidden="1" x14ac:dyDescent="0.2">
      <c r="A775" s="88">
        <v>772</v>
      </c>
      <c r="B775" s="89"/>
      <c r="C775" s="77"/>
      <c r="D775" s="163"/>
      <c r="E775" s="163"/>
      <c r="F775" s="89"/>
      <c r="G775" s="90"/>
      <c r="H775" s="129">
        <f t="shared" si="12"/>
        <v>0</v>
      </c>
    </row>
    <row r="776" spans="1:8" hidden="1" x14ac:dyDescent="0.2">
      <c r="A776" s="88">
        <v>773</v>
      </c>
      <c r="B776" s="89"/>
      <c r="C776" s="77"/>
      <c r="D776" s="163"/>
      <c r="E776" s="163"/>
      <c r="F776" s="89"/>
      <c r="G776" s="90"/>
      <c r="H776" s="129">
        <f t="shared" si="12"/>
        <v>0</v>
      </c>
    </row>
    <row r="777" spans="1:8" hidden="1" x14ac:dyDescent="0.2">
      <c r="A777" s="88">
        <v>774</v>
      </c>
      <c r="B777" s="89"/>
      <c r="C777" s="77"/>
      <c r="D777" s="163"/>
      <c r="E777" s="163"/>
      <c r="F777" s="89"/>
      <c r="G777" s="90"/>
      <c r="H777" s="129">
        <f t="shared" si="12"/>
        <v>0</v>
      </c>
    </row>
    <row r="778" spans="1:8" hidden="1" x14ac:dyDescent="0.2">
      <c r="A778" s="88">
        <v>775</v>
      </c>
      <c r="B778" s="89"/>
      <c r="C778" s="77"/>
      <c r="D778" s="163"/>
      <c r="E778" s="163"/>
      <c r="F778" s="89"/>
      <c r="G778" s="90"/>
      <c r="H778" s="129">
        <f t="shared" si="12"/>
        <v>0</v>
      </c>
    </row>
    <row r="779" spans="1:8" hidden="1" x14ac:dyDescent="0.2">
      <c r="A779" s="88">
        <v>776</v>
      </c>
      <c r="B779" s="89"/>
      <c r="C779" s="77"/>
      <c r="D779" s="163"/>
      <c r="E779" s="163"/>
      <c r="F779" s="89"/>
      <c r="G779" s="90"/>
      <c r="H779" s="129">
        <f t="shared" si="12"/>
        <v>0</v>
      </c>
    </row>
    <row r="780" spans="1:8" hidden="1" x14ac:dyDescent="0.2">
      <c r="A780" s="88">
        <v>777</v>
      </c>
      <c r="B780" s="89"/>
      <c r="C780" s="77"/>
      <c r="D780" s="163"/>
      <c r="E780" s="163"/>
      <c r="F780" s="89"/>
      <c r="G780" s="90"/>
      <c r="H780" s="129">
        <f t="shared" si="12"/>
        <v>0</v>
      </c>
    </row>
    <row r="781" spans="1:8" hidden="1" x14ac:dyDescent="0.2">
      <c r="A781" s="88">
        <v>778</v>
      </c>
      <c r="B781" s="89"/>
      <c r="C781" s="77"/>
      <c r="D781" s="163"/>
      <c r="E781" s="163"/>
      <c r="F781" s="89"/>
      <c r="G781" s="90"/>
      <c r="H781" s="129">
        <f t="shared" si="12"/>
        <v>0</v>
      </c>
    </row>
    <row r="782" spans="1:8" hidden="1" x14ac:dyDescent="0.2">
      <c r="A782" s="88">
        <v>779</v>
      </c>
      <c r="B782" s="89"/>
      <c r="C782" s="77"/>
      <c r="D782" s="163"/>
      <c r="E782" s="163"/>
      <c r="F782" s="89"/>
      <c r="G782" s="90"/>
      <c r="H782" s="129">
        <f t="shared" si="12"/>
        <v>0</v>
      </c>
    </row>
    <row r="783" spans="1:8" hidden="1" x14ac:dyDescent="0.2">
      <c r="A783" s="88">
        <v>780</v>
      </c>
      <c r="B783" s="89"/>
      <c r="C783" s="77"/>
      <c r="D783" s="163"/>
      <c r="E783" s="163"/>
      <c r="F783" s="89"/>
      <c r="G783" s="90"/>
      <c r="H783" s="129">
        <f t="shared" si="12"/>
        <v>0</v>
      </c>
    </row>
    <row r="784" spans="1:8" hidden="1" x14ac:dyDescent="0.2">
      <c r="A784" s="88">
        <v>781</v>
      </c>
      <c r="B784" s="89"/>
      <c r="C784" s="77"/>
      <c r="D784" s="163"/>
      <c r="E784" s="163"/>
      <c r="F784" s="89"/>
      <c r="G784" s="90"/>
      <c r="H784" s="129">
        <f t="shared" si="12"/>
        <v>0</v>
      </c>
    </row>
    <row r="785" spans="1:8" hidden="1" x14ac:dyDescent="0.2">
      <c r="A785" s="88">
        <v>782</v>
      </c>
      <c r="B785" s="89"/>
      <c r="C785" s="77"/>
      <c r="D785" s="163"/>
      <c r="E785" s="163"/>
      <c r="F785" s="89"/>
      <c r="G785" s="90"/>
      <c r="H785" s="129">
        <f t="shared" si="12"/>
        <v>0</v>
      </c>
    </row>
    <row r="786" spans="1:8" hidden="1" x14ac:dyDescent="0.2">
      <c r="A786" s="88">
        <v>783</v>
      </c>
      <c r="B786" s="89"/>
      <c r="C786" s="77"/>
      <c r="D786" s="163"/>
      <c r="E786" s="163"/>
      <c r="F786" s="89"/>
      <c r="G786" s="90"/>
      <c r="H786" s="129">
        <f t="shared" si="12"/>
        <v>0</v>
      </c>
    </row>
    <row r="787" spans="1:8" hidden="1" x14ac:dyDescent="0.2">
      <c r="A787" s="88">
        <v>784</v>
      </c>
      <c r="B787" s="89"/>
      <c r="C787" s="77"/>
      <c r="D787" s="163"/>
      <c r="E787" s="163"/>
      <c r="F787" s="89"/>
      <c r="G787" s="90"/>
      <c r="H787" s="129">
        <f t="shared" si="12"/>
        <v>0</v>
      </c>
    </row>
    <row r="788" spans="1:8" hidden="1" x14ac:dyDescent="0.2">
      <c r="A788" s="88">
        <v>785</v>
      </c>
      <c r="B788" s="89"/>
      <c r="C788" s="77"/>
      <c r="D788" s="163"/>
      <c r="E788" s="163"/>
      <c r="F788" s="89"/>
      <c r="G788" s="90"/>
      <c r="H788" s="129">
        <f t="shared" si="12"/>
        <v>0</v>
      </c>
    </row>
    <row r="789" spans="1:8" hidden="1" x14ac:dyDescent="0.2">
      <c r="A789" s="88">
        <v>786</v>
      </c>
      <c r="B789" s="89"/>
      <c r="C789" s="77"/>
      <c r="D789" s="163"/>
      <c r="E789" s="163"/>
      <c r="F789" s="89"/>
      <c r="G789" s="90"/>
      <c r="H789" s="129">
        <f t="shared" si="12"/>
        <v>0</v>
      </c>
    </row>
    <row r="790" spans="1:8" hidden="1" x14ac:dyDescent="0.2">
      <c r="A790" s="88">
        <v>787</v>
      </c>
      <c r="B790" s="89"/>
      <c r="C790" s="77"/>
      <c r="D790" s="163"/>
      <c r="E790" s="163"/>
      <c r="F790" s="89"/>
      <c r="G790" s="90"/>
      <c r="H790" s="129">
        <f t="shared" si="12"/>
        <v>0</v>
      </c>
    </row>
    <row r="791" spans="1:8" hidden="1" x14ac:dyDescent="0.2">
      <c r="A791" s="88">
        <v>788</v>
      </c>
      <c r="B791" s="89"/>
      <c r="C791" s="77"/>
      <c r="D791" s="163"/>
      <c r="E791" s="163"/>
      <c r="F791" s="89"/>
      <c r="G791" s="90"/>
      <c r="H791" s="129">
        <f t="shared" si="12"/>
        <v>0</v>
      </c>
    </row>
    <row r="792" spans="1:8" hidden="1" x14ac:dyDescent="0.2">
      <c r="A792" s="88">
        <v>789</v>
      </c>
      <c r="B792" s="89"/>
      <c r="C792" s="77"/>
      <c r="D792" s="163"/>
      <c r="E792" s="163"/>
      <c r="F792" s="89"/>
      <c r="G792" s="90"/>
      <c r="H792" s="129">
        <f t="shared" si="12"/>
        <v>0</v>
      </c>
    </row>
    <row r="793" spans="1:8" hidden="1" x14ac:dyDescent="0.2">
      <c r="A793" s="88">
        <v>790</v>
      </c>
      <c r="B793" s="89"/>
      <c r="C793" s="77"/>
      <c r="D793" s="163"/>
      <c r="E793" s="163"/>
      <c r="F793" s="89"/>
      <c r="G793" s="90"/>
      <c r="H793" s="129">
        <f t="shared" si="12"/>
        <v>0</v>
      </c>
    </row>
    <row r="794" spans="1:8" hidden="1" x14ac:dyDescent="0.2">
      <c r="A794" s="88">
        <v>791</v>
      </c>
      <c r="B794" s="89"/>
      <c r="C794" s="77"/>
      <c r="D794" s="163"/>
      <c r="E794" s="163"/>
      <c r="F794" s="89"/>
      <c r="G794" s="90"/>
      <c r="H794" s="129">
        <f t="shared" si="12"/>
        <v>0</v>
      </c>
    </row>
    <row r="795" spans="1:8" hidden="1" x14ac:dyDescent="0.2">
      <c r="A795" s="88">
        <v>792</v>
      </c>
      <c r="B795" s="89"/>
      <c r="C795" s="77"/>
      <c r="D795" s="163"/>
      <c r="E795" s="163"/>
      <c r="F795" s="89"/>
      <c r="G795" s="90"/>
      <c r="H795" s="129">
        <f t="shared" si="12"/>
        <v>0</v>
      </c>
    </row>
    <row r="796" spans="1:8" hidden="1" x14ac:dyDescent="0.2">
      <c r="A796" s="88">
        <v>793</v>
      </c>
      <c r="B796" s="89"/>
      <c r="C796" s="77"/>
      <c r="D796" s="163"/>
      <c r="E796" s="163"/>
      <c r="F796" s="89"/>
      <c r="G796" s="90"/>
      <c r="H796" s="129">
        <f t="shared" si="12"/>
        <v>0</v>
      </c>
    </row>
    <row r="797" spans="1:8" hidden="1" x14ac:dyDescent="0.2">
      <c r="A797" s="88">
        <v>794</v>
      </c>
      <c r="B797" s="89"/>
      <c r="C797" s="77"/>
      <c r="D797" s="163"/>
      <c r="E797" s="163"/>
      <c r="F797" s="89"/>
      <c r="G797" s="90"/>
      <c r="H797" s="129">
        <f t="shared" si="12"/>
        <v>0</v>
      </c>
    </row>
    <row r="798" spans="1:8" hidden="1" x14ac:dyDescent="0.2">
      <c r="A798" s="88">
        <v>795</v>
      </c>
      <c r="B798" s="89"/>
      <c r="C798" s="77"/>
      <c r="D798" s="163"/>
      <c r="E798" s="163"/>
      <c r="F798" s="89"/>
      <c r="G798" s="90"/>
      <c r="H798" s="129">
        <f t="shared" si="12"/>
        <v>0</v>
      </c>
    </row>
    <row r="799" spans="1:8" hidden="1" x14ac:dyDescent="0.2">
      <c r="A799" s="88">
        <v>796</v>
      </c>
      <c r="B799" s="89"/>
      <c r="C799" s="77"/>
      <c r="D799" s="163"/>
      <c r="E799" s="163"/>
      <c r="F799" s="89"/>
      <c r="G799" s="90"/>
      <c r="H799" s="129">
        <f t="shared" si="12"/>
        <v>0</v>
      </c>
    </row>
    <row r="800" spans="1:8" hidden="1" x14ac:dyDescent="0.2">
      <c r="A800" s="88">
        <v>797</v>
      </c>
      <c r="B800" s="89"/>
      <c r="C800" s="77"/>
      <c r="D800" s="163"/>
      <c r="E800" s="163"/>
      <c r="F800" s="89"/>
      <c r="G800" s="90"/>
      <c r="H800" s="129">
        <f t="shared" si="12"/>
        <v>0</v>
      </c>
    </row>
    <row r="801" spans="1:8" hidden="1" x14ac:dyDescent="0.2">
      <c r="A801" s="88">
        <v>798</v>
      </c>
      <c r="B801" s="89"/>
      <c r="C801" s="77"/>
      <c r="D801" s="163"/>
      <c r="E801" s="163"/>
      <c r="F801" s="89"/>
      <c r="G801" s="90"/>
      <c r="H801" s="129">
        <f t="shared" si="12"/>
        <v>0</v>
      </c>
    </row>
    <row r="802" spans="1:8" hidden="1" x14ac:dyDescent="0.2">
      <c r="A802" s="88">
        <v>799</v>
      </c>
      <c r="B802" s="89"/>
      <c r="C802" s="77"/>
      <c r="D802" s="163"/>
      <c r="E802" s="163"/>
      <c r="F802" s="89"/>
      <c r="G802" s="90"/>
      <c r="H802" s="129">
        <f t="shared" si="12"/>
        <v>0</v>
      </c>
    </row>
    <row r="803" spans="1:8" hidden="1" x14ac:dyDescent="0.2">
      <c r="A803" s="88">
        <v>800</v>
      </c>
      <c r="B803" s="89"/>
      <c r="C803" s="77"/>
      <c r="D803" s="163"/>
      <c r="E803" s="163"/>
      <c r="F803" s="89"/>
      <c r="G803" s="90"/>
      <c r="H803" s="129">
        <f t="shared" si="12"/>
        <v>0</v>
      </c>
    </row>
    <row r="804" spans="1:8" hidden="1" x14ac:dyDescent="0.2">
      <c r="A804" s="88">
        <v>801</v>
      </c>
      <c r="B804" s="89"/>
      <c r="C804" s="77"/>
      <c r="D804" s="163"/>
      <c r="E804" s="163"/>
      <c r="F804" s="89"/>
      <c r="G804" s="90"/>
      <c r="H804" s="129">
        <f t="shared" si="12"/>
        <v>0</v>
      </c>
    </row>
    <row r="805" spans="1:8" hidden="1" x14ac:dyDescent="0.2">
      <c r="A805" s="88">
        <v>802</v>
      </c>
      <c r="B805" s="89"/>
      <c r="C805" s="77"/>
      <c r="D805" s="163"/>
      <c r="E805" s="163"/>
      <c r="F805" s="89"/>
      <c r="G805" s="90"/>
      <c r="H805" s="129">
        <f t="shared" si="12"/>
        <v>0</v>
      </c>
    </row>
    <row r="806" spans="1:8" hidden="1" x14ac:dyDescent="0.2">
      <c r="A806" s="88">
        <v>803</v>
      </c>
      <c r="B806" s="89"/>
      <c r="C806" s="77"/>
      <c r="D806" s="163"/>
      <c r="E806" s="163"/>
      <c r="F806" s="89"/>
      <c r="G806" s="90"/>
      <c r="H806" s="129">
        <f t="shared" si="12"/>
        <v>0</v>
      </c>
    </row>
    <row r="807" spans="1:8" hidden="1" x14ac:dyDescent="0.2">
      <c r="A807" s="88">
        <v>804</v>
      </c>
      <c r="B807" s="89"/>
      <c r="C807" s="77"/>
      <c r="D807" s="163"/>
      <c r="E807" s="163"/>
      <c r="F807" s="89"/>
      <c r="G807" s="90"/>
      <c r="H807" s="129">
        <f t="shared" si="12"/>
        <v>0</v>
      </c>
    </row>
    <row r="808" spans="1:8" hidden="1" x14ac:dyDescent="0.2">
      <c r="A808" s="88">
        <v>805</v>
      </c>
      <c r="B808" s="89"/>
      <c r="C808" s="77"/>
      <c r="D808" s="163"/>
      <c r="E808" s="163"/>
      <c r="F808" s="89"/>
      <c r="G808" s="90"/>
      <c r="H808" s="129">
        <f t="shared" si="12"/>
        <v>0</v>
      </c>
    </row>
    <row r="809" spans="1:8" hidden="1" x14ac:dyDescent="0.2">
      <c r="A809" s="88">
        <v>806</v>
      </c>
      <c r="B809" s="89"/>
      <c r="C809" s="77"/>
      <c r="D809" s="163"/>
      <c r="E809" s="163"/>
      <c r="F809" s="89"/>
      <c r="G809" s="90"/>
      <c r="H809" s="129">
        <f t="shared" si="12"/>
        <v>0</v>
      </c>
    </row>
    <row r="810" spans="1:8" hidden="1" x14ac:dyDescent="0.2">
      <c r="A810" s="88">
        <v>807</v>
      </c>
      <c r="B810" s="89"/>
      <c r="C810" s="77"/>
      <c r="D810" s="163"/>
      <c r="E810" s="163"/>
      <c r="F810" s="89"/>
      <c r="G810" s="90"/>
      <c r="H810" s="129">
        <f t="shared" si="12"/>
        <v>0</v>
      </c>
    </row>
    <row r="811" spans="1:8" hidden="1" x14ac:dyDescent="0.2">
      <c r="A811" s="88">
        <v>808</v>
      </c>
      <c r="B811" s="89"/>
      <c r="C811" s="77"/>
      <c r="D811" s="163"/>
      <c r="E811" s="163"/>
      <c r="F811" s="89"/>
      <c r="G811" s="90"/>
      <c r="H811" s="129">
        <f t="shared" si="12"/>
        <v>0</v>
      </c>
    </row>
    <row r="812" spans="1:8" hidden="1" x14ac:dyDescent="0.2">
      <c r="A812" s="88">
        <v>809</v>
      </c>
      <c r="B812" s="89"/>
      <c r="C812" s="77"/>
      <c r="D812" s="163"/>
      <c r="E812" s="163"/>
      <c r="F812" s="89"/>
      <c r="G812" s="90"/>
      <c r="H812" s="129">
        <f t="shared" si="12"/>
        <v>0</v>
      </c>
    </row>
    <row r="813" spans="1:8" hidden="1" x14ac:dyDescent="0.2">
      <c r="A813" s="88">
        <v>810</v>
      </c>
      <c r="B813" s="89"/>
      <c r="C813" s="77"/>
      <c r="D813" s="163"/>
      <c r="E813" s="163"/>
      <c r="F813" s="89"/>
      <c r="G813" s="90"/>
      <c r="H813" s="129">
        <f t="shared" si="12"/>
        <v>0</v>
      </c>
    </row>
    <row r="814" spans="1:8" hidden="1" x14ac:dyDescent="0.2">
      <c r="A814" s="88">
        <v>811</v>
      </c>
      <c r="B814" s="89"/>
      <c r="C814" s="77"/>
      <c r="D814" s="163"/>
      <c r="E814" s="163"/>
      <c r="F814" s="89"/>
      <c r="G814" s="90"/>
      <c r="H814" s="129">
        <f t="shared" si="12"/>
        <v>0</v>
      </c>
    </row>
    <row r="815" spans="1:8" hidden="1" x14ac:dyDescent="0.2">
      <c r="A815" s="88">
        <v>812</v>
      </c>
      <c r="B815" s="89"/>
      <c r="C815" s="77"/>
      <c r="D815" s="163"/>
      <c r="E815" s="163"/>
      <c r="F815" s="89"/>
      <c r="G815" s="90"/>
      <c r="H815" s="129">
        <f t="shared" si="12"/>
        <v>0</v>
      </c>
    </row>
    <row r="816" spans="1:8" hidden="1" x14ac:dyDescent="0.2">
      <c r="A816" s="88">
        <v>813</v>
      </c>
      <c r="B816" s="89"/>
      <c r="C816" s="77"/>
      <c r="D816" s="163"/>
      <c r="E816" s="163"/>
      <c r="F816" s="89"/>
      <c r="G816" s="90"/>
      <c r="H816" s="129">
        <f t="shared" si="12"/>
        <v>0</v>
      </c>
    </row>
    <row r="817" spans="1:8" hidden="1" x14ac:dyDescent="0.2">
      <c r="A817" s="88">
        <v>814</v>
      </c>
      <c r="B817" s="89"/>
      <c r="C817" s="77"/>
      <c r="D817" s="163"/>
      <c r="E817" s="163"/>
      <c r="F817" s="89"/>
      <c r="G817" s="90"/>
      <c r="H817" s="129">
        <f t="shared" si="12"/>
        <v>0</v>
      </c>
    </row>
    <row r="818" spans="1:8" hidden="1" x14ac:dyDescent="0.2">
      <c r="A818" s="88">
        <v>815</v>
      </c>
      <c r="B818" s="89"/>
      <c r="C818" s="77"/>
      <c r="D818" s="163"/>
      <c r="E818" s="163"/>
      <c r="F818" s="89"/>
      <c r="G818" s="90"/>
      <c r="H818" s="129">
        <f t="shared" si="12"/>
        <v>0</v>
      </c>
    </row>
    <row r="819" spans="1:8" hidden="1" x14ac:dyDescent="0.2">
      <c r="A819" s="88">
        <v>816</v>
      </c>
      <c r="B819" s="89"/>
      <c r="C819" s="77"/>
      <c r="D819" s="163"/>
      <c r="E819" s="163"/>
      <c r="F819" s="89"/>
      <c r="G819" s="90"/>
      <c r="H819" s="129">
        <f t="shared" si="12"/>
        <v>0</v>
      </c>
    </row>
    <row r="820" spans="1:8" hidden="1" x14ac:dyDescent="0.2">
      <c r="A820" s="88">
        <v>817</v>
      </c>
      <c r="B820" s="89"/>
      <c r="C820" s="77"/>
      <c r="D820" s="163"/>
      <c r="E820" s="163"/>
      <c r="F820" s="89"/>
      <c r="G820" s="90"/>
      <c r="H820" s="129">
        <f t="shared" si="12"/>
        <v>0</v>
      </c>
    </row>
    <row r="821" spans="1:8" hidden="1" x14ac:dyDescent="0.2">
      <c r="A821" s="88">
        <v>818</v>
      </c>
      <c r="B821" s="89"/>
      <c r="C821" s="77"/>
      <c r="D821" s="163"/>
      <c r="E821" s="163"/>
      <c r="F821" s="89"/>
      <c r="G821" s="90"/>
      <c r="H821" s="129">
        <f t="shared" si="12"/>
        <v>0</v>
      </c>
    </row>
    <row r="822" spans="1:8" hidden="1" x14ac:dyDescent="0.2">
      <c r="A822" s="88">
        <v>819</v>
      </c>
      <c r="B822" s="89"/>
      <c r="C822" s="77"/>
      <c r="D822" s="163"/>
      <c r="E822" s="163"/>
      <c r="F822" s="89"/>
      <c r="G822" s="90"/>
      <c r="H822" s="129">
        <f t="shared" si="12"/>
        <v>0</v>
      </c>
    </row>
    <row r="823" spans="1:8" hidden="1" x14ac:dyDescent="0.2">
      <c r="A823" s="88">
        <v>820</v>
      </c>
      <c r="B823" s="89"/>
      <c r="C823" s="77"/>
      <c r="D823" s="163"/>
      <c r="E823" s="163"/>
      <c r="F823" s="89"/>
      <c r="G823" s="90"/>
      <c r="H823" s="129">
        <f t="shared" si="12"/>
        <v>0</v>
      </c>
    </row>
    <row r="824" spans="1:8" hidden="1" x14ac:dyDescent="0.2">
      <c r="A824" s="88">
        <v>821</v>
      </c>
      <c r="B824" s="89"/>
      <c r="C824" s="77"/>
      <c r="D824" s="163"/>
      <c r="E824" s="163"/>
      <c r="F824" s="89"/>
      <c r="G824" s="90"/>
      <c r="H824" s="129">
        <f t="shared" si="12"/>
        <v>0</v>
      </c>
    </row>
    <row r="825" spans="1:8" hidden="1" x14ac:dyDescent="0.2">
      <c r="A825" s="88">
        <v>822</v>
      </c>
      <c r="B825" s="89"/>
      <c r="C825" s="77"/>
      <c r="D825" s="163"/>
      <c r="E825" s="163"/>
      <c r="F825" s="89"/>
      <c r="G825" s="90"/>
      <c r="H825" s="129">
        <f t="shared" si="12"/>
        <v>0</v>
      </c>
    </row>
    <row r="826" spans="1:8" hidden="1" x14ac:dyDescent="0.2">
      <c r="A826" s="88">
        <v>823</v>
      </c>
      <c r="B826" s="89"/>
      <c r="C826" s="77"/>
      <c r="D826" s="163"/>
      <c r="E826" s="163"/>
      <c r="F826" s="89"/>
      <c r="G826" s="90"/>
      <c r="H826" s="129">
        <f t="shared" si="12"/>
        <v>0</v>
      </c>
    </row>
    <row r="827" spans="1:8" hidden="1" x14ac:dyDescent="0.2">
      <c r="A827" s="88">
        <v>824</v>
      </c>
      <c r="B827" s="89"/>
      <c r="C827" s="77"/>
      <c r="D827" s="163"/>
      <c r="E827" s="163"/>
      <c r="F827" s="89"/>
      <c r="G827" s="90"/>
      <c r="H827" s="129">
        <f t="shared" si="12"/>
        <v>0</v>
      </c>
    </row>
    <row r="828" spans="1:8" hidden="1" x14ac:dyDescent="0.2">
      <c r="A828" s="88">
        <v>825</v>
      </c>
      <c r="B828" s="89"/>
      <c r="C828" s="77"/>
      <c r="D828" s="163"/>
      <c r="E828" s="163"/>
      <c r="F828" s="89"/>
      <c r="G828" s="90"/>
      <c r="H828" s="129">
        <f t="shared" si="12"/>
        <v>0</v>
      </c>
    </row>
    <row r="829" spans="1:8" hidden="1" x14ac:dyDescent="0.2">
      <c r="A829" s="88">
        <v>826</v>
      </c>
      <c r="B829" s="89"/>
      <c r="C829" s="77"/>
      <c r="D829" s="163"/>
      <c r="E829" s="163"/>
      <c r="F829" s="89"/>
      <c r="G829" s="90"/>
      <c r="H829" s="129">
        <f t="shared" si="12"/>
        <v>0</v>
      </c>
    </row>
    <row r="830" spans="1:8" hidden="1" x14ac:dyDescent="0.2">
      <c r="A830" s="88">
        <v>827</v>
      </c>
      <c r="B830" s="89"/>
      <c r="C830" s="77"/>
      <c r="D830" s="163"/>
      <c r="E830" s="163"/>
      <c r="F830" s="89"/>
      <c r="G830" s="90"/>
      <c r="H830" s="129">
        <f t="shared" si="12"/>
        <v>0</v>
      </c>
    </row>
    <row r="831" spans="1:8" hidden="1" x14ac:dyDescent="0.2">
      <c r="A831" s="88">
        <v>828</v>
      </c>
      <c r="B831" s="89"/>
      <c r="C831" s="77"/>
      <c r="D831" s="163"/>
      <c r="E831" s="163"/>
      <c r="F831" s="89"/>
      <c r="G831" s="90"/>
      <c r="H831" s="129">
        <f t="shared" si="12"/>
        <v>0</v>
      </c>
    </row>
    <row r="832" spans="1:8" hidden="1" x14ac:dyDescent="0.2">
      <c r="A832" s="88">
        <v>829</v>
      </c>
      <c r="B832" s="89"/>
      <c r="C832" s="77"/>
      <c r="D832" s="163"/>
      <c r="E832" s="163"/>
      <c r="F832" s="89"/>
      <c r="G832" s="90"/>
      <c r="H832" s="129">
        <f t="shared" si="12"/>
        <v>0</v>
      </c>
    </row>
    <row r="833" spans="1:8" hidden="1" x14ac:dyDescent="0.2">
      <c r="A833" s="88">
        <v>830</v>
      </c>
      <c r="B833" s="89"/>
      <c r="C833" s="77"/>
      <c r="D833" s="163"/>
      <c r="E833" s="163"/>
      <c r="F833" s="89"/>
      <c r="G833" s="90"/>
      <c r="H833" s="129">
        <f t="shared" si="12"/>
        <v>0</v>
      </c>
    </row>
    <row r="834" spans="1:8" hidden="1" x14ac:dyDescent="0.2">
      <c r="A834" s="88">
        <v>831</v>
      </c>
      <c r="B834" s="89"/>
      <c r="C834" s="77"/>
      <c r="D834" s="163"/>
      <c r="E834" s="163"/>
      <c r="F834" s="89"/>
      <c r="G834" s="90"/>
      <c r="H834" s="129">
        <f t="shared" si="12"/>
        <v>0</v>
      </c>
    </row>
    <row r="835" spans="1:8" hidden="1" x14ac:dyDescent="0.2">
      <c r="A835" s="88">
        <v>832</v>
      </c>
      <c r="B835" s="89"/>
      <c r="C835" s="77"/>
      <c r="D835" s="163"/>
      <c r="E835" s="163"/>
      <c r="F835" s="89"/>
      <c r="G835" s="90"/>
      <c r="H835" s="129">
        <f t="shared" si="12"/>
        <v>0</v>
      </c>
    </row>
    <row r="836" spans="1:8" hidden="1" x14ac:dyDescent="0.2">
      <c r="A836" s="88">
        <v>833</v>
      </c>
      <c r="B836" s="89"/>
      <c r="C836" s="77"/>
      <c r="D836" s="163"/>
      <c r="E836" s="163"/>
      <c r="F836" s="89"/>
      <c r="G836" s="90"/>
      <c r="H836" s="129">
        <f t="shared" si="12"/>
        <v>0</v>
      </c>
    </row>
    <row r="837" spans="1:8" hidden="1" x14ac:dyDescent="0.2">
      <c r="A837" s="88">
        <v>834</v>
      </c>
      <c r="B837" s="89"/>
      <c r="C837" s="77"/>
      <c r="D837" s="163"/>
      <c r="E837" s="163"/>
      <c r="F837" s="89"/>
      <c r="G837" s="90"/>
      <c r="H837" s="129">
        <f t="shared" ref="H837:H900" si="13">IFERROR((DATEDIF(D837,E837,"M")+1)*C837,0)</f>
        <v>0</v>
      </c>
    </row>
    <row r="838" spans="1:8" hidden="1" x14ac:dyDescent="0.2">
      <c r="A838" s="88">
        <v>835</v>
      </c>
      <c r="B838" s="89"/>
      <c r="C838" s="77"/>
      <c r="D838" s="163"/>
      <c r="E838" s="163"/>
      <c r="F838" s="89"/>
      <c r="G838" s="90"/>
      <c r="H838" s="129">
        <f t="shared" si="13"/>
        <v>0</v>
      </c>
    </row>
    <row r="839" spans="1:8" hidden="1" x14ac:dyDescent="0.2">
      <c r="A839" s="88">
        <v>836</v>
      </c>
      <c r="B839" s="89"/>
      <c r="C839" s="77"/>
      <c r="D839" s="163"/>
      <c r="E839" s="163"/>
      <c r="F839" s="89"/>
      <c r="G839" s="90"/>
      <c r="H839" s="129">
        <f t="shared" si="13"/>
        <v>0</v>
      </c>
    </row>
    <row r="840" spans="1:8" hidden="1" x14ac:dyDescent="0.2">
      <c r="A840" s="88">
        <v>837</v>
      </c>
      <c r="B840" s="89"/>
      <c r="C840" s="77"/>
      <c r="D840" s="163"/>
      <c r="E840" s="163"/>
      <c r="F840" s="89"/>
      <c r="G840" s="90"/>
      <c r="H840" s="129">
        <f t="shared" si="13"/>
        <v>0</v>
      </c>
    </row>
    <row r="841" spans="1:8" hidden="1" x14ac:dyDescent="0.2">
      <c r="A841" s="88">
        <v>838</v>
      </c>
      <c r="B841" s="89"/>
      <c r="C841" s="77"/>
      <c r="D841" s="163"/>
      <c r="E841" s="163"/>
      <c r="F841" s="89"/>
      <c r="G841" s="90"/>
      <c r="H841" s="129">
        <f t="shared" si="13"/>
        <v>0</v>
      </c>
    </row>
    <row r="842" spans="1:8" hidden="1" x14ac:dyDescent="0.2">
      <c r="A842" s="88">
        <v>839</v>
      </c>
      <c r="B842" s="89"/>
      <c r="C842" s="77"/>
      <c r="D842" s="163"/>
      <c r="E842" s="163"/>
      <c r="F842" s="89"/>
      <c r="G842" s="90"/>
      <c r="H842" s="129">
        <f t="shared" si="13"/>
        <v>0</v>
      </c>
    </row>
    <row r="843" spans="1:8" hidden="1" x14ac:dyDescent="0.2">
      <c r="A843" s="88">
        <v>840</v>
      </c>
      <c r="B843" s="89"/>
      <c r="C843" s="77"/>
      <c r="D843" s="163"/>
      <c r="E843" s="163"/>
      <c r="F843" s="89"/>
      <c r="G843" s="90"/>
      <c r="H843" s="129">
        <f t="shared" si="13"/>
        <v>0</v>
      </c>
    </row>
    <row r="844" spans="1:8" hidden="1" x14ac:dyDescent="0.2">
      <c r="A844" s="88">
        <v>841</v>
      </c>
      <c r="B844" s="89"/>
      <c r="C844" s="77"/>
      <c r="D844" s="163"/>
      <c r="E844" s="163"/>
      <c r="F844" s="89"/>
      <c r="G844" s="90"/>
      <c r="H844" s="129">
        <f t="shared" si="13"/>
        <v>0</v>
      </c>
    </row>
    <row r="845" spans="1:8" hidden="1" x14ac:dyDescent="0.2">
      <c r="A845" s="88">
        <v>842</v>
      </c>
      <c r="B845" s="89"/>
      <c r="C845" s="77"/>
      <c r="D845" s="163"/>
      <c r="E845" s="163"/>
      <c r="F845" s="89"/>
      <c r="G845" s="90"/>
      <c r="H845" s="129">
        <f t="shared" si="13"/>
        <v>0</v>
      </c>
    </row>
    <row r="846" spans="1:8" hidden="1" x14ac:dyDescent="0.2">
      <c r="A846" s="88">
        <v>843</v>
      </c>
      <c r="B846" s="89"/>
      <c r="C846" s="77"/>
      <c r="D846" s="163"/>
      <c r="E846" s="163"/>
      <c r="F846" s="89"/>
      <c r="G846" s="90"/>
      <c r="H846" s="129">
        <f t="shared" si="13"/>
        <v>0</v>
      </c>
    </row>
    <row r="847" spans="1:8" hidden="1" x14ac:dyDescent="0.2">
      <c r="A847" s="88">
        <v>844</v>
      </c>
      <c r="B847" s="89"/>
      <c r="C847" s="77"/>
      <c r="D847" s="163"/>
      <c r="E847" s="163"/>
      <c r="F847" s="89"/>
      <c r="G847" s="90"/>
      <c r="H847" s="129">
        <f t="shared" si="13"/>
        <v>0</v>
      </c>
    </row>
    <row r="848" spans="1:8" hidden="1" x14ac:dyDescent="0.2">
      <c r="A848" s="88">
        <v>845</v>
      </c>
      <c r="B848" s="89"/>
      <c r="C848" s="77"/>
      <c r="D848" s="163"/>
      <c r="E848" s="163"/>
      <c r="F848" s="89"/>
      <c r="G848" s="90"/>
      <c r="H848" s="129">
        <f t="shared" si="13"/>
        <v>0</v>
      </c>
    </row>
    <row r="849" spans="1:8" hidden="1" x14ac:dyDescent="0.2">
      <c r="A849" s="88">
        <v>846</v>
      </c>
      <c r="B849" s="89"/>
      <c r="C849" s="77"/>
      <c r="D849" s="163"/>
      <c r="E849" s="163"/>
      <c r="F849" s="89"/>
      <c r="G849" s="90"/>
      <c r="H849" s="129">
        <f t="shared" si="13"/>
        <v>0</v>
      </c>
    </row>
    <row r="850" spans="1:8" hidden="1" x14ac:dyDescent="0.2">
      <c r="A850" s="88">
        <v>847</v>
      </c>
      <c r="B850" s="89"/>
      <c r="C850" s="77"/>
      <c r="D850" s="163"/>
      <c r="E850" s="163"/>
      <c r="F850" s="89"/>
      <c r="G850" s="90"/>
      <c r="H850" s="129">
        <f t="shared" si="13"/>
        <v>0</v>
      </c>
    </row>
    <row r="851" spans="1:8" hidden="1" x14ac:dyDescent="0.2">
      <c r="A851" s="88">
        <v>848</v>
      </c>
      <c r="B851" s="89"/>
      <c r="C851" s="77"/>
      <c r="D851" s="163"/>
      <c r="E851" s="163"/>
      <c r="F851" s="89"/>
      <c r="G851" s="90"/>
      <c r="H851" s="129">
        <f t="shared" si="13"/>
        <v>0</v>
      </c>
    </row>
    <row r="852" spans="1:8" hidden="1" x14ac:dyDescent="0.2">
      <c r="A852" s="88">
        <v>849</v>
      </c>
      <c r="B852" s="89"/>
      <c r="C852" s="77"/>
      <c r="D852" s="163"/>
      <c r="E852" s="163"/>
      <c r="F852" s="89"/>
      <c r="G852" s="90"/>
      <c r="H852" s="129">
        <f t="shared" si="13"/>
        <v>0</v>
      </c>
    </row>
    <row r="853" spans="1:8" hidden="1" x14ac:dyDescent="0.2">
      <c r="A853" s="88">
        <v>850</v>
      </c>
      <c r="B853" s="89"/>
      <c r="C853" s="77"/>
      <c r="D853" s="163"/>
      <c r="E853" s="163"/>
      <c r="F853" s="89"/>
      <c r="G853" s="90"/>
      <c r="H853" s="129">
        <f t="shared" si="13"/>
        <v>0</v>
      </c>
    </row>
    <row r="854" spans="1:8" hidden="1" x14ac:dyDescent="0.2">
      <c r="A854" s="88">
        <v>851</v>
      </c>
      <c r="B854" s="89"/>
      <c r="C854" s="77"/>
      <c r="D854" s="163"/>
      <c r="E854" s="163"/>
      <c r="F854" s="89"/>
      <c r="G854" s="90"/>
      <c r="H854" s="129">
        <f t="shared" si="13"/>
        <v>0</v>
      </c>
    </row>
    <row r="855" spans="1:8" hidden="1" x14ac:dyDescent="0.2">
      <c r="A855" s="88">
        <v>852</v>
      </c>
      <c r="B855" s="89"/>
      <c r="C855" s="77"/>
      <c r="D855" s="163"/>
      <c r="E855" s="163"/>
      <c r="F855" s="89"/>
      <c r="G855" s="90"/>
      <c r="H855" s="129">
        <f t="shared" si="13"/>
        <v>0</v>
      </c>
    </row>
    <row r="856" spans="1:8" hidden="1" x14ac:dyDescent="0.2">
      <c r="A856" s="88">
        <v>853</v>
      </c>
      <c r="B856" s="89"/>
      <c r="C856" s="77"/>
      <c r="D856" s="163"/>
      <c r="E856" s="163"/>
      <c r="F856" s="89"/>
      <c r="G856" s="90"/>
      <c r="H856" s="129">
        <f t="shared" si="13"/>
        <v>0</v>
      </c>
    </row>
    <row r="857" spans="1:8" hidden="1" x14ac:dyDescent="0.2">
      <c r="A857" s="88">
        <v>854</v>
      </c>
      <c r="B857" s="89"/>
      <c r="C857" s="77"/>
      <c r="D857" s="163"/>
      <c r="E857" s="163"/>
      <c r="F857" s="89"/>
      <c r="G857" s="90"/>
      <c r="H857" s="129">
        <f t="shared" si="13"/>
        <v>0</v>
      </c>
    </row>
    <row r="858" spans="1:8" hidden="1" x14ac:dyDescent="0.2">
      <c r="A858" s="88">
        <v>855</v>
      </c>
      <c r="B858" s="89"/>
      <c r="C858" s="77"/>
      <c r="D858" s="163"/>
      <c r="E858" s="163"/>
      <c r="F858" s="89"/>
      <c r="G858" s="90"/>
      <c r="H858" s="129">
        <f t="shared" si="13"/>
        <v>0</v>
      </c>
    </row>
    <row r="859" spans="1:8" hidden="1" x14ac:dyDescent="0.2">
      <c r="A859" s="88">
        <v>856</v>
      </c>
      <c r="B859" s="89"/>
      <c r="C859" s="77"/>
      <c r="D859" s="163"/>
      <c r="E859" s="163"/>
      <c r="F859" s="89"/>
      <c r="G859" s="90"/>
      <c r="H859" s="129">
        <f t="shared" si="13"/>
        <v>0</v>
      </c>
    </row>
    <row r="860" spans="1:8" hidden="1" x14ac:dyDescent="0.2">
      <c r="A860" s="88">
        <v>857</v>
      </c>
      <c r="B860" s="89"/>
      <c r="C860" s="77"/>
      <c r="D860" s="163"/>
      <c r="E860" s="163"/>
      <c r="F860" s="89"/>
      <c r="G860" s="90"/>
      <c r="H860" s="129">
        <f t="shared" si="13"/>
        <v>0</v>
      </c>
    </row>
    <row r="861" spans="1:8" hidden="1" x14ac:dyDescent="0.2">
      <c r="A861" s="88">
        <v>858</v>
      </c>
      <c r="B861" s="89"/>
      <c r="C861" s="77"/>
      <c r="D861" s="163"/>
      <c r="E861" s="163"/>
      <c r="F861" s="89"/>
      <c r="G861" s="90"/>
      <c r="H861" s="129">
        <f t="shared" si="13"/>
        <v>0</v>
      </c>
    </row>
    <row r="862" spans="1:8" hidden="1" x14ac:dyDescent="0.2">
      <c r="A862" s="88">
        <v>859</v>
      </c>
      <c r="B862" s="89"/>
      <c r="C862" s="77"/>
      <c r="D862" s="163"/>
      <c r="E862" s="163"/>
      <c r="F862" s="89"/>
      <c r="G862" s="90"/>
      <c r="H862" s="129">
        <f t="shared" si="13"/>
        <v>0</v>
      </c>
    </row>
    <row r="863" spans="1:8" hidden="1" x14ac:dyDescent="0.2">
      <c r="A863" s="88">
        <v>860</v>
      </c>
      <c r="B863" s="89"/>
      <c r="C863" s="77"/>
      <c r="D863" s="163"/>
      <c r="E863" s="163"/>
      <c r="F863" s="89"/>
      <c r="G863" s="90"/>
      <c r="H863" s="129">
        <f t="shared" si="13"/>
        <v>0</v>
      </c>
    </row>
    <row r="864" spans="1:8" hidden="1" x14ac:dyDescent="0.2">
      <c r="A864" s="88">
        <v>861</v>
      </c>
      <c r="B864" s="89"/>
      <c r="C864" s="77"/>
      <c r="D864" s="163"/>
      <c r="E864" s="163"/>
      <c r="F864" s="89"/>
      <c r="G864" s="90"/>
      <c r="H864" s="129">
        <f t="shared" si="13"/>
        <v>0</v>
      </c>
    </row>
    <row r="865" spans="1:8" hidden="1" x14ac:dyDescent="0.2">
      <c r="A865" s="88">
        <v>862</v>
      </c>
      <c r="B865" s="89"/>
      <c r="C865" s="77"/>
      <c r="D865" s="163"/>
      <c r="E865" s="163"/>
      <c r="F865" s="89"/>
      <c r="G865" s="90"/>
      <c r="H865" s="129">
        <f t="shared" si="13"/>
        <v>0</v>
      </c>
    </row>
    <row r="866" spans="1:8" hidden="1" x14ac:dyDescent="0.2">
      <c r="A866" s="88">
        <v>863</v>
      </c>
      <c r="B866" s="89"/>
      <c r="C866" s="77"/>
      <c r="D866" s="163"/>
      <c r="E866" s="163"/>
      <c r="F866" s="89"/>
      <c r="G866" s="90"/>
      <c r="H866" s="129">
        <f t="shared" si="13"/>
        <v>0</v>
      </c>
    </row>
    <row r="867" spans="1:8" hidden="1" x14ac:dyDescent="0.2">
      <c r="A867" s="88">
        <v>864</v>
      </c>
      <c r="B867" s="89"/>
      <c r="C867" s="77"/>
      <c r="D867" s="163"/>
      <c r="E867" s="163"/>
      <c r="F867" s="89"/>
      <c r="G867" s="90"/>
      <c r="H867" s="129">
        <f t="shared" si="13"/>
        <v>0</v>
      </c>
    </row>
    <row r="868" spans="1:8" hidden="1" x14ac:dyDescent="0.2">
      <c r="A868" s="88">
        <v>865</v>
      </c>
      <c r="B868" s="89"/>
      <c r="C868" s="77"/>
      <c r="D868" s="163"/>
      <c r="E868" s="163"/>
      <c r="F868" s="89"/>
      <c r="G868" s="90"/>
      <c r="H868" s="129">
        <f t="shared" si="13"/>
        <v>0</v>
      </c>
    </row>
    <row r="869" spans="1:8" hidden="1" x14ac:dyDescent="0.2">
      <c r="A869" s="88">
        <v>866</v>
      </c>
      <c r="B869" s="89"/>
      <c r="C869" s="77"/>
      <c r="D869" s="163"/>
      <c r="E869" s="163"/>
      <c r="F869" s="89"/>
      <c r="G869" s="90"/>
      <c r="H869" s="129">
        <f t="shared" si="13"/>
        <v>0</v>
      </c>
    </row>
    <row r="870" spans="1:8" hidden="1" x14ac:dyDescent="0.2">
      <c r="A870" s="88">
        <v>867</v>
      </c>
      <c r="B870" s="89"/>
      <c r="C870" s="77"/>
      <c r="D870" s="163"/>
      <c r="E870" s="163"/>
      <c r="F870" s="89"/>
      <c r="G870" s="90"/>
      <c r="H870" s="129">
        <f t="shared" si="13"/>
        <v>0</v>
      </c>
    </row>
    <row r="871" spans="1:8" hidden="1" x14ac:dyDescent="0.2">
      <c r="A871" s="88">
        <v>868</v>
      </c>
      <c r="B871" s="89"/>
      <c r="C871" s="77"/>
      <c r="D871" s="163"/>
      <c r="E871" s="163"/>
      <c r="F871" s="89"/>
      <c r="G871" s="90"/>
      <c r="H871" s="129">
        <f t="shared" si="13"/>
        <v>0</v>
      </c>
    </row>
    <row r="872" spans="1:8" hidden="1" x14ac:dyDescent="0.2">
      <c r="A872" s="88">
        <v>869</v>
      </c>
      <c r="B872" s="89"/>
      <c r="C872" s="77"/>
      <c r="D872" s="163"/>
      <c r="E872" s="163"/>
      <c r="F872" s="89"/>
      <c r="G872" s="90"/>
      <c r="H872" s="129">
        <f t="shared" si="13"/>
        <v>0</v>
      </c>
    </row>
    <row r="873" spans="1:8" hidden="1" x14ac:dyDescent="0.2">
      <c r="A873" s="88">
        <v>870</v>
      </c>
      <c r="B873" s="89"/>
      <c r="C873" s="77"/>
      <c r="D873" s="163"/>
      <c r="E873" s="163"/>
      <c r="F873" s="89"/>
      <c r="G873" s="90"/>
      <c r="H873" s="129">
        <f t="shared" si="13"/>
        <v>0</v>
      </c>
    </row>
    <row r="874" spans="1:8" hidden="1" x14ac:dyDescent="0.2">
      <c r="A874" s="88">
        <v>871</v>
      </c>
      <c r="B874" s="89"/>
      <c r="C874" s="77"/>
      <c r="D874" s="163"/>
      <c r="E874" s="163"/>
      <c r="F874" s="89"/>
      <c r="G874" s="90"/>
      <c r="H874" s="129">
        <f t="shared" si="13"/>
        <v>0</v>
      </c>
    </row>
    <row r="875" spans="1:8" hidden="1" x14ac:dyDescent="0.2">
      <c r="A875" s="88">
        <v>872</v>
      </c>
      <c r="B875" s="89"/>
      <c r="C875" s="77"/>
      <c r="D875" s="163"/>
      <c r="E875" s="163"/>
      <c r="F875" s="89"/>
      <c r="G875" s="90"/>
      <c r="H875" s="129">
        <f t="shared" si="13"/>
        <v>0</v>
      </c>
    </row>
    <row r="876" spans="1:8" hidden="1" x14ac:dyDescent="0.2">
      <c r="A876" s="88">
        <v>873</v>
      </c>
      <c r="B876" s="89"/>
      <c r="C876" s="77"/>
      <c r="D876" s="163"/>
      <c r="E876" s="163"/>
      <c r="F876" s="89"/>
      <c r="G876" s="90"/>
      <c r="H876" s="129">
        <f t="shared" si="13"/>
        <v>0</v>
      </c>
    </row>
    <row r="877" spans="1:8" hidden="1" x14ac:dyDescent="0.2">
      <c r="A877" s="88">
        <v>874</v>
      </c>
      <c r="B877" s="89"/>
      <c r="C877" s="77"/>
      <c r="D877" s="163"/>
      <c r="E877" s="163"/>
      <c r="F877" s="89"/>
      <c r="G877" s="90"/>
      <c r="H877" s="129">
        <f t="shared" si="13"/>
        <v>0</v>
      </c>
    </row>
    <row r="878" spans="1:8" hidden="1" x14ac:dyDescent="0.2">
      <c r="A878" s="88">
        <v>875</v>
      </c>
      <c r="B878" s="89"/>
      <c r="C878" s="77"/>
      <c r="D878" s="163"/>
      <c r="E878" s="163"/>
      <c r="F878" s="89"/>
      <c r="G878" s="90"/>
      <c r="H878" s="129">
        <f t="shared" si="13"/>
        <v>0</v>
      </c>
    </row>
    <row r="879" spans="1:8" hidden="1" x14ac:dyDescent="0.2">
      <c r="A879" s="88">
        <v>876</v>
      </c>
      <c r="B879" s="89"/>
      <c r="C879" s="77"/>
      <c r="D879" s="163"/>
      <c r="E879" s="163"/>
      <c r="F879" s="89"/>
      <c r="G879" s="90"/>
      <c r="H879" s="129">
        <f t="shared" si="13"/>
        <v>0</v>
      </c>
    </row>
    <row r="880" spans="1:8" hidden="1" x14ac:dyDescent="0.2">
      <c r="A880" s="88">
        <v>877</v>
      </c>
      <c r="B880" s="89"/>
      <c r="C880" s="77"/>
      <c r="D880" s="163"/>
      <c r="E880" s="163"/>
      <c r="F880" s="89"/>
      <c r="G880" s="90"/>
      <c r="H880" s="129">
        <f t="shared" si="13"/>
        <v>0</v>
      </c>
    </row>
    <row r="881" spans="1:8" hidden="1" x14ac:dyDescent="0.2">
      <c r="A881" s="88">
        <v>878</v>
      </c>
      <c r="B881" s="89"/>
      <c r="C881" s="77"/>
      <c r="D881" s="163"/>
      <c r="E881" s="163"/>
      <c r="F881" s="89"/>
      <c r="G881" s="90"/>
      <c r="H881" s="129">
        <f t="shared" si="13"/>
        <v>0</v>
      </c>
    </row>
    <row r="882" spans="1:8" hidden="1" x14ac:dyDescent="0.2">
      <c r="A882" s="88">
        <v>879</v>
      </c>
      <c r="B882" s="89"/>
      <c r="C882" s="77"/>
      <c r="D882" s="163"/>
      <c r="E882" s="163"/>
      <c r="F882" s="89"/>
      <c r="G882" s="90"/>
      <c r="H882" s="129">
        <f t="shared" si="13"/>
        <v>0</v>
      </c>
    </row>
    <row r="883" spans="1:8" hidden="1" x14ac:dyDescent="0.2">
      <c r="A883" s="88">
        <v>880</v>
      </c>
      <c r="B883" s="89"/>
      <c r="C883" s="77"/>
      <c r="D883" s="163"/>
      <c r="E883" s="163"/>
      <c r="F883" s="89"/>
      <c r="G883" s="90"/>
      <c r="H883" s="129">
        <f t="shared" si="13"/>
        <v>0</v>
      </c>
    </row>
    <row r="884" spans="1:8" hidden="1" x14ac:dyDescent="0.2">
      <c r="A884" s="88">
        <v>881</v>
      </c>
      <c r="B884" s="89"/>
      <c r="C884" s="77"/>
      <c r="D884" s="163"/>
      <c r="E884" s="163"/>
      <c r="F884" s="89"/>
      <c r="G884" s="90"/>
      <c r="H884" s="129">
        <f t="shared" si="13"/>
        <v>0</v>
      </c>
    </row>
    <row r="885" spans="1:8" hidden="1" x14ac:dyDescent="0.2">
      <c r="A885" s="88">
        <v>882</v>
      </c>
      <c r="B885" s="89"/>
      <c r="C885" s="77"/>
      <c r="D885" s="163"/>
      <c r="E885" s="163"/>
      <c r="F885" s="89"/>
      <c r="G885" s="90"/>
      <c r="H885" s="129">
        <f t="shared" si="13"/>
        <v>0</v>
      </c>
    </row>
    <row r="886" spans="1:8" hidden="1" x14ac:dyDescent="0.2">
      <c r="A886" s="88">
        <v>883</v>
      </c>
      <c r="B886" s="89"/>
      <c r="C886" s="77"/>
      <c r="D886" s="163"/>
      <c r="E886" s="163"/>
      <c r="F886" s="89"/>
      <c r="G886" s="90"/>
      <c r="H886" s="129">
        <f t="shared" si="13"/>
        <v>0</v>
      </c>
    </row>
    <row r="887" spans="1:8" hidden="1" x14ac:dyDescent="0.2">
      <c r="A887" s="88">
        <v>884</v>
      </c>
      <c r="B887" s="89"/>
      <c r="C887" s="77"/>
      <c r="D887" s="163"/>
      <c r="E887" s="163"/>
      <c r="F887" s="89"/>
      <c r="G887" s="90"/>
      <c r="H887" s="129">
        <f t="shared" si="13"/>
        <v>0</v>
      </c>
    </row>
    <row r="888" spans="1:8" hidden="1" x14ac:dyDescent="0.2">
      <c r="A888" s="88">
        <v>885</v>
      </c>
      <c r="B888" s="89"/>
      <c r="C888" s="77"/>
      <c r="D888" s="163"/>
      <c r="E888" s="163"/>
      <c r="F888" s="89"/>
      <c r="G888" s="90"/>
      <c r="H888" s="129">
        <f t="shared" si="13"/>
        <v>0</v>
      </c>
    </row>
    <row r="889" spans="1:8" hidden="1" x14ac:dyDescent="0.2">
      <c r="A889" s="88">
        <v>886</v>
      </c>
      <c r="B889" s="89"/>
      <c r="C889" s="77"/>
      <c r="D889" s="163"/>
      <c r="E889" s="163"/>
      <c r="F889" s="89"/>
      <c r="G889" s="90"/>
      <c r="H889" s="129">
        <f t="shared" si="13"/>
        <v>0</v>
      </c>
    </row>
    <row r="890" spans="1:8" hidden="1" x14ac:dyDescent="0.2">
      <c r="A890" s="88">
        <v>887</v>
      </c>
      <c r="B890" s="89"/>
      <c r="C890" s="77"/>
      <c r="D890" s="163"/>
      <c r="E890" s="163"/>
      <c r="F890" s="89"/>
      <c r="G890" s="90"/>
      <c r="H890" s="129">
        <f t="shared" si="13"/>
        <v>0</v>
      </c>
    </row>
    <row r="891" spans="1:8" hidden="1" x14ac:dyDescent="0.2">
      <c r="A891" s="88">
        <v>888</v>
      </c>
      <c r="B891" s="89"/>
      <c r="C891" s="77"/>
      <c r="D891" s="163"/>
      <c r="E891" s="163"/>
      <c r="F891" s="89"/>
      <c r="G891" s="90"/>
      <c r="H891" s="129">
        <f t="shared" si="13"/>
        <v>0</v>
      </c>
    </row>
    <row r="892" spans="1:8" hidden="1" x14ac:dyDescent="0.2">
      <c r="A892" s="88">
        <v>889</v>
      </c>
      <c r="B892" s="89"/>
      <c r="C892" s="77"/>
      <c r="D892" s="163"/>
      <c r="E892" s="163"/>
      <c r="F892" s="89"/>
      <c r="G892" s="90"/>
      <c r="H892" s="129">
        <f t="shared" si="13"/>
        <v>0</v>
      </c>
    </row>
    <row r="893" spans="1:8" hidden="1" x14ac:dyDescent="0.2">
      <c r="A893" s="88">
        <v>890</v>
      </c>
      <c r="B893" s="89"/>
      <c r="C893" s="77"/>
      <c r="D893" s="163"/>
      <c r="E893" s="163"/>
      <c r="F893" s="89"/>
      <c r="G893" s="90"/>
      <c r="H893" s="129">
        <f t="shared" si="13"/>
        <v>0</v>
      </c>
    </row>
    <row r="894" spans="1:8" hidden="1" x14ac:dyDescent="0.2">
      <c r="A894" s="88">
        <v>891</v>
      </c>
      <c r="B894" s="89"/>
      <c r="C894" s="77"/>
      <c r="D894" s="163"/>
      <c r="E894" s="163"/>
      <c r="F894" s="89"/>
      <c r="G894" s="90"/>
      <c r="H894" s="129">
        <f t="shared" si="13"/>
        <v>0</v>
      </c>
    </row>
    <row r="895" spans="1:8" hidden="1" x14ac:dyDescent="0.2">
      <c r="A895" s="88">
        <v>892</v>
      </c>
      <c r="B895" s="89"/>
      <c r="C895" s="77"/>
      <c r="D895" s="163"/>
      <c r="E895" s="163"/>
      <c r="F895" s="89"/>
      <c r="G895" s="90"/>
      <c r="H895" s="129">
        <f t="shared" si="13"/>
        <v>0</v>
      </c>
    </row>
    <row r="896" spans="1:8" hidden="1" x14ac:dyDescent="0.2">
      <c r="A896" s="88">
        <v>893</v>
      </c>
      <c r="B896" s="89"/>
      <c r="C896" s="77"/>
      <c r="D896" s="163"/>
      <c r="E896" s="163"/>
      <c r="F896" s="89"/>
      <c r="G896" s="90"/>
      <c r="H896" s="129">
        <f t="shared" si="13"/>
        <v>0</v>
      </c>
    </row>
    <row r="897" spans="1:8" hidden="1" x14ac:dyDescent="0.2">
      <c r="A897" s="88">
        <v>894</v>
      </c>
      <c r="B897" s="89"/>
      <c r="C897" s="77"/>
      <c r="D897" s="163"/>
      <c r="E897" s="163"/>
      <c r="F897" s="89"/>
      <c r="G897" s="90"/>
      <c r="H897" s="129">
        <f t="shared" si="13"/>
        <v>0</v>
      </c>
    </row>
    <row r="898" spans="1:8" hidden="1" x14ac:dyDescent="0.2">
      <c r="A898" s="88">
        <v>895</v>
      </c>
      <c r="B898" s="89"/>
      <c r="C898" s="77"/>
      <c r="D898" s="163"/>
      <c r="E898" s="163"/>
      <c r="F898" s="89"/>
      <c r="G898" s="90"/>
      <c r="H898" s="129">
        <f t="shared" si="13"/>
        <v>0</v>
      </c>
    </row>
    <row r="899" spans="1:8" hidden="1" x14ac:dyDescent="0.2">
      <c r="A899" s="88">
        <v>896</v>
      </c>
      <c r="B899" s="89"/>
      <c r="C899" s="77"/>
      <c r="D899" s="163"/>
      <c r="E899" s="163"/>
      <c r="F899" s="89"/>
      <c r="G899" s="90"/>
      <c r="H899" s="129">
        <f t="shared" si="13"/>
        <v>0</v>
      </c>
    </row>
    <row r="900" spans="1:8" hidden="1" x14ac:dyDescent="0.2">
      <c r="A900" s="88">
        <v>897</v>
      </c>
      <c r="B900" s="89"/>
      <c r="C900" s="77"/>
      <c r="D900" s="163"/>
      <c r="E900" s="163"/>
      <c r="F900" s="89"/>
      <c r="G900" s="90"/>
      <c r="H900" s="129">
        <f t="shared" si="13"/>
        <v>0</v>
      </c>
    </row>
    <row r="901" spans="1:8" hidden="1" x14ac:dyDescent="0.2">
      <c r="A901" s="88">
        <v>898</v>
      </c>
      <c r="B901" s="89"/>
      <c r="C901" s="77"/>
      <c r="D901" s="163"/>
      <c r="E901" s="163"/>
      <c r="F901" s="89"/>
      <c r="G901" s="90"/>
      <c r="H901" s="129">
        <f t="shared" ref="H901:H964" si="14">IFERROR((DATEDIF(D901,E901,"M")+1)*C901,0)</f>
        <v>0</v>
      </c>
    </row>
    <row r="902" spans="1:8" hidden="1" x14ac:dyDescent="0.2">
      <c r="A902" s="88">
        <v>899</v>
      </c>
      <c r="B902" s="89"/>
      <c r="C902" s="77"/>
      <c r="D902" s="163"/>
      <c r="E902" s="163"/>
      <c r="F902" s="89"/>
      <c r="G902" s="90"/>
      <c r="H902" s="129">
        <f t="shared" si="14"/>
        <v>0</v>
      </c>
    </row>
    <row r="903" spans="1:8" hidden="1" x14ac:dyDescent="0.2">
      <c r="A903" s="88">
        <v>900</v>
      </c>
      <c r="B903" s="89"/>
      <c r="C903" s="77"/>
      <c r="D903" s="163"/>
      <c r="E903" s="163"/>
      <c r="F903" s="89"/>
      <c r="G903" s="90"/>
      <c r="H903" s="129">
        <f t="shared" si="14"/>
        <v>0</v>
      </c>
    </row>
    <row r="904" spans="1:8" hidden="1" x14ac:dyDescent="0.2">
      <c r="A904" s="88">
        <v>901</v>
      </c>
      <c r="B904" s="89"/>
      <c r="C904" s="77"/>
      <c r="D904" s="163"/>
      <c r="E904" s="163"/>
      <c r="F904" s="89"/>
      <c r="G904" s="90"/>
      <c r="H904" s="129">
        <f t="shared" si="14"/>
        <v>0</v>
      </c>
    </row>
    <row r="905" spans="1:8" hidden="1" x14ac:dyDescent="0.2">
      <c r="A905" s="88">
        <v>902</v>
      </c>
      <c r="B905" s="89"/>
      <c r="C905" s="77"/>
      <c r="D905" s="163"/>
      <c r="E905" s="163"/>
      <c r="F905" s="89"/>
      <c r="G905" s="90"/>
      <c r="H905" s="129">
        <f t="shared" si="14"/>
        <v>0</v>
      </c>
    </row>
    <row r="906" spans="1:8" hidden="1" x14ac:dyDescent="0.2">
      <c r="A906" s="88">
        <v>903</v>
      </c>
      <c r="B906" s="89"/>
      <c r="C906" s="77"/>
      <c r="D906" s="163"/>
      <c r="E906" s="163"/>
      <c r="F906" s="89"/>
      <c r="G906" s="90"/>
      <c r="H906" s="129">
        <f t="shared" si="14"/>
        <v>0</v>
      </c>
    </row>
    <row r="907" spans="1:8" hidden="1" x14ac:dyDescent="0.2">
      <c r="A907" s="88">
        <v>904</v>
      </c>
      <c r="B907" s="89"/>
      <c r="C907" s="77"/>
      <c r="D907" s="163"/>
      <c r="E907" s="163"/>
      <c r="F907" s="89"/>
      <c r="G907" s="90"/>
      <c r="H907" s="129">
        <f t="shared" si="14"/>
        <v>0</v>
      </c>
    </row>
    <row r="908" spans="1:8" hidden="1" x14ac:dyDescent="0.2">
      <c r="A908" s="88">
        <v>905</v>
      </c>
      <c r="B908" s="89"/>
      <c r="C908" s="77"/>
      <c r="D908" s="163"/>
      <c r="E908" s="163"/>
      <c r="F908" s="89"/>
      <c r="G908" s="90"/>
      <c r="H908" s="129">
        <f t="shared" si="14"/>
        <v>0</v>
      </c>
    </row>
    <row r="909" spans="1:8" hidden="1" x14ac:dyDescent="0.2">
      <c r="A909" s="88">
        <v>906</v>
      </c>
      <c r="B909" s="89"/>
      <c r="C909" s="77"/>
      <c r="D909" s="163"/>
      <c r="E909" s="163"/>
      <c r="F909" s="89"/>
      <c r="G909" s="90"/>
      <c r="H909" s="129">
        <f t="shared" si="14"/>
        <v>0</v>
      </c>
    </row>
    <row r="910" spans="1:8" hidden="1" x14ac:dyDescent="0.2">
      <c r="A910" s="88">
        <v>907</v>
      </c>
      <c r="B910" s="89"/>
      <c r="C910" s="77"/>
      <c r="D910" s="163"/>
      <c r="E910" s="163"/>
      <c r="F910" s="89"/>
      <c r="G910" s="90"/>
      <c r="H910" s="129">
        <f t="shared" si="14"/>
        <v>0</v>
      </c>
    </row>
    <row r="911" spans="1:8" hidden="1" x14ac:dyDescent="0.2">
      <c r="A911" s="88">
        <v>908</v>
      </c>
      <c r="B911" s="89"/>
      <c r="C911" s="77"/>
      <c r="D911" s="163"/>
      <c r="E911" s="163"/>
      <c r="F911" s="89"/>
      <c r="G911" s="90"/>
      <c r="H911" s="129">
        <f t="shared" si="14"/>
        <v>0</v>
      </c>
    </row>
    <row r="912" spans="1:8" hidden="1" x14ac:dyDescent="0.2">
      <c r="A912" s="88">
        <v>909</v>
      </c>
      <c r="B912" s="89"/>
      <c r="C912" s="77"/>
      <c r="D912" s="163"/>
      <c r="E912" s="163"/>
      <c r="F912" s="89"/>
      <c r="G912" s="90"/>
      <c r="H912" s="129">
        <f t="shared" si="14"/>
        <v>0</v>
      </c>
    </row>
    <row r="913" spans="1:8" hidden="1" x14ac:dyDescent="0.2">
      <c r="A913" s="88">
        <v>910</v>
      </c>
      <c r="B913" s="89"/>
      <c r="C913" s="77"/>
      <c r="D913" s="163"/>
      <c r="E913" s="163"/>
      <c r="F913" s="89"/>
      <c r="G913" s="90"/>
      <c r="H913" s="129">
        <f t="shared" si="14"/>
        <v>0</v>
      </c>
    </row>
    <row r="914" spans="1:8" hidden="1" x14ac:dyDescent="0.2">
      <c r="A914" s="88">
        <v>911</v>
      </c>
      <c r="B914" s="89"/>
      <c r="C914" s="77"/>
      <c r="D914" s="163"/>
      <c r="E914" s="163"/>
      <c r="F914" s="89"/>
      <c r="G914" s="90"/>
      <c r="H914" s="129">
        <f t="shared" si="14"/>
        <v>0</v>
      </c>
    </row>
    <row r="915" spans="1:8" hidden="1" x14ac:dyDescent="0.2">
      <c r="A915" s="88">
        <v>912</v>
      </c>
      <c r="B915" s="89"/>
      <c r="C915" s="77"/>
      <c r="D915" s="163"/>
      <c r="E915" s="163"/>
      <c r="F915" s="89"/>
      <c r="G915" s="90"/>
      <c r="H915" s="129">
        <f t="shared" si="14"/>
        <v>0</v>
      </c>
    </row>
    <row r="916" spans="1:8" hidden="1" x14ac:dyDescent="0.2">
      <c r="A916" s="88">
        <v>913</v>
      </c>
      <c r="B916" s="89"/>
      <c r="C916" s="77"/>
      <c r="D916" s="163"/>
      <c r="E916" s="163"/>
      <c r="F916" s="89"/>
      <c r="G916" s="90"/>
      <c r="H916" s="129">
        <f t="shared" si="14"/>
        <v>0</v>
      </c>
    </row>
    <row r="917" spans="1:8" hidden="1" x14ac:dyDescent="0.2">
      <c r="A917" s="88">
        <v>914</v>
      </c>
      <c r="B917" s="89"/>
      <c r="C917" s="77"/>
      <c r="D917" s="163"/>
      <c r="E917" s="163"/>
      <c r="F917" s="89"/>
      <c r="G917" s="90"/>
      <c r="H917" s="129">
        <f t="shared" si="14"/>
        <v>0</v>
      </c>
    </row>
    <row r="918" spans="1:8" hidden="1" x14ac:dyDescent="0.2">
      <c r="A918" s="88">
        <v>915</v>
      </c>
      <c r="B918" s="89"/>
      <c r="C918" s="77"/>
      <c r="D918" s="163"/>
      <c r="E918" s="163"/>
      <c r="F918" s="89"/>
      <c r="G918" s="90"/>
      <c r="H918" s="129">
        <f t="shared" si="14"/>
        <v>0</v>
      </c>
    </row>
    <row r="919" spans="1:8" hidden="1" x14ac:dyDescent="0.2">
      <c r="A919" s="88">
        <v>916</v>
      </c>
      <c r="B919" s="89"/>
      <c r="C919" s="77"/>
      <c r="D919" s="163"/>
      <c r="E919" s="163"/>
      <c r="F919" s="89"/>
      <c r="G919" s="90"/>
      <c r="H919" s="129">
        <f t="shared" si="14"/>
        <v>0</v>
      </c>
    </row>
    <row r="920" spans="1:8" hidden="1" x14ac:dyDescent="0.2">
      <c r="A920" s="88">
        <v>917</v>
      </c>
      <c r="B920" s="89"/>
      <c r="C920" s="77"/>
      <c r="D920" s="163"/>
      <c r="E920" s="163"/>
      <c r="F920" s="89"/>
      <c r="G920" s="90"/>
      <c r="H920" s="129">
        <f t="shared" si="14"/>
        <v>0</v>
      </c>
    </row>
    <row r="921" spans="1:8" hidden="1" x14ac:dyDescent="0.2">
      <c r="A921" s="88">
        <v>918</v>
      </c>
      <c r="B921" s="89"/>
      <c r="C921" s="77"/>
      <c r="D921" s="163"/>
      <c r="E921" s="163"/>
      <c r="F921" s="89"/>
      <c r="G921" s="90"/>
      <c r="H921" s="129">
        <f t="shared" si="14"/>
        <v>0</v>
      </c>
    </row>
    <row r="922" spans="1:8" hidden="1" x14ac:dyDescent="0.2">
      <c r="A922" s="88">
        <v>919</v>
      </c>
      <c r="B922" s="89"/>
      <c r="C922" s="77"/>
      <c r="D922" s="163"/>
      <c r="E922" s="163"/>
      <c r="F922" s="89"/>
      <c r="G922" s="90"/>
      <c r="H922" s="129">
        <f t="shared" si="14"/>
        <v>0</v>
      </c>
    </row>
    <row r="923" spans="1:8" hidden="1" x14ac:dyDescent="0.2">
      <c r="A923" s="88">
        <v>920</v>
      </c>
      <c r="B923" s="89"/>
      <c r="C923" s="77"/>
      <c r="D923" s="163"/>
      <c r="E923" s="163"/>
      <c r="F923" s="89"/>
      <c r="G923" s="90"/>
      <c r="H923" s="129">
        <f t="shared" si="14"/>
        <v>0</v>
      </c>
    </row>
    <row r="924" spans="1:8" hidden="1" x14ac:dyDescent="0.2">
      <c r="A924" s="88">
        <v>921</v>
      </c>
      <c r="B924" s="89"/>
      <c r="C924" s="77"/>
      <c r="D924" s="163"/>
      <c r="E924" s="163"/>
      <c r="F924" s="89"/>
      <c r="G924" s="90"/>
      <c r="H924" s="129">
        <f t="shared" si="14"/>
        <v>0</v>
      </c>
    </row>
    <row r="925" spans="1:8" hidden="1" x14ac:dyDescent="0.2">
      <c r="A925" s="88">
        <v>922</v>
      </c>
      <c r="B925" s="89"/>
      <c r="C925" s="77"/>
      <c r="D925" s="163"/>
      <c r="E925" s="163"/>
      <c r="F925" s="89"/>
      <c r="G925" s="90"/>
      <c r="H925" s="129">
        <f t="shared" si="14"/>
        <v>0</v>
      </c>
    </row>
    <row r="926" spans="1:8" hidden="1" x14ac:dyDescent="0.2">
      <c r="A926" s="88">
        <v>923</v>
      </c>
      <c r="B926" s="89"/>
      <c r="C926" s="77"/>
      <c r="D926" s="163"/>
      <c r="E926" s="163"/>
      <c r="F926" s="89"/>
      <c r="G926" s="90"/>
      <c r="H926" s="129">
        <f t="shared" si="14"/>
        <v>0</v>
      </c>
    </row>
    <row r="927" spans="1:8" hidden="1" x14ac:dyDescent="0.2">
      <c r="A927" s="88">
        <v>924</v>
      </c>
      <c r="B927" s="89"/>
      <c r="C927" s="77"/>
      <c r="D927" s="163"/>
      <c r="E927" s="163"/>
      <c r="F927" s="89"/>
      <c r="G927" s="90"/>
      <c r="H927" s="129">
        <f t="shared" si="14"/>
        <v>0</v>
      </c>
    </row>
    <row r="928" spans="1:8" hidden="1" x14ac:dyDescent="0.2">
      <c r="A928" s="88">
        <v>925</v>
      </c>
      <c r="B928" s="89"/>
      <c r="C928" s="77"/>
      <c r="D928" s="163"/>
      <c r="E928" s="163"/>
      <c r="F928" s="89"/>
      <c r="G928" s="90"/>
      <c r="H928" s="129">
        <f t="shared" si="14"/>
        <v>0</v>
      </c>
    </row>
    <row r="929" spans="1:8" hidden="1" x14ac:dyDescent="0.2">
      <c r="A929" s="88">
        <v>926</v>
      </c>
      <c r="B929" s="89"/>
      <c r="C929" s="77"/>
      <c r="D929" s="163"/>
      <c r="E929" s="163"/>
      <c r="F929" s="89"/>
      <c r="G929" s="90"/>
      <c r="H929" s="129">
        <f t="shared" si="14"/>
        <v>0</v>
      </c>
    </row>
    <row r="930" spans="1:8" hidden="1" x14ac:dyDescent="0.2">
      <c r="A930" s="88">
        <v>927</v>
      </c>
      <c r="B930" s="89"/>
      <c r="C930" s="77"/>
      <c r="D930" s="163"/>
      <c r="E930" s="163"/>
      <c r="F930" s="89"/>
      <c r="G930" s="90"/>
      <c r="H930" s="129">
        <f t="shared" si="14"/>
        <v>0</v>
      </c>
    </row>
    <row r="931" spans="1:8" hidden="1" x14ac:dyDescent="0.2">
      <c r="A931" s="88">
        <v>928</v>
      </c>
      <c r="B931" s="89"/>
      <c r="C931" s="77"/>
      <c r="D931" s="163"/>
      <c r="E931" s="163"/>
      <c r="F931" s="89"/>
      <c r="G931" s="90"/>
      <c r="H931" s="129">
        <f t="shared" si="14"/>
        <v>0</v>
      </c>
    </row>
    <row r="932" spans="1:8" hidden="1" x14ac:dyDescent="0.2">
      <c r="A932" s="88">
        <v>929</v>
      </c>
      <c r="B932" s="89"/>
      <c r="C932" s="77"/>
      <c r="D932" s="163"/>
      <c r="E932" s="163"/>
      <c r="F932" s="89"/>
      <c r="G932" s="90"/>
      <c r="H932" s="129">
        <f t="shared" si="14"/>
        <v>0</v>
      </c>
    </row>
    <row r="933" spans="1:8" hidden="1" x14ac:dyDescent="0.2">
      <c r="A933" s="88">
        <v>930</v>
      </c>
      <c r="B933" s="89"/>
      <c r="C933" s="77"/>
      <c r="D933" s="163"/>
      <c r="E933" s="163"/>
      <c r="F933" s="89"/>
      <c r="G933" s="90"/>
      <c r="H933" s="129">
        <f t="shared" si="14"/>
        <v>0</v>
      </c>
    </row>
    <row r="934" spans="1:8" hidden="1" x14ac:dyDescent="0.2">
      <c r="A934" s="88">
        <v>931</v>
      </c>
      <c r="B934" s="89"/>
      <c r="C934" s="77"/>
      <c r="D934" s="163"/>
      <c r="E934" s="163"/>
      <c r="F934" s="89"/>
      <c r="G934" s="90"/>
      <c r="H934" s="129">
        <f t="shared" si="14"/>
        <v>0</v>
      </c>
    </row>
    <row r="935" spans="1:8" hidden="1" x14ac:dyDescent="0.2">
      <c r="A935" s="88">
        <v>932</v>
      </c>
      <c r="B935" s="89"/>
      <c r="C935" s="77"/>
      <c r="D935" s="163"/>
      <c r="E935" s="163"/>
      <c r="F935" s="89"/>
      <c r="G935" s="90"/>
      <c r="H935" s="129">
        <f t="shared" si="14"/>
        <v>0</v>
      </c>
    </row>
    <row r="936" spans="1:8" hidden="1" x14ac:dyDescent="0.2">
      <c r="A936" s="88">
        <v>933</v>
      </c>
      <c r="B936" s="89"/>
      <c r="C936" s="77"/>
      <c r="D936" s="163"/>
      <c r="E936" s="163"/>
      <c r="F936" s="89"/>
      <c r="G936" s="90"/>
      <c r="H936" s="129">
        <f t="shared" si="14"/>
        <v>0</v>
      </c>
    </row>
    <row r="937" spans="1:8" hidden="1" x14ac:dyDescent="0.2">
      <c r="A937" s="88">
        <v>934</v>
      </c>
      <c r="B937" s="89"/>
      <c r="C937" s="77"/>
      <c r="D937" s="163"/>
      <c r="E937" s="163"/>
      <c r="F937" s="89"/>
      <c r="G937" s="90"/>
      <c r="H937" s="129">
        <f t="shared" si="14"/>
        <v>0</v>
      </c>
    </row>
    <row r="938" spans="1:8" hidden="1" x14ac:dyDescent="0.2">
      <c r="A938" s="88">
        <v>935</v>
      </c>
      <c r="B938" s="89"/>
      <c r="C938" s="77"/>
      <c r="D938" s="163"/>
      <c r="E938" s="163"/>
      <c r="F938" s="89"/>
      <c r="G938" s="90"/>
      <c r="H938" s="129">
        <f t="shared" si="14"/>
        <v>0</v>
      </c>
    </row>
    <row r="939" spans="1:8" hidden="1" x14ac:dyDescent="0.2">
      <c r="A939" s="88">
        <v>936</v>
      </c>
      <c r="B939" s="89"/>
      <c r="C939" s="77"/>
      <c r="D939" s="163"/>
      <c r="E939" s="163"/>
      <c r="F939" s="89"/>
      <c r="G939" s="90"/>
      <c r="H939" s="129">
        <f t="shared" si="14"/>
        <v>0</v>
      </c>
    </row>
    <row r="940" spans="1:8" hidden="1" x14ac:dyDescent="0.2">
      <c r="A940" s="88">
        <v>937</v>
      </c>
      <c r="B940" s="89"/>
      <c r="C940" s="77"/>
      <c r="D940" s="163"/>
      <c r="E940" s="163"/>
      <c r="F940" s="89"/>
      <c r="G940" s="90"/>
      <c r="H940" s="129">
        <f t="shared" si="14"/>
        <v>0</v>
      </c>
    </row>
    <row r="941" spans="1:8" hidden="1" x14ac:dyDescent="0.2">
      <c r="A941" s="88">
        <v>938</v>
      </c>
      <c r="B941" s="89"/>
      <c r="C941" s="77"/>
      <c r="D941" s="163"/>
      <c r="E941" s="163"/>
      <c r="F941" s="89"/>
      <c r="G941" s="90"/>
      <c r="H941" s="129">
        <f t="shared" si="14"/>
        <v>0</v>
      </c>
    </row>
    <row r="942" spans="1:8" hidden="1" x14ac:dyDescent="0.2">
      <c r="A942" s="88">
        <v>939</v>
      </c>
      <c r="B942" s="89"/>
      <c r="C942" s="77"/>
      <c r="D942" s="163"/>
      <c r="E942" s="163"/>
      <c r="F942" s="89"/>
      <c r="G942" s="90"/>
      <c r="H942" s="129">
        <f t="shared" si="14"/>
        <v>0</v>
      </c>
    </row>
    <row r="943" spans="1:8" hidden="1" x14ac:dyDescent="0.2">
      <c r="A943" s="88">
        <v>940</v>
      </c>
      <c r="B943" s="89"/>
      <c r="C943" s="77"/>
      <c r="D943" s="163"/>
      <c r="E943" s="163"/>
      <c r="F943" s="89"/>
      <c r="G943" s="90"/>
      <c r="H943" s="129">
        <f t="shared" si="14"/>
        <v>0</v>
      </c>
    </row>
    <row r="944" spans="1:8" hidden="1" x14ac:dyDescent="0.2">
      <c r="A944" s="88">
        <v>941</v>
      </c>
      <c r="B944" s="89"/>
      <c r="C944" s="77"/>
      <c r="D944" s="163"/>
      <c r="E944" s="163"/>
      <c r="F944" s="89"/>
      <c r="G944" s="90"/>
      <c r="H944" s="129">
        <f t="shared" si="14"/>
        <v>0</v>
      </c>
    </row>
    <row r="945" spans="1:8" hidden="1" x14ac:dyDescent="0.2">
      <c r="A945" s="88">
        <v>942</v>
      </c>
      <c r="B945" s="89"/>
      <c r="C945" s="77"/>
      <c r="D945" s="163"/>
      <c r="E945" s="163"/>
      <c r="F945" s="89"/>
      <c r="G945" s="90"/>
      <c r="H945" s="129">
        <f t="shared" si="14"/>
        <v>0</v>
      </c>
    </row>
    <row r="946" spans="1:8" hidden="1" x14ac:dyDescent="0.2">
      <c r="A946" s="88">
        <v>943</v>
      </c>
      <c r="B946" s="89"/>
      <c r="C946" s="77"/>
      <c r="D946" s="163"/>
      <c r="E946" s="163"/>
      <c r="F946" s="89"/>
      <c r="G946" s="90"/>
      <c r="H946" s="129">
        <f t="shared" si="14"/>
        <v>0</v>
      </c>
    </row>
    <row r="947" spans="1:8" hidden="1" x14ac:dyDescent="0.2">
      <c r="A947" s="88">
        <v>944</v>
      </c>
      <c r="B947" s="89"/>
      <c r="C947" s="77"/>
      <c r="D947" s="163"/>
      <c r="E947" s="163"/>
      <c r="F947" s="89"/>
      <c r="G947" s="90"/>
      <c r="H947" s="129">
        <f t="shared" si="14"/>
        <v>0</v>
      </c>
    </row>
    <row r="948" spans="1:8" hidden="1" x14ac:dyDescent="0.2">
      <c r="A948" s="88">
        <v>945</v>
      </c>
      <c r="B948" s="89"/>
      <c r="C948" s="77"/>
      <c r="D948" s="163"/>
      <c r="E948" s="163"/>
      <c r="F948" s="89"/>
      <c r="G948" s="90"/>
      <c r="H948" s="129">
        <f t="shared" si="14"/>
        <v>0</v>
      </c>
    </row>
    <row r="949" spans="1:8" hidden="1" x14ac:dyDescent="0.2">
      <c r="A949" s="88">
        <v>946</v>
      </c>
      <c r="B949" s="89"/>
      <c r="C949" s="77"/>
      <c r="D949" s="163"/>
      <c r="E949" s="163"/>
      <c r="F949" s="89"/>
      <c r="G949" s="90"/>
      <c r="H949" s="129">
        <f t="shared" si="14"/>
        <v>0</v>
      </c>
    </row>
    <row r="950" spans="1:8" hidden="1" x14ac:dyDescent="0.2">
      <c r="A950" s="88">
        <v>947</v>
      </c>
      <c r="B950" s="89"/>
      <c r="C950" s="77"/>
      <c r="D950" s="163"/>
      <c r="E950" s="163"/>
      <c r="F950" s="89"/>
      <c r="G950" s="90"/>
      <c r="H950" s="129">
        <f t="shared" si="14"/>
        <v>0</v>
      </c>
    </row>
    <row r="951" spans="1:8" hidden="1" x14ac:dyDescent="0.2">
      <c r="A951" s="88">
        <v>948</v>
      </c>
      <c r="B951" s="89"/>
      <c r="C951" s="77"/>
      <c r="D951" s="163"/>
      <c r="E951" s="163"/>
      <c r="F951" s="89"/>
      <c r="G951" s="90"/>
      <c r="H951" s="129">
        <f t="shared" si="14"/>
        <v>0</v>
      </c>
    </row>
    <row r="952" spans="1:8" hidden="1" x14ac:dyDescent="0.2">
      <c r="A952" s="88">
        <v>949</v>
      </c>
      <c r="B952" s="89"/>
      <c r="C952" s="77"/>
      <c r="D952" s="163"/>
      <c r="E952" s="163"/>
      <c r="F952" s="89"/>
      <c r="G952" s="90"/>
      <c r="H952" s="129">
        <f t="shared" si="14"/>
        <v>0</v>
      </c>
    </row>
    <row r="953" spans="1:8" hidden="1" x14ac:dyDescent="0.2">
      <c r="A953" s="88">
        <v>950</v>
      </c>
      <c r="B953" s="89"/>
      <c r="C953" s="77"/>
      <c r="D953" s="163"/>
      <c r="E953" s="163"/>
      <c r="F953" s="89"/>
      <c r="G953" s="90"/>
      <c r="H953" s="129">
        <f t="shared" si="14"/>
        <v>0</v>
      </c>
    </row>
    <row r="954" spans="1:8" hidden="1" x14ac:dyDescent="0.2">
      <c r="A954" s="88">
        <v>951</v>
      </c>
      <c r="B954" s="89"/>
      <c r="C954" s="77"/>
      <c r="D954" s="163"/>
      <c r="E954" s="163"/>
      <c r="F954" s="89"/>
      <c r="G954" s="90"/>
      <c r="H954" s="129">
        <f t="shared" si="14"/>
        <v>0</v>
      </c>
    </row>
    <row r="955" spans="1:8" hidden="1" x14ac:dyDescent="0.2">
      <c r="A955" s="88">
        <v>952</v>
      </c>
      <c r="B955" s="89"/>
      <c r="C955" s="77"/>
      <c r="D955" s="163"/>
      <c r="E955" s="163"/>
      <c r="F955" s="89"/>
      <c r="G955" s="90"/>
      <c r="H955" s="129">
        <f t="shared" si="14"/>
        <v>0</v>
      </c>
    </row>
    <row r="956" spans="1:8" hidden="1" x14ac:dyDescent="0.2">
      <c r="A956" s="88">
        <v>953</v>
      </c>
      <c r="B956" s="89"/>
      <c r="C956" s="77"/>
      <c r="D956" s="163"/>
      <c r="E956" s="163"/>
      <c r="F956" s="89"/>
      <c r="G956" s="90"/>
      <c r="H956" s="129">
        <f t="shared" si="14"/>
        <v>0</v>
      </c>
    </row>
    <row r="957" spans="1:8" hidden="1" x14ac:dyDescent="0.2">
      <c r="A957" s="88">
        <v>954</v>
      </c>
      <c r="B957" s="89"/>
      <c r="C957" s="77"/>
      <c r="D957" s="163"/>
      <c r="E957" s="163"/>
      <c r="F957" s="89"/>
      <c r="G957" s="90"/>
      <c r="H957" s="129">
        <f t="shared" si="14"/>
        <v>0</v>
      </c>
    </row>
    <row r="958" spans="1:8" hidden="1" x14ac:dyDescent="0.2">
      <c r="A958" s="88">
        <v>955</v>
      </c>
      <c r="B958" s="89"/>
      <c r="C958" s="77"/>
      <c r="D958" s="163"/>
      <c r="E958" s="163"/>
      <c r="F958" s="89"/>
      <c r="G958" s="90"/>
      <c r="H958" s="129">
        <f t="shared" si="14"/>
        <v>0</v>
      </c>
    </row>
    <row r="959" spans="1:8" hidden="1" x14ac:dyDescent="0.2">
      <c r="A959" s="88">
        <v>956</v>
      </c>
      <c r="B959" s="89"/>
      <c r="C959" s="77"/>
      <c r="D959" s="163"/>
      <c r="E959" s="163"/>
      <c r="F959" s="89"/>
      <c r="G959" s="90"/>
      <c r="H959" s="129">
        <f t="shared" si="14"/>
        <v>0</v>
      </c>
    </row>
    <row r="960" spans="1:8" hidden="1" x14ac:dyDescent="0.2">
      <c r="A960" s="88">
        <v>957</v>
      </c>
      <c r="B960" s="89"/>
      <c r="C960" s="77"/>
      <c r="D960" s="163"/>
      <c r="E960" s="163"/>
      <c r="F960" s="89"/>
      <c r="G960" s="90"/>
      <c r="H960" s="129">
        <f t="shared" si="14"/>
        <v>0</v>
      </c>
    </row>
    <row r="961" spans="1:8" hidden="1" x14ac:dyDescent="0.2">
      <c r="A961" s="88">
        <v>958</v>
      </c>
      <c r="B961" s="89"/>
      <c r="C961" s="77"/>
      <c r="D961" s="163"/>
      <c r="E961" s="163"/>
      <c r="F961" s="89"/>
      <c r="G961" s="90"/>
      <c r="H961" s="129">
        <f t="shared" si="14"/>
        <v>0</v>
      </c>
    </row>
    <row r="962" spans="1:8" hidden="1" x14ac:dyDescent="0.2">
      <c r="A962" s="88">
        <v>959</v>
      </c>
      <c r="B962" s="89"/>
      <c r="C962" s="77"/>
      <c r="D962" s="163"/>
      <c r="E962" s="163"/>
      <c r="F962" s="89"/>
      <c r="G962" s="90"/>
      <c r="H962" s="129">
        <f t="shared" si="14"/>
        <v>0</v>
      </c>
    </row>
    <row r="963" spans="1:8" hidden="1" x14ac:dyDescent="0.2">
      <c r="A963" s="88">
        <v>960</v>
      </c>
      <c r="B963" s="89"/>
      <c r="C963" s="77"/>
      <c r="D963" s="163"/>
      <c r="E963" s="163"/>
      <c r="F963" s="89"/>
      <c r="G963" s="90"/>
      <c r="H963" s="129">
        <f t="shared" si="14"/>
        <v>0</v>
      </c>
    </row>
    <row r="964" spans="1:8" hidden="1" x14ac:dyDescent="0.2">
      <c r="A964" s="88">
        <v>961</v>
      </c>
      <c r="B964" s="89"/>
      <c r="C964" s="77"/>
      <c r="D964" s="163"/>
      <c r="E964" s="163"/>
      <c r="F964" s="89"/>
      <c r="G964" s="90"/>
      <c r="H964" s="129">
        <f t="shared" si="14"/>
        <v>0</v>
      </c>
    </row>
    <row r="965" spans="1:8" hidden="1" x14ac:dyDescent="0.2">
      <c r="A965" s="88">
        <v>962</v>
      </c>
      <c r="B965" s="89"/>
      <c r="C965" s="77"/>
      <c r="D965" s="163"/>
      <c r="E965" s="163"/>
      <c r="F965" s="89"/>
      <c r="G965" s="90"/>
      <c r="H965" s="129">
        <f t="shared" ref="H965:H1003" si="15">IFERROR((DATEDIF(D965,E965,"M")+1)*C965,0)</f>
        <v>0</v>
      </c>
    </row>
    <row r="966" spans="1:8" hidden="1" x14ac:dyDescent="0.2">
      <c r="A966" s="88">
        <v>963</v>
      </c>
      <c r="B966" s="89"/>
      <c r="C966" s="77"/>
      <c r="D966" s="163"/>
      <c r="E966" s="163"/>
      <c r="F966" s="89"/>
      <c r="G966" s="90"/>
      <c r="H966" s="129">
        <f t="shared" si="15"/>
        <v>0</v>
      </c>
    </row>
    <row r="967" spans="1:8" hidden="1" x14ac:dyDescent="0.2">
      <c r="A967" s="88">
        <v>964</v>
      </c>
      <c r="B967" s="89"/>
      <c r="C967" s="77"/>
      <c r="D967" s="163"/>
      <c r="E967" s="163"/>
      <c r="F967" s="89"/>
      <c r="G967" s="90"/>
      <c r="H967" s="129">
        <f t="shared" si="15"/>
        <v>0</v>
      </c>
    </row>
    <row r="968" spans="1:8" hidden="1" x14ac:dyDescent="0.2">
      <c r="A968" s="88">
        <v>965</v>
      </c>
      <c r="B968" s="89"/>
      <c r="C968" s="77"/>
      <c r="D968" s="163"/>
      <c r="E968" s="163"/>
      <c r="F968" s="89"/>
      <c r="G968" s="90"/>
      <c r="H968" s="129">
        <f t="shared" si="15"/>
        <v>0</v>
      </c>
    </row>
    <row r="969" spans="1:8" hidden="1" x14ac:dyDescent="0.2">
      <c r="A969" s="88">
        <v>966</v>
      </c>
      <c r="B969" s="89"/>
      <c r="C969" s="77"/>
      <c r="D969" s="163"/>
      <c r="E969" s="163"/>
      <c r="F969" s="89"/>
      <c r="G969" s="90"/>
      <c r="H969" s="129">
        <f t="shared" si="15"/>
        <v>0</v>
      </c>
    </row>
    <row r="970" spans="1:8" hidden="1" x14ac:dyDescent="0.2">
      <c r="A970" s="88">
        <v>967</v>
      </c>
      <c r="B970" s="89"/>
      <c r="C970" s="77"/>
      <c r="D970" s="163"/>
      <c r="E970" s="163"/>
      <c r="F970" s="89"/>
      <c r="G970" s="90"/>
      <c r="H970" s="129">
        <f t="shared" si="15"/>
        <v>0</v>
      </c>
    </row>
    <row r="971" spans="1:8" hidden="1" x14ac:dyDescent="0.2">
      <c r="A971" s="88">
        <v>968</v>
      </c>
      <c r="B971" s="89"/>
      <c r="C971" s="77"/>
      <c r="D971" s="163"/>
      <c r="E971" s="163"/>
      <c r="F971" s="89"/>
      <c r="G971" s="90"/>
      <c r="H971" s="129">
        <f t="shared" si="15"/>
        <v>0</v>
      </c>
    </row>
    <row r="972" spans="1:8" hidden="1" x14ac:dyDescent="0.2">
      <c r="A972" s="88">
        <v>969</v>
      </c>
      <c r="B972" s="89"/>
      <c r="C972" s="77"/>
      <c r="D972" s="163"/>
      <c r="E972" s="163"/>
      <c r="F972" s="89"/>
      <c r="G972" s="90"/>
      <c r="H972" s="129">
        <f t="shared" si="15"/>
        <v>0</v>
      </c>
    </row>
    <row r="973" spans="1:8" hidden="1" x14ac:dyDescent="0.2">
      <c r="A973" s="88">
        <v>970</v>
      </c>
      <c r="B973" s="89"/>
      <c r="C973" s="77"/>
      <c r="D973" s="163"/>
      <c r="E973" s="163"/>
      <c r="F973" s="89"/>
      <c r="G973" s="90"/>
      <c r="H973" s="129">
        <f t="shared" si="15"/>
        <v>0</v>
      </c>
    </row>
    <row r="974" spans="1:8" hidden="1" x14ac:dyDescent="0.2">
      <c r="A974" s="88">
        <v>971</v>
      </c>
      <c r="B974" s="89"/>
      <c r="C974" s="77"/>
      <c r="D974" s="163"/>
      <c r="E974" s="163"/>
      <c r="F974" s="89"/>
      <c r="G974" s="90"/>
      <c r="H974" s="129">
        <f t="shared" si="15"/>
        <v>0</v>
      </c>
    </row>
    <row r="975" spans="1:8" hidden="1" x14ac:dyDescent="0.2">
      <c r="A975" s="88">
        <v>972</v>
      </c>
      <c r="B975" s="89"/>
      <c r="C975" s="77"/>
      <c r="D975" s="163"/>
      <c r="E975" s="163"/>
      <c r="F975" s="89"/>
      <c r="G975" s="90"/>
      <c r="H975" s="129">
        <f t="shared" si="15"/>
        <v>0</v>
      </c>
    </row>
    <row r="976" spans="1:8" hidden="1" x14ac:dyDescent="0.2">
      <c r="A976" s="88">
        <v>973</v>
      </c>
      <c r="B976" s="89"/>
      <c r="C976" s="77"/>
      <c r="D976" s="163"/>
      <c r="E976" s="163"/>
      <c r="F976" s="89"/>
      <c r="G976" s="90"/>
      <c r="H976" s="129">
        <f t="shared" si="15"/>
        <v>0</v>
      </c>
    </row>
    <row r="977" spans="1:8" hidden="1" x14ac:dyDescent="0.2">
      <c r="A977" s="88">
        <v>974</v>
      </c>
      <c r="B977" s="89"/>
      <c r="C977" s="77"/>
      <c r="D977" s="163"/>
      <c r="E977" s="163"/>
      <c r="F977" s="89"/>
      <c r="G977" s="90"/>
      <c r="H977" s="129">
        <f t="shared" si="15"/>
        <v>0</v>
      </c>
    </row>
    <row r="978" spans="1:8" hidden="1" x14ac:dyDescent="0.2">
      <c r="A978" s="88">
        <v>975</v>
      </c>
      <c r="B978" s="89"/>
      <c r="C978" s="77"/>
      <c r="D978" s="163"/>
      <c r="E978" s="163"/>
      <c r="F978" s="89"/>
      <c r="G978" s="90"/>
      <c r="H978" s="129">
        <f t="shared" si="15"/>
        <v>0</v>
      </c>
    </row>
    <row r="979" spans="1:8" hidden="1" x14ac:dyDescent="0.2">
      <c r="A979" s="88">
        <v>976</v>
      </c>
      <c r="B979" s="89"/>
      <c r="C979" s="77"/>
      <c r="D979" s="163"/>
      <c r="E979" s="163"/>
      <c r="F979" s="89"/>
      <c r="G979" s="90"/>
      <c r="H979" s="129">
        <f t="shared" si="15"/>
        <v>0</v>
      </c>
    </row>
    <row r="980" spans="1:8" hidden="1" x14ac:dyDescent="0.2">
      <c r="A980" s="88">
        <v>977</v>
      </c>
      <c r="B980" s="89"/>
      <c r="C980" s="77"/>
      <c r="D980" s="163"/>
      <c r="E980" s="163"/>
      <c r="F980" s="89"/>
      <c r="G980" s="90"/>
      <c r="H980" s="129">
        <f t="shared" si="15"/>
        <v>0</v>
      </c>
    </row>
    <row r="981" spans="1:8" hidden="1" x14ac:dyDescent="0.2">
      <c r="A981" s="88">
        <v>978</v>
      </c>
      <c r="B981" s="89"/>
      <c r="C981" s="77"/>
      <c r="D981" s="163"/>
      <c r="E981" s="163"/>
      <c r="F981" s="89"/>
      <c r="G981" s="90"/>
      <c r="H981" s="129">
        <f t="shared" si="15"/>
        <v>0</v>
      </c>
    </row>
    <row r="982" spans="1:8" hidden="1" x14ac:dyDescent="0.2">
      <c r="A982" s="88">
        <v>979</v>
      </c>
      <c r="B982" s="89"/>
      <c r="C982" s="77"/>
      <c r="D982" s="163"/>
      <c r="E982" s="163"/>
      <c r="F982" s="89"/>
      <c r="G982" s="90"/>
      <c r="H982" s="129">
        <f t="shared" si="15"/>
        <v>0</v>
      </c>
    </row>
    <row r="983" spans="1:8" hidden="1" x14ac:dyDescent="0.2">
      <c r="A983" s="88">
        <v>980</v>
      </c>
      <c r="B983" s="89"/>
      <c r="C983" s="77"/>
      <c r="D983" s="163"/>
      <c r="E983" s="163"/>
      <c r="F983" s="89"/>
      <c r="G983" s="90"/>
      <c r="H983" s="129">
        <f t="shared" si="15"/>
        <v>0</v>
      </c>
    </row>
    <row r="984" spans="1:8" hidden="1" x14ac:dyDescent="0.2">
      <c r="A984" s="88">
        <v>981</v>
      </c>
      <c r="B984" s="89"/>
      <c r="C984" s="77"/>
      <c r="D984" s="163"/>
      <c r="E984" s="163"/>
      <c r="F984" s="89"/>
      <c r="G984" s="90"/>
      <c r="H984" s="129">
        <f t="shared" si="15"/>
        <v>0</v>
      </c>
    </row>
    <row r="985" spans="1:8" hidden="1" x14ac:dyDescent="0.2">
      <c r="A985" s="88">
        <v>982</v>
      </c>
      <c r="B985" s="89"/>
      <c r="C985" s="77"/>
      <c r="D985" s="163"/>
      <c r="E985" s="163"/>
      <c r="F985" s="89"/>
      <c r="G985" s="90"/>
      <c r="H985" s="129">
        <f t="shared" si="15"/>
        <v>0</v>
      </c>
    </row>
    <row r="986" spans="1:8" hidden="1" x14ac:dyDescent="0.2">
      <c r="A986" s="88">
        <v>983</v>
      </c>
      <c r="B986" s="89"/>
      <c r="C986" s="77"/>
      <c r="D986" s="163"/>
      <c r="E986" s="163"/>
      <c r="F986" s="89"/>
      <c r="G986" s="90"/>
      <c r="H986" s="129">
        <f t="shared" si="15"/>
        <v>0</v>
      </c>
    </row>
    <row r="987" spans="1:8" hidden="1" x14ac:dyDescent="0.2">
      <c r="A987" s="88">
        <v>984</v>
      </c>
      <c r="B987" s="89"/>
      <c r="C987" s="77"/>
      <c r="D987" s="163"/>
      <c r="E987" s="163"/>
      <c r="F987" s="89"/>
      <c r="G987" s="90"/>
      <c r="H987" s="129">
        <f t="shared" si="15"/>
        <v>0</v>
      </c>
    </row>
    <row r="988" spans="1:8" hidden="1" x14ac:dyDescent="0.2">
      <c r="A988" s="88">
        <v>985</v>
      </c>
      <c r="B988" s="89"/>
      <c r="C988" s="77"/>
      <c r="D988" s="163"/>
      <c r="E988" s="163"/>
      <c r="F988" s="89"/>
      <c r="G988" s="90"/>
      <c r="H988" s="129">
        <f t="shared" si="15"/>
        <v>0</v>
      </c>
    </row>
    <row r="989" spans="1:8" hidden="1" x14ac:dyDescent="0.2">
      <c r="A989" s="88">
        <v>986</v>
      </c>
      <c r="B989" s="89"/>
      <c r="C989" s="77"/>
      <c r="D989" s="163"/>
      <c r="E989" s="163"/>
      <c r="F989" s="89"/>
      <c r="G989" s="90"/>
      <c r="H989" s="129">
        <f t="shared" si="15"/>
        <v>0</v>
      </c>
    </row>
    <row r="990" spans="1:8" hidden="1" x14ac:dyDescent="0.2">
      <c r="A990" s="88">
        <v>987</v>
      </c>
      <c r="B990" s="89"/>
      <c r="C990" s="77"/>
      <c r="D990" s="163"/>
      <c r="E990" s="163"/>
      <c r="F990" s="89"/>
      <c r="G990" s="90"/>
      <c r="H990" s="129">
        <f t="shared" si="15"/>
        <v>0</v>
      </c>
    </row>
    <row r="991" spans="1:8" hidden="1" x14ac:dyDescent="0.2">
      <c r="A991" s="88">
        <v>988</v>
      </c>
      <c r="B991" s="89"/>
      <c r="C991" s="77"/>
      <c r="D991" s="163"/>
      <c r="E991" s="163"/>
      <c r="F991" s="89"/>
      <c r="G991" s="90"/>
      <c r="H991" s="129">
        <f t="shared" si="15"/>
        <v>0</v>
      </c>
    </row>
    <row r="992" spans="1:8" hidden="1" x14ac:dyDescent="0.2">
      <c r="A992" s="88">
        <v>989</v>
      </c>
      <c r="B992" s="89"/>
      <c r="C992" s="77"/>
      <c r="D992" s="163"/>
      <c r="E992" s="163"/>
      <c r="F992" s="89"/>
      <c r="G992" s="90"/>
      <c r="H992" s="129">
        <f t="shared" si="15"/>
        <v>0</v>
      </c>
    </row>
    <row r="993" spans="1:8" hidden="1" x14ac:dyDescent="0.2">
      <c r="A993" s="88">
        <v>990</v>
      </c>
      <c r="B993" s="89"/>
      <c r="C993" s="77"/>
      <c r="D993" s="163"/>
      <c r="E993" s="163"/>
      <c r="F993" s="89"/>
      <c r="G993" s="90"/>
      <c r="H993" s="129">
        <f t="shared" si="15"/>
        <v>0</v>
      </c>
    </row>
    <row r="994" spans="1:8" hidden="1" x14ac:dyDescent="0.2">
      <c r="A994" s="88">
        <v>991</v>
      </c>
      <c r="B994" s="89"/>
      <c r="C994" s="77"/>
      <c r="D994" s="163"/>
      <c r="E994" s="163"/>
      <c r="F994" s="89"/>
      <c r="G994" s="90"/>
      <c r="H994" s="129">
        <f t="shared" si="15"/>
        <v>0</v>
      </c>
    </row>
    <row r="995" spans="1:8" hidden="1" x14ac:dyDescent="0.2">
      <c r="A995" s="88">
        <v>992</v>
      </c>
      <c r="B995" s="89"/>
      <c r="C995" s="77"/>
      <c r="D995" s="163"/>
      <c r="E995" s="163"/>
      <c r="F995" s="89"/>
      <c r="G995" s="90"/>
      <c r="H995" s="129">
        <f t="shared" si="15"/>
        <v>0</v>
      </c>
    </row>
    <row r="996" spans="1:8" hidden="1" x14ac:dyDescent="0.2">
      <c r="A996" s="88">
        <v>993</v>
      </c>
      <c r="B996" s="89"/>
      <c r="C996" s="77"/>
      <c r="D996" s="163"/>
      <c r="E996" s="163"/>
      <c r="F996" s="89"/>
      <c r="G996" s="90"/>
      <c r="H996" s="129">
        <f t="shared" si="15"/>
        <v>0</v>
      </c>
    </row>
    <row r="997" spans="1:8" hidden="1" x14ac:dyDescent="0.2">
      <c r="A997" s="88">
        <v>994</v>
      </c>
      <c r="B997" s="89"/>
      <c r="C997" s="77"/>
      <c r="D997" s="163"/>
      <c r="E997" s="163"/>
      <c r="F997" s="89"/>
      <c r="G997" s="90"/>
      <c r="H997" s="129">
        <f t="shared" si="15"/>
        <v>0</v>
      </c>
    </row>
    <row r="998" spans="1:8" hidden="1" x14ac:dyDescent="0.2">
      <c r="A998" s="88">
        <v>995</v>
      </c>
      <c r="B998" s="89"/>
      <c r="C998" s="77"/>
      <c r="D998" s="163"/>
      <c r="E998" s="163"/>
      <c r="F998" s="89"/>
      <c r="G998" s="90"/>
      <c r="H998" s="129">
        <f t="shared" si="15"/>
        <v>0</v>
      </c>
    </row>
    <row r="999" spans="1:8" hidden="1" x14ac:dyDescent="0.2">
      <c r="A999" s="88">
        <v>996</v>
      </c>
      <c r="B999" s="89"/>
      <c r="C999" s="77"/>
      <c r="D999" s="163"/>
      <c r="E999" s="163"/>
      <c r="F999" s="89"/>
      <c r="G999" s="90"/>
      <c r="H999" s="129">
        <f t="shared" si="15"/>
        <v>0</v>
      </c>
    </row>
    <row r="1000" spans="1:8" hidden="1" x14ac:dyDescent="0.2">
      <c r="A1000" s="88">
        <v>997</v>
      </c>
      <c r="B1000" s="89"/>
      <c r="C1000" s="77"/>
      <c r="D1000" s="163"/>
      <c r="E1000" s="163"/>
      <c r="F1000" s="89"/>
      <c r="G1000" s="90"/>
      <c r="H1000" s="129">
        <f t="shared" si="15"/>
        <v>0</v>
      </c>
    </row>
    <row r="1001" spans="1:8" hidden="1" x14ac:dyDescent="0.2">
      <c r="A1001" s="88">
        <v>998</v>
      </c>
      <c r="B1001" s="89"/>
      <c r="C1001" s="77"/>
      <c r="D1001" s="163"/>
      <c r="E1001" s="163"/>
      <c r="F1001" s="89"/>
      <c r="G1001" s="90"/>
      <c r="H1001" s="129">
        <f t="shared" si="15"/>
        <v>0</v>
      </c>
    </row>
    <row r="1002" spans="1:8" hidden="1" x14ac:dyDescent="0.2">
      <c r="A1002" s="88">
        <v>999</v>
      </c>
      <c r="B1002" s="89"/>
      <c r="C1002" s="77"/>
      <c r="D1002" s="163"/>
      <c r="E1002" s="163"/>
      <c r="F1002" s="89"/>
      <c r="G1002" s="90"/>
      <c r="H1002" s="129">
        <f t="shared" si="15"/>
        <v>0</v>
      </c>
    </row>
    <row r="1003" spans="1:8" ht="13.5" hidden="1" thickBot="1" x14ac:dyDescent="0.25">
      <c r="A1003" s="91">
        <v>1000</v>
      </c>
      <c r="B1003" s="92"/>
      <c r="C1003" s="83"/>
      <c r="D1003" s="163"/>
      <c r="E1003" s="163"/>
      <c r="F1003" s="92"/>
      <c r="G1003" s="93"/>
      <c r="H1003" s="129">
        <f t="shared" si="15"/>
        <v>0</v>
      </c>
    </row>
    <row r="1004" spans="1:8" ht="13.5" thickBot="1" x14ac:dyDescent="0.25">
      <c r="A1004" s="288"/>
      <c r="B1004" s="289"/>
      <c r="C1004" s="288"/>
      <c r="D1004" s="288"/>
      <c r="E1004" s="288"/>
      <c r="F1004" s="289"/>
      <c r="G1004" s="290" t="s">
        <v>435</v>
      </c>
      <c r="H1004" s="291">
        <f>SUM(H4:H1003)</f>
        <v>1438566.3999999999</v>
      </c>
    </row>
    <row r="1007" spans="1:8" x14ac:dyDescent="0.2">
      <c r="B1007" s="18"/>
    </row>
    <row r="1008" spans="1:8" x14ac:dyDescent="0.2">
      <c r="B1008" s="18"/>
    </row>
    <row r="1009" spans="2:2" x14ac:dyDescent="0.2">
      <c r="B1009" s="18"/>
    </row>
    <row r="1010" spans="2:2" x14ac:dyDescent="0.2">
      <c r="B1010" s="18"/>
    </row>
    <row r="1011" spans="2:2" x14ac:dyDescent="0.2">
      <c r="B1011" s="18"/>
    </row>
  </sheetData>
  <sheetProtection formatRows="0" autoFilter="0"/>
  <autoFilter ref="A3:H1004" xr:uid="{00000000-0009-0000-0000-000008000000}"/>
  <mergeCells count="2">
    <mergeCell ref="A1:H1"/>
    <mergeCell ref="A2:H2"/>
  </mergeCells>
  <conditionalFormatting sqref="A4:H1003">
    <cfRule type="expression" dxfId="2" priority="1">
      <formula>ISEVEN(ROW())</formula>
    </cfRule>
  </conditionalFormatting>
  <dataValidations count="2">
    <dataValidation type="list" allowBlank="1" showInputMessage="1" showErrorMessage="1" sqref="B4:B1003" xr:uid="{00000000-0002-0000-0800-000000000000}">
      <formula1>Gerais</formula1>
    </dataValidation>
    <dataValidation type="list" allowBlank="1" showInputMessage="1" showErrorMessage="1" sqref="F4:F1003" xr:uid="{00000000-0002-0000-0800-000001000000}">
      <formula1>VinculoPTg</formula1>
    </dataValidation>
  </dataValidations>
  <pageMargins left="0.51181102362204722" right="0.51181102362204722" top="0.78740157480314965" bottom="0.78740157480314965" header="0.31496062992125984" footer="0.31496062992125984"/>
  <pageSetup paperSize="9" scale="93" fitToHeight="0" orientation="landscape" r:id="rId1"/>
  <headerFooter>
    <oddFoote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1" tint="4.9989318521683403E-2"/>
    <pageSetUpPr fitToPage="1"/>
  </sheetPr>
  <dimension ref="A1:M204"/>
  <sheetViews>
    <sheetView zoomScaleNormal="100" zoomScaleSheetLayoutView="100" workbookViewId="0">
      <pane ySplit="3" topLeftCell="A4" activePane="bottomLeft" state="frozen"/>
      <selection activeCell="C112" sqref="C112"/>
      <selection pane="bottomLeft" activeCell="H14" sqref="H14"/>
    </sheetView>
  </sheetViews>
  <sheetFormatPr defaultRowHeight="12.75" x14ac:dyDescent="0.2"/>
  <cols>
    <col min="1" max="1" width="4.7109375" style="86" customWidth="1"/>
    <col min="2" max="2" width="18.28515625" style="86" customWidth="1"/>
    <col min="3" max="3" width="29.28515625" style="12" customWidth="1"/>
    <col min="4" max="4" width="12.85546875" style="86" bestFit="1" customWidth="1"/>
    <col min="5" max="6" width="10.140625" style="86" customWidth="1"/>
    <col min="7" max="7" width="36" style="87" customWidth="1"/>
    <col min="8" max="8" width="11.7109375" style="86" customWidth="1"/>
    <col min="9" max="9" width="23.7109375" style="152" hidden="1" customWidth="1"/>
    <col min="10" max="16384" width="9.140625" style="84"/>
  </cols>
  <sheetData>
    <row r="1" spans="1:9" ht="42.75" customHeight="1" x14ac:dyDescent="0.2">
      <c r="A1" s="368" t="str">
        <f>Capa!A1</f>
        <v>Memória de Cálculo
Termo de Parceria nº 51/21 celebrado entre o Instituto Estadual de Florestas e o Instituto Ekos Brasil</v>
      </c>
      <c r="B1" s="368"/>
      <c r="C1" s="368"/>
      <c r="D1" s="368"/>
      <c r="E1" s="368"/>
      <c r="F1" s="368"/>
      <c r="G1" s="368"/>
      <c r="H1" s="368"/>
    </row>
    <row r="2" spans="1:9" ht="23.25" customHeight="1" thickBot="1" x14ac:dyDescent="0.25">
      <c r="A2" s="382" t="s">
        <v>436</v>
      </c>
      <c r="B2" s="382"/>
      <c r="C2" s="382"/>
      <c r="D2" s="382"/>
      <c r="E2" s="382"/>
      <c r="F2" s="382"/>
      <c r="G2" s="382"/>
      <c r="H2" s="382"/>
    </row>
    <row r="3" spans="1:9" ht="43.5" customHeight="1" thickBot="1" x14ac:dyDescent="0.25">
      <c r="A3" s="318" t="s">
        <v>414</v>
      </c>
      <c r="B3" s="318" t="s">
        <v>437</v>
      </c>
      <c r="C3" s="318" t="s">
        <v>399</v>
      </c>
      <c r="D3" s="318" t="s">
        <v>112</v>
      </c>
      <c r="E3" s="318" t="s">
        <v>415</v>
      </c>
      <c r="F3" s="318" t="s">
        <v>416</v>
      </c>
      <c r="G3" s="318" t="s">
        <v>417</v>
      </c>
      <c r="H3" s="318" t="s">
        <v>418</v>
      </c>
      <c r="I3" s="319" t="s">
        <v>437</v>
      </c>
    </row>
    <row r="4" spans="1:9" x14ac:dyDescent="0.2">
      <c r="A4" s="88">
        <v>1</v>
      </c>
      <c r="B4" s="88" t="s">
        <v>92</v>
      </c>
      <c r="C4" s="89" t="s">
        <v>302</v>
      </c>
      <c r="D4" s="77">
        <v>230000</v>
      </c>
      <c r="E4" s="163">
        <v>46174</v>
      </c>
      <c r="F4" s="163">
        <v>46174</v>
      </c>
      <c r="G4" s="90"/>
      <c r="H4" s="129">
        <f>IFERROR((DATEDIF(E4,F4,"M")+1)*D4,0)</f>
        <v>230000</v>
      </c>
      <c r="I4" s="153" t="str">
        <f>SUBSTITUTE(B4," ","_")</f>
        <v>Gastos_Gerais</v>
      </c>
    </row>
    <row r="5" spans="1:9" x14ac:dyDescent="0.2">
      <c r="A5" s="88">
        <v>2</v>
      </c>
      <c r="B5" s="88"/>
      <c r="C5" s="89"/>
      <c r="D5" s="77"/>
      <c r="E5" s="163"/>
      <c r="F5" s="163"/>
      <c r="G5" s="90"/>
      <c r="H5" s="129">
        <f t="shared" ref="H5:H68" si="0">IFERROR((DATEDIF(E5,F5,"M")+1)*D5,0)</f>
        <v>0</v>
      </c>
      <c r="I5" s="153" t="str">
        <f t="shared" ref="I5:I68" si="1">SUBSTITUTE(B5," ","_")</f>
        <v/>
      </c>
    </row>
    <row r="6" spans="1:9" x14ac:dyDescent="0.2">
      <c r="A6" s="88">
        <v>3</v>
      </c>
      <c r="B6" s="88"/>
      <c r="C6" s="89"/>
      <c r="D6" s="77"/>
      <c r="E6" s="163"/>
      <c r="F6" s="163"/>
      <c r="G6" s="90"/>
      <c r="H6" s="129">
        <f t="shared" si="0"/>
        <v>0</v>
      </c>
      <c r="I6" s="153" t="str">
        <f t="shared" si="1"/>
        <v/>
      </c>
    </row>
    <row r="7" spans="1:9" x14ac:dyDescent="0.2">
      <c r="A7" s="88">
        <v>4</v>
      </c>
      <c r="B7" s="88"/>
      <c r="C7" s="89"/>
      <c r="D7" s="77"/>
      <c r="E7" s="163"/>
      <c r="F7" s="163"/>
      <c r="G7" s="90"/>
      <c r="H7" s="129">
        <f t="shared" si="0"/>
        <v>0</v>
      </c>
      <c r="I7" s="153" t="str">
        <f t="shared" si="1"/>
        <v/>
      </c>
    </row>
    <row r="8" spans="1:9" x14ac:dyDescent="0.2">
      <c r="A8" s="88">
        <v>5</v>
      </c>
      <c r="B8" s="88"/>
      <c r="C8" s="89"/>
      <c r="D8" s="77"/>
      <c r="E8" s="163"/>
      <c r="F8" s="163"/>
      <c r="G8" s="90"/>
      <c r="H8" s="129">
        <f t="shared" si="0"/>
        <v>0</v>
      </c>
      <c r="I8" s="153" t="str">
        <f t="shared" si="1"/>
        <v/>
      </c>
    </row>
    <row r="9" spans="1:9" x14ac:dyDescent="0.2">
      <c r="A9" s="88">
        <v>6</v>
      </c>
      <c r="B9" s="88"/>
      <c r="C9" s="89"/>
      <c r="D9" s="77"/>
      <c r="E9" s="163"/>
      <c r="F9" s="163"/>
      <c r="G9" s="90"/>
      <c r="H9" s="129">
        <f t="shared" si="0"/>
        <v>0</v>
      </c>
      <c r="I9" s="153" t="str">
        <f t="shared" si="1"/>
        <v/>
      </c>
    </row>
    <row r="10" spans="1:9" x14ac:dyDescent="0.2">
      <c r="A10" s="88">
        <v>7</v>
      </c>
      <c r="B10" s="88"/>
      <c r="C10" s="89"/>
      <c r="D10" s="77"/>
      <c r="E10" s="163"/>
      <c r="F10" s="163"/>
      <c r="G10" s="90"/>
      <c r="H10" s="129">
        <f t="shared" si="0"/>
        <v>0</v>
      </c>
      <c r="I10" s="153" t="str">
        <f t="shared" si="1"/>
        <v/>
      </c>
    </row>
    <row r="11" spans="1:9" x14ac:dyDescent="0.2">
      <c r="A11" s="88">
        <v>8</v>
      </c>
      <c r="B11" s="88"/>
      <c r="C11" s="89"/>
      <c r="D11" s="77"/>
      <c r="E11" s="163"/>
      <c r="F11" s="163"/>
      <c r="G11" s="90"/>
      <c r="H11" s="129">
        <f t="shared" si="0"/>
        <v>0</v>
      </c>
      <c r="I11" s="153" t="str">
        <f t="shared" si="1"/>
        <v/>
      </c>
    </row>
    <row r="12" spans="1:9" x14ac:dyDescent="0.2">
      <c r="A12" s="88">
        <v>9</v>
      </c>
      <c r="B12" s="88"/>
      <c r="C12" s="89"/>
      <c r="D12" s="77"/>
      <c r="E12" s="163"/>
      <c r="F12" s="163"/>
      <c r="G12" s="90"/>
      <c r="H12" s="129">
        <f t="shared" si="0"/>
        <v>0</v>
      </c>
      <c r="I12" s="153" t="str">
        <f t="shared" si="1"/>
        <v/>
      </c>
    </row>
    <row r="13" spans="1:9" x14ac:dyDescent="0.2">
      <c r="A13" s="88">
        <v>10</v>
      </c>
      <c r="B13" s="88"/>
      <c r="C13" s="89"/>
      <c r="D13" s="77"/>
      <c r="E13" s="163"/>
      <c r="F13" s="163"/>
      <c r="G13" s="90"/>
      <c r="H13" s="129">
        <f t="shared" si="0"/>
        <v>0</v>
      </c>
      <c r="I13" s="153" t="str">
        <f t="shared" si="1"/>
        <v/>
      </c>
    </row>
    <row r="14" spans="1:9" x14ac:dyDescent="0.2">
      <c r="A14" s="88">
        <v>11</v>
      </c>
      <c r="B14" s="88"/>
      <c r="C14" s="89"/>
      <c r="D14" s="77"/>
      <c r="E14" s="163"/>
      <c r="F14" s="163"/>
      <c r="G14" s="90"/>
      <c r="H14" s="129">
        <f t="shared" si="0"/>
        <v>0</v>
      </c>
      <c r="I14" s="153" t="str">
        <f t="shared" si="1"/>
        <v/>
      </c>
    </row>
    <row r="15" spans="1:9" x14ac:dyDescent="0.2">
      <c r="A15" s="88">
        <v>12</v>
      </c>
      <c r="B15" s="88"/>
      <c r="C15" s="89"/>
      <c r="D15" s="77"/>
      <c r="E15" s="163"/>
      <c r="F15" s="163"/>
      <c r="G15" s="90"/>
      <c r="H15" s="129">
        <f t="shared" si="0"/>
        <v>0</v>
      </c>
      <c r="I15" s="153" t="str">
        <f t="shared" si="1"/>
        <v/>
      </c>
    </row>
    <row r="16" spans="1:9" x14ac:dyDescent="0.2">
      <c r="A16" s="88">
        <v>13</v>
      </c>
      <c r="B16" s="88"/>
      <c r="C16" s="89"/>
      <c r="D16" s="77"/>
      <c r="E16" s="163"/>
      <c r="F16" s="163"/>
      <c r="G16" s="90"/>
      <c r="H16" s="129">
        <f t="shared" si="0"/>
        <v>0</v>
      </c>
      <c r="I16" s="153" t="str">
        <f t="shared" si="1"/>
        <v/>
      </c>
    </row>
    <row r="17" spans="1:13" x14ac:dyDescent="0.2">
      <c r="A17" s="88">
        <v>14</v>
      </c>
      <c r="B17" s="88"/>
      <c r="C17" s="89"/>
      <c r="D17" s="77"/>
      <c r="E17" s="163"/>
      <c r="F17" s="163"/>
      <c r="G17" s="90"/>
      <c r="H17" s="129">
        <f t="shared" si="0"/>
        <v>0</v>
      </c>
      <c r="I17" s="153" t="str">
        <f t="shared" si="1"/>
        <v/>
      </c>
    </row>
    <row r="18" spans="1:13" x14ac:dyDescent="0.2">
      <c r="A18" s="88">
        <v>15</v>
      </c>
      <c r="B18" s="88"/>
      <c r="C18" s="89"/>
      <c r="D18" s="77"/>
      <c r="E18" s="163"/>
      <c r="F18" s="163"/>
      <c r="G18" s="90"/>
      <c r="H18" s="129">
        <f t="shared" si="0"/>
        <v>0</v>
      </c>
      <c r="I18" s="153" t="str">
        <f t="shared" si="1"/>
        <v/>
      </c>
    </row>
    <row r="19" spans="1:13" x14ac:dyDescent="0.2">
      <c r="A19" s="88">
        <v>16</v>
      </c>
      <c r="B19" s="88"/>
      <c r="C19" s="89"/>
      <c r="D19" s="77"/>
      <c r="E19" s="163"/>
      <c r="F19" s="163"/>
      <c r="G19" s="90"/>
      <c r="H19" s="129">
        <f t="shared" si="0"/>
        <v>0</v>
      </c>
      <c r="I19" s="153" t="str">
        <f t="shared" si="1"/>
        <v/>
      </c>
    </row>
    <row r="20" spans="1:13" x14ac:dyDescent="0.2">
      <c r="A20" s="88">
        <v>17</v>
      </c>
      <c r="B20" s="88"/>
      <c r="C20" s="89"/>
      <c r="D20" s="77"/>
      <c r="E20" s="163"/>
      <c r="F20" s="163"/>
      <c r="G20" s="90"/>
      <c r="H20" s="129">
        <f t="shared" si="0"/>
        <v>0</v>
      </c>
      <c r="I20" s="153" t="str">
        <f t="shared" si="1"/>
        <v/>
      </c>
    </row>
    <row r="21" spans="1:13" x14ac:dyDescent="0.2">
      <c r="A21" s="88">
        <v>18</v>
      </c>
      <c r="B21" s="88"/>
      <c r="C21" s="89"/>
      <c r="D21" s="77"/>
      <c r="E21" s="163"/>
      <c r="F21" s="163"/>
      <c r="G21" s="90"/>
      <c r="H21" s="129">
        <f t="shared" si="0"/>
        <v>0</v>
      </c>
      <c r="I21" s="153" t="str">
        <f t="shared" si="1"/>
        <v/>
      </c>
    </row>
    <row r="22" spans="1:13" x14ac:dyDescent="0.2">
      <c r="A22" s="88">
        <v>19</v>
      </c>
      <c r="B22" s="88"/>
      <c r="C22" s="89"/>
      <c r="D22" s="77"/>
      <c r="E22" s="163"/>
      <c r="F22" s="163"/>
      <c r="G22" s="90"/>
      <c r="H22" s="129">
        <f t="shared" si="0"/>
        <v>0</v>
      </c>
      <c r="I22" s="153" t="str">
        <f t="shared" si="1"/>
        <v/>
      </c>
    </row>
    <row r="23" spans="1:13" x14ac:dyDescent="0.2">
      <c r="A23" s="88">
        <v>20</v>
      </c>
      <c r="B23" s="88"/>
      <c r="C23" s="89"/>
      <c r="D23" s="77"/>
      <c r="E23" s="163"/>
      <c r="F23" s="163"/>
      <c r="G23" s="90"/>
      <c r="H23" s="129">
        <f t="shared" si="0"/>
        <v>0</v>
      </c>
      <c r="I23" s="153" t="str">
        <f t="shared" si="1"/>
        <v/>
      </c>
    </row>
    <row r="24" spans="1:13" x14ac:dyDescent="0.2">
      <c r="A24" s="88">
        <v>21</v>
      </c>
      <c r="B24" s="88"/>
      <c r="C24" s="89"/>
      <c r="D24" s="77"/>
      <c r="E24" s="163"/>
      <c r="F24" s="163"/>
      <c r="G24" s="90"/>
      <c r="H24" s="129">
        <f t="shared" si="0"/>
        <v>0</v>
      </c>
      <c r="I24" s="153" t="str">
        <f t="shared" si="1"/>
        <v/>
      </c>
    </row>
    <row r="25" spans="1:13" x14ac:dyDescent="0.2">
      <c r="A25" s="88">
        <v>22</v>
      </c>
      <c r="B25" s="88"/>
      <c r="C25" s="89"/>
      <c r="D25" s="77"/>
      <c r="E25" s="163"/>
      <c r="F25" s="163"/>
      <c r="G25" s="90"/>
      <c r="H25" s="129">
        <f t="shared" si="0"/>
        <v>0</v>
      </c>
      <c r="I25" s="153" t="str">
        <f t="shared" si="1"/>
        <v/>
      </c>
    </row>
    <row r="26" spans="1:13" x14ac:dyDescent="0.2">
      <c r="A26" s="88">
        <v>23</v>
      </c>
      <c r="B26" s="88"/>
      <c r="C26" s="89"/>
      <c r="D26" s="77"/>
      <c r="E26" s="163"/>
      <c r="F26" s="163"/>
      <c r="G26" s="90"/>
      <c r="H26" s="129">
        <f t="shared" si="0"/>
        <v>0</v>
      </c>
      <c r="I26" s="153" t="str">
        <f t="shared" si="1"/>
        <v/>
      </c>
    </row>
    <row r="27" spans="1:13" x14ac:dyDescent="0.2">
      <c r="A27" s="88">
        <v>24</v>
      </c>
      <c r="B27" s="88"/>
      <c r="C27" s="89"/>
      <c r="D27" s="77"/>
      <c r="E27" s="163"/>
      <c r="F27" s="163"/>
      <c r="G27" s="90"/>
      <c r="H27" s="129">
        <f t="shared" si="0"/>
        <v>0</v>
      </c>
      <c r="I27" s="153" t="str">
        <f t="shared" si="1"/>
        <v/>
      </c>
    </row>
    <row r="28" spans="1:13" x14ac:dyDescent="0.2">
      <c r="A28" s="88">
        <v>25</v>
      </c>
      <c r="B28" s="88"/>
      <c r="C28" s="89"/>
      <c r="D28" s="77"/>
      <c r="E28" s="163"/>
      <c r="F28" s="163"/>
      <c r="G28" s="90"/>
      <c r="H28" s="129">
        <f t="shared" si="0"/>
        <v>0</v>
      </c>
      <c r="I28" s="153" t="str">
        <f t="shared" si="1"/>
        <v/>
      </c>
    </row>
    <row r="29" spans="1:13" x14ac:dyDescent="0.2">
      <c r="A29" s="88">
        <v>26</v>
      </c>
      <c r="B29" s="88"/>
      <c r="C29" s="89"/>
      <c r="D29" s="77"/>
      <c r="E29" s="163"/>
      <c r="F29" s="163"/>
      <c r="G29" s="90"/>
      <c r="H29" s="129">
        <f t="shared" si="0"/>
        <v>0</v>
      </c>
      <c r="I29" s="153" t="str">
        <f t="shared" si="1"/>
        <v/>
      </c>
    </row>
    <row r="30" spans="1:13" x14ac:dyDescent="0.2">
      <c r="A30" s="88">
        <v>27</v>
      </c>
      <c r="B30" s="88"/>
      <c r="C30" s="89"/>
      <c r="D30" s="77"/>
      <c r="E30" s="163"/>
      <c r="F30" s="163"/>
      <c r="G30" s="90"/>
      <c r="H30" s="129">
        <f t="shared" si="0"/>
        <v>0</v>
      </c>
      <c r="I30" s="153" t="str">
        <f t="shared" si="1"/>
        <v/>
      </c>
    </row>
    <row r="31" spans="1:13" x14ac:dyDescent="0.2">
      <c r="A31" s="88">
        <v>28</v>
      </c>
      <c r="B31" s="88"/>
      <c r="C31" s="89"/>
      <c r="D31" s="77"/>
      <c r="E31" s="163"/>
      <c r="F31" s="163"/>
      <c r="G31" s="90"/>
      <c r="H31" s="129">
        <f t="shared" si="0"/>
        <v>0</v>
      </c>
      <c r="I31" s="153" t="str">
        <f t="shared" si="1"/>
        <v/>
      </c>
      <c r="M31" s="136"/>
    </row>
    <row r="32" spans="1:13" x14ac:dyDescent="0.2">
      <c r="A32" s="88">
        <v>29</v>
      </c>
      <c r="B32" s="88"/>
      <c r="C32" s="89"/>
      <c r="D32" s="77"/>
      <c r="E32" s="163"/>
      <c r="F32" s="163"/>
      <c r="G32" s="90"/>
      <c r="H32" s="129">
        <f t="shared" si="0"/>
        <v>0</v>
      </c>
      <c r="I32" s="153" t="str">
        <f t="shared" si="1"/>
        <v/>
      </c>
    </row>
    <row r="33" spans="1:9" x14ac:dyDescent="0.2">
      <c r="A33" s="88">
        <v>30</v>
      </c>
      <c r="B33" s="88"/>
      <c r="C33" s="89"/>
      <c r="D33" s="77"/>
      <c r="E33" s="163"/>
      <c r="F33" s="163"/>
      <c r="G33" s="90"/>
      <c r="H33" s="129">
        <f t="shared" si="0"/>
        <v>0</v>
      </c>
      <c r="I33" s="153" t="str">
        <f t="shared" si="1"/>
        <v/>
      </c>
    </row>
    <row r="34" spans="1:9" x14ac:dyDescent="0.2">
      <c r="A34" s="88">
        <v>31</v>
      </c>
      <c r="B34" s="88"/>
      <c r="C34" s="89"/>
      <c r="D34" s="77"/>
      <c r="E34" s="163"/>
      <c r="F34" s="163"/>
      <c r="G34" s="90"/>
      <c r="H34" s="129">
        <f t="shared" si="0"/>
        <v>0</v>
      </c>
      <c r="I34" s="153" t="str">
        <f t="shared" si="1"/>
        <v/>
      </c>
    </row>
    <row r="35" spans="1:9" x14ac:dyDescent="0.2">
      <c r="A35" s="88">
        <v>32</v>
      </c>
      <c r="B35" s="88"/>
      <c r="C35" s="89"/>
      <c r="D35" s="77"/>
      <c r="E35" s="163"/>
      <c r="F35" s="163"/>
      <c r="G35" s="90"/>
      <c r="H35" s="129">
        <f t="shared" si="0"/>
        <v>0</v>
      </c>
      <c r="I35" s="153" t="str">
        <f t="shared" si="1"/>
        <v/>
      </c>
    </row>
    <row r="36" spans="1:9" x14ac:dyDescent="0.2">
      <c r="A36" s="88">
        <v>33</v>
      </c>
      <c r="B36" s="88"/>
      <c r="C36" s="89"/>
      <c r="D36" s="77"/>
      <c r="E36" s="163"/>
      <c r="F36" s="163"/>
      <c r="G36" s="90"/>
      <c r="H36" s="129">
        <f t="shared" si="0"/>
        <v>0</v>
      </c>
      <c r="I36" s="153" t="str">
        <f t="shared" si="1"/>
        <v/>
      </c>
    </row>
    <row r="37" spans="1:9" x14ac:dyDescent="0.2">
      <c r="A37" s="88">
        <v>34</v>
      </c>
      <c r="B37" s="88"/>
      <c r="C37" s="89"/>
      <c r="D37" s="77"/>
      <c r="E37" s="163"/>
      <c r="F37" s="163"/>
      <c r="G37" s="90"/>
      <c r="H37" s="129">
        <f t="shared" si="0"/>
        <v>0</v>
      </c>
      <c r="I37" s="153" t="str">
        <f t="shared" si="1"/>
        <v/>
      </c>
    </row>
    <row r="38" spans="1:9" x14ac:dyDescent="0.2">
      <c r="A38" s="88">
        <v>35</v>
      </c>
      <c r="B38" s="88"/>
      <c r="C38" s="89"/>
      <c r="D38" s="77"/>
      <c r="E38" s="163"/>
      <c r="F38" s="163"/>
      <c r="G38" s="90"/>
      <c r="H38" s="129">
        <f t="shared" si="0"/>
        <v>0</v>
      </c>
      <c r="I38" s="153" t="str">
        <f t="shared" si="1"/>
        <v/>
      </c>
    </row>
    <row r="39" spans="1:9" x14ac:dyDescent="0.2">
      <c r="A39" s="88">
        <v>36</v>
      </c>
      <c r="B39" s="88"/>
      <c r="C39" s="89"/>
      <c r="D39" s="77"/>
      <c r="E39" s="163"/>
      <c r="F39" s="163"/>
      <c r="G39" s="90"/>
      <c r="H39" s="129">
        <f t="shared" si="0"/>
        <v>0</v>
      </c>
      <c r="I39" s="153" t="str">
        <f t="shared" si="1"/>
        <v/>
      </c>
    </row>
    <row r="40" spans="1:9" x14ac:dyDescent="0.2">
      <c r="A40" s="88">
        <v>37</v>
      </c>
      <c r="B40" s="88"/>
      <c r="C40" s="89"/>
      <c r="D40" s="77"/>
      <c r="E40" s="163"/>
      <c r="F40" s="163"/>
      <c r="G40" s="90"/>
      <c r="H40" s="129">
        <f t="shared" si="0"/>
        <v>0</v>
      </c>
      <c r="I40" s="153" t="str">
        <f t="shared" si="1"/>
        <v/>
      </c>
    </row>
    <row r="41" spans="1:9" x14ac:dyDescent="0.2">
      <c r="A41" s="88">
        <v>38</v>
      </c>
      <c r="B41" s="88"/>
      <c r="C41" s="89"/>
      <c r="D41" s="77"/>
      <c r="E41" s="163"/>
      <c r="F41" s="163"/>
      <c r="G41" s="90"/>
      <c r="H41" s="129">
        <f t="shared" si="0"/>
        <v>0</v>
      </c>
      <c r="I41" s="153" t="str">
        <f t="shared" si="1"/>
        <v/>
      </c>
    </row>
    <row r="42" spans="1:9" x14ac:dyDescent="0.2">
      <c r="A42" s="88">
        <v>39</v>
      </c>
      <c r="B42" s="88"/>
      <c r="C42" s="89"/>
      <c r="D42" s="77"/>
      <c r="E42" s="163"/>
      <c r="F42" s="163"/>
      <c r="G42" s="90"/>
      <c r="H42" s="129">
        <f t="shared" si="0"/>
        <v>0</v>
      </c>
      <c r="I42" s="153" t="str">
        <f t="shared" si="1"/>
        <v/>
      </c>
    </row>
    <row r="43" spans="1:9" x14ac:dyDescent="0.2">
      <c r="A43" s="88">
        <v>40</v>
      </c>
      <c r="B43" s="88"/>
      <c r="C43" s="89"/>
      <c r="D43" s="77"/>
      <c r="E43" s="163"/>
      <c r="F43" s="163"/>
      <c r="G43" s="90"/>
      <c r="H43" s="129">
        <f t="shared" si="0"/>
        <v>0</v>
      </c>
      <c r="I43" s="153" t="str">
        <f t="shared" si="1"/>
        <v/>
      </c>
    </row>
    <row r="44" spans="1:9" x14ac:dyDescent="0.2">
      <c r="A44" s="88">
        <v>41</v>
      </c>
      <c r="B44" s="88"/>
      <c r="C44" s="89"/>
      <c r="D44" s="77"/>
      <c r="E44" s="163"/>
      <c r="F44" s="163"/>
      <c r="G44" s="90"/>
      <c r="H44" s="129">
        <f t="shared" si="0"/>
        <v>0</v>
      </c>
      <c r="I44" s="153" t="str">
        <f t="shared" si="1"/>
        <v/>
      </c>
    </row>
    <row r="45" spans="1:9" x14ac:dyDescent="0.2">
      <c r="A45" s="88">
        <v>42</v>
      </c>
      <c r="B45" s="88"/>
      <c r="C45" s="89"/>
      <c r="D45" s="77"/>
      <c r="E45" s="163"/>
      <c r="F45" s="163"/>
      <c r="G45" s="90"/>
      <c r="H45" s="129">
        <f t="shared" si="0"/>
        <v>0</v>
      </c>
      <c r="I45" s="153" t="str">
        <f t="shared" si="1"/>
        <v/>
      </c>
    </row>
    <row r="46" spans="1:9" x14ac:dyDescent="0.2">
      <c r="A46" s="88">
        <v>43</v>
      </c>
      <c r="B46" s="88"/>
      <c r="C46" s="89"/>
      <c r="D46" s="77"/>
      <c r="E46" s="163"/>
      <c r="F46" s="163"/>
      <c r="G46" s="90"/>
      <c r="H46" s="129">
        <f t="shared" si="0"/>
        <v>0</v>
      </c>
      <c r="I46" s="153" t="str">
        <f t="shared" si="1"/>
        <v/>
      </c>
    </row>
    <row r="47" spans="1:9" x14ac:dyDescent="0.2">
      <c r="A47" s="88">
        <v>44</v>
      </c>
      <c r="B47" s="88"/>
      <c r="C47" s="89"/>
      <c r="D47" s="77"/>
      <c r="E47" s="163"/>
      <c r="F47" s="163"/>
      <c r="G47" s="90"/>
      <c r="H47" s="129">
        <f t="shared" si="0"/>
        <v>0</v>
      </c>
      <c r="I47" s="153" t="str">
        <f t="shared" si="1"/>
        <v/>
      </c>
    </row>
    <row r="48" spans="1:9" x14ac:dyDescent="0.2">
      <c r="A48" s="88">
        <v>45</v>
      </c>
      <c r="B48" s="88"/>
      <c r="C48" s="89"/>
      <c r="D48" s="77"/>
      <c r="E48" s="163"/>
      <c r="F48" s="163"/>
      <c r="G48" s="90"/>
      <c r="H48" s="129">
        <f t="shared" si="0"/>
        <v>0</v>
      </c>
      <c r="I48" s="153" t="str">
        <f t="shared" si="1"/>
        <v/>
      </c>
    </row>
    <row r="49" spans="1:9" x14ac:dyDescent="0.2">
      <c r="A49" s="88">
        <v>46</v>
      </c>
      <c r="B49" s="88"/>
      <c r="C49" s="89"/>
      <c r="D49" s="77"/>
      <c r="E49" s="163"/>
      <c r="F49" s="163"/>
      <c r="G49" s="90"/>
      <c r="H49" s="129">
        <f t="shared" si="0"/>
        <v>0</v>
      </c>
      <c r="I49" s="153" t="str">
        <f t="shared" si="1"/>
        <v/>
      </c>
    </row>
    <row r="50" spans="1:9" x14ac:dyDescent="0.2">
      <c r="A50" s="88">
        <v>47</v>
      </c>
      <c r="B50" s="88"/>
      <c r="C50" s="89"/>
      <c r="D50" s="77"/>
      <c r="E50" s="163"/>
      <c r="F50" s="163"/>
      <c r="G50" s="90"/>
      <c r="H50" s="129">
        <f t="shared" si="0"/>
        <v>0</v>
      </c>
      <c r="I50" s="153" t="str">
        <f t="shared" si="1"/>
        <v/>
      </c>
    </row>
    <row r="51" spans="1:9" x14ac:dyDescent="0.2">
      <c r="A51" s="88">
        <v>48</v>
      </c>
      <c r="B51" s="88"/>
      <c r="C51" s="89"/>
      <c r="D51" s="77"/>
      <c r="E51" s="163"/>
      <c r="F51" s="163"/>
      <c r="G51" s="90"/>
      <c r="H51" s="129">
        <f t="shared" si="0"/>
        <v>0</v>
      </c>
      <c r="I51" s="153" t="str">
        <f t="shared" si="1"/>
        <v/>
      </c>
    </row>
    <row r="52" spans="1:9" x14ac:dyDescent="0.2">
      <c r="A52" s="88">
        <v>49</v>
      </c>
      <c r="B52" s="88"/>
      <c r="C52" s="89"/>
      <c r="D52" s="77"/>
      <c r="E52" s="163"/>
      <c r="F52" s="163"/>
      <c r="G52" s="90"/>
      <c r="H52" s="129">
        <f t="shared" si="0"/>
        <v>0</v>
      </c>
      <c r="I52" s="153" t="str">
        <f t="shared" si="1"/>
        <v/>
      </c>
    </row>
    <row r="53" spans="1:9" x14ac:dyDescent="0.2">
      <c r="A53" s="88">
        <v>50</v>
      </c>
      <c r="B53" s="88"/>
      <c r="C53" s="89"/>
      <c r="D53" s="77"/>
      <c r="E53" s="163"/>
      <c r="F53" s="163"/>
      <c r="G53" s="90"/>
      <c r="H53" s="129">
        <f t="shared" si="0"/>
        <v>0</v>
      </c>
      <c r="I53" s="153" t="str">
        <f t="shared" si="1"/>
        <v/>
      </c>
    </row>
    <row r="54" spans="1:9" x14ac:dyDescent="0.2">
      <c r="A54" s="88">
        <v>51</v>
      </c>
      <c r="B54" s="88"/>
      <c r="C54" s="89"/>
      <c r="D54" s="77"/>
      <c r="E54" s="163"/>
      <c r="F54" s="163"/>
      <c r="G54" s="90"/>
      <c r="H54" s="129">
        <f t="shared" si="0"/>
        <v>0</v>
      </c>
      <c r="I54" s="153" t="str">
        <f t="shared" si="1"/>
        <v/>
      </c>
    </row>
    <row r="55" spans="1:9" x14ac:dyDescent="0.2">
      <c r="A55" s="88">
        <v>52</v>
      </c>
      <c r="B55" s="88"/>
      <c r="C55" s="89"/>
      <c r="D55" s="77"/>
      <c r="E55" s="163"/>
      <c r="F55" s="163"/>
      <c r="G55" s="90"/>
      <c r="H55" s="129">
        <f t="shared" si="0"/>
        <v>0</v>
      </c>
      <c r="I55" s="153" t="str">
        <f t="shared" si="1"/>
        <v/>
      </c>
    </row>
    <row r="56" spans="1:9" x14ac:dyDescent="0.2">
      <c r="A56" s="88">
        <v>53</v>
      </c>
      <c r="B56" s="88"/>
      <c r="C56" s="89"/>
      <c r="D56" s="77"/>
      <c r="E56" s="163"/>
      <c r="F56" s="163"/>
      <c r="G56" s="90"/>
      <c r="H56" s="129">
        <f t="shared" si="0"/>
        <v>0</v>
      </c>
      <c r="I56" s="153" t="str">
        <f t="shared" si="1"/>
        <v/>
      </c>
    </row>
    <row r="57" spans="1:9" x14ac:dyDescent="0.2">
      <c r="A57" s="88">
        <v>54</v>
      </c>
      <c r="B57" s="88"/>
      <c r="C57" s="89"/>
      <c r="D57" s="77"/>
      <c r="E57" s="163"/>
      <c r="F57" s="163"/>
      <c r="G57" s="90"/>
      <c r="H57" s="129">
        <f t="shared" si="0"/>
        <v>0</v>
      </c>
      <c r="I57" s="153" t="str">
        <f t="shared" si="1"/>
        <v/>
      </c>
    </row>
    <row r="58" spans="1:9" x14ac:dyDescent="0.2">
      <c r="A58" s="88">
        <v>55</v>
      </c>
      <c r="B58" s="88"/>
      <c r="C58" s="89"/>
      <c r="D58" s="77"/>
      <c r="E58" s="163"/>
      <c r="F58" s="163"/>
      <c r="G58" s="90"/>
      <c r="H58" s="129">
        <f t="shared" si="0"/>
        <v>0</v>
      </c>
      <c r="I58" s="153" t="str">
        <f t="shared" si="1"/>
        <v/>
      </c>
    </row>
    <row r="59" spans="1:9" x14ac:dyDescent="0.2">
      <c r="A59" s="88">
        <v>56</v>
      </c>
      <c r="B59" s="88"/>
      <c r="C59" s="89"/>
      <c r="D59" s="77"/>
      <c r="E59" s="163"/>
      <c r="F59" s="163"/>
      <c r="G59" s="90"/>
      <c r="H59" s="129">
        <f t="shared" si="0"/>
        <v>0</v>
      </c>
      <c r="I59" s="153" t="str">
        <f t="shared" si="1"/>
        <v/>
      </c>
    </row>
    <row r="60" spans="1:9" x14ac:dyDescent="0.2">
      <c r="A60" s="88">
        <v>57</v>
      </c>
      <c r="B60" s="88"/>
      <c r="C60" s="89"/>
      <c r="D60" s="77"/>
      <c r="E60" s="163"/>
      <c r="F60" s="163"/>
      <c r="G60" s="90"/>
      <c r="H60" s="129">
        <f t="shared" si="0"/>
        <v>0</v>
      </c>
      <c r="I60" s="153" t="str">
        <f t="shared" si="1"/>
        <v/>
      </c>
    </row>
    <row r="61" spans="1:9" x14ac:dyDescent="0.2">
      <c r="A61" s="88">
        <v>58</v>
      </c>
      <c r="B61" s="88"/>
      <c r="C61" s="89"/>
      <c r="D61" s="77"/>
      <c r="E61" s="163"/>
      <c r="F61" s="163"/>
      <c r="G61" s="90"/>
      <c r="H61" s="129">
        <f t="shared" si="0"/>
        <v>0</v>
      </c>
      <c r="I61" s="153" t="str">
        <f t="shared" si="1"/>
        <v/>
      </c>
    </row>
    <row r="62" spans="1:9" x14ac:dyDescent="0.2">
      <c r="A62" s="88">
        <v>59</v>
      </c>
      <c r="B62" s="88"/>
      <c r="C62" s="89"/>
      <c r="D62" s="77"/>
      <c r="E62" s="163"/>
      <c r="F62" s="163"/>
      <c r="G62" s="90"/>
      <c r="H62" s="129">
        <f t="shared" si="0"/>
        <v>0</v>
      </c>
      <c r="I62" s="153" t="str">
        <f t="shared" si="1"/>
        <v/>
      </c>
    </row>
    <row r="63" spans="1:9" x14ac:dyDescent="0.2">
      <c r="A63" s="88">
        <v>60</v>
      </c>
      <c r="B63" s="88"/>
      <c r="C63" s="89"/>
      <c r="D63" s="77"/>
      <c r="E63" s="163"/>
      <c r="F63" s="163"/>
      <c r="G63" s="90"/>
      <c r="H63" s="129">
        <f t="shared" si="0"/>
        <v>0</v>
      </c>
      <c r="I63" s="153" t="str">
        <f t="shared" si="1"/>
        <v/>
      </c>
    </row>
    <row r="64" spans="1:9" x14ac:dyDescent="0.2">
      <c r="A64" s="88">
        <v>61</v>
      </c>
      <c r="B64" s="88"/>
      <c r="C64" s="89"/>
      <c r="D64" s="77"/>
      <c r="E64" s="163"/>
      <c r="F64" s="163"/>
      <c r="G64" s="90"/>
      <c r="H64" s="129">
        <f t="shared" si="0"/>
        <v>0</v>
      </c>
      <c r="I64" s="153" t="str">
        <f t="shared" si="1"/>
        <v/>
      </c>
    </row>
    <row r="65" spans="1:9" x14ac:dyDescent="0.2">
      <c r="A65" s="88">
        <v>62</v>
      </c>
      <c r="B65" s="88"/>
      <c r="C65" s="89"/>
      <c r="D65" s="77"/>
      <c r="E65" s="163"/>
      <c r="F65" s="163"/>
      <c r="G65" s="90"/>
      <c r="H65" s="129">
        <f t="shared" si="0"/>
        <v>0</v>
      </c>
      <c r="I65" s="153" t="str">
        <f t="shared" si="1"/>
        <v/>
      </c>
    </row>
    <row r="66" spans="1:9" x14ac:dyDescent="0.2">
      <c r="A66" s="88">
        <v>63</v>
      </c>
      <c r="B66" s="88"/>
      <c r="C66" s="89"/>
      <c r="D66" s="77"/>
      <c r="E66" s="163"/>
      <c r="F66" s="163"/>
      <c r="G66" s="90"/>
      <c r="H66" s="129">
        <f t="shared" si="0"/>
        <v>0</v>
      </c>
      <c r="I66" s="153" t="str">
        <f t="shared" si="1"/>
        <v/>
      </c>
    </row>
    <row r="67" spans="1:9" x14ac:dyDescent="0.2">
      <c r="A67" s="88">
        <v>64</v>
      </c>
      <c r="B67" s="88"/>
      <c r="C67" s="89"/>
      <c r="D67" s="77"/>
      <c r="E67" s="163"/>
      <c r="F67" s="163"/>
      <c r="G67" s="90"/>
      <c r="H67" s="129">
        <f t="shared" si="0"/>
        <v>0</v>
      </c>
      <c r="I67" s="153" t="str">
        <f t="shared" si="1"/>
        <v/>
      </c>
    </row>
    <row r="68" spans="1:9" x14ac:dyDescent="0.2">
      <c r="A68" s="88">
        <v>65</v>
      </c>
      <c r="B68" s="88"/>
      <c r="C68" s="89"/>
      <c r="D68" s="77"/>
      <c r="E68" s="163"/>
      <c r="F68" s="163"/>
      <c r="G68" s="90"/>
      <c r="H68" s="129">
        <f t="shared" si="0"/>
        <v>0</v>
      </c>
      <c r="I68" s="153" t="str">
        <f t="shared" si="1"/>
        <v/>
      </c>
    </row>
    <row r="69" spans="1:9" x14ac:dyDescent="0.2">
      <c r="A69" s="88">
        <v>66</v>
      </c>
      <c r="B69" s="88"/>
      <c r="C69" s="89"/>
      <c r="D69" s="77"/>
      <c r="E69" s="163"/>
      <c r="F69" s="163"/>
      <c r="G69" s="90"/>
      <c r="H69" s="129">
        <f t="shared" ref="H69:H132" si="2">IFERROR((DATEDIF(E69,F69,"M")+1)*D69,0)</f>
        <v>0</v>
      </c>
      <c r="I69" s="153" t="str">
        <f t="shared" ref="I69:I132" si="3">SUBSTITUTE(B69," ","_")</f>
        <v/>
      </c>
    </row>
    <row r="70" spans="1:9" x14ac:dyDescent="0.2">
      <c r="A70" s="88">
        <v>67</v>
      </c>
      <c r="B70" s="88"/>
      <c r="C70" s="89"/>
      <c r="D70" s="77"/>
      <c r="E70" s="163"/>
      <c r="F70" s="163"/>
      <c r="G70" s="90"/>
      <c r="H70" s="129">
        <f t="shared" si="2"/>
        <v>0</v>
      </c>
      <c r="I70" s="153" t="str">
        <f t="shared" si="3"/>
        <v/>
      </c>
    </row>
    <row r="71" spans="1:9" x14ac:dyDescent="0.2">
      <c r="A71" s="88">
        <v>68</v>
      </c>
      <c r="B71" s="88"/>
      <c r="C71" s="89"/>
      <c r="D71" s="77"/>
      <c r="E71" s="163"/>
      <c r="F71" s="163"/>
      <c r="G71" s="90"/>
      <c r="H71" s="129">
        <f t="shared" si="2"/>
        <v>0</v>
      </c>
      <c r="I71" s="153" t="str">
        <f t="shared" si="3"/>
        <v/>
      </c>
    </row>
    <row r="72" spans="1:9" x14ac:dyDescent="0.2">
      <c r="A72" s="88">
        <v>69</v>
      </c>
      <c r="B72" s="88"/>
      <c r="C72" s="89"/>
      <c r="D72" s="77"/>
      <c r="E72" s="163"/>
      <c r="F72" s="163"/>
      <c r="G72" s="90"/>
      <c r="H72" s="129">
        <f t="shared" si="2"/>
        <v>0</v>
      </c>
      <c r="I72" s="153" t="str">
        <f t="shared" si="3"/>
        <v/>
      </c>
    </row>
    <row r="73" spans="1:9" x14ac:dyDescent="0.2">
      <c r="A73" s="88">
        <v>70</v>
      </c>
      <c r="B73" s="88"/>
      <c r="C73" s="89"/>
      <c r="D73" s="77"/>
      <c r="E73" s="163"/>
      <c r="F73" s="163"/>
      <c r="G73" s="90"/>
      <c r="H73" s="129">
        <f t="shared" si="2"/>
        <v>0</v>
      </c>
      <c r="I73" s="153" t="str">
        <f t="shared" si="3"/>
        <v/>
      </c>
    </row>
    <row r="74" spans="1:9" x14ac:dyDescent="0.2">
      <c r="A74" s="88">
        <v>71</v>
      </c>
      <c r="B74" s="88"/>
      <c r="C74" s="89"/>
      <c r="D74" s="77"/>
      <c r="E74" s="163"/>
      <c r="F74" s="163"/>
      <c r="G74" s="90"/>
      <c r="H74" s="129">
        <f t="shared" si="2"/>
        <v>0</v>
      </c>
      <c r="I74" s="153" t="str">
        <f t="shared" si="3"/>
        <v/>
      </c>
    </row>
    <row r="75" spans="1:9" x14ac:dyDescent="0.2">
      <c r="A75" s="88">
        <v>72</v>
      </c>
      <c r="B75" s="88"/>
      <c r="C75" s="89"/>
      <c r="D75" s="77"/>
      <c r="E75" s="163"/>
      <c r="F75" s="163"/>
      <c r="G75" s="90"/>
      <c r="H75" s="129">
        <f t="shared" si="2"/>
        <v>0</v>
      </c>
      <c r="I75" s="153" t="str">
        <f t="shared" si="3"/>
        <v/>
      </c>
    </row>
    <row r="76" spans="1:9" x14ac:dyDescent="0.2">
      <c r="A76" s="88">
        <v>73</v>
      </c>
      <c r="B76" s="88"/>
      <c r="C76" s="89"/>
      <c r="D76" s="77"/>
      <c r="E76" s="163"/>
      <c r="F76" s="163"/>
      <c r="G76" s="90"/>
      <c r="H76" s="129">
        <f t="shared" si="2"/>
        <v>0</v>
      </c>
      <c r="I76" s="153" t="str">
        <f t="shared" si="3"/>
        <v/>
      </c>
    </row>
    <row r="77" spans="1:9" x14ac:dyDescent="0.2">
      <c r="A77" s="88">
        <v>74</v>
      </c>
      <c r="B77" s="88"/>
      <c r="C77" s="89"/>
      <c r="D77" s="77"/>
      <c r="E77" s="163"/>
      <c r="F77" s="163"/>
      <c r="G77" s="90"/>
      <c r="H77" s="129">
        <f t="shared" si="2"/>
        <v>0</v>
      </c>
      <c r="I77" s="153" t="str">
        <f t="shared" si="3"/>
        <v/>
      </c>
    </row>
    <row r="78" spans="1:9" x14ac:dyDescent="0.2">
      <c r="A78" s="88">
        <v>75</v>
      </c>
      <c r="B78" s="88"/>
      <c r="C78" s="89"/>
      <c r="D78" s="77"/>
      <c r="E78" s="163"/>
      <c r="F78" s="163"/>
      <c r="G78" s="90"/>
      <c r="H78" s="129">
        <f t="shared" si="2"/>
        <v>0</v>
      </c>
      <c r="I78" s="153" t="str">
        <f t="shared" si="3"/>
        <v/>
      </c>
    </row>
    <row r="79" spans="1:9" x14ac:dyDescent="0.2">
      <c r="A79" s="88">
        <v>76</v>
      </c>
      <c r="B79" s="88"/>
      <c r="C79" s="89"/>
      <c r="D79" s="77"/>
      <c r="E79" s="163"/>
      <c r="F79" s="163"/>
      <c r="G79" s="90"/>
      <c r="H79" s="129">
        <f t="shared" si="2"/>
        <v>0</v>
      </c>
      <c r="I79" s="153" t="str">
        <f t="shared" si="3"/>
        <v/>
      </c>
    </row>
    <row r="80" spans="1:9" x14ac:dyDescent="0.2">
      <c r="A80" s="88">
        <v>77</v>
      </c>
      <c r="B80" s="88"/>
      <c r="C80" s="89"/>
      <c r="D80" s="77"/>
      <c r="E80" s="163"/>
      <c r="F80" s="163"/>
      <c r="G80" s="90"/>
      <c r="H80" s="129">
        <f t="shared" si="2"/>
        <v>0</v>
      </c>
      <c r="I80" s="153" t="str">
        <f t="shared" si="3"/>
        <v/>
      </c>
    </row>
    <row r="81" spans="1:9" x14ac:dyDescent="0.2">
      <c r="A81" s="88">
        <v>78</v>
      </c>
      <c r="B81" s="88"/>
      <c r="C81" s="89"/>
      <c r="D81" s="77"/>
      <c r="E81" s="163"/>
      <c r="F81" s="163"/>
      <c r="G81" s="90"/>
      <c r="H81" s="129">
        <f t="shared" si="2"/>
        <v>0</v>
      </c>
      <c r="I81" s="153" t="str">
        <f t="shared" si="3"/>
        <v/>
      </c>
    </row>
    <row r="82" spans="1:9" x14ac:dyDescent="0.2">
      <c r="A82" s="88">
        <v>79</v>
      </c>
      <c r="B82" s="88"/>
      <c r="C82" s="89"/>
      <c r="D82" s="77"/>
      <c r="E82" s="163"/>
      <c r="F82" s="163"/>
      <c r="G82" s="90"/>
      <c r="H82" s="129">
        <f t="shared" si="2"/>
        <v>0</v>
      </c>
      <c r="I82" s="153" t="str">
        <f t="shared" si="3"/>
        <v/>
      </c>
    </row>
    <row r="83" spans="1:9" x14ac:dyDescent="0.2">
      <c r="A83" s="88">
        <v>80</v>
      </c>
      <c r="B83" s="88"/>
      <c r="C83" s="89"/>
      <c r="D83" s="77"/>
      <c r="E83" s="163"/>
      <c r="F83" s="163"/>
      <c r="G83" s="90"/>
      <c r="H83" s="129">
        <f t="shared" si="2"/>
        <v>0</v>
      </c>
      <c r="I83" s="153" t="str">
        <f t="shared" si="3"/>
        <v/>
      </c>
    </row>
    <row r="84" spans="1:9" x14ac:dyDescent="0.2">
      <c r="A84" s="88">
        <v>81</v>
      </c>
      <c r="B84" s="88"/>
      <c r="C84" s="89"/>
      <c r="D84" s="77"/>
      <c r="E84" s="163"/>
      <c r="F84" s="163"/>
      <c r="G84" s="90"/>
      <c r="H84" s="129">
        <f t="shared" si="2"/>
        <v>0</v>
      </c>
      <c r="I84" s="153" t="str">
        <f t="shared" si="3"/>
        <v/>
      </c>
    </row>
    <row r="85" spans="1:9" x14ac:dyDescent="0.2">
      <c r="A85" s="88">
        <v>82</v>
      </c>
      <c r="B85" s="88"/>
      <c r="C85" s="89"/>
      <c r="D85" s="77"/>
      <c r="E85" s="163"/>
      <c r="F85" s="163"/>
      <c r="G85" s="90"/>
      <c r="H85" s="129">
        <f t="shared" si="2"/>
        <v>0</v>
      </c>
      <c r="I85" s="153" t="str">
        <f t="shared" si="3"/>
        <v/>
      </c>
    </row>
    <row r="86" spans="1:9" x14ac:dyDescent="0.2">
      <c r="A86" s="88">
        <v>83</v>
      </c>
      <c r="B86" s="88"/>
      <c r="C86" s="89"/>
      <c r="D86" s="77"/>
      <c r="E86" s="163"/>
      <c r="F86" s="163"/>
      <c r="G86" s="90"/>
      <c r="H86" s="129">
        <f t="shared" si="2"/>
        <v>0</v>
      </c>
      <c r="I86" s="153" t="str">
        <f t="shared" si="3"/>
        <v/>
      </c>
    </row>
    <row r="87" spans="1:9" x14ac:dyDescent="0.2">
      <c r="A87" s="88">
        <v>84</v>
      </c>
      <c r="B87" s="88"/>
      <c r="C87" s="89"/>
      <c r="D87" s="77"/>
      <c r="E87" s="163"/>
      <c r="F87" s="163"/>
      <c r="G87" s="90"/>
      <c r="H87" s="129">
        <f t="shared" si="2"/>
        <v>0</v>
      </c>
      <c r="I87" s="153" t="str">
        <f t="shared" si="3"/>
        <v/>
      </c>
    </row>
    <row r="88" spans="1:9" x14ac:dyDescent="0.2">
      <c r="A88" s="88">
        <v>85</v>
      </c>
      <c r="B88" s="88"/>
      <c r="C88" s="89"/>
      <c r="D88" s="77"/>
      <c r="E88" s="163"/>
      <c r="F88" s="163"/>
      <c r="G88" s="90"/>
      <c r="H88" s="129">
        <f t="shared" si="2"/>
        <v>0</v>
      </c>
      <c r="I88" s="153" t="str">
        <f t="shared" si="3"/>
        <v/>
      </c>
    </row>
    <row r="89" spans="1:9" x14ac:dyDescent="0.2">
      <c r="A89" s="88">
        <v>86</v>
      </c>
      <c r="B89" s="88"/>
      <c r="C89" s="89"/>
      <c r="D89" s="77"/>
      <c r="E89" s="163"/>
      <c r="F89" s="163"/>
      <c r="G89" s="90"/>
      <c r="H89" s="129">
        <f t="shared" si="2"/>
        <v>0</v>
      </c>
      <c r="I89" s="153" t="str">
        <f t="shared" si="3"/>
        <v/>
      </c>
    </row>
    <row r="90" spans="1:9" x14ac:dyDescent="0.2">
      <c r="A90" s="88">
        <v>87</v>
      </c>
      <c r="B90" s="88"/>
      <c r="C90" s="89"/>
      <c r="D90" s="77"/>
      <c r="E90" s="163"/>
      <c r="F90" s="163"/>
      <c r="G90" s="90"/>
      <c r="H90" s="129">
        <f t="shared" si="2"/>
        <v>0</v>
      </c>
      <c r="I90" s="153" t="str">
        <f t="shared" si="3"/>
        <v/>
      </c>
    </row>
    <row r="91" spans="1:9" x14ac:dyDescent="0.2">
      <c r="A91" s="88">
        <v>88</v>
      </c>
      <c r="B91" s="88"/>
      <c r="C91" s="89"/>
      <c r="D91" s="77"/>
      <c r="E91" s="163"/>
      <c r="F91" s="163"/>
      <c r="G91" s="90"/>
      <c r="H91" s="129">
        <f t="shared" si="2"/>
        <v>0</v>
      </c>
      <c r="I91" s="153" t="str">
        <f t="shared" si="3"/>
        <v/>
      </c>
    </row>
    <row r="92" spans="1:9" x14ac:dyDescent="0.2">
      <c r="A92" s="88">
        <v>89</v>
      </c>
      <c r="B92" s="88"/>
      <c r="C92" s="89"/>
      <c r="D92" s="77"/>
      <c r="E92" s="163"/>
      <c r="F92" s="163"/>
      <c r="G92" s="90"/>
      <c r="H92" s="129">
        <f t="shared" si="2"/>
        <v>0</v>
      </c>
      <c r="I92" s="153" t="str">
        <f t="shared" si="3"/>
        <v/>
      </c>
    </row>
    <row r="93" spans="1:9" x14ac:dyDescent="0.2">
      <c r="A93" s="88">
        <v>90</v>
      </c>
      <c r="B93" s="88"/>
      <c r="C93" s="89"/>
      <c r="D93" s="77"/>
      <c r="E93" s="163"/>
      <c r="F93" s="163"/>
      <c r="G93" s="90"/>
      <c r="H93" s="129">
        <f t="shared" si="2"/>
        <v>0</v>
      </c>
      <c r="I93" s="153" t="str">
        <f t="shared" si="3"/>
        <v/>
      </c>
    </row>
    <row r="94" spans="1:9" x14ac:dyDescent="0.2">
      <c r="A94" s="88">
        <v>91</v>
      </c>
      <c r="B94" s="88"/>
      <c r="C94" s="89"/>
      <c r="D94" s="77"/>
      <c r="E94" s="163"/>
      <c r="F94" s="163"/>
      <c r="G94" s="90"/>
      <c r="H94" s="129">
        <f t="shared" si="2"/>
        <v>0</v>
      </c>
      <c r="I94" s="153" t="str">
        <f t="shared" si="3"/>
        <v/>
      </c>
    </row>
    <row r="95" spans="1:9" x14ac:dyDescent="0.2">
      <c r="A95" s="88">
        <v>92</v>
      </c>
      <c r="B95" s="88"/>
      <c r="C95" s="89"/>
      <c r="D95" s="77"/>
      <c r="E95" s="163"/>
      <c r="F95" s="163"/>
      <c r="G95" s="90"/>
      <c r="H95" s="129">
        <f t="shared" si="2"/>
        <v>0</v>
      </c>
      <c r="I95" s="153" t="str">
        <f t="shared" si="3"/>
        <v/>
      </c>
    </row>
    <row r="96" spans="1:9" x14ac:dyDescent="0.2">
      <c r="A96" s="88">
        <v>93</v>
      </c>
      <c r="B96" s="88"/>
      <c r="C96" s="89"/>
      <c r="D96" s="77"/>
      <c r="E96" s="163"/>
      <c r="F96" s="163"/>
      <c r="G96" s="90"/>
      <c r="H96" s="129">
        <f t="shared" si="2"/>
        <v>0</v>
      </c>
      <c r="I96" s="153" t="str">
        <f t="shared" si="3"/>
        <v/>
      </c>
    </row>
    <row r="97" spans="1:9" x14ac:dyDescent="0.2">
      <c r="A97" s="88">
        <v>94</v>
      </c>
      <c r="B97" s="88"/>
      <c r="C97" s="89"/>
      <c r="D97" s="77"/>
      <c r="E97" s="163"/>
      <c r="F97" s="163"/>
      <c r="G97" s="90"/>
      <c r="H97" s="129">
        <f t="shared" si="2"/>
        <v>0</v>
      </c>
      <c r="I97" s="153" t="str">
        <f t="shared" si="3"/>
        <v/>
      </c>
    </row>
    <row r="98" spans="1:9" x14ac:dyDescent="0.2">
      <c r="A98" s="88">
        <v>95</v>
      </c>
      <c r="B98" s="88"/>
      <c r="C98" s="89"/>
      <c r="D98" s="77"/>
      <c r="E98" s="163"/>
      <c r="F98" s="163"/>
      <c r="G98" s="90"/>
      <c r="H98" s="129">
        <f t="shared" si="2"/>
        <v>0</v>
      </c>
      <c r="I98" s="153" t="str">
        <f t="shared" si="3"/>
        <v/>
      </c>
    </row>
    <row r="99" spans="1:9" x14ac:dyDescent="0.2">
      <c r="A99" s="88">
        <v>96</v>
      </c>
      <c r="B99" s="88"/>
      <c r="C99" s="89"/>
      <c r="D99" s="77"/>
      <c r="E99" s="163"/>
      <c r="F99" s="163"/>
      <c r="G99" s="90"/>
      <c r="H99" s="129">
        <f t="shared" si="2"/>
        <v>0</v>
      </c>
      <c r="I99" s="153" t="str">
        <f t="shared" si="3"/>
        <v/>
      </c>
    </row>
    <row r="100" spans="1:9" x14ac:dyDescent="0.2">
      <c r="A100" s="88">
        <v>97</v>
      </c>
      <c r="B100" s="88"/>
      <c r="C100" s="89"/>
      <c r="D100" s="77"/>
      <c r="E100" s="163"/>
      <c r="F100" s="163"/>
      <c r="G100" s="90"/>
      <c r="H100" s="129">
        <f t="shared" si="2"/>
        <v>0</v>
      </c>
      <c r="I100" s="153" t="str">
        <f t="shared" si="3"/>
        <v/>
      </c>
    </row>
    <row r="101" spans="1:9" x14ac:dyDescent="0.2">
      <c r="A101" s="88">
        <v>98</v>
      </c>
      <c r="B101" s="88"/>
      <c r="C101" s="89"/>
      <c r="D101" s="77"/>
      <c r="E101" s="163"/>
      <c r="F101" s="163"/>
      <c r="G101" s="90"/>
      <c r="H101" s="129">
        <f t="shared" si="2"/>
        <v>0</v>
      </c>
      <c r="I101" s="153" t="str">
        <f t="shared" si="3"/>
        <v/>
      </c>
    </row>
    <row r="102" spans="1:9" x14ac:dyDescent="0.2">
      <c r="A102" s="88">
        <v>99</v>
      </c>
      <c r="B102" s="88"/>
      <c r="C102" s="89"/>
      <c r="D102" s="77"/>
      <c r="E102" s="163"/>
      <c r="F102" s="163"/>
      <c r="G102" s="90"/>
      <c r="H102" s="129">
        <f t="shared" si="2"/>
        <v>0</v>
      </c>
      <c r="I102" s="153" t="str">
        <f t="shared" si="3"/>
        <v/>
      </c>
    </row>
    <row r="103" spans="1:9" x14ac:dyDescent="0.2">
      <c r="A103" s="88">
        <v>100</v>
      </c>
      <c r="B103" s="88"/>
      <c r="C103" s="89"/>
      <c r="D103" s="77"/>
      <c r="E103" s="163"/>
      <c r="F103" s="163"/>
      <c r="G103" s="90"/>
      <c r="H103" s="129">
        <f t="shared" si="2"/>
        <v>0</v>
      </c>
      <c r="I103" s="153" t="str">
        <f t="shared" si="3"/>
        <v/>
      </c>
    </row>
    <row r="104" spans="1:9" x14ac:dyDescent="0.2">
      <c r="A104" s="88">
        <v>101</v>
      </c>
      <c r="B104" s="88"/>
      <c r="C104" s="89"/>
      <c r="D104" s="77"/>
      <c r="E104" s="163"/>
      <c r="F104" s="163"/>
      <c r="G104" s="90"/>
      <c r="H104" s="129">
        <f t="shared" si="2"/>
        <v>0</v>
      </c>
      <c r="I104" s="153" t="str">
        <f t="shared" si="3"/>
        <v/>
      </c>
    </row>
    <row r="105" spans="1:9" x14ac:dyDescent="0.2">
      <c r="A105" s="88">
        <v>102</v>
      </c>
      <c r="B105" s="88"/>
      <c r="C105" s="89"/>
      <c r="D105" s="77"/>
      <c r="E105" s="163"/>
      <c r="F105" s="163"/>
      <c r="G105" s="90"/>
      <c r="H105" s="129">
        <f t="shared" si="2"/>
        <v>0</v>
      </c>
      <c r="I105" s="153" t="str">
        <f t="shared" si="3"/>
        <v/>
      </c>
    </row>
    <row r="106" spans="1:9" x14ac:dyDescent="0.2">
      <c r="A106" s="88">
        <v>103</v>
      </c>
      <c r="B106" s="88"/>
      <c r="C106" s="89"/>
      <c r="D106" s="77"/>
      <c r="E106" s="163"/>
      <c r="F106" s="163"/>
      <c r="G106" s="90"/>
      <c r="H106" s="129">
        <f t="shared" si="2"/>
        <v>0</v>
      </c>
      <c r="I106" s="153" t="str">
        <f t="shared" si="3"/>
        <v/>
      </c>
    </row>
    <row r="107" spans="1:9" x14ac:dyDescent="0.2">
      <c r="A107" s="88">
        <v>104</v>
      </c>
      <c r="B107" s="88"/>
      <c r="C107" s="89"/>
      <c r="D107" s="77"/>
      <c r="E107" s="163"/>
      <c r="F107" s="163"/>
      <c r="G107" s="90"/>
      <c r="H107" s="129">
        <f t="shared" si="2"/>
        <v>0</v>
      </c>
      <c r="I107" s="153" t="str">
        <f t="shared" si="3"/>
        <v/>
      </c>
    </row>
    <row r="108" spans="1:9" x14ac:dyDescent="0.2">
      <c r="A108" s="88">
        <v>105</v>
      </c>
      <c r="B108" s="88"/>
      <c r="C108" s="89"/>
      <c r="D108" s="77"/>
      <c r="E108" s="163"/>
      <c r="F108" s="163"/>
      <c r="G108" s="90"/>
      <c r="H108" s="129">
        <f t="shared" si="2"/>
        <v>0</v>
      </c>
      <c r="I108" s="153" t="str">
        <f t="shared" si="3"/>
        <v/>
      </c>
    </row>
    <row r="109" spans="1:9" x14ac:dyDescent="0.2">
      <c r="A109" s="88">
        <v>106</v>
      </c>
      <c r="B109" s="88"/>
      <c r="C109" s="89"/>
      <c r="D109" s="77"/>
      <c r="E109" s="163"/>
      <c r="F109" s="163"/>
      <c r="G109" s="90"/>
      <c r="H109" s="129">
        <f t="shared" si="2"/>
        <v>0</v>
      </c>
      <c r="I109" s="153" t="str">
        <f t="shared" si="3"/>
        <v/>
      </c>
    </row>
    <row r="110" spans="1:9" x14ac:dyDescent="0.2">
      <c r="A110" s="88">
        <v>107</v>
      </c>
      <c r="B110" s="88"/>
      <c r="C110" s="89"/>
      <c r="D110" s="77"/>
      <c r="E110" s="163"/>
      <c r="F110" s="163"/>
      <c r="G110" s="90"/>
      <c r="H110" s="129">
        <f t="shared" si="2"/>
        <v>0</v>
      </c>
      <c r="I110" s="153" t="str">
        <f t="shared" si="3"/>
        <v/>
      </c>
    </row>
    <row r="111" spans="1:9" x14ac:dyDescent="0.2">
      <c r="A111" s="88">
        <v>108</v>
      </c>
      <c r="B111" s="88"/>
      <c r="C111" s="89"/>
      <c r="D111" s="77"/>
      <c r="E111" s="163"/>
      <c r="F111" s="163"/>
      <c r="G111" s="90"/>
      <c r="H111" s="129">
        <f t="shared" si="2"/>
        <v>0</v>
      </c>
      <c r="I111" s="153" t="str">
        <f t="shared" si="3"/>
        <v/>
      </c>
    </row>
    <row r="112" spans="1:9" x14ac:dyDescent="0.2">
      <c r="A112" s="88">
        <v>109</v>
      </c>
      <c r="B112" s="88"/>
      <c r="C112" s="89"/>
      <c r="D112" s="77"/>
      <c r="E112" s="163"/>
      <c r="F112" s="163"/>
      <c r="G112" s="90"/>
      <c r="H112" s="129">
        <f t="shared" si="2"/>
        <v>0</v>
      </c>
      <c r="I112" s="153" t="str">
        <f t="shared" si="3"/>
        <v/>
      </c>
    </row>
    <row r="113" spans="1:9" x14ac:dyDescent="0.2">
      <c r="A113" s="88">
        <v>110</v>
      </c>
      <c r="B113" s="88"/>
      <c r="C113" s="89"/>
      <c r="D113" s="77"/>
      <c r="E113" s="163"/>
      <c r="F113" s="163"/>
      <c r="G113" s="90"/>
      <c r="H113" s="129">
        <f t="shared" si="2"/>
        <v>0</v>
      </c>
      <c r="I113" s="153" t="str">
        <f t="shared" si="3"/>
        <v/>
      </c>
    </row>
    <row r="114" spans="1:9" x14ac:dyDescent="0.2">
      <c r="A114" s="88">
        <v>111</v>
      </c>
      <c r="B114" s="88"/>
      <c r="C114" s="89"/>
      <c r="D114" s="77"/>
      <c r="E114" s="163"/>
      <c r="F114" s="163"/>
      <c r="G114" s="90"/>
      <c r="H114" s="129">
        <f t="shared" si="2"/>
        <v>0</v>
      </c>
      <c r="I114" s="153" t="str">
        <f t="shared" si="3"/>
        <v/>
      </c>
    </row>
    <row r="115" spans="1:9" x14ac:dyDescent="0.2">
      <c r="A115" s="88">
        <v>112</v>
      </c>
      <c r="B115" s="88"/>
      <c r="C115" s="89"/>
      <c r="D115" s="77"/>
      <c r="E115" s="163"/>
      <c r="F115" s="163"/>
      <c r="G115" s="90"/>
      <c r="H115" s="129">
        <f t="shared" si="2"/>
        <v>0</v>
      </c>
      <c r="I115" s="153" t="str">
        <f t="shared" si="3"/>
        <v/>
      </c>
    </row>
    <row r="116" spans="1:9" x14ac:dyDescent="0.2">
      <c r="A116" s="88">
        <v>113</v>
      </c>
      <c r="B116" s="88"/>
      <c r="C116" s="89"/>
      <c r="D116" s="77"/>
      <c r="E116" s="163"/>
      <c r="F116" s="163"/>
      <c r="G116" s="90"/>
      <c r="H116" s="129">
        <f t="shared" si="2"/>
        <v>0</v>
      </c>
      <c r="I116" s="153" t="str">
        <f t="shared" si="3"/>
        <v/>
      </c>
    </row>
    <row r="117" spans="1:9" x14ac:dyDescent="0.2">
      <c r="A117" s="88">
        <v>114</v>
      </c>
      <c r="B117" s="88"/>
      <c r="C117" s="89"/>
      <c r="D117" s="77"/>
      <c r="E117" s="163"/>
      <c r="F117" s="163"/>
      <c r="G117" s="90"/>
      <c r="H117" s="129">
        <f t="shared" si="2"/>
        <v>0</v>
      </c>
      <c r="I117" s="153" t="str">
        <f t="shared" si="3"/>
        <v/>
      </c>
    </row>
    <row r="118" spans="1:9" x14ac:dyDescent="0.2">
      <c r="A118" s="88">
        <v>115</v>
      </c>
      <c r="B118" s="88"/>
      <c r="C118" s="89"/>
      <c r="D118" s="77"/>
      <c r="E118" s="163"/>
      <c r="F118" s="163"/>
      <c r="G118" s="90"/>
      <c r="H118" s="129">
        <f t="shared" si="2"/>
        <v>0</v>
      </c>
      <c r="I118" s="153" t="str">
        <f t="shared" si="3"/>
        <v/>
      </c>
    </row>
    <row r="119" spans="1:9" x14ac:dyDescent="0.2">
      <c r="A119" s="88">
        <v>116</v>
      </c>
      <c r="B119" s="88"/>
      <c r="C119" s="89"/>
      <c r="D119" s="77"/>
      <c r="E119" s="163"/>
      <c r="F119" s="163"/>
      <c r="G119" s="90"/>
      <c r="H119" s="129">
        <f t="shared" si="2"/>
        <v>0</v>
      </c>
      <c r="I119" s="153" t="str">
        <f t="shared" si="3"/>
        <v/>
      </c>
    </row>
    <row r="120" spans="1:9" x14ac:dyDescent="0.2">
      <c r="A120" s="88">
        <v>117</v>
      </c>
      <c r="B120" s="88"/>
      <c r="C120" s="89"/>
      <c r="D120" s="77"/>
      <c r="E120" s="163"/>
      <c r="F120" s="163"/>
      <c r="G120" s="90"/>
      <c r="H120" s="129">
        <f t="shared" si="2"/>
        <v>0</v>
      </c>
      <c r="I120" s="153" t="str">
        <f t="shared" si="3"/>
        <v/>
      </c>
    </row>
    <row r="121" spans="1:9" x14ac:dyDescent="0.2">
      <c r="A121" s="88">
        <v>118</v>
      </c>
      <c r="B121" s="88"/>
      <c r="C121" s="89"/>
      <c r="D121" s="77"/>
      <c r="E121" s="163"/>
      <c r="F121" s="163"/>
      <c r="G121" s="90"/>
      <c r="H121" s="129">
        <f t="shared" si="2"/>
        <v>0</v>
      </c>
      <c r="I121" s="153" t="str">
        <f t="shared" si="3"/>
        <v/>
      </c>
    </row>
    <row r="122" spans="1:9" x14ac:dyDescent="0.2">
      <c r="A122" s="88">
        <v>119</v>
      </c>
      <c r="B122" s="88"/>
      <c r="C122" s="89"/>
      <c r="D122" s="77"/>
      <c r="E122" s="163"/>
      <c r="F122" s="163"/>
      <c r="G122" s="90"/>
      <c r="H122" s="129">
        <f t="shared" si="2"/>
        <v>0</v>
      </c>
      <c r="I122" s="153" t="str">
        <f t="shared" si="3"/>
        <v/>
      </c>
    </row>
    <row r="123" spans="1:9" x14ac:dyDescent="0.2">
      <c r="A123" s="88">
        <v>120</v>
      </c>
      <c r="B123" s="88"/>
      <c r="C123" s="89"/>
      <c r="D123" s="77"/>
      <c r="E123" s="163"/>
      <c r="F123" s="163"/>
      <c r="G123" s="90"/>
      <c r="H123" s="129">
        <f t="shared" si="2"/>
        <v>0</v>
      </c>
      <c r="I123" s="153" t="str">
        <f t="shared" si="3"/>
        <v/>
      </c>
    </row>
    <row r="124" spans="1:9" x14ac:dyDescent="0.2">
      <c r="A124" s="88">
        <v>121</v>
      </c>
      <c r="B124" s="88"/>
      <c r="C124" s="89"/>
      <c r="D124" s="77"/>
      <c r="E124" s="163"/>
      <c r="F124" s="163"/>
      <c r="G124" s="90"/>
      <c r="H124" s="129">
        <f t="shared" si="2"/>
        <v>0</v>
      </c>
      <c r="I124" s="153" t="str">
        <f t="shared" si="3"/>
        <v/>
      </c>
    </row>
    <row r="125" spans="1:9" x14ac:dyDescent="0.2">
      <c r="A125" s="88">
        <v>122</v>
      </c>
      <c r="B125" s="88"/>
      <c r="C125" s="89"/>
      <c r="D125" s="77"/>
      <c r="E125" s="163"/>
      <c r="F125" s="163"/>
      <c r="G125" s="90"/>
      <c r="H125" s="129">
        <f t="shared" si="2"/>
        <v>0</v>
      </c>
      <c r="I125" s="153" t="str">
        <f t="shared" si="3"/>
        <v/>
      </c>
    </row>
    <row r="126" spans="1:9" x14ac:dyDescent="0.2">
      <c r="A126" s="88">
        <v>123</v>
      </c>
      <c r="B126" s="88"/>
      <c r="C126" s="89"/>
      <c r="D126" s="77"/>
      <c r="E126" s="163"/>
      <c r="F126" s="163"/>
      <c r="G126" s="90"/>
      <c r="H126" s="129">
        <f t="shared" si="2"/>
        <v>0</v>
      </c>
      <c r="I126" s="153" t="str">
        <f t="shared" si="3"/>
        <v/>
      </c>
    </row>
    <row r="127" spans="1:9" x14ac:dyDescent="0.2">
      <c r="A127" s="88">
        <v>124</v>
      </c>
      <c r="B127" s="88"/>
      <c r="C127" s="89"/>
      <c r="D127" s="77"/>
      <c r="E127" s="163"/>
      <c r="F127" s="163"/>
      <c r="G127" s="90"/>
      <c r="H127" s="129">
        <f t="shared" si="2"/>
        <v>0</v>
      </c>
      <c r="I127" s="153" t="str">
        <f t="shared" si="3"/>
        <v/>
      </c>
    </row>
    <row r="128" spans="1:9" x14ac:dyDescent="0.2">
      <c r="A128" s="88">
        <v>125</v>
      </c>
      <c r="B128" s="88"/>
      <c r="C128" s="89"/>
      <c r="D128" s="77"/>
      <c r="E128" s="163"/>
      <c r="F128" s="163"/>
      <c r="G128" s="90"/>
      <c r="H128" s="129">
        <f t="shared" si="2"/>
        <v>0</v>
      </c>
      <c r="I128" s="153" t="str">
        <f t="shared" si="3"/>
        <v/>
      </c>
    </row>
    <row r="129" spans="1:9" x14ac:dyDescent="0.2">
      <c r="A129" s="88">
        <v>126</v>
      </c>
      <c r="B129" s="88"/>
      <c r="C129" s="89"/>
      <c r="D129" s="77"/>
      <c r="E129" s="163"/>
      <c r="F129" s="163"/>
      <c r="G129" s="90"/>
      <c r="H129" s="129">
        <f t="shared" si="2"/>
        <v>0</v>
      </c>
      <c r="I129" s="153" t="str">
        <f t="shared" si="3"/>
        <v/>
      </c>
    </row>
    <row r="130" spans="1:9" x14ac:dyDescent="0.2">
      <c r="A130" s="88">
        <v>127</v>
      </c>
      <c r="B130" s="88"/>
      <c r="C130" s="89"/>
      <c r="D130" s="77"/>
      <c r="E130" s="163"/>
      <c r="F130" s="163"/>
      <c r="G130" s="90"/>
      <c r="H130" s="129">
        <f t="shared" si="2"/>
        <v>0</v>
      </c>
      <c r="I130" s="153" t="str">
        <f t="shared" si="3"/>
        <v/>
      </c>
    </row>
    <row r="131" spans="1:9" x14ac:dyDescent="0.2">
      <c r="A131" s="88">
        <v>128</v>
      </c>
      <c r="B131" s="88"/>
      <c r="C131" s="89"/>
      <c r="D131" s="77"/>
      <c r="E131" s="163"/>
      <c r="F131" s="163"/>
      <c r="G131" s="90"/>
      <c r="H131" s="129">
        <f t="shared" si="2"/>
        <v>0</v>
      </c>
      <c r="I131" s="153" t="str">
        <f t="shared" si="3"/>
        <v/>
      </c>
    </row>
    <row r="132" spans="1:9" x14ac:dyDescent="0.2">
      <c r="A132" s="88">
        <v>129</v>
      </c>
      <c r="B132" s="88"/>
      <c r="C132" s="89"/>
      <c r="D132" s="77"/>
      <c r="E132" s="163"/>
      <c r="F132" s="163"/>
      <c r="G132" s="90"/>
      <c r="H132" s="129">
        <f t="shared" si="2"/>
        <v>0</v>
      </c>
      <c r="I132" s="153" t="str">
        <f t="shared" si="3"/>
        <v/>
      </c>
    </row>
    <row r="133" spans="1:9" x14ac:dyDescent="0.2">
      <c r="A133" s="88">
        <v>130</v>
      </c>
      <c r="B133" s="88"/>
      <c r="C133" s="89"/>
      <c r="D133" s="77"/>
      <c r="E133" s="163"/>
      <c r="F133" s="163"/>
      <c r="G133" s="90"/>
      <c r="H133" s="129">
        <f t="shared" ref="H133:H196" si="4">IFERROR((DATEDIF(E133,F133,"M")+1)*D133,0)</f>
        <v>0</v>
      </c>
      <c r="I133" s="153" t="str">
        <f t="shared" ref="I133:I196" si="5">SUBSTITUTE(B133," ","_")</f>
        <v/>
      </c>
    </row>
    <row r="134" spans="1:9" x14ac:dyDescent="0.2">
      <c r="A134" s="88">
        <v>131</v>
      </c>
      <c r="B134" s="88"/>
      <c r="C134" s="89"/>
      <c r="D134" s="77"/>
      <c r="E134" s="163"/>
      <c r="F134" s="163"/>
      <c r="G134" s="90"/>
      <c r="H134" s="129">
        <f t="shared" si="4"/>
        <v>0</v>
      </c>
      <c r="I134" s="153" t="str">
        <f t="shared" si="5"/>
        <v/>
      </c>
    </row>
    <row r="135" spans="1:9" x14ac:dyDescent="0.2">
      <c r="A135" s="88">
        <v>132</v>
      </c>
      <c r="B135" s="88"/>
      <c r="C135" s="89"/>
      <c r="D135" s="77"/>
      <c r="E135" s="163"/>
      <c r="F135" s="163"/>
      <c r="G135" s="90"/>
      <c r="H135" s="129">
        <f t="shared" si="4"/>
        <v>0</v>
      </c>
      <c r="I135" s="153" t="str">
        <f t="shared" si="5"/>
        <v/>
      </c>
    </row>
    <row r="136" spans="1:9" x14ac:dyDescent="0.2">
      <c r="A136" s="88">
        <v>133</v>
      </c>
      <c r="B136" s="88"/>
      <c r="C136" s="89"/>
      <c r="D136" s="77"/>
      <c r="E136" s="163"/>
      <c r="F136" s="163"/>
      <c r="G136" s="90"/>
      <c r="H136" s="129">
        <f t="shared" si="4"/>
        <v>0</v>
      </c>
      <c r="I136" s="153" t="str">
        <f t="shared" si="5"/>
        <v/>
      </c>
    </row>
    <row r="137" spans="1:9" x14ac:dyDescent="0.2">
      <c r="A137" s="88">
        <v>134</v>
      </c>
      <c r="B137" s="88"/>
      <c r="C137" s="89"/>
      <c r="D137" s="77"/>
      <c r="E137" s="163"/>
      <c r="F137" s="163"/>
      <c r="G137" s="90"/>
      <c r="H137" s="129">
        <f t="shared" si="4"/>
        <v>0</v>
      </c>
      <c r="I137" s="153" t="str">
        <f t="shared" si="5"/>
        <v/>
      </c>
    </row>
    <row r="138" spans="1:9" x14ac:dyDescent="0.2">
      <c r="A138" s="88">
        <v>135</v>
      </c>
      <c r="B138" s="88"/>
      <c r="C138" s="89"/>
      <c r="D138" s="77"/>
      <c r="E138" s="163"/>
      <c r="F138" s="163"/>
      <c r="G138" s="90"/>
      <c r="H138" s="129">
        <f t="shared" si="4"/>
        <v>0</v>
      </c>
      <c r="I138" s="153" t="str">
        <f t="shared" si="5"/>
        <v/>
      </c>
    </row>
    <row r="139" spans="1:9" x14ac:dyDescent="0.2">
      <c r="A139" s="88">
        <v>136</v>
      </c>
      <c r="B139" s="88"/>
      <c r="C139" s="89"/>
      <c r="D139" s="77"/>
      <c r="E139" s="163"/>
      <c r="F139" s="163"/>
      <c r="G139" s="90"/>
      <c r="H139" s="129">
        <f t="shared" si="4"/>
        <v>0</v>
      </c>
      <c r="I139" s="153" t="str">
        <f t="shared" si="5"/>
        <v/>
      </c>
    </row>
    <row r="140" spans="1:9" x14ac:dyDescent="0.2">
      <c r="A140" s="88">
        <v>137</v>
      </c>
      <c r="B140" s="88"/>
      <c r="C140" s="89"/>
      <c r="D140" s="77"/>
      <c r="E140" s="163"/>
      <c r="F140" s="163"/>
      <c r="G140" s="90"/>
      <c r="H140" s="129">
        <f t="shared" si="4"/>
        <v>0</v>
      </c>
      <c r="I140" s="153" t="str">
        <f t="shared" si="5"/>
        <v/>
      </c>
    </row>
    <row r="141" spans="1:9" x14ac:dyDescent="0.2">
      <c r="A141" s="88">
        <v>138</v>
      </c>
      <c r="B141" s="88"/>
      <c r="C141" s="89"/>
      <c r="D141" s="77"/>
      <c r="E141" s="163"/>
      <c r="F141" s="163"/>
      <c r="G141" s="90"/>
      <c r="H141" s="129">
        <f t="shared" si="4"/>
        <v>0</v>
      </c>
      <c r="I141" s="153" t="str">
        <f t="shared" si="5"/>
        <v/>
      </c>
    </row>
    <row r="142" spans="1:9" x14ac:dyDescent="0.2">
      <c r="A142" s="88">
        <v>139</v>
      </c>
      <c r="B142" s="88"/>
      <c r="C142" s="89"/>
      <c r="D142" s="77"/>
      <c r="E142" s="163"/>
      <c r="F142" s="163"/>
      <c r="G142" s="90"/>
      <c r="H142" s="129">
        <f t="shared" si="4"/>
        <v>0</v>
      </c>
      <c r="I142" s="153" t="str">
        <f t="shared" si="5"/>
        <v/>
      </c>
    </row>
    <row r="143" spans="1:9" x14ac:dyDescent="0.2">
      <c r="A143" s="88">
        <v>140</v>
      </c>
      <c r="B143" s="88"/>
      <c r="C143" s="89"/>
      <c r="D143" s="77"/>
      <c r="E143" s="163"/>
      <c r="F143" s="163"/>
      <c r="G143" s="90"/>
      <c r="H143" s="129">
        <f t="shared" si="4"/>
        <v>0</v>
      </c>
      <c r="I143" s="153" t="str">
        <f t="shared" si="5"/>
        <v/>
      </c>
    </row>
    <row r="144" spans="1:9" x14ac:dyDescent="0.2">
      <c r="A144" s="88">
        <v>141</v>
      </c>
      <c r="B144" s="88"/>
      <c r="C144" s="89"/>
      <c r="D144" s="77"/>
      <c r="E144" s="163"/>
      <c r="F144" s="163"/>
      <c r="G144" s="90"/>
      <c r="H144" s="129">
        <f t="shared" si="4"/>
        <v>0</v>
      </c>
      <c r="I144" s="153" t="str">
        <f t="shared" si="5"/>
        <v/>
      </c>
    </row>
    <row r="145" spans="1:9" x14ac:dyDescent="0.2">
      <c r="A145" s="88">
        <v>142</v>
      </c>
      <c r="B145" s="88"/>
      <c r="C145" s="89"/>
      <c r="D145" s="77"/>
      <c r="E145" s="163"/>
      <c r="F145" s="163"/>
      <c r="G145" s="90"/>
      <c r="H145" s="129">
        <f t="shared" si="4"/>
        <v>0</v>
      </c>
      <c r="I145" s="153" t="str">
        <f t="shared" si="5"/>
        <v/>
      </c>
    </row>
    <row r="146" spans="1:9" x14ac:dyDescent="0.2">
      <c r="A146" s="88">
        <v>143</v>
      </c>
      <c r="B146" s="88"/>
      <c r="C146" s="89"/>
      <c r="D146" s="77"/>
      <c r="E146" s="163"/>
      <c r="F146" s="163"/>
      <c r="G146" s="90"/>
      <c r="H146" s="129">
        <f t="shared" si="4"/>
        <v>0</v>
      </c>
      <c r="I146" s="153" t="str">
        <f t="shared" si="5"/>
        <v/>
      </c>
    </row>
    <row r="147" spans="1:9" x14ac:dyDescent="0.2">
      <c r="A147" s="88">
        <v>144</v>
      </c>
      <c r="B147" s="88"/>
      <c r="C147" s="89"/>
      <c r="D147" s="77"/>
      <c r="E147" s="163"/>
      <c r="F147" s="163"/>
      <c r="G147" s="90"/>
      <c r="H147" s="129">
        <f t="shared" si="4"/>
        <v>0</v>
      </c>
      <c r="I147" s="153" t="str">
        <f t="shared" si="5"/>
        <v/>
      </c>
    </row>
    <row r="148" spans="1:9" x14ac:dyDescent="0.2">
      <c r="A148" s="88">
        <v>145</v>
      </c>
      <c r="B148" s="88"/>
      <c r="C148" s="89"/>
      <c r="D148" s="77"/>
      <c r="E148" s="163"/>
      <c r="F148" s="163"/>
      <c r="G148" s="90"/>
      <c r="H148" s="129">
        <f t="shared" si="4"/>
        <v>0</v>
      </c>
      <c r="I148" s="153" t="str">
        <f t="shared" si="5"/>
        <v/>
      </c>
    </row>
    <row r="149" spans="1:9" x14ac:dyDescent="0.2">
      <c r="A149" s="88">
        <v>146</v>
      </c>
      <c r="B149" s="88"/>
      <c r="C149" s="89"/>
      <c r="D149" s="77"/>
      <c r="E149" s="163"/>
      <c r="F149" s="163"/>
      <c r="G149" s="90"/>
      <c r="H149" s="129">
        <f t="shared" si="4"/>
        <v>0</v>
      </c>
      <c r="I149" s="153" t="str">
        <f t="shared" si="5"/>
        <v/>
      </c>
    </row>
    <row r="150" spans="1:9" x14ac:dyDescent="0.2">
      <c r="A150" s="88">
        <v>147</v>
      </c>
      <c r="B150" s="88"/>
      <c r="C150" s="89"/>
      <c r="D150" s="77"/>
      <c r="E150" s="163"/>
      <c r="F150" s="163"/>
      <c r="G150" s="90"/>
      <c r="H150" s="129">
        <f t="shared" si="4"/>
        <v>0</v>
      </c>
      <c r="I150" s="153" t="str">
        <f t="shared" si="5"/>
        <v/>
      </c>
    </row>
    <row r="151" spans="1:9" x14ac:dyDescent="0.2">
      <c r="A151" s="88">
        <v>148</v>
      </c>
      <c r="B151" s="88"/>
      <c r="C151" s="89"/>
      <c r="D151" s="77"/>
      <c r="E151" s="163"/>
      <c r="F151" s="163"/>
      <c r="G151" s="90"/>
      <c r="H151" s="129">
        <f t="shared" si="4"/>
        <v>0</v>
      </c>
      <c r="I151" s="153" t="str">
        <f t="shared" si="5"/>
        <v/>
      </c>
    </row>
    <row r="152" spans="1:9" x14ac:dyDescent="0.2">
      <c r="A152" s="88">
        <v>149</v>
      </c>
      <c r="B152" s="88"/>
      <c r="C152" s="89"/>
      <c r="D152" s="77"/>
      <c r="E152" s="163"/>
      <c r="F152" s="163"/>
      <c r="G152" s="90"/>
      <c r="H152" s="129">
        <f t="shared" si="4"/>
        <v>0</v>
      </c>
      <c r="I152" s="153" t="str">
        <f t="shared" si="5"/>
        <v/>
      </c>
    </row>
    <row r="153" spans="1:9" x14ac:dyDescent="0.2">
      <c r="A153" s="88">
        <v>150</v>
      </c>
      <c r="B153" s="88"/>
      <c r="C153" s="89"/>
      <c r="D153" s="77"/>
      <c r="E153" s="163"/>
      <c r="F153" s="163"/>
      <c r="G153" s="90"/>
      <c r="H153" s="129">
        <f t="shared" si="4"/>
        <v>0</v>
      </c>
      <c r="I153" s="153" t="str">
        <f t="shared" si="5"/>
        <v/>
      </c>
    </row>
    <row r="154" spans="1:9" x14ac:dyDescent="0.2">
      <c r="A154" s="88">
        <v>151</v>
      </c>
      <c r="B154" s="88"/>
      <c r="C154" s="89"/>
      <c r="D154" s="77"/>
      <c r="E154" s="163"/>
      <c r="F154" s="163"/>
      <c r="G154" s="90"/>
      <c r="H154" s="129">
        <f t="shared" si="4"/>
        <v>0</v>
      </c>
      <c r="I154" s="153" t="str">
        <f t="shared" si="5"/>
        <v/>
      </c>
    </row>
    <row r="155" spans="1:9" x14ac:dyDescent="0.2">
      <c r="A155" s="88">
        <v>152</v>
      </c>
      <c r="B155" s="88"/>
      <c r="C155" s="89"/>
      <c r="D155" s="77"/>
      <c r="E155" s="163"/>
      <c r="F155" s="163"/>
      <c r="G155" s="90"/>
      <c r="H155" s="129">
        <f t="shared" si="4"/>
        <v>0</v>
      </c>
      <c r="I155" s="153" t="str">
        <f t="shared" si="5"/>
        <v/>
      </c>
    </row>
    <row r="156" spans="1:9" x14ac:dyDescent="0.2">
      <c r="A156" s="88">
        <v>153</v>
      </c>
      <c r="B156" s="88"/>
      <c r="C156" s="89"/>
      <c r="D156" s="77"/>
      <c r="E156" s="163"/>
      <c r="F156" s="163"/>
      <c r="G156" s="90"/>
      <c r="H156" s="129">
        <f t="shared" si="4"/>
        <v>0</v>
      </c>
      <c r="I156" s="153" t="str">
        <f t="shared" si="5"/>
        <v/>
      </c>
    </row>
    <row r="157" spans="1:9" x14ac:dyDescent="0.2">
      <c r="A157" s="88">
        <v>154</v>
      </c>
      <c r="B157" s="88"/>
      <c r="C157" s="89"/>
      <c r="D157" s="77"/>
      <c r="E157" s="163"/>
      <c r="F157" s="163"/>
      <c r="G157" s="90"/>
      <c r="H157" s="129">
        <f t="shared" si="4"/>
        <v>0</v>
      </c>
      <c r="I157" s="153" t="str">
        <f t="shared" si="5"/>
        <v/>
      </c>
    </row>
    <row r="158" spans="1:9" x14ac:dyDescent="0.2">
      <c r="A158" s="88">
        <v>155</v>
      </c>
      <c r="B158" s="88"/>
      <c r="C158" s="89"/>
      <c r="D158" s="77"/>
      <c r="E158" s="163"/>
      <c r="F158" s="163"/>
      <c r="G158" s="90"/>
      <c r="H158" s="129">
        <f t="shared" si="4"/>
        <v>0</v>
      </c>
      <c r="I158" s="153" t="str">
        <f t="shared" si="5"/>
        <v/>
      </c>
    </row>
    <row r="159" spans="1:9" x14ac:dyDescent="0.2">
      <c r="A159" s="88">
        <v>156</v>
      </c>
      <c r="B159" s="88"/>
      <c r="C159" s="89"/>
      <c r="D159" s="77"/>
      <c r="E159" s="163"/>
      <c r="F159" s="163"/>
      <c r="G159" s="90"/>
      <c r="H159" s="129">
        <f t="shared" si="4"/>
        <v>0</v>
      </c>
      <c r="I159" s="153" t="str">
        <f t="shared" si="5"/>
        <v/>
      </c>
    </row>
    <row r="160" spans="1:9" x14ac:dyDescent="0.2">
      <c r="A160" s="88">
        <v>157</v>
      </c>
      <c r="B160" s="88"/>
      <c r="C160" s="89"/>
      <c r="D160" s="77"/>
      <c r="E160" s="163"/>
      <c r="F160" s="163"/>
      <c r="G160" s="90"/>
      <c r="H160" s="129">
        <f t="shared" si="4"/>
        <v>0</v>
      </c>
      <c r="I160" s="153" t="str">
        <f t="shared" si="5"/>
        <v/>
      </c>
    </row>
    <row r="161" spans="1:9" x14ac:dyDescent="0.2">
      <c r="A161" s="88">
        <v>158</v>
      </c>
      <c r="B161" s="88"/>
      <c r="C161" s="89"/>
      <c r="D161" s="77"/>
      <c r="E161" s="163"/>
      <c r="F161" s="163"/>
      <c r="G161" s="90"/>
      <c r="H161" s="129">
        <f t="shared" si="4"/>
        <v>0</v>
      </c>
      <c r="I161" s="153" t="str">
        <f t="shared" si="5"/>
        <v/>
      </c>
    </row>
    <row r="162" spans="1:9" x14ac:dyDescent="0.2">
      <c r="A162" s="88">
        <v>159</v>
      </c>
      <c r="B162" s="88"/>
      <c r="C162" s="89"/>
      <c r="D162" s="77"/>
      <c r="E162" s="163"/>
      <c r="F162" s="163"/>
      <c r="G162" s="90"/>
      <c r="H162" s="129">
        <f t="shared" si="4"/>
        <v>0</v>
      </c>
      <c r="I162" s="153" t="str">
        <f t="shared" si="5"/>
        <v/>
      </c>
    </row>
    <row r="163" spans="1:9" x14ac:dyDescent="0.2">
      <c r="A163" s="88">
        <v>160</v>
      </c>
      <c r="B163" s="88"/>
      <c r="C163" s="89"/>
      <c r="D163" s="77"/>
      <c r="E163" s="163"/>
      <c r="F163" s="163"/>
      <c r="G163" s="90"/>
      <c r="H163" s="129">
        <f t="shared" si="4"/>
        <v>0</v>
      </c>
      <c r="I163" s="153" t="str">
        <f t="shared" si="5"/>
        <v/>
      </c>
    </row>
    <row r="164" spans="1:9" x14ac:dyDescent="0.2">
      <c r="A164" s="88">
        <v>161</v>
      </c>
      <c r="B164" s="88"/>
      <c r="C164" s="89"/>
      <c r="D164" s="77"/>
      <c r="E164" s="163"/>
      <c r="F164" s="163"/>
      <c r="G164" s="90"/>
      <c r="H164" s="129">
        <f t="shared" si="4"/>
        <v>0</v>
      </c>
      <c r="I164" s="153" t="str">
        <f t="shared" si="5"/>
        <v/>
      </c>
    </row>
    <row r="165" spans="1:9" x14ac:dyDescent="0.2">
      <c r="A165" s="88">
        <v>162</v>
      </c>
      <c r="B165" s="88"/>
      <c r="C165" s="89"/>
      <c r="D165" s="77"/>
      <c r="E165" s="163"/>
      <c r="F165" s="163"/>
      <c r="G165" s="90"/>
      <c r="H165" s="129">
        <f t="shared" si="4"/>
        <v>0</v>
      </c>
      <c r="I165" s="153" t="str">
        <f t="shared" si="5"/>
        <v/>
      </c>
    </row>
    <row r="166" spans="1:9" x14ac:dyDescent="0.2">
      <c r="A166" s="88">
        <v>163</v>
      </c>
      <c r="B166" s="88"/>
      <c r="C166" s="89"/>
      <c r="D166" s="77"/>
      <c r="E166" s="163"/>
      <c r="F166" s="163"/>
      <c r="G166" s="90"/>
      <c r="H166" s="129">
        <f t="shared" si="4"/>
        <v>0</v>
      </c>
      <c r="I166" s="153" t="str">
        <f t="shared" si="5"/>
        <v/>
      </c>
    </row>
    <row r="167" spans="1:9" x14ac:dyDescent="0.2">
      <c r="A167" s="88">
        <v>164</v>
      </c>
      <c r="B167" s="88"/>
      <c r="C167" s="89"/>
      <c r="D167" s="77"/>
      <c r="E167" s="163"/>
      <c r="F167" s="163"/>
      <c r="G167" s="90"/>
      <c r="H167" s="129">
        <f t="shared" si="4"/>
        <v>0</v>
      </c>
      <c r="I167" s="153" t="str">
        <f t="shared" si="5"/>
        <v/>
      </c>
    </row>
    <row r="168" spans="1:9" x14ac:dyDescent="0.2">
      <c r="A168" s="88">
        <v>165</v>
      </c>
      <c r="B168" s="88"/>
      <c r="C168" s="89"/>
      <c r="D168" s="77"/>
      <c r="E168" s="163"/>
      <c r="F168" s="163"/>
      <c r="G168" s="90"/>
      <c r="H168" s="129">
        <f t="shared" si="4"/>
        <v>0</v>
      </c>
      <c r="I168" s="153" t="str">
        <f t="shared" si="5"/>
        <v/>
      </c>
    </row>
    <row r="169" spans="1:9" x14ac:dyDescent="0.2">
      <c r="A169" s="88">
        <v>166</v>
      </c>
      <c r="B169" s="88"/>
      <c r="C169" s="89"/>
      <c r="D169" s="77"/>
      <c r="E169" s="163"/>
      <c r="F169" s="163"/>
      <c r="G169" s="90"/>
      <c r="H169" s="129">
        <f t="shared" si="4"/>
        <v>0</v>
      </c>
      <c r="I169" s="153" t="str">
        <f t="shared" si="5"/>
        <v/>
      </c>
    </row>
    <row r="170" spans="1:9" x14ac:dyDescent="0.2">
      <c r="A170" s="88">
        <v>167</v>
      </c>
      <c r="B170" s="88"/>
      <c r="C170" s="89"/>
      <c r="D170" s="77"/>
      <c r="E170" s="163"/>
      <c r="F170" s="163"/>
      <c r="G170" s="90"/>
      <c r="H170" s="129">
        <f t="shared" si="4"/>
        <v>0</v>
      </c>
      <c r="I170" s="153" t="str">
        <f t="shared" si="5"/>
        <v/>
      </c>
    </row>
    <row r="171" spans="1:9" x14ac:dyDescent="0.2">
      <c r="A171" s="88">
        <v>168</v>
      </c>
      <c r="B171" s="88"/>
      <c r="C171" s="89"/>
      <c r="D171" s="77"/>
      <c r="E171" s="163"/>
      <c r="F171" s="163"/>
      <c r="G171" s="90"/>
      <c r="H171" s="129">
        <f t="shared" si="4"/>
        <v>0</v>
      </c>
      <c r="I171" s="153" t="str">
        <f t="shared" si="5"/>
        <v/>
      </c>
    </row>
    <row r="172" spans="1:9" x14ac:dyDescent="0.2">
      <c r="A172" s="88">
        <v>169</v>
      </c>
      <c r="B172" s="88"/>
      <c r="C172" s="89"/>
      <c r="D172" s="77"/>
      <c r="E172" s="163"/>
      <c r="F172" s="163"/>
      <c r="G172" s="90"/>
      <c r="H172" s="129">
        <f t="shared" si="4"/>
        <v>0</v>
      </c>
      <c r="I172" s="153" t="str">
        <f t="shared" si="5"/>
        <v/>
      </c>
    </row>
    <row r="173" spans="1:9" x14ac:dyDescent="0.2">
      <c r="A173" s="88">
        <v>170</v>
      </c>
      <c r="B173" s="88"/>
      <c r="C173" s="89"/>
      <c r="D173" s="77"/>
      <c r="E173" s="163"/>
      <c r="F173" s="163"/>
      <c r="G173" s="90"/>
      <c r="H173" s="129">
        <f t="shared" si="4"/>
        <v>0</v>
      </c>
      <c r="I173" s="153" t="str">
        <f t="shared" si="5"/>
        <v/>
      </c>
    </row>
    <row r="174" spans="1:9" x14ac:dyDescent="0.2">
      <c r="A174" s="88">
        <v>171</v>
      </c>
      <c r="B174" s="88"/>
      <c r="C174" s="89"/>
      <c r="D174" s="77"/>
      <c r="E174" s="163"/>
      <c r="F174" s="163"/>
      <c r="G174" s="90"/>
      <c r="H174" s="129">
        <f t="shared" si="4"/>
        <v>0</v>
      </c>
      <c r="I174" s="153" t="str">
        <f t="shared" si="5"/>
        <v/>
      </c>
    </row>
    <row r="175" spans="1:9" x14ac:dyDescent="0.2">
      <c r="A175" s="88">
        <v>172</v>
      </c>
      <c r="B175" s="88"/>
      <c r="C175" s="89"/>
      <c r="D175" s="77"/>
      <c r="E175" s="163"/>
      <c r="F175" s="163"/>
      <c r="G175" s="90"/>
      <c r="H175" s="129">
        <f t="shared" si="4"/>
        <v>0</v>
      </c>
      <c r="I175" s="153" t="str">
        <f t="shared" si="5"/>
        <v/>
      </c>
    </row>
    <row r="176" spans="1:9" x14ac:dyDescent="0.2">
      <c r="A176" s="88">
        <v>173</v>
      </c>
      <c r="B176" s="88"/>
      <c r="C176" s="89"/>
      <c r="D176" s="77"/>
      <c r="E176" s="163"/>
      <c r="F176" s="163"/>
      <c r="G176" s="90"/>
      <c r="H176" s="129">
        <f t="shared" si="4"/>
        <v>0</v>
      </c>
      <c r="I176" s="153" t="str">
        <f t="shared" si="5"/>
        <v/>
      </c>
    </row>
    <row r="177" spans="1:9" x14ac:dyDescent="0.2">
      <c r="A177" s="88">
        <v>174</v>
      </c>
      <c r="B177" s="88"/>
      <c r="C177" s="89"/>
      <c r="D177" s="77"/>
      <c r="E177" s="163"/>
      <c r="F177" s="163"/>
      <c r="G177" s="90"/>
      <c r="H177" s="129">
        <f t="shared" si="4"/>
        <v>0</v>
      </c>
      <c r="I177" s="153" t="str">
        <f t="shared" si="5"/>
        <v/>
      </c>
    </row>
    <row r="178" spans="1:9" x14ac:dyDescent="0.2">
      <c r="A178" s="88">
        <v>175</v>
      </c>
      <c r="B178" s="88"/>
      <c r="C178" s="89"/>
      <c r="D178" s="77"/>
      <c r="E178" s="163"/>
      <c r="F178" s="163"/>
      <c r="G178" s="90"/>
      <c r="H178" s="129">
        <f t="shared" si="4"/>
        <v>0</v>
      </c>
      <c r="I178" s="153" t="str">
        <f t="shared" si="5"/>
        <v/>
      </c>
    </row>
    <row r="179" spans="1:9" x14ac:dyDescent="0.2">
      <c r="A179" s="88">
        <v>176</v>
      </c>
      <c r="B179" s="88"/>
      <c r="C179" s="89"/>
      <c r="D179" s="77"/>
      <c r="E179" s="163"/>
      <c r="F179" s="163"/>
      <c r="G179" s="90"/>
      <c r="H179" s="129">
        <f t="shared" si="4"/>
        <v>0</v>
      </c>
      <c r="I179" s="153" t="str">
        <f t="shared" si="5"/>
        <v/>
      </c>
    </row>
    <row r="180" spans="1:9" x14ac:dyDescent="0.2">
      <c r="A180" s="88">
        <v>177</v>
      </c>
      <c r="B180" s="88"/>
      <c r="C180" s="89"/>
      <c r="D180" s="77"/>
      <c r="E180" s="163"/>
      <c r="F180" s="163"/>
      <c r="G180" s="90"/>
      <c r="H180" s="129">
        <f t="shared" si="4"/>
        <v>0</v>
      </c>
      <c r="I180" s="153" t="str">
        <f t="shared" si="5"/>
        <v/>
      </c>
    </row>
    <row r="181" spans="1:9" x14ac:dyDescent="0.2">
      <c r="A181" s="88">
        <v>178</v>
      </c>
      <c r="B181" s="88"/>
      <c r="C181" s="89"/>
      <c r="D181" s="77"/>
      <c r="E181" s="163"/>
      <c r="F181" s="163"/>
      <c r="G181" s="90"/>
      <c r="H181" s="129">
        <f t="shared" si="4"/>
        <v>0</v>
      </c>
      <c r="I181" s="153" t="str">
        <f t="shared" si="5"/>
        <v/>
      </c>
    </row>
    <row r="182" spans="1:9" x14ac:dyDescent="0.2">
      <c r="A182" s="88">
        <v>179</v>
      </c>
      <c r="B182" s="88"/>
      <c r="C182" s="89"/>
      <c r="D182" s="77"/>
      <c r="E182" s="163"/>
      <c r="F182" s="163"/>
      <c r="G182" s="90"/>
      <c r="H182" s="129">
        <f t="shared" si="4"/>
        <v>0</v>
      </c>
      <c r="I182" s="153" t="str">
        <f t="shared" si="5"/>
        <v/>
      </c>
    </row>
    <row r="183" spans="1:9" x14ac:dyDescent="0.2">
      <c r="A183" s="88">
        <v>180</v>
      </c>
      <c r="B183" s="88"/>
      <c r="C183" s="89"/>
      <c r="D183" s="77"/>
      <c r="E183" s="163"/>
      <c r="F183" s="163"/>
      <c r="G183" s="90"/>
      <c r="H183" s="129">
        <f t="shared" si="4"/>
        <v>0</v>
      </c>
      <c r="I183" s="153" t="str">
        <f t="shared" si="5"/>
        <v/>
      </c>
    </row>
    <row r="184" spans="1:9" x14ac:dyDescent="0.2">
      <c r="A184" s="88">
        <v>181</v>
      </c>
      <c r="B184" s="88"/>
      <c r="C184" s="89"/>
      <c r="D184" s="77"/>
      <c r="E184" s="163"/>
      <c r="F184" s="163"/>
      <c r="G184" s="90"/>
      <c r="H184" s="129">
        <f t="shared" si="4"/>
        <v>0</v>
      </c>
      <c r="I184" s="153" t="str">
        <f t="shared" si="5"/>
        <v/>
      </c>
    </row>
    <row r="185" spans="1:9" x14ac:dyDescent="0.2">
      <c r="A185" s="88">
        <v>182</v>
      </c>
      <c r="B185" s="88"/>
      <c r="C185" s="89"/>
      <c r="D185" s="77"/>
      <c r="E185" s="163"/>
      <c r="F185" s="163"/>
      <c r="G185" s="90"/>
      <c r="H185" s="129">
        <f t="shared" si="4"/>
        <v>0</v>
      </c>
      <c r="I185" s="153" t="str">
        <f t="shared" si="5"/>
        <v/>
      </c>
    </row>
    <row r="186" spans="1:9" x14ac:dyDescent="0.2">
      <c r="A186" s="88">
        <v>183</v>
      </c>
      <c r="B186" s="88"/>
      <c r="C186" s="89"/>
      <c r="D186" s="77"/>
      <c r="E186" s="163"/>
      <c r="F186" s="163"/>
      <c r="G186" s="90"/>
      <c r="H186" s="129">
        <f t="shared" si="4"/>
        <v>0</v>
      </c>
      <c r="I186" s="153" t="str">
        <f t="shared" si="5"/>
        <v/>
      </c>
    </row>
    <row r="187" spans="1:9" x14ac:dyDescent="0.2">
      <c r="A187" s="88">
        <v>184</v>
      </c>
      <c r="B187" s="88"/>
      <c r="C187" s="89"/>
      <c r="D187" s="77"/>
      <c r="E187" s="163"/>
      <c r="F187" s="163"/>
      <c r="G187" s="90"/>
      <c r="H187" s="129">
        <f t="shared" si="4"/>
        <v>0</v>
      </c>
      <c r="I187" s="153" t="str">
        <f t="shared" si="5"/>
        <v/>
      </c>
    </row>
    <row r="188" spans="1:9" x14ac:dyDescent="0.2">
      <c r="A188" s="88">
        <v>185</v>
      </c>
      <c r="B188" s="88"/>
      <c r="C188" s="89"/>
      <c r="D188" s="77"/>
      <c r="E188" s="163"/>
      <c r="F188" s="163"/>
      <c r="G188" s="90"/>
      <c r="H188" s="129">
        <f t="shared" si="4"/>
        <v>0</v>
      </c>
      <c r="I188" s="153" t="str">
        <f t="shared" si="5"/>
        <v/>
      </c>
    </row>
    <row r="189" spans="1:9" x14ac:dyDescent="0.2">
      <c r="A189" s="88">
        <v>186</v>
      </c>
      <c r="B189" s="88"/>
      <c r="C189" s="89"/>
      <c r="D189" s="77"/>
      <c r="E189" s="163"/>
      <c r="F189" s="163"/>
      <c r="G189" s="90"/>
      <c r="H189" s="129">
        <f t="shared" si="4"/>
        <v>0</v>
      </c>
      <c r="I189" s="153" t="str">
        <f t="shared" si="5"/>
        <v/>
      </c>
    </row>
    <row r="190" spans="1:9" x14ac:dyDescent="0.2">
      <c r="A190" s="88">
        <v>187</v>
      </c>
      <c r="B190" s="88"/>
      <c r="C190" s="89"/>
      <c r="D190" s="77"/>
      <c r="E190" s="163"/>
      <c r="F190" s="163"/>
      <c r="G190" s="90"/>
      <c r="H190" s="129">
        <f t="shared" si="4"/>
        <v>0</v>
      </c>
      <c r="I190" s="153" t="str">
        <f t="shared" si="5"/>
        <v/>
      </c>
    </row>
    <row r="191" spans="1:9" x14ac:dyDescent="0.2">
      <c r="A191" s="88">
        <v>188</v>
      </c>
      <c r="B191" s="88"/>
      <c r="C191" s="89"/>
      <c r="D191" s="77"/>
      <c r="E191" s="163"/>
      <c r="F191" s="163"/>
      <c r="G191" s="90"/>
      <c r="H191" s="129">
        <f t="shared" si="4"/>
        <v>0</v>
      </c>
      <c r="I191" s="153" t="str">
        <f t="shared" si="5"/>
        <v/>
      </c>
    </row>
    <row r="192" spans="1:9" x14ac:dyDescent="0.2">
      <c r="A192" s="88">
        <v>189</v>
      </c>
      <c r="B192" s="88"/>
      <c r="C192" s="89"/>
      <c r="D192" s="77"/>
      <c r="E192" s="163"/>
      <c r="F192" s="163"/>
      <c r="G192" s="90"/>
      <c r="H192" s="129">
        <f t="shared" si="4"/>
        <v>0</v>
      </c>
      <c r="I192" s="153" t="str">
        <f t="shared" si="5"/>
        <v/>
      </c>
    </row>
    <row r="193" spans="1:9" x14ac:dyDescent="0.2">
      <c r="A193" s="88">
        <v>190</v>
      </c>
      <c r="B193" s="88"/>
      <c r="C193" s="89"/>
      <c r="D193" s="77"/>
      <c r="E193" s="163"/>
      <c r="F193" s="163"/>
      <c r="G193" s="90"/>
      <c r="H193" s="129">
        <f t="shared" si="4"/>
        <v>0</v>
      </c>
      <c r="I193" s="153" t="str">
        <f t="shared" si="5"/>
        <v/>
      </c>
    </row>
    <row r="194" spans="1:9" x14ac:dyDescent="0.2">
      <c r="A194" s="88">
        <v>191</v>
      </c>
      <c r="B194" s="88"/>
      <c r="C194" s="89"/>
      <c r="D194" s="77"/>
      <c r="E194" s="163"/>
      <c r="F194" s="163"/>
      <c r="G194" s="90"/>
      <c r="H194" s="129">
        <f t="shared" si="4"/>
        <v>0</v>
      </c>
      <c r="I194" s="153" t="str">
        <f t="shared" si="5"/>
        <v/>
      </c>
    </row>
    <row r="195" spans="1:9" x14ac:dyDescent="0.2">
      <c r="A195" s="88">
        <v>192</v>
      </c>
      <c r="B195" s="88"/>
      <c r="C195" s="89"/>
      <c r="D195" s="77"/>
      <c r="E195" s="163"/>
      <c r="F195" s="163"/>
      <c r="G195" s="90"/>
      <c r="H195" s="129">
        <f t="shared" si="4"/>
        <v>0</v>
      </c>
      <c r="I195" s="153" t="str">
        <f t="shared" si="5"/>
        <v/>
      </c>
    </row>
    <row r="196" spans="1:9" x14ac:dyDescent="0.2">
      <c r="A196" s="88">
        <v>193</v>
      </c>
      <c r="B196" s="88"/>
      <c r="C196" s="89"/>
      <c r="D196" s="77"/>
      <c r="E196" s="163"/>
      <c r="F196" s="163"/>
      <c r="G196" s="90"/>
      <c r="H196" s="129">
        <f t="shared" si="4"/>
        <v>0</v>
      </c>
      <c r="I196" s="153" t="str">
        <f t="shared" si="5"/>
        <v/>
      </c>
    </row>
    <row r="197" spans="1:9" x14ac:dyDescent="0.2">
      <c r="A197" s="88">
        <v>194</v>
      </c>
      <c r="B197" s="88"/>
      <c r="C197" s="89"/>
      <c r="D197" s="77"/>
      <c r="E197" s="163"/>
      <c r="F197" s="163"/>
      <c r="G197" s="90"/>
      <c r="H197" s="129">
        <f t="shared" ref="H197:H203" si="6">IFERROR((DATEDIF(E197,F197,"M")+1)*D197,0)</f>
        <v>0</v>
      </c>
      <c r="I197" s="153" t="str">
        <f t="shared" ref="I197:I203" si="7">SUBSTITUTE(B197," ","_")</f>
        <v/>
      </c>
    </row>
    <row r="198" spans="1:9" x14ac:dyDescent="0.2">
      <c r="A198" s="88">
        <v>195</v>
      </c>
      <c r="B198" s="88"/>
      <c r="C198" s="89"/>
      <c r="D198" s="77"/>
      <c r="E198" s="163"/>
      <c r="F198" s="163"/>
      <c r="G198" s="90"/>
      <c r="H198" s="129">
        <f t="shared" si="6"/>
        <v>0</v>
      </c>
      <c r="I198" s="153" t="str">
        <f t="shared" si="7"/>
        <v/>
      </c>
    </row>
    <row r="199" spans="1:9" x14ac:dyDescent="0.2">
      <c r="A199" s="88">
        <v>196</v>
      </c>
      <c r="B199" s="88"/>
      <c r="C199" s="89"/>
      <c r="D199" s="77"/>
      <c r="E199" s="163"/>
      <c r="F199" s="163"/>
      <c r="G199" s="90"/>
      <c r="H199" s="129">
        <f t="shared" si="6"/>
        <v>0</v>
      </c>
      <c r="I199" s="153" t="str">
        <f t="shared" si="7"/>
        <v/>
      </c>
    </row>
    <row r="200" spans="1:9" x14ac:dyDescent="0.2">
      <c r="A200" s="88">
        <v>197</v>
      </c>
      <c r="B200" s="88"/>
      <c r="C200" s="89"/>
      <c r="D200" s="77"/>
      <c r="E200" s="163"/>
      <c r="F200" s="163"/>
      <c r="G200" s="90"/>
      <c r="H200" s="129">
        <f t="shared" si="6"/>
        <v>0</v>
      </c>
      <c r="I200" s="153" t="str">
        <f t="shared" si="7"/>
        <v/>
      </c>
    </row>
    <row r="201" spans="1:9" x14ac:dyDescent="0.2">
      <c r="A201" s="88">
        <v>198</v>
      </c>
      <c r="B201" s="88"/>
      <c r="C201" s="89"/>
      <c r="D201" s="77"/>
      <c r="E201" s="163"/>
      <c r="F201" s="163"/>
      <c r="G201" s="90"/>
      <c r="H201" s="129">
        <f t="shared" si="6"/>
        <v>0</v>
      </c>
      <c r="I201" s="153" t="str">
        <f t="shared" si="7"/>
        <v/>
      </c>
    </row>
    <row r="202" spans="1:9" x14ac:dyDescent="0.2">
      <c r="A202" s="88">
        <v>199</v>
      </c>
      <c r="B202" s="88"/>
      <c r="C202" s="89"/>
      <c r="D202" s="77"/>
      <c r="E202" s="163"/>
      <c r="F202" s="163"/>
      <c r="G202" s="90"/>
      <c r="H202" s="129">
        <f t="shared" si="6"/>
        <v>0</v>
      </c>
      <c r="I202" s="153" t="str">
        <f t="shared" si="7"/>
        <v/>
      </c>
    </row>
    <row r="203" spans="1:9" ht="13.5" thickBot="1" x14ac:dyDescent="0.25">
      <c r="A203" s="88">
        <v>200</v>
      </c>
      <c r="B203" s="88"/>
      <c r="C203" s="89"/>
      <c r="D203" s="77"/>
      <c r="E203" s="163"/>
      <c r="F203" s="163"/>
      <c r="G203" s="90"/>
      <c r="H203" s="129">
        <f t="shared" si="6"/>
        <v>0</v>
      </c>
      <c r="I203" s="153" t="str">
        <f t="shared" si="7"/>
        <v/>
      </c>
    </row>
    <row r="204" spans="1:9" ht="20.25" customHeight="1" thickBot="1" x14ac:dyDescent="0.25">
      <c r="A204" s="320"/>
      <c r="B204" s="320"/>
      <c r="C204" s="321"/>
      <c r="D204" s="320"/>
      <c r="E204" s="320"/>
      <c r="F204" s="320"/>
      <c r="G204" s="322" t="s">
        <v>438</v>
      </c>
      <c r="H204" s="323">
        <f>SUM(H4:H203)</f>
        <v>230000</v>
      </c>
      <c r="I204" s="137"/>
    </row>
  </sheetData>
  <sheetProtection formatRows="0" autoFilter="0"/>
  <autoFilter ref="A3:H204" xr:uid="{00000000-0009-0000-0000-000009000000}"/>
  <mergeCells count="2">
    <mergeCell ref="A1:H1"/>
    <mergeCell ref="A2:H2"/>
  </mergeCells>
  <conditionalFormatting sqref="A4:H203">
    <cfRule type="expression" dxfId="1" priority="2">
      <formula>ISEVEN(ROW())</formula>
    </cfRule>
  </conditionalFormatting>
  <conditionalFormatting sqref="I4:I203">
    <cfRule type="expression" dxfId="0" priority="1" stopIfTrue="1">
      <formula>ISEVEN(ROW())</formula>
    </cfRule>
  </conditionalFormatting>
  <dataValidations count="2">
    <dataValidation type="list" allowBlank="1" showInputMessage="1" showErrorMessage="1" sqref="B4:B203" xr:uid="{00000000-0002-0000-0900-000000000000}">
      <formula1>Categorias</formula1>
    </dataValidation>
    <dataValidation type="list" allowBlank="1" showInputMessage="1" showErrorMessage="1" sqref="C4:C203" xr:uid="{00000000-0002-0000-0900-000001000000}">
      <formula1>INDIRECT($I4)</formula1>
    </dataValidation>
  </dataValidations>
  <pageMargins left="0.51181102362204722" right="0.51181102362204722" top="0.78740157480314965" bottom="0.78740157480314965" header="0.31496062992125984" footer="0.31496062992125984"/>
  <pageSetup paperSize="9" scale="93" fitToHeight="0" orientation="landscape" r:id="rId1"/>
  <headerFooter>
    <oddFoote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2" tint="-0.499984740745262"/>
  </sheetPr>
  <dimension ref="A1:L70"/>
  <sheetViews>
    <sheetView showGridLines="0" zoomScaleNormal="100" zoomScaleSheetLayoutView="100" workbookViewId="0">
      <pane xSplit="2" ySplit="2" topLeftCell="C3" activePane="bottomRight" state="frozen"/>
      <selection pane="topRight" activeCell="C14" sqref="C14"/>
      <selection pane="bottomLeft" activeCell="C14" sqref="C14"/>
      <selection pane="bottomRight" activeCell="M33" sqref="M33"/>
    </sheetView>
  </sheetViews>
  <sheetFormatPr defaultRowHeight="12.75" x14ac:dyDescent="0.2"/>
  <cols>
    <col min="1" max="1" width="6" style="3" customWidth="1"/>
    <col min="2" max="2" width="26.28515625" style="3" customWidth="1"/>
    <col min="3" max="3" width="19.5703125" style="3" customWidth="1"/>
    <col min="4" max="6" width="19.5703125" style="3" hidden="1" customWidth="1"/>
    <col min="7" max="7" width="19.5703125" style="3" customWidth="1"/>
    <col min="8" max="8" width="15.5703125" style="3" bestFit="1" customWidth="1"/>
    <col min="9" max="16384" width="9.140625" style="3"/>
  </cols>
  <sheetData>
    <row r="1" spans="1:12" s="48" customFormat="1" ht="42" customHeight="1" x14ac:dyDescent="0.2">
      <c r="A1" s="368" t="str">
        <f>Capa!A1</f>
        <v>Memória de Cálculo
Termo de Parceria nº 51/21 celebrado entre o Instituto Estadual de Florestas e o Instituto Ekos Brasil</v>
      </c>
      <c r="B1" s="368"/>
      <c r="C1" s="368"/>
      <c r="D1" s="368"/>
      <c r="E1" s="368"/>
      <c r="F1" s="368"/>
      <c r="G1" s="368"/>
      <c r="H1" s="368"/>
      <c r="I1" s="96"/>
      <c r="J1" s="96"/>
      <c r="K1" s="96"/>
      <c r="L1" s="96"/>
    </row>
    <row r="2" spans="1:12" s="48" customFormat="1" ht="21" customHeight="1" thickBot="1" x14ac:dyDescent="0.25">
      <c r="A2" s="369" t="s">
        <v>439</v>
      </c>
      <c r="B2" s="369"/>
      <c r="C2" s="369"/>
      <c r="D2" s="369"/>
      <c r="E2" s="369"/>
      <c r="F2" s="369"/>
      <c r="G2" s="369"/>
      <c r="H2" s="369"/>
      <c r="I2" s="96"/>
      <c r="J2" s="96"/>
      <c r="K2" s="96"/>
      <c r="L2" s="96"/>
    </row>
    <row r="3" spans="1:12" s="48" customFormat="1" ht="75" customHeight="1" thickBot="1" x14ac:dyDescent="0.25">
      <c r="A3" s="259" t="s">
        <v>91</v>
      </c>
      <c r="B3" s="260" t="s">
        <v>92</v>
      </c>
      <c r="C3" s="358" t="s">
        <v>440</v>
      </c>
      <c r="D3" s="358" t="s">
        <v>441</v>
      </c>
      <c r="E3" s="358" t="s">
        <v>442</v>
      </c>
      <c r="F3" s="358" t="s">
        <v>443</v>
      </c>
      <c r="G3" s="358" t="s">
        <v>444</v>
      </c>
      <c r="H3" s="261" t="s">
        <v>61</v>
      </c>
    </row>
    <row r="4" spans="1:12" s="48" customFormat="1" ht="23.25" customHeight="1" x14ac:dyDescent="0.2">
      <c r="A4" s="19" t="s">
        <v>183</v>
      </c>
      <c r="B4" s="351" t="s">
        <v>184</v>
      </c>
      <c r="C4" s="359">
        <v>0.5</v>
      </c>
      <c r="D4" s="359"/>
      <c r="E4" s="359"/>
      <c r="F4" s="359"/>
      <c r="G4" s="359">
        <v>0.5</v>
      </c>
      <c r="H4" s="356">
        <f t="shared" ref="H4:H35" si="0">SUM(C4:G4)</f>
        <v>1</v>
      </c>
    </row>
    <row r="5" spans="1:12" s="48" customFormat="1" ht="23.25" customHeight="1" x14ac:dyDescent="0.2">
      <c r="A5" s="19" t="s">
        <v>185</v>
      </c>
      <c r="B5" s="351" t="s">
        <v>186</v>
      </c>
      <c r="C5" s="359">
        <v>0.5</v>
      </c>
      <c r="D5" s="359"/>
      <c r="E5" s="359"/>
      <c r="F5" s="359"/>
      <c r="G5" s="359">
        <v>0.5</v>
      </c>
      <c r="H5" s="356">
        <f t="shared" si="0"/>
        <v>1</v>
      </c>
    </row>
    <row r="6" spans="1:12" s="48" customFormat="1" ht="23.25" customHeight="1" x14ac:dyDescent="0.2">
      <c r="A6" s="19" t="s">
        <v>187</v>
      </c>
      <c r="B6" s="351" t="s">
        <v>188</v>
      </c>
      <c r="C6" s="359">
        <v>0.5</v>
      </c>
      <c r="D6" s="359"/>
      <c r="E6" s="359"/>
      <c r="F6" s="359"/>
      <c r="G6" s="359">
        <v>0.5</v>
      </c>
      <c r="H6" s="356">
        <f t="shared" si="0"/>
        <v>1</v>
      </c>
    </row>
    <row r="7" spans="1:12" s="48" customFormat="1" ht="23.25" customHeight="1" x14ac:dyDescent="0.2">
      <c r="A7" s="19" t="s">
        <v>189</v>
      </c>
      <c r="B7" s="351" t="s">
        <v>190</v>
      </c>
      <c r="C7" s="359">
        <v>0.5</v>
      </c>
      <c r="D7" s="359"/>
      <c r="E7" s="359"/>
      <c r="F7" s="359"/>
      <c r="G7" s="359">
        <v>0.5</v>
      </c>
      <c r="H7" s="356">
        <f t="shared" si="0"/>
        <v>1</v>
      </c>
    </row>
    <row r="8" spans="1:12" s="48" customFormat="1" ht="23.25" customHeight="1" x14ac:dyDescent="0.2">
      <c r="A8" s="19" t="s">
        <v>191</v>
      </c>
      <c r="B8" s="351" t="s">
        <v>192</v>
      </c>
      <c r="C8" s="359">
        <v>0.5</v>
      </c>
      <c r="D8" s="359"/>
      <c r="E8" s="359"/>
      <c r="F8" s="359"/>
      <c r="G8" s="359">
        <v>0.5</v>
      </c>
      <c r="H8" s="356">
        <f t="shared" si="0"/>
        <v>1</v>
      </c>
    </row>
    <row r="9" spans="1:12" s="48" customFormat="1" ht="23.25" customHeight="1" x14ac:dyDescent="0.2">
      <c r="A9" s="19" t="s">
        <v>193</v>
      </c>
      <c r="B9" s="351" t="s">
        <v>194</v>
      </c>
      <c r="C9" s="359">
        <v>0.5</v>
      </c>
      <c r="D9" s="359"/>
      <c r="E9" s="359"/>
      <c r="F9" s="359"/>
      <c r="G9" s="359">
        <v>0.5</v>
      </c>
      <c r="H9" s="356">
        <f t="shared" si="0"/>
        <v>1</v>
      </c>
    </row>
    <row r="10" spans="1:12" s="48" customFormat="1" ht="23.25" customHeight="1" x14ac:dyDescent="0.2">
      <c r="A10" s="19" t="s">
        <v>195</v>
      </c>
      <c r="B10" s="351" t="s">
        <v>196</v>
      </c>
      <c r="C10" s="359">
        <v>0.5</v>
      </c>
      <c r="D10" s="359"/>
      <c r="E10" s="359"/>
      <c r="F10" s="359"/>
      <c r="G10" s="359">
        <v>0.5</v>
      </c>
      <c r="H10" s="356">
        <f t="shared" si="0"/>
        <v>1</v>
      </c>
    </row>
    <row r="11" spans="1:12" s="48" customFormat="1" ht="23.25" customHeight="1" x14ac:dyDescent="0.2">
      <c r="A11" s="19" t="s">
        <v>197</v>
      </c>
      <c r="B11" s="351" t="s">
        <v>198</v>
      </c>
      <c r="C11" s="359">
        <v>0.5</v>
      </c>
      <c r="D11" s="359"/>
      <c r="E11" s="359"/>
      <c r="F11" s="359"/>
      <c r="G11" s="359">
        <v>0.5</v>
      </c>
      <c r="H11" s="356">
        <f t="shared" si="0"/>
        <v>1</v>
      </c>
    </row>
    <row r="12" spans="1:12" s="48" customFormat="1" ht="23.25" customHeight="1" x14ac:dyDescent="0.2">
      <c r="A12" s="19" t="s">
        <v>199</v>
      </c>
      <c r="B12" s="351" t="s">
        <v>200</v>
      </c>
      <c r="C12" s="359">
        <v>0.5</v>
      </c>
      <c r="D12" s="359"/>
      <c r="E12" s="359"/>
      <c r="F12" s="359"/>
      <c r="G12" s="359">
        <v>0.5</v>
      </c>
      <c r="H12" s="356">
        <f t="shared" si="0"/>
        <v>1</v>
      </c>
    </row>
    <row r="13" spans="1:12" s="48" customFormat="1" ht="23.25" customHeight="1" x14ac:dyDescent="0.2">
      <c r="A13" s="19" t="s">
        <v>201</v>
      </c>
      <c r="B13" s="351" t="s">
        <v>202</v>
      </c>
      <c r="C13" s="359">
        <v>0.5</v>
      </c>
      <c r="D13" s="359"/>
      <c r="E13" s="359"/>
      <c r="F13" s="359"/>
      <c r="G13" s="359">
        <v>0.5</v>
      </c>
      <c r="H13" s="356">
        <f t="shared" si="0"/>
        <v>1</v>
      </c>
    </row>
    <row r="14" spans="1:12" s="48" customFormat="1" ht="23.25" customHeight="1" x14ac:dyDescent="0.2">
      <c r="A14" s="19" t="s">
        <v>203</v>
      </c>
      <c r="B14" s="351" t="s">
        <v>204</v>
      </c>
      <c r="C14" s="359">
        <v>0.5</v>
      </c>
      <c r="D14" s="359"/>
      <c r="E14" s="359"/>
      <c r="F14" s="359"/>
      <c r="G14" s="359">
        <v>0.5</v>
      </c>
      <c r="H14" s="356">
        <f t="shared" si="0"/>
        <v>1</v>
      </c>
    </row>
    <row r="15" spans="1:12" s="48" customFormat="1" ht="23.25" customHeight="1" x14ac:dyDescent="0.2">
      <c r="A15" s="19" t="s">
        <v>205</v>
      </c>
      <c r="B15" s="351" t="s">
        <v>206</v>
      </c>
      <c r="C15" s="359">
        <v>0.5</v>
      </c>
      <c r="D15" s="359"/>
      <c r="E15" s="359"/>
      <c r="F15" s="359"/>
      <c r="G15" s="359">
        <v>0.5</v>
      </c>
      <c r="H15" s="356">
        <f t="shared" si="0"/>
        <v>1</v>
      </c>
    </row>
    <row r="16" spans="1:12" s="48" customFormat="1" ht="23.25" customHeight="1" x14ac:dyDescent="0.2">
      <c r="A16" s="19" t="s">
        <v>207</v>
      </c>
      <c r="B16" s="351" t="s">
        <v>208</v>
      </c>
      <c r="C16" s="359">
        <v>0.5</v>
      </c>
      <c r="D16" s="359"/>
      <c r="E16" s="359"/>
      <c r="F16" s="359"/>
      <c r="G16" s="359">
        <v>0.5</v>
      </c>
      <c r="H16" s="356">
        <f t="shared" si="0"/>
        <v>1</v>
      </c>
    </row>
    <row r="17" spans="1:8" s="48" customFormat="1" ht="23.25" customHeight="1" x14ac:dyDescent="0.2">
      <c r="A17" s="19" t="s">
        <v>209</v>
      </c>
      <c r="B17" s="351" t="s">
        <v>210</v>
      </c>
      <c r="C17" s="359">
        <v>0.5</v>
      </c>
      <c r="D17" s="359"/>
      <c r="E17" s="359"/>
      <c r="F17" s="359"/>
      <c r="G17" s="359">
        <v>0.5</v>
      </c>
      <c r="H17" s="356">
        <f t="shared" si="0"/>
        <v>1</v>
      </c>
    </row>
    <row r="18" spans="1:8" s="48" customFormat="1" ht="23.25" customHeight="1" x14ac:dyDescent="0.2">
      <c r="A18" s="19" t="s">
        <v>211</v>
      </c>
      <c r="B18" s="351" t="s">
        <v>212</v>
      </c>
      <c r="C18" s="359">
        <v>0.5</v>
      </c>
      <c r="D18" s="359"/>
      <c r="E18" s="359"/>
      <c r="F18" s="359"/>
      <c r="G18" s="359">
        <v>0.5</v>
      </c>
      <c r="H18" s="356">
        <f t="shared" si="0"/>
        <v>1</v>
      </c>
    </row>
    <row r="19" spans="1:8" s="48" customFormat="1" ht="23.25" customHeight="1" x14ac:dyDescent="0.2">
      <c r="A19" s="19" t="s">
        <v>213</v>
      </c>
      <c r="B19" s="22" t="s">
        <v>214</v>
      </c>
      <c r="C19" s="359"/>
      <c r="D19" s="359"/>
      <c r="E19" s="359"/>
      <c r="F19" s="359"/>
      <c r="G19" s="359"/>
      <c r="H19" s="356">
        <f t="shared" si="0"/>
        <v>0</v>
      </c>
    </row>
    <row r="20" spans="1:8" s="48" customFormat="1" ht="23.25" customHeight="1" x14ac:dyDescent="0.2">
      <c r="A20" s="19" t="s">
        <v>215</v>
      </c>
      <c r="B20" s="351" t="s">
        <v>216</v>
      </c>
      <c r="C20" s="359"/>
      <c r="D20" s="359"/>
      <c r="E20" s="359"/>
      <c r="F20" s="359"/>
      <c r="G20" s="359"/>
      <c r="H20" s="356">
        <f t="shared" si="0"/>
        <v>0</v>
      </c>
    </row>
    <row r="21" spans="1:8" s="48" customFormat="1" ht="23.25" customHeight="1" x14ac:dyDescent="0.2">
      <c r="A21" s="19" t="s">
        <v>217</v>
      </c>
      <c r="B21" s="351" t="s">
        <v>218</v>
      </c>
      <c r="C21" s="359"/>
      <c r="D21" s="359"/>
      <c r="E21" s="359"/>
      <c r="F21" s="359"/>
      <c r="G21" s="359"/>
      <c r="H21" s="356">
        <f t="shared" si="0"/>
        <v>0</v>
      </c>
    </row>
    <row r="22" spans="1:8" s="48" customFormat="1" ht="23.25" customHeight="1" x14ac:dyDescent="0.2">
      <c r="A22" s="19" t="s">
        <v>219</v>
      </c>
      <c r="B22" s="351" t="s">
        <v>220</v>
      </c>
      <c r="C22" s="359">
        <v>0.5</v>
      </c>
      <c r="D22" s="359"/>
      <c r="E22" s="359"/>
      <c r="F22" s="359"/>
      <c r="G22" s="359">
        <v>0.5</v>
      </c>
      <c r="H22" s="356">
        <f t="shared" si="0"/>
        <v>1</v>
      </c>
    </row>
    <row r="23" spans="1:8" s="48" customFormat="1" ht="23.25" customHeight="1" x14ac:dyDescent="0.2">
      <c r="A23" s="19" t="s">
        <v>221</v>
      </c>
      <c r="B23" s="352" t="s">
        <v>222</v>
      </c>
      <c r="C23" s="359"/>
      <c r="D23" s="359"/>
      <c r="E23" s="359"/>
      <c r="F23" s="359"/>
      <c r="G23" s="359"/>
      <c r="H23" s="356">
        <f t="shared" si="0"/>
        <v>0</v>
      </c>
    </row>
    <row r="24" spans="1:8" s="48" customFormat="1" ht="23.25" customHeight="1" x14ac:dyDescent="0.2">
      <c r="A24" s="19" t="s">
        <v>223</v>
      </c>
      <c r="B24" s="352" t="s">
        <v>224</v>
      </c>
      <c r="C24" s="359"/>
      <c r="D24" s="359"/>
      <c r="E24" s="359"/>
      <c r="F24" s="359"/>
      <c r="G24" s="359"/>
      <c r="H24" s="356">
        <f t="shared" si="0"/>
        <v>0</v>
      </c>
    </row>
    <row r="25" spans="1:8" s="48" customFormat="1" ht="22.5" x14ac:dyDescent="0.2">
      <c r="A25" s="19" t="s">
        <v>225</v>
      </c>
      <c r="B25" s="352" t="s">
        <v>226</v>
      </c>
      <c r="C25" s="359"/>
      <c r="D25" s="359"/>
      <c r="E25" s="359"/>
      <c r="F25" s="359"/>
      <c r="G25" s="359"/>
      <c r="H25" s="356">
        <f t="shared" si="0"/>
        <v>0</v>
      </c>
    </row>
    <row r="26" spans="1:8" s="48" customFormat="1" ht="23.25" customHeight="1" x14ac:dyDescent="0.2">
      <c r="A26" s="19" t="s">
        <v>227</v>
      </c>
      <c r="B26" s="352" t="s">
        <v>228</v>
      </c>
      <c r="C26" s="359"/>
      <c r="D26" s="359"/>
      <c r="E26" s="359"/>
      <c r="F26" s="359"/>
      <c r="G26" s="359"/>
      <c r="H26" s="356">
        <f t="shared" si="0"/>
        <v>0</v>
      </c>
    </row>
    <row r="27" spans="1:8" s="48" customFormat="1" ht="23.25" customHeight="1" x14ac:dyDescent="0.2">
      <c r="A27" s="19" t="s">
        <v>229</v>
      </c>
      <c r="B27" s="352" t="s">
        <v>230</v>
      </c>
      <c r="C27" s="359"/>
      <c r="D27" s="359"/>
      <c r="E27" s="359"/>
      <c r="F27" s="359"/>
      <c r="G27" s="359"/>
      <c r="H27" s="356">
        <f t="shared" si="0"/>
        <v>0</v>
      </c>
    </row>
    <row r="28" spans="1:8" s="48" customFormat="1" ht="23.25" customHeight="1" x14ac:dyDescent="0.2">
      <c r="A28" s="19" t="s">
        <v>231</v>
      </c>
      <c r="B28" s="352" t="s">
        <v>232</v>
      </c>
      <c r="C28" s="359"/>
      <c r="D28" s="359"/>
      <c r="E28" s="359"/>
      <c r="F28" s="359"/>
      <c r="G28" s="359"/>
      <c r="H28" s="356">
        <f t="shared" si="0"/>
        <v>0</v>
      </c>
    </row>
    <row r="29" spans="1:8" s="48" customFormat="1" ht="23.25" customHeight="1" x14ac:dyDescent="0.2">
      <c r="A29" s="19" t="s">
        <v>233</v>
      </c>
      <c r="B29" s="352" t="s">
        <v>234</v>
      </c>
      <c r="C29" s="359"/>
      <c r="D29" s="359"/>
      <c r="E29" s="359"/>
      <c r="F29" s="359"/>
      <c r="G29" s="359"/>
      <c r="H29" s="356">
        <f t="shared" si="0"/>
        <v>0</v>
      </c>
    </row>
    <row r="30" spans="1:8" s="48" customFormat="1" ht="23.25" customHeight="1" x14ac:dyDescent="0.2">
      <c r="A30" s="19" t="s">
        <v>235</v>
      </c>
      <c r="B30" s="352" t="s">
        <v>236</v>
      </c>
      <c r="C30" s="359"/>
      <c r="D30" s="359"/>
      <c r="E30" s="359"/>
      <c r="F30" s="359"/>
      <c r="G30" s="359"/>
      <c r="H30" s="356">
        <f t="shared" si="0"/>
        <v>0</v>
      </c>
    </row>
    <row r="31" spans="1:8" s="48" customFormat="1" ht="23.25" customHeight="1" x14ac:dyDescent="0.2">
      <c r="A31" s="19" t="s">
        <v>237</v>
      </c>
      <c r="B31" s="352" t="s">
        <v>238</v>
      </c>
      <c r="C31" s="359"/>
      <c r="D31" s="359"/>
      <c r="E31" s="359"/>
      <c r="F31" s="359"/>
      <c r="G31" s="359"/>
      <c r="H31" s="356">
        <f t="shared" si="0"/>
        <v>0</v>
      </c>
    </row>
    <row r="32" spans="1:8" s="48" customFormat="1" ht="23.25" customHeight="1" x14ac:dyDescent="0.2">
      <c r="A32" s="19" t="s">
        <v>239</v>
      </c>
      <c r="B32" s="352" t="s">
        <v>240</v>
      </c>
      <c r="C32" s="359"/>
      <c r="D32" s="359"/>
      <c r="E32" s="359"/>
      <c r="F32" s="359"/>
      <c r="G32" s="359"/>
      <c r="H32" s="356">
        <f t="shared" si="0"/>
        <v>0</v>
      </c>
    </row>
    <row r="33" spans="1:8" s="48" customFormat="1" ht="23.25" customHeight="1" x14ac:dyDescent="0.2">
      <c r="A33" s="19" t="s">
        <v>241</v>
      </c>
      <c r="B33" s="352" t="s">
        <v>242</v>
      </c>
      <c r="C33" s="359"/>
      <c r="D33" s="359"/>
      <c r="E33" s="359"/>
      <c r="F33" s="359"/>
      <c r="G33" s="359"/>
      <c r="H33" s="356">
        <f t="shared" si="0"/>
        <v>0</v>
      </c>
    </row>
    <row r="34" spans="1:8" s="48" customFormat="1" ht="23.25" customHeight="1" x14ac:dyDescent="0.2">
      <c r="A34" s="19" t="s">
        <v>243</v>
      </c>
      <c r="B34" s="352" t="s">
        <v>244</v>
      </c>
      <c r="C34" s="359"/>
      <c r="D34" s="359"/>
      <c r="E34" s="359"/>
      <c r="F34" s="359"/>
      <c r="G34" s="359"/>
      <c r="H34" s="356">
        <f t="shared" si="0"/>
        <v>0</v>
      </c>
    </row>
    <row r="35" spans="1:8" s="48" customFormat="1" ht="23.25" customHeight="1" x14ac:dyDescent="0.2">
      <c r="A35" s="19" t="s">
        <v>245</v>
      </c>
      <c r="B35" s="352" t="s">
        <v>246</v>
      </c>
      <c r="C35" s="359"/>
      <c r="D35" s="359"/>
      <c r="E35" s="359"/>
      <c r="F35" s="359"/>
      <c r="G35" s="359"/>
      <c r="H35" s="356">
        <f t="shared" si="0"/>
        <v>0</v>
      </c>
    </row>
    <row r="36" spans="1:8" s="48" customFormat="1" ht="23.25" customHeight="1" x14ac:dyDescent="0.2">
      <c r="A36" s="19" t="s">
        <v>247</v>
      </c>
      <c r="B36" s="352" t="s">
        <v>248</v>
      </c>
      <c r="C36" s="359"/>
      <c r="D36" s="359"/>
      <c r="E36" s="359"/>
      <c r="F36" s="359"/>
      <c r="G36" s="359"/>
      <c r="H36" s="356">
        <f t="shared" ref="H36:H63" si="1">SUM(C36:G36)</f>
        <v>0</v>
      </c>
    </row>
    <row r="37" spans="1:8" s="48" customFormat="1" ht="23.25" customHeight="1" x14ac:dyDescent="0.2">
      <c r="A37" s="19" t="s">
        <v>249</v>
      </c>
      <c r="B37" s="352" t="s">
        <v>250</v>
      </c>
      <c r="C37" s="359"/>
      <c r="D37" s="359"/>
      <c r="E37" s="359"/>
      <c r="F37" s="359"/>
      <c r="G37" s="359"/>
      <c r="H37" s="356">
        <f t="shared" si="1"/>
        <v>0</v>
      </c>
    </row>
    <row r="38" spans="1:8" s="48" customFormat="1" ht="23.25" customHeight="1" x14ac:dyDescent="0.2">
      <c r="A38" s="19" t="s">
        <v>251</v>
      </c>
      <c r="B38" s="352" t="s">
        <v>252</v>
      </c>
      <c r="C38" s="359"/>
      <c r="D38" s="359"/>
      <c r="E38" s="359"/>
      <c r="F38" s="359"/>
      <c r="G38" s="359"/>
      <c r="H38" s="356">
        <f t="shared" si="1"/>
        <v>0</v>
      </c>
    </row>
    <row r="39" spans="1:8" s="48" customFormat="1" ht="23.25" customHeight="1" x14ac:dyDescent="0.2">
      <c r="A39" s="19" t="s">
        <v>253</v>
      </c>
      <c r="B39" s="352" t="s">
        <v>254</v>
      </c>
      <c r="C39" s="359"/>
      <c r="D39" s="359"/>
      <c r="E39" s="359"/>
      <c r="F39" s="359"/>
      <c r="G39" s="359"/>
      <c r="H39" s="356">
        <f t="shared" si="1"/>
        <v>0</v>
      </c>
    </row>
    <row r="40" spans="1:8" s="48" customFormat="1" ht="23.25" customHeight="1" x14ac:dyDescent="0.2">
      <c r="A40" s="19" t="s">
        <v>255</v>
      </c>
      <c r="B40" s="352" t="s">
        <v>256</v>
      </c>
      <c r="C40" s="359">
        <v>0.5</v>
      </c>
      <c r="D40" s="359"/>
      <c r="E40" s="359"/>
      <c r="F40" s="359"/>
      <c r="G40" s="359">
        <v>0.5</v>
      </c>
      <c r="H40" s="356">
        <f t="shared" si="1"/>
        <v>1</v>
      </c>
    </row>
    <row r="41" spans="1:8" s="48" customFormat="1" ht="23.25" customHeight="1" x14ac:dyDescent="0.2">
      <c r="A41" s="19" t="s">
        <v>257</v>
      </c>
      <c r="B41" s="352" t="s">
        <v>258</v>
      </c>
      <c r="C41" s="359">
        <v>0.5</v>
      </c>
      <c r="D41" s="359"/>
      <c r="E41" s="359"/>
      <c r="F41" s="359"/>
      <c r="G41" s="359">
        <v>0.5</v>
      </c>
      <c r="H41" s="356">
        <f t="shared" si="1"/>
        <v>1</v>
      </c>
    </row>
    <row r="42" spans="1:8" s="48" customFormat="1" ht="23.25" customHeight="1" x14ac:dyDescent="0.2">
      <c r="A42" s="19" t="s">
        <v>259</v>
      </c>
      <c r="B42" s="352" t="s">
        <v>260</v>
      </c>
      <c r="C42" s="359"/>
      <c r="D42" s="359"/>
      <c r="E42" s="359"/>
      <c r="F42" s="359"/>
      <c r="G42" s="359"/>
      <c r="H42" s="356">
        <f t="shared" si="1"/>
        <v>0</v>
      </c>
    </row>
    <row r="43" spans="1:8" s="48" customFormat="1" ht="23.25" customHeight="1" x14ac:dyDescent="0.2">
      <c r="A43" s="19" t="s">
        <v>261</v>
      </c>
      <c r="B43" s="352" t="s">
        <v>262</v>
      </c>
      <c r="C43" s="359"/>
      <c r="D43" s="359"/>
      <c r="E43" s="359"/>
      <c r="F43" s="359"/>
      <c r="G43" s="359"/>
      <c r="H43" s="356">
        <f t="shared" si="1"/>
        <v>0</v>
      </c>
    </row>
    <row r="44" spans="1:8" s="48" customFormat="1" ht="23.25" customHeight="1" x14ac:dyDescent="0.2">
      <c r="A44" s="19" t="s">
        <v>263</v>
      </c>
      <c r="B44" s="352" t="s">
        <v>264</v>
      </c>
      <c r="C44" s="359"/>
      <c r="D44" s="359"/>
      <c r="E44" s="359"/>
      <c r="F44" s="359"/>
      <c r="G44" s="359"/>
      <c r="H44" s="356">
        <f t="shared" si="1"/>
        <v>0</v>
      </c>
    </row>
    <row r="45" spans="1:8" s="48" customFormat="1" ht="23.25" customHeight="1" x14ac:dyDescent="0.2">
      <c r="A45" s="19" t="s">
        <v>265</v>
      </c>
      <c r="B45" s="352" t="s">
        <v>266</v>
      </c>
      <c r="C45" s="359">
        <v>0.5</v>
      </c>
      <c r="E45" s="359"/>
      <c r="F45" s="359"/>
      <c r="G45" s="359">
        <v>0.5</v>
      </c>
      <c r="H45" s="356">
        <f>SUM(C45:G45)</f>
        <v>1</v>
      </c>
    </row>
    <row r="46" spans="1:8" s="48" customFormat="1" ht="23.25" customHeight="1" x14ac:dyDescent="0.2">
      <c r="A46" s="19" t="s">
        <v>267</v>
      </c>
      <c r="B46" s="22" t="s">
        <v>268</v>
      </c>
      <c r="C46" s="359"/>
      <c r="D46" s="359"/>
      <c r="E46" s="359"/>
      <c r="F46" s="359"/>
      <c r="G46" s="359"/>
      <c r="H46" s="356">
        <f t="shared" si="1"/>
        <v>0</v>
      </c>
    </row>
    <row r="47" spans="1:8" s="48" customFormat="1" ht="23.25" customHeight="1" x14ac:dyDescent="0.2">
      <c r="A47" s="19" t="s">
        <v>269</v>
      </c>
      <c r="B47" s="353" t="s">
        <v>270</v>
      </c>
      <c r="C47" s="359"/>
      <c r="D47" s="359"/>
      <c r="E47" s="359"/>
      <c r="F47" s="359"/>
      <c r="G47" s="359"/>
      <c r="H47" s="356">
        <f t="shared" si="1"/>
        <v>0</v>
      </c>
    </row>
    <row r="48" spans="1:8" s="48" customFormat="1" ht="23.25" customHeight="1" x14ac:dyDescent="0.2">
      <c r="A48" s="19" t="s">
        <v>271</v>
      </c>
      <c r="B48" s="22" t="s">
        <v>272</v>
      </c>
      <c r="C48" s="359"/>
      <c r="D48" s="359"/>
      <c r="E48" s="359"/>
      <c r="F48" s="359"/>
      <c r="G48" s="359"/>
      <c r="H48" s="356">
        <f t="shared" si="1"/>
        <v>0</v>
      </c>
    </row>
    <row r="49" spans="1:8" s="48" customFormat="1" ht="23.25" customHeight="1" x14ac:dyDescent="0.2">
      <c r="A49" s="19" t="s">
        <v>273</v>
      </c>
      <c r="B49" s="352" t="s">
        <v>274</v>
      </c>
      <c r="C49" s="359"/>
      <c r="D49" s="359"/>
      <c r="E49" s="359"/>
      <c r="F49" s="359"/>
      <c r="G49" s="359"/>
      <c r="H49" s="356">
        <f t="shared" si="1"/>
        <v>0</v>
      </c>
    </row>
    <row r="50" spans="1:8" s="48" customFormat="1" ht="23.25" customHeight="1" x14ac:dyDescent="0.2">
      <c r="A50" s="19" t="s">
        <v>275</v>
      </c>
      <c r="B50" s="352" t="s">
        <v>276</v>
      </c>
      <c r="C50" s="359"/>
      <c r="D50" s="359"/>
      <c r="E50" s="359"/>
      <c r="F50" s="359"/>
      <c r="G50" s="359"/>
      <c r="H50" s="356">
        <f t="shared" si="1"/>
        <v>0</v>
      </c>
    </row>
    <row r="51" spans="1:8" s="48" customFormat="1" ht="23.25" customHeight="1" x14ac:dyDescent="0.2">
      <c r="A51" s="19" t="s">
        <v>277</v>
      </c>
      <c r="B51" s="352" t="s">
        <v>278</v>
      </c>
      <c r="C51" s="359"/>
      <c r="D51" s="359"/>
      <c r="E51" s="359"/>
      <c r="F51" s="359"/>
      <c r="G51" s="359"/>
      <c r="H51" s="356">
        <f t="shared" si="1"/>
        <v>0</v>
      </c>
    </row>
    <row r="52" spans="1:8" s="48" customFormat="1" ht="23.25" customHeight="1" x14ac:dyDescent="0.2">
      <c r="A52" s="19" t="s">
        <v>279</v>
      </c>
      <c r="B52" s="352" t="s">
        <v>280</v>
      </c>
      <c r="C52" s="359"/>
      <c r="D52" s="359"/>
      <c r="E52" s="359"/>
      <c r="F52" s="359"/>
      <c r="G52" s="359"/>
      <c r="H52" s="356">
        <f t="shared" si="1"/>
        <v>0</v>
      </c>
    </row>
    <row r="53" spans="1:8" s="48" customFormat="1" ht="23.25" customHeight="1" x14ac:dyDescent="0.2">
      <c r="A53" s="19" t="s">
        <v>281</v>
      </c>
      <c r="B53" s="352" t="s">
        <v>282</v>
      </c>
      <c r="C53" s="359"/>
      <c r="D53" s="359"/>
      <c r="E53" s="359"/>
      <c r="F53" s="359"/>
      <c r="G53" s="359"/>
      <c r="H53" s="356">
        <f t="shared" si="1"/>
        <v>0</v>
      </c>
    </row>
    <row r="54" spans="1:8" s="48" customFormat="1" ht="23.25" customHeight="1" x14ac:dyDescent="0.2">
      <c r="A54" s="19" t="s">
        <v>283</v>
      </c>
      <c r="B54" s="352" t="s">
        <v>284</v>
      </c>
      <c r="C54" s="359"/>
      <c r="D54" s="359"/>
      <c r="E54" s="359"/>
      <c r="F54" s="359"/>
      <c r="G54" s="359"/>
      <c r="H54" s="356">
        <f t="shared" si="1"/>
        <v>0</v>
      </c>
    </row>
    <row r="55" spans="1:8" s="48" customFormat="1" ht="23.25" customHeight="1" x14ac:dyDescent="0.2">
      <c r="A55" s="19" t="s">
        <v>285</v>
      </c>
      <c r="B55" s="352" t="s">
        <v>286</v>
      </c>
      <c r="C55" s="359"/>
      <c r="D55" s="359"/>
      <c r="E55" s="359"/>
      <c r="F55" s="359"/>
      <c r="G55" s="359"/>
      <c r="H55" s="356">
        <f t="shared" si="1"/>
        <v>0</v>
      </c>
    </row>
    <row r="56" spans="1:8" s="48" customFormat="1" ht="23.25" customHeight="1" x14ac:dyDescent="0.2">
      <c r="A56" s="19" t="s">
        <v>287</v>
      </c>
      <c r="B56" s="352" t="s">
        <v>288</v>
      </c>
      <c r="C56" s="359"/>
      <c r="D56" s="359"/>
      <c r="E56" s="359"/>
      <c r="F56" s="359"/>
      <c r="G56" s="359"/>
      <c r="H56" s="356">
        <f t="shared" si="1"/>
        <v>0</v>
      </c>
    </row>
    <row r="57" spans="1:8" s="48" customFormat="1" ht="23.25" customHeight="1" x14ac:dyDescent="0.2">
      <c r="A57" s="19" t="s">
        <v>289</v>
      </c>
      <c r="B57" s="352" t="s">
        <v>290</v>
      </c>
      <c r="C57" s="359"/>
      <c r="D57" s="359"/>
      <c r="E57" s="359"/>
      <c r="F57" s="359"/>
      <c r="G57" s="359"/>
      <c r="H57" s="356">
        <f t="shared" si="1"/>
        <v>0</v>
      </c>
    </row>
    <row r="58" spans="1:8" s="48" customFormat="1" ht="23.25" customHeight="1" x14ac:dyDescent="0.2">
      <c r="A58" s="19" t="s">
        <v>291</v>
      </c>
      <c r="B58" s="352" t="s">
        <v>292</v>
      </c>
      <c r="C58" s="359"/>
      <c r="D58" s="359"/>
      <c r="E58" s="359"/>
      <c r="F58" s="359"/>
      <c r="G58" s="359"/>
      <c r="H58" s="356">
        <f t="shared" si="1"/>
        <v>0</v>
      </c>
    </row>
    <row r="59" spans="1:8" s="48" customFormat="1" ht="23.25" customHeight="1" x14ac:dyDescent="0.2">
      <c r="A59" s="19" t="s">
        <v>293</v>
      </c>
      <c r="B59" s="352" t="s">
        <v>294</v>
      </c>
      <c r="C59" s="359"/>
      <c r="D59" s="359"/>
      <c r="E59" s="359"/>
      <c r="F59" s="359"/>
      <c r="G59" s="359"/>
      <c r="H59" s="356">
        <f t="shared" si="1"/>
        <v>0</v>
      </c>
    </row>
    <row r="60" spans="1:8" s="48" customFormat="1" ht="23.25" customHeight="1" x14ac:dyDescent="0.2">
      <c r="A60" s="19" t="s">
        <v>295</v>
      </c>
      <c r="B60" s="352" t="s">
        <v>296</v>
      </c>
      <c r="C60" s="359"/>
      <c r="D60" s="359"/>
      <c r="E60" s="359"/>
      <c r="F60" s="359"/>
      <c r="G60" s="359"/>
      <c r="H60" s="356">
        <f t="shared" si="1"/>
        <v>0</v>
      </c>
    </row>
    <row r="61" spans="1:8" s="48" customFormat="1" ht="23.25" customHeight="1" x14ac:dyDescent="0.2">
      <c r="A61" s="19" t="s">
        <v>297</v>
      </c>
      <c r="B61" s="352" t="s">
        <v>298</v>
      </c>
      <c r="C61" s="359"/>
      <c r="D61" s="359"/>
      <c r="E61" s="359"/>
      <c r="F61" s="359"/>
      <c r="G61" s="359"/>
      <c r="H61" s="356">
        <f t="shared" si="1"/>
        <v>0</v>
      </c>
    </row>
    <row r="62" spans="1:8" s="48" customFormat="1" ht="23.25" customHeight="1" x14ac:dyDescent="0.2">
      <c r="A62" s="19" t="s">
        <v>299</v>
      </c>
      <c r="B62" s="352" t="s">
        <v>300</v>
      </c>
      <c r="C62" s="359"/>
      <c r="D62" s="359"/>
      <c r="E62" s="359"/>
      <c r="F62" s="359"/>
      <c r="G62" s="359"/>
      <c r="H62" s="356">
        <f t="shared" si="1"/>
        <v>0</v>
      </c>
    </row>
    <row r="63" spans="1:8" s="48" customFormat="1" ht="23.25" customHeight="1" thickBot="1" x14ac:dyDescent="0.25">
      <c r="A63" s="19" t="s">
        <v>301</v>
      </c>
      <c r="B63" s="355" t="s">
        <v>302</v>
      </c>
      <c r="C63" s="360"/>
      <c r="D63" s="360"/>
      <c r="E63" s="360"/>
      <c r="F63" s="360"/>
      <c r="G63" s="360"/>
      <c r="H63" s="357">
        <f t="shared" si="1"/>
        <v>0</v>
      </c>
    </row>
    <row r="64" spans="1:8" s="48" customFormat="1" x14ac:dyDescent="0.2">
      <c r="A64" s="3"/>
      <c r="B64" s="3"/>
      <c r="C64" s="3"/>
      <c r="D64" s="3"/>
      <c r="E64" s="3"/>
      <c r="F64" s="3"/>
      <c r="G64" s="3"/>
      <c r="H64" s="3"/>
    </row>
    <row r="65" spans="1:3" s="48" customFormat="1" x14ac:dyDescent="0.2">
      <c r="A65" s="3"/>
      <c r="B65" s="3"/>
      <c r="C65" s="3"/>
    </row>
    <row r="66" spans="1:3" s="48" customFormat="1" x14ac:dyDescent="0.2">
      <c r="A66" s="3"/>
      <c r="B66" s="3"/>
      <c r="C66" s="3"/>
    </row>
    <row r="67" spans="1:3" s="48" customFormat="1" x14ac:dyDescent="0.2">
      <c r="A67" s="3"/>
      <c r="B67" s="3"/>
      <c r="C67" s="3"/>
    </row>
    <row r="68" spans="1:3" s="48" customFormat="1" x14ac:dyDescent="0.2">
      <c r="A68" s="3"/>
      <c r="B68" s="3"/>
      <c r="C68" s="3"/>
    </row>
    <row r="69" spans="1:3" s="48" customFormat="1" x14ac:dyDescent="0.2">
      <c r="A69" s="3"/>
      <c r="B69" s="3"/>
      <c r="C69" s="3"/>
    </row>
    <row r="70" spans="1:3" s="48" customFormat="1" x14ac:dyDescent="0.2">
      <c r="A70" s="3"/>
      <c r="B70" s="3"/>
      <c r="C70" s="3"/>
    </row>
  </sheetData>
  <sheetProtection algorithmName="SHA-512" hashValue="QVKoPV2mXqnl/GK8UJpwiNAgJl+itOdL1L5bAwbgTusSyT1llGfT1+fCNK50Vbzvxq6OofmysZdv1/QTaFL0iQ==" saltValue="YP81aHQFLQQyEoHimSfqjg==" spinCount="100000" sheet="1" objects="1" scenarios="1" formatColumns="0" formatRows="0"/>
  <dataConsolidate/>
  <mergeCells count="2">
    <mergeCell ref="A1:H1"/>
    <mergeCell ref="A2:H2"/>
  </mergeCells>
  <pageMargins left="0.19685039370078741" right="0.19685039370078741" top="0.59055118110236227" bottom="0.59055118110236227" header="0" footer="0"/>
  <pageSetup paperSize="9" scale="63" fitToWidth="3" fitToHeight="4" orientation="landscape" horizontalDpi="4294967294" verticalDpi="4294967294" r:id="rId1"/>
  <headerFooter>
    <oddFoote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Plan8">
    <tabColor theme="0" tint="-0.249977111117893"/>
    <pageSetUpPr fitToPage="1"/>
  </sheetPr>
  <dimension ref="A1:F18"/>
  <sheetViews>
    <sheetView zoomScaleNormal="100" zoomScaleSheetLayoutView="100" zoomScalePageLayoutView="25" workbookViewId="0">
      <selection activeCell="B14" sqref="B14"/>
    </sheetView>
  </sheetViews>
  <sheetFormatPr defaultRowHeight="15" x14ac:dyDescent="0.25"/>
  <cols>
    <col min="1" max="1" width="14.140625" style="5" customWidth="1"/>
    <col min="2" max="2" width="55.42578125" style="5" customWidth="1"/>
    <col min="3" max="3" width="19.28515625" style="7" customWidth="1"/>
    <col min="4" max="5" width="16.140625" style="7" customWidth="1"/>
    <col min="6" max="6" width="15.5703125" style="5" customWidth="1"/>
    <col min="7" max="16384" width="9.140625" style="5"/>
  </cols>
  <sheetData>
    <row r="1" spans="1:6" ht="78" customHeight="1" x14ac:dyDescent="0.25">
      <c r="A1" s="400" t="str">
        <f>Capa!A1</f>
        <v>Memória de Cálculo
Termo de Parceria nº 51/21 celebrado entre o Instituto Estadual de Florestas e o Instituto Ekos Brasil</v>
      </c>
      <c r="B1" s="400"/>
      <c r="C1" s="400"/>
      <c r="D1" s="400"/>
      <c r="E1" s="400"/>
      <c r="F1" s="400"/>
    </row>
    <row r="2" spans="1:6" ht="27.75" customHeight="1" x14ac:dyDescent="0.25">
      <c r="A2" s="400" t="str">
        <f>IF(Capa!A2="","",Capa!A2)</f>
        <v>3º Termo Aditivo</v>
      </c>
      <c r="B2" s="400"/>
      <c r="C2" s="400"/>
      <c r="D2" s="400"/>
      <c r="E2" s="400"/>
      <c r="F2" s="400"/>
    </row>
    <row r="3" spans="1:6" ht="24.75" customHeight="1" x14ac:dyDescent="0.35">
      <c r="A3" s="401"/>
      <c r="B3" s="401"/>
      <c r="C3" s="401"/>
      <c r="D3" s="401"/>
      <c r="E3" s="401"/>
      <c r="F3" s="401"/>
    </row>
    <row r="4" spans="1:6" ht="24.75" customHeight="1" x14ac:dyDescent="0.3">
      <c r="A4" s="402" t="s">
        <v>1</v>
      </c>
      <c r="B4" s="402"/>
      <c r="C4" s="402"/>
      <c r="D4" s="402"/>
      <c r="E4" s="402"/>
      <c r="F4" s="402"/>
    </row>
    <row r="5" spans="1:6" ht="51" customHeight="1" x14ac:dyDescent="0.25">
      <c r="A5" s="403" t="str">
        <f>TEXT(Capa!A5,"mmm/aaaa")&amp;" a "&amp;TEXT(Capa!A7,"mmm/aaaa")</f>
        <v>dez/2025 a mai/2026</v>
      </c>
      <c r="B5" s="403"/>
      <c r="C5" s="403"/>
      <c r="D5" s="403"/>
      <c r="E5" s="403"/>
      <c r="F5" s="403"/>
    </row>
    <row r="6" spans="1:6" ht="20.25" customHeight="1" x14ac:dyDescent="0.35">
      <c r="A6" s="404"/>
      <c r="B6" s="404"/>
      <c r="C6" s="404"/>
      <c r="D6" s="404"/>
      <c r="E6" s="404"/>
      <c r="F6" s="404"/>
    </row>
    <row r="7" spans="1:6" ht="32.25" customHeight="1" x14ac:dyDescent="0.4">
      <c r="A7" s="399" t="s">
        <v>445</v>
      </c>
      <c r="B7" s="399"/>
      <c r="C7" s="399"/>
      <c r="D7" s="399"/>
      <c r="E7" s="399"/>
      <c r="F7" s="399"/>
    </row>
    <row r="8" spans="1:6" ht="20.25" customHeight="1" x14ac:dyDescent="0.25">
      <c r="A8" s="405" t="s">
        <v>446</v>
      </c>
      <c r="B8" s="406"/>
      <c r="C8" s="406"/>
      <c r="D8" s="406"/>
      <c r="E8" s="406"/>
      <c r="F8" s="406"/>
    </row>
    <row r="9" spans="1:6" ht="20.25" customHeight="1" x14ac:dyDescent="0.25">
      <c r="A9" s="406" t="s">
        <v>447</v>
      </c>
      <c r="B9" s="406"/>
      <c r="C9" s="406"/>
      <c r="D9" s="406"/>
      <c r="E9" s="406"/>
      <c r="F9" s="406"/>
    </row>
    <row r="10" spans="1:6" ht="20.25" customHeight="1" x14ac:dyDescent="0.25">
      <c r="A10" s="408"/>
      <c r="B10" s="409"/>
      <c r="C10" s="409"/>
      <c r="D10" s="409"/>
      <c r="E10" s="409"/>
      <c r="F10" s="409"/>
    </row>
    <row r="11" spans="1:6" ht="16.5" customHeight="1" x14ac:dyDescent="0.25">
      <c r="A11" s="407"/>
      <c r="B11" s="407"/>
      <c r="C11" s="407"/>
      <c r="D11" s="407"/>
      <c r="E11" s="407"/>
      <c r="F11" s="407"/>
    </row>
    <row r="12" spans="1:6" ht="16.5" customHeight="1" x14ac:dyDescent="0.25">
      <c r="A12" s="410" t="s">
        <v>448</v>
      </c>
      <c r="B12" s="410"/>
      <c r="C12" s="410"/>
      <c r="D12" s="410"/>
      <c r="E12" s="410"/>
      <c r="F12" s="410"/>
    </row>
    <row r="13" spans="1:6" ht="16.5" customHeight="1" x14ac:dyDescent="0.25">
      <c r="A13" s="173"/>
      <c r="B13" s="173"/>
      <c r="C13" s="173"/>
      <c r="D13" s="173"/>
      <c r="E13" s="173"/>
      <c r="F13" s="173"/>
    </row>
    <row r="14" spans="1:6" ht="38.25" customHeight="1" x14ac:dyDescent="0.25">
      <c r="A14" s="173"/>
      <c r="B14" s="173"/>
      <c r="C14" s="173"/>
      <c r="D14" s="173"/>
      <c r="E14" s="173"/>
      <c r="F14" s="173"/>
    </row>
    <row r="15" spans="1:6" ht="16.5" customHeight="1" x14ac:dyDescent="0.25">
      <c r="A15" s="6"/>
      <c r="B15" s="6"/>
      <c r="C15" s="6"/>
      <c r="D15" s="6"/>
      <c r="E15" s="6"/>
      <c r="F15" s="6"/>
    </row>
    <row r="16" spans="1:6" ht="16.5" customHeight="1" x14ac:dyDescent="0.25">
      <c r="A16" s="6"/>
      <c r="B16" s="6"/>
      <c r="C16" s="6"/>
      <c r="D16" s="6"/>
      <c r="E16" s="6"/>
      <c r="F16" s="6"/>
    </row>
    <row r="17" spans="1:6" ht="16.5" customHeight="1" x14ac:dyDescent="0.25">
      <c r="A17" s="6"/>
      <c r="B17" s="6"/>
      <c r="C17" s="6"/>
      <c r="D17" s="6"/>
      <c r="E17" s="6"/>
      <c r="F17" s="6"/>
    </row>
    <row r="18" spans="1:6" ht="16.5" customHeight="1" x14ac:dyDescent="0.25">
      <c r="A18" s="6"/>
      <c r="B18" s="6"/>
      <c r="C18" s="6"/>
      <c r="D18" s="6"/>
      <c r="E18" s="6"/>
      <c r="F18" s="6"/>
    </row>
  </sheetData>
  <sheetProtection algorithmName="SHA-512" hashValue="GZIvK+1f+AJVwieVjHlAnKwihMm5nt/eTgMbIx+HoODXsQfuWdw3PgARWlw6YjQS/u+bBhyG2uanJoB64SWWLQ==" saltValue="mYvGVmd43XEBFHbHM1px/w==" spinCount="100000" sheet="1" objects="1" scenarios="1" formatCells="0"/>
  <mergeCells count="12">
    <mergeCell ref="A8:F8"/>
    <mergeCell ref="A9:F9"/>
    <mergeCell ref="A11:F11"/>
    <mergeCell ref="A10:F10"/>
    <mergeCell ref="A12:F12"/>
    <mergeCell ref="A7:F7"/>
    <mergeCell ref="A1:F1"/>
    <mergeCell ref="A3:F3"/>
    <mergeCell ref="A4:F4"/>
    <mergeCell ref="A5:F5"/>
    <mergeCell ref="A6:F6"/>
    <mergeCell ref="A2:F2"/>
  </mergeCells>
  <phoneticPr fontId="9" type="noConversion"/>
  <printOptions horizontalCentered="1" verticalCentered="1"/>
  <pageMargins left="0.19685039370078741" right="0.19685039370078741" top="0.59055118110236227" bottom="0.59055118110236227" header="0" footer="0"/>
  <pageSetup paperSize="9" orientation="landscape" r:id="rId1"/>
  <headerFooter>
    <oddFoote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4.9989318521683403E-2"/>
    <pageSetUpPr fitToPage="1"/>
  </sheetPr>
  <dimension ref="A1:S64"/>
  <sheetViews>
    <sheetView zoomScaleNormal="100" zoomScaleSheetLayoutView="100" workbookViewId="0">
      <selection activeCell="D2" sqref="D2"/>
    </sheetView>
  </sheetViews>
  <sheetFormatPr defaultRowHeight="12.75" x14ac:dyDescent="0.2"/>
  <cols>
    <col min="1" max="1" width="47.85546875" style="147" customWidth="1"/>
    <col min="2" max="2" width="26.28515625" style="147" customWidth="1"/>
    <col min="3" max="3" width="29.5703125" style="147" customWidth="1"/>
    <col min="4" max="4" width="31.42578125" style="147" customWidth="1"/>
    <col min="5" max="6" width="31" style="147" customWidth="1"/>
    <col min="7" max="7" width="28.140625" style="147" customWidth="1"/>
    <col min="8" max="8" width="10.140625" style="147" customWidth="1"/>
    <col min="9" max="9" width="15.140625" style="147" customWidth="1"/>
    <col min="10" max="10" width="2.7109375" style="147" customWidth="1"/>
    <col min="11" max="11" width="9.140625" style="147"/>
    <col min="12" max="14" width="13.28515625" style="147" customWidth="1"/>
    <col min="15" max="15" width="0.7109375" style="147" customWidth="1"/>
    <col min="16" max="16" width="10.28515625" style="147" bestFit="1" customWidth="1"/>
    <col min="17" max="17" width="13.28515625" style="147" customWidth="1"/>
    <col min="18" max="18" width="5.85546875" style="147" customWidth="1"/>
    <col min="19" max="19" width="9.140625" style="147"/>
    <col min="20" max="22" width="13.28515625" style="147" customWidth="1"/>
    <col min="23" max="23" width="1.85546875" style="147" customWidth="1"/>
    <col min="24" max="24" width="9.140625" style="147"/>
    <col min="25" max="25" width="13.28515625" style="147" customWidth="1"/>
    <col min="26" max="16384" width="9.140625" style="147"/>
  </cols>
  <sheetData>
    <row r="1" spans="1:19" s="146" customFormat="1" ht="35.25" customHeight="1" x14ac:dyDescent="0.2">
      <c r="A1" s="144" t="s">
        <v>449</v>
      </c>
      <c r="B1" s="144" t="s">
        <v>450</v>
      </c>
      <c r="C1" s="144" t="s">
        <v>81</v>
      </c>
      <c r="D1" s="144" t="s">
        <v>92</v>
      </c>
      <c r="E1" s="144" t="s">
        <v>94</v>
      </c>
      <c r="F1" s="145" t="s">
        <v>451</v>
      </c>
      <c r="H1" s="147"/>
      <c r="I1" s="147"/>
      <c r="K1" s="147"/>
      <c r="L1" s="147"/>
      <c r="M1" s="147"/>
      <c r="N1" s="147"/>
      <c r="O1" s="147"/>
      <c r="P1" s="147"/>
      <c r="Q1" s="147"/>
      <c r="R1" s="147"/>
      <c r="S1" s="147"/>
    </row>
    <row r="2" spans="1:19" ht="28.5" x14ac:dyDescent="0.2">
      <c r="A2" s="145" t="s">
        <v>452</v>
      </c>
      <c r="B2" s="148"/>
      <c r="C2" s="145" t="s">
        <v>83</v>
      </c>
      <c r="D2" s="149" t="s">
        <v>184</v>
      </c>
      <c r="E2" s="145" t="s">
        <v>321</v>
      </c>
      <c r="F2" s="145" t="s">
        <v>453</v>
      </c>
    </row>
    <row r="3" spans="1:19" ht="28.5" x14ac:dyDescent="0.2">
      <c r="A3" s="145" t="s">
        <v>454</v>
      </c>
      <c r="B3" s="148"/>
      <c r="C3" s="145" t="s">
        <v>122</v>
      </c>
      <c r="D3" s="149" t="s">
        <v>186</v>
      </c>
      <c r="E3" s="145" t="s">
        <v>307</v>
      </c>
      <c r="F3" s="145" t="s">
        <v>455</v>
      </c>
    </row>
    <row r="4" spans="1:19" ht="14.25" x14ac:dyDescent="0.2">
      <c r="A4" s="145" t="s">
        <v>75</v>
      </c>
      <c r="B4" s="148"/>
      <c r="C4" s="145" t="s">
        <v>456</v>
      </c>
      <c r="D4" s="149" t="s">
        <v>188</v>
      </c>
      <c r="E4" s="145" t="s">
        <v>309</v>
      </c>
    </row>
    <row r="5" spans="1:19" ht="28.5" customHeight="1" x14ac:dyDescent="0.2">
      <c r="A5" s="148"/>
      <c r="C5" s="145" t="s">
        <v>457</v>
      </c>
      <c r="D5" s="149" t="s">
        <v>190</v>
      </c>
      <c r="E5" s="145" t="s">
        <v>325</v>
      </c>
      <c r="F5" s="150"/>
    </row>
    <row r="6" spans="1:19" ht="28.5" x14ac:dyDescent="0.2">
      <c r="A6" s="148"/>
      <c r="B6" s="148"/>
      <c r="C6" s="145" t="s">
        <v>134</v>
      </c>
      <c r="D6" s="149" t="s">
        <v>192</v>
      </c>
      <c r="E6" s="145" t="s">
        <v>311</v>
      </c>
      <c r="F6" s="150"/>
    </row>
    <row r="7" spans="1:19" ht="28.5" x14ac:dyDescent="0.2">
      <c r="A7" s="148"/>
      <c r="B7" s="148"/>
      <c r="C7" s="145" t="s">
        <v>137</v>
      </c>
      <c r="D7" s="149" t="s">
        <v>194</v>
      </c>
      <c r="E7" s="145" t="s">
        <v>323</v>
      </c>
      <c r="F7" s="150"/>
    </row>
    <row r="8" spans="1:19" ht="42.75" x14ac:dyDescent="0.2">
      <c r="A8" s="148"/>
      <c r="B8" s="148"/>
      <c r="C8" s="145" t="s">
        <v>139</v>
      </c>
      <c r="D8" s="149" t="s">
        <v>196</v>
      </c>
      <c r="E8" s="145" t="s">
        <v>313</v>
      </c>
      <c r="F8" s="150"/>
    </row>
    <row r="9" spans="1:19" ht="42.75" x14ac:dyDescent="0.2">
      <c r="A9" s="148"/>
      <c r="B9" s="148"/>
      <c r="C9" s="145" t="s">
        <v>142</v>
      </c>
      <c r="D9" s="149" t="s">
        <v>198</v>
      </c>
      <c r="E9" s="145" t="s">
        <v>305</v>
      </c>
      <c r="F9" s="150"/>
    </row>
    <row r="10" spans="1:19" ht="14.25" x14ac:dyDescent="0.2">
      <c r="A10" s="148"/>
      <c r="B10" s="148"/>
      <c r="C10" s="145" t="s">
        <v>144</v>
      </c>
      <c r="D10" s="149" t="s">
        <v>200</v>
      </c>
      <c r="E10" s="145" t="s">
        <v>327</v>
      </c>
      <c r="F10" s="150"/>
    </row>
    <row r="11" spans="1:19" ht="42.75" x14ac:dyDescent="0.2">
      <c r="A11" s="148"/>
      <c r="B11" s="148"/>
      <c r="C11" s="145" t="s">
        <v>146</v>
      </c>
      <c r="D11" s="149" t="s">
        <v>202</v>
      </c>
      <c r="E11" s="145" t="s">
        <v>315</v>
      </c>
      <c r="F11" s="150"/>
    </row>
    <row r="12" spans="1:19" ht="14.25" x14ac:dyDescent="0.2">
      <c r="A12" s="148"/>
      <c r="B12" s="148"/>
      <c r="C12" s="145" t="s">
        <v>148</v>
      </c>
      <c r="D12" s="149" t="s">
        <v>204</v>
      </c>
      <c r="E12" s="145" t="s">
        <v>317</v>
      </c>
      <c r="F12" s="150"/>
    </row>
    <row r="13" spans="1:19" ht="14.25" x14ac:dyDescent="0.2">
      <c r="A13" s="148"/>
      <c r="B13" s="148"/>
      <c r="C13" s="145" t="s">
        <v>150</v>
      </c>
      <c r="D13" s="149" t="s">
        <v>206</v>
      </c>
      <c r="E13" s="145" t="s">
        <v>331</v>
      </c>
      <c r="F13" s="150"/>
    </row>
    <row r="14" spans="1:19" ht="14.25" x14ac:dyDescent="0.2">
      <c r="A14" s="148"/>
      <c r="B14" s="148"/>
      <c r="C14" s="145" t="s">
        <v>152</v>
      </c>
      <c r="D14" s="149" t="s">
        <v>208</v>
      </c>
      <c r="E14" s="145" t="s">
        <v>319</v>
      </c>
      <c r="F14" s="150"/>
    </row>
    <row r="15" spans="1:19" ht="14.25" x14ac:dyDescent="0.2">
      <c r="A15" s="148"/>
      <c r="B15" s="148"/>
      <c r="C15" s="145" t="s">
        <v>154</v>
      </c>
      <c r="D15" s="149" t="s">
        <v>210</v>
      </c>
      <c r="E15" s="148"/>
      <c r="F15" s="150"/>
    </row>
    <row r="16" spans="1:19" ht="28.5" x14ac:dyDescent="0.2">
      <c r="A16" s="148"/>
      <c r="B16" s="148"/>
      <c r="C16" s="145" t="s">
        <v>458</v>
      </c>
      <c r="D16" s="149" t="s">
        <v>212</v>
      </c>
      <c r="E16" s="148"/>
      <c r="F16" s="148"/>
    </row>
    <row r="17" spans="1:6" ht="28.5" x14ac:dyDescent="0.2">
      <c r="A17" s="148"/>
      <c r="B17" s="148"/>
      <c r="C17" s="145" t="s">
        <v>158</v>
      </c>
      <c r="D17" s="145" t="s">
        <v>214</v>
      </c>
      <c r="E17" s="148"/>
      <c r="F17" s="148"/>
    </row>
    <row r="18" spans="1:6" ht="28.5" x14ac:dyDescent="0.2">
      <c r="A18" s="148"/>
      <c r="B18" s="148"/>
      <c r="C18" s="145" t="s">
        <v>459</v>
      </c>
      <c r="D18" s="149" t="s">
        <v>216</v>
      </c>
      <c r="E18" s="148"/>
      <c r="F18" s="148"/>
    </row>
    <row r="19" spans="1:6" ht="28.5" x14ac:dyDescent="0.2">
      <c r="A19" s="148"/>
      <c r="B19" s="148"/>
      <c r="C19" s="145" t="s">
        <v>160</v>
      </c>
      <c r="D19" s="149" t="s">
        <v>218</v>
      </c>
      <c r="E19" s="148"/>
      <c r="F19" s="148"/>
    </row>
    <row r="20" spans="1:6" ht="28.5" x14ac:dyDescent="0.2">
      <c r="A20" s="148"/>
      <c r="B20" s="148"/>
      <c r="C20" s="145" t="s">
        <v>162</v>
      </c>
      <c r="D20" s="149" t="s">
        <v>220</v>
      </c>
      <c r="E20" s="148"/>
      <c r="F20" s="148"/>
    </row>
    <row r="21" spans="1:6" ht="28.5" x14ac:dyDescent="0.2">
      <c r="A21" s="148"/>
      <c r="B21" s="148"/>
      <c r="C21" s="145" t="s">
        <v>165</v>
      </c>
      <c r="D21" s="145" t="s">
        <v>222</v>
      </c>
      <c r="E21" s="148"/>
      <c r="F21" s="148"/>
    </row>
    <row r="22" spans="1:6" ht="42.75" x14ac:dyDescent="0.2">
      <c r="A22" s="148"/>
      <c r="B22" s="148"/>
      <c r="C22" s="145" t="s">
        <v>167</v>
      </c>
      <c r="D22" s="145" t="s">
        <v>224</v>
      </c>
      <c r="E22" s="148"/>
      <c r="F22" s="148"/>
    </row>
    <row r="23" spans="1:6" ht="28.5" x14ac:dyDescent="0.2">
      <c r="A23" s="148"/>
      <c r="B23" s="148"/>
      <c r="C23" s="145" t="s">
        <v>169</v>
      </c>
      <c r="D23" s="145" t="s">
        <v>226</v>
      </c>
      <c r="E23" s="148"/>
      <c r="F23" s="148"/>
    </row>
    <row r="24" spans="1:6" ht="28.5" x14ac:dyDescent="0.2">
      <c r="A24" s="148"/>
      <c r="B24" s="148"/>
      <c r="C24" s="145" t="s">
        <v>171</v>
      </c>
      <c r="D24" s="145" t="s">
        <v>228</v>
      </c>
      <c r="E24" s="148"/>
      <c r="F24" s="148"/>
    </row>
    <row r="25" spans="1:6" ht="28.5" x14ac:dyDescent="0.2">
      <c r="A25" s="148"/>
      <c r="B25" s="148"/>
      <c r="C25" s="145" t="s">
        <v>173</v>
      </c>
      <c r="D25" s="145" t="s">
        <v>230</v>
      </c>
      <c r="E25" s="148"/>
      <c r="F25" s="148"/>
    </row>
    <row r="26" spans="1:6" ht="28.5" x14ac:dyDescent="0.2">
      <c r="A26" s="148"/>
      <c r="B26" s="148"/>
      <c r="C26" s="145" t="s">
        <v>175</v>
      </c>
      <c r="D26" s="145" t="s">
        <v>232</v>
      </c>
      <c r="E26" s="148"/>
      <c r="F26" s="148"/>
    </row>
    <row r="27" spans="1:6" ht="14.25" x14ac:dyDescent="0.2">
      <c r="A27" s="148"/>
      <c r="B27" s="148"/>
      <c r="C27" s="145" t="s">
        <v>181</v>
      </c>
      <c r="D27" s="145" t="s">
        <v>234</v>
      </c>
      <c r="E27" s="148"/>
      <c r="F27" s="148"/>
    </row>
    <row r="28" spans="1:6" ht="28.5" x14ac:dyDescent="0.2">
      <c r="A28" s="148"/>
      <c r="B28" s="148"/>
      <c r="C28" s="148"/>
      <c r="D28" s="145" t="s">
        <v>236</v>
      </c>
      <c r="E28" s="148"/>
      <c r="F28" s="148"/>
    </row>
    <row r="29" spans="1:6" ht="28.5" x14ac:dyDescent="0.2">
      <c r="A29" s="148"/>
      <c r="B29" s="148"/>
      <c r="C29" s="148"/>
      <c r="D29" s="145" t="s">
        <v>238</v>
      </c>
      <c r="E29" s="148"/>
      <c r="F29" s="148"/>
    </row>
    <row r="30" spans="1:6" ht="14.25" x14ac:dyDescent="0.2">
      <c r="A30" s="148"/>
      <c r="B30" s="148"/>
      <c r="C30" s="148"/>
      <c r="D30" s="145" t="s">
        <v>240</v>
      </c>
      <c r="E30" s="148"/>
      <c r="F30" s="148"/>
    </row>
    <row r="31" spans="1:6" ht="14.25" x14ac:dyDescent="0.2">
      <c r="A31" s="148"/>
      <c r="B31" s="148"/>
      <c r="C31" s="148"/>
      <c r="D31" s="145" t="s">
        <v>242</v>
      </c>
      <c r="E31" s="148"/>
      <c r="F31" s="148"/>
    </row>
    <row r="32" spans="1:6" ht="14.25" x14ac:dyDescent="0.2">
      <c r="A32" s="148"/>
      <c r="B32" s="148"/>
      <c r="C32" s="148"/>
      <c r="D32" s="145" t="s">
        <v>244</v>
      </c>
      <c r="E32" s="148"/>
      <c r="F32" s="148"/>
    </row>
    <row r="33" spans="1:6" ht="14.25" x14ac:dyDescent="0.2">
      <c r="A33" s="148"/>
      <c r="B33" s="148"/>
      <c r="C33" s="148"/>
      <c r="D33" s="145" t="s">
        <v>246</v>
      </c>
      <c r="E33" s="148"/>
      <c r="F33" s="148"/>
    </row>
    <row r="34" spans="1:6" ht="14.25" x14ac:dyDescent="0.2">
      <c r="A34" s="148"/>
      <c r="B34" s="148"/>
      <c r="C34" s="148"/>
      <c r="D34" s="145" t="s">
        <v>248</v>
      </c>
      <c r="E34" s="148"/>
      <c r="F34" s="148"/>
    </row>
    <row r="35" spans="1:6" ht="14.25" x14ac:dyDescent="0.2">
      <c r="A35" s="148"/>
      <c r="B35" s="148"/>
      <c r="C35" s="148"/>
      <c r="D35" s="145" t="s">
        <v>250</v>
      </c>
      <c r="E35" s="148"/>
      <c r="F35" s="148"/>
    </row>
    <row r="36" spans="1:6" ht="28.5" x14ac:dyDescent="0.2">
      <c r="A36" s="148"/>
      <c r="B36" s="148"/>
      <c r="C36" s="148"/>
      <c r="D36" s="145" t="s">
        <v>252</v>
      </c>
      <c r="E36" s="148"/>
      <c r="F36" s="148"/>
    </row>
    <row r="37" spans="1:6" ht="14.25" x14ac:dyDescent="0.2">
      <c r="A37" s="148"/>
      <c r="B37" s="148"/>
      <c r="C37" s="148"/>
      <c r="D37" s="145" t="s">
        <v>460</v>
      </c>
      <c r="E37" s="148"/>
      <c r="F37" s="148"/>
    </row>
    <row r="38" spans="1:6" ht="14.25" x14ac:dyDescent="0.2">
      <c r="A38" s="148"/>
      <c r="B38" s="148"/>
      <c r="C38" s="148"/>
      <c r="D38" s="145" t="s">
        <v>461</v>
      </c>
      <c r="E38" s="148"/>
      <c r="F38" s="148"/>
    </row>
    <row r="39" spans="1:6" ht="14.25" x14ac:dyDescent="0.2">
      <c r="A39" s="148"/>
      <c r="B39" s="148"/>
      <c r="C39" s="148"/>
      <c r="D39" s="145" t="s">
        <v>254</v>
      </c>
      <c r="E39" s="148"/>
      <c r="F39" s="148"/>
    </row>
    <row r="40" spans="1:6" ht="14.25" x14ac:dyDescent="0.2">
      <c r="A40" s="148"/>
      <c r="B40" s="148"/>
      <c r="C40" s="148"/>
      <c r="D40" s="145" t="s">
        <v>256</v>
      </c>
      <c r="E40" s="148"/>
      <c r="F40" s="148"/>
    </row>
    <row r="41" spans="1:6" ht="14.25" x14ac:dyDescent="0.2">
      <c r="A41" s="148"/>
      <c r="B41" s="148"/>
      <c r="C41" s="148"/>
      <c r="D41" s="145" t="s">
        <v>258</v>
      </c>
      <c r="E41" s="148"/>
      <c r="F41" s="148"/>
    </row>
    <row r="42" spans="1:6" ht="14.25" x14ac:dyDescent="0.2">
      <c r="A42" s="148"/>
      <c r="B42" s="148"/>
      <c r="C42" s="148"/>
      <c r="D42" s="145" t="s">
        <v>260</v>
      </c>
      <c r="E42" s="148"/>
      <c r="F42" s="148"/>
    </row>
    <row r="43" spans="1:6" ht="14.25" x14ac:dyDescent="0.2">
      <c r="A43" s="148"/>
      <c r="B43" s="148"/>
      <c r="C43" s="148"/>
      <c r="D43" s="145" t="s">
        <v>262</v>
      </c>
      <c r="E43" s="148"/>
      <c r="F43" s="148"/>
    </row>
    <row r="44" spans="1:6" ht="14.25" x14ac:dyDescent="0.2">
      <c r="A44" s="148"/>
      <c r="B44" s="148"/>
      <c r="C44" s="148"/>
      <c r="D44" s="145" t="s">
        <v>264</v>
      </c>
      <c r="E44" s="148"/>
      <c r="F44" s="148"/>
    </row>
    <row r="45" spans="1:6" ht="14.25" x14ac:dyDescent="0.2">
      <c r="A45" s="148"/>
      <c r="B45" s="148"/>
      <c r="C45" s="148"/>
      <c r="D45" s="145" t="s">
        <v>266</v>
      </c>
      <c r="E45" s="148"/>
      <c r="F45" s="148"/>
    </row>
    <row r="46" spans="1:6" ht="14.25" x14ac:dyDescent="0.2">
      <c r="A46" s="148"/>
      <c r="B46" s="148"/>
      <c r="C46" s="148"/>
      <c r="D46" s="145" t="s">
        <v>268</v>
      </c>
      <c r="E46" s="148"/>
      <c r="F46" s="148"/>
    </row>
    <row r="47" spans="1:6" ht="14.25" x14ac:dyDescent="0.2">
      <c r="A47" s="148"/>
      <c r="B47" s="148"/>
      <c r="C47" s="148"/>
      <c r="D47" s="151" t="s">
        <v>270</v>
      </c>
      <c r="E47" s="148"/>
      <c r="F47" s="148"/>
    </row>
    <row r="48" spans="1:6" ht="14.25" x14ac:dyDescent="0.2">
      <c r="A48" s="148"/>
      <c r="B48" s="148"/>
      <c r="C48" s="148"/>
      <c r="D48" s="145" t="s">
        <v>272</v>
      </c>
      <c r="E48" s="148"/>
      <c r="F48" s="148"/>
    </row>
    <row r="49" spans="1:6" ht="14.25" x14ac:dyDescent="0.2">
      <c r="A49" s="148"/>
      <c r="B49" s="148"/>
      <c r="C49" s="148"/>
      <c r="D49" s="145" t="s">
        <v>274</v>
      </c>
      <c r="E49" s="148"/>
      <c r="F49" s="148"/>
    </row>
    <row r="50" spans="1:6" ht="14.25" x14ac:dyDescent="0.2">
      <c r="A50" s="148"/>
      <c r="B50" s="148"/>
      <c r="C50" s="148"/>
      <c r="D50" s="145" t="s">
        <v>276</v>
      </c>
      <c r="E50" s="148"/>
      <c r="F50" s="148"/>
    </row>
    <row r="51" spans="1:6" ht="14.25" x14ac:dyDescent="0.2">
      <c r="A51" s="148"/>
      <c r="B51" s="148"/>
      <c r="C51" s="148"/>
      <c r="D51" s="145" t="s">
        <v>278</v>
      </c>
      <c r="E51" s="148"/>
      <c r="F51" s="148"/>
    </row>
    <row r="52" spans="1:6" ht="14.25" x14ac:dyDescent="0.2">
      <c r="A52" s="148"/>
      <c r="B52" s="148"/>
      <c r="C52" s="148"/>
      <c r="D52" s="145" t="s">
        <v>280</v>
      </c>
      <c r="E52" s="148"/>
      <c r="F52" s="148"/>
    </row>
    <row r="53" spans="1:6" ht="28.5" x14ac:dyDescent="0.2">
      <c r="A53" s="148"/>
      <c r="B53" s="148"/>
      <c r="C53" s="148"/>
      <c r="D53" s="145" t="s">
        <v>282</v>
      </c>
      <c r="E53" s="148"/>
      <c r="F53" s="148"/>
    </row>
    <row r="54" spans="1:6" ht="14.25" x14ac:dyDescent="0.2">
      <c r="A54" s="148"/>
      <c r="B54" s="148"/>
      <c r="C54" s="148"/>
      <c r="D54" s="145" t="s">
        <v>284</v>
      </c>
      <c r="E54" s="148"/>
      <c r="F54" s="148"/>
    </row>
    <row r="55" spans="1:6" ht="14.25" x14ac:dyDescent="0.2">
      <c r="A55" s="148"/>
      <c r="B55" s="148"/>
      <c r="C55" s="148"/>
      <c r="D55" s="145" t="s">
        <v>286</v>
      </c>
      <c r="E55" s="148"/>
      <c r="F55" s="148"/>
    </row>
    <row r="56" spans="1:6" ht="14.25" x14ac:dyDescent="0.2">
      <c r="A56" s="148"/>
      <c r="B56" s="148"/>
      <c r="C56" s="148"/>
      <c r="D56" s="145" t="s">
        <v>288</v>
      </c>
      <c r="E56" s="148"/>
      <c r="F56" s="148"/>
    </row>
    <row r="57" spans="1:6" ht="28.5" x14ac:dyDescent="0.2">
      <c r="A57" s="148"/>
      <c r="B57" s="148"/>
      <c r="C57" s="148"/>
      <c r="D57" s="145" t="s">
        <v>290</v>
      </c>
      <c r="E57" s="148"/>
      <c r="F57" s="148"/>
    </row>
    <row r="58" spans="1:6" ht="14.25" x14ac:dyDescent="0.2">
      <c r="A58" s="148"/>
      <c r="B58" s="148"/>
      <c r="C58" s="148"/>
      <c r="D58" s="145" t="s">
        <v>292</v>
      </c>
      <c r="E58" s="148"/>
      <c r="F58" s="148"/>
    </row>
    <row r="59" spans="1:6" ht="14.25" x14ac:dyDescent="0.2">
      <c r="A59" s="148"/>
      <c r="B59" s="148"/>
      <c r="C59" s="148"/>
      <c r="D59" s="145" t="s">
        <v>294</v>
      </c>
      <c r="E59" s="148"/>
      <c r="F59" s="148"/>
    </row>
    <row r="60" spans="1:6" ht="28.5" x14ac:dyDescent="0.2">
      <c r="A60" s="148"/>
      <c r="B60" s="148"/>
      <c r="C60" s="148"/>
      <c r="D60" s="145" t="s">
        <v>296</v>
      </c>
      <c r="E60" s="148"/>
      <c r="F60" s="148"/>
    </row>
    <row r="61" spans="1:6" ht="28.5" x14ac:dyDescent="0.2">
      <c r="A61" s="148"/>
      <c r="B61" s="148"/>
      <c r="C61" s="148"/>
      <c r="D61" s="145" t="s">
        <v>298</v>
      </c>
      <c r="E61" s="148"/>
      <c r="F61" s="148"/>
    </row>
    <row r="62" spans="1:6" ht="14.25" x14ac:dyDescent="0.2">
      <c r="A62" s="148"/>
      <c r="B62" s="148"/>
      <c r="C62" s="148"/>
      <c r="D62" s="145" t="s">
        <v>300</v>
      </c>
      <c r="E62" s="148"/>
      <c r="F62" s="148"/>
    </row>
    <row r="63" spans="1:6" ht="14.25" x14ac:dyDescent="0.2">
      <c r="A63" s="148"/>
      <c r="B63" s="148"/>
      <c r="D63" s="145" t="s">
        <v>302</v>
      </c>
      <c r="E63" s="148"/>
      <c r="F63" s="148"/>
    </row>
    <row r="64" spans="1:6" x14ac:dyDescent="0.2">
      <c r="F64" s="148"/>
    </row>
  </sheetData>
  <pageMargins left="0.19685039370078741" right="0.19685039370078741" top="0.59055118110236227" bottom="0.59055118110236227" header="0" footer="0"/>
  <pageSetup paperSize="9" scale="50" orientation="landscape" r:id="rId1"/>
  <headerFooter>
    <oddFoote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B0696D55AC54C40A265AF40C9406F40" ma:contentTypeVersion="13" ma:contentTypeDescription="Crie um novo documento." ma:contentTypeScope="" ma:versionID="75443d46dea38892ad58e05bdc337cf6">
  <xsd:schema xmlns:xsd="http://www.w3.org/2001/XMLSchema" xmlns:xs="http://www.w3.org/2001/XMLSchema" xmlns:p="http://schemas.microsoft.com/office/2006/metadata/properties" xmlns:ns2="051fda9b-6557-4b87-86e9-b5fe20443dcf" xmlns:ns3="c27acd3e-df1c-4ded-be19-ccd7d3145aae" targetNamespace="http://schemas.microsoft.com/office/2006/metadata/properties" ma:root="true" ma:fieldsID="4e06c6d0b6c2de1122fbd50f61c51414" ns2:_="" ns3:_="">
    <xsd:import namespace="051fda9b-6557-4b87-86e9-b5fe20443dcf"/>
    <xsd:import namespace="c27acd3e-df1c-4ded-be19-ccd7d3145a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1fda9b-6557-4b87-86e9-b5fe20443d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Marcações de imagem" ma:readOnly="false" ma:fieldId="{5cf76f15-5ced-4ddc-b409-7134ff3c332f}" ma:taxonomyMulti="true" ma:sspId="ac9bf8b5-4d3d-40de-81d2-004b03e3f056"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27acd3e-df1c-4ded-be19-ccd7d3145aae" elementFormDefault="qualified">
    <xsd:import namespace="http://schemas.microsoft.com/office/2006/documentManagement/types"/>
    <xsd:import namespace="http://schemas.microsoft.com/office/infopath/2007/PartnerControls"/>
    <xsd:element name="SharedWithUsers" ma:index="12"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hes de Compartilhado Com" ma:internalName="SharedWithDetails" ma:readOnly="true">
      <xsd:simpleType>
        <xsd:restriction base="dms:Note">
          <xsd:maxLength value="255"/>
        </xsd:restriction>
      </xsd:simpleType>
    </xsd:element>
    <xsd:element name="TaxCatchAll" ma:index="17" nillable="true" ma:displayName="Taxonomy Catch All Column" ma:hidden="true" ma:list="{d42ef2a4-3b8f-48a6-8835-caa9e54d5ce3}" ma:internalName="TaxCatchAll" ma:showField="CatchAllData" ma:web="c27acd3e-df1c-4ded-be19-ccd7d3145a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27acd3e-df1c-4ded-be19-ccd7d3145aae"/>
    <lcf76f155ced4ddcb4097134ff3c332f xmlns="051fda9b-6557-4b87-86e9-b5fe20443dc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1EE465B-2369-4C37-8477-0E6300725A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1fda9b-6557-4b87-86e9-b5fe20443dcf"/>
    <ds:schemaRef ds:uri="c27acd3e-df1c-4ded-be19-ccd7d3145a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2D53D0-5683-4EDB-9CEB-EE2330B40A93}">
  <ds:schemaRefs>
    <ds:schemaRef ds:uri="http://schemas.microsoft.com/sharepoint/v3/contenttype/forms"/>
  </ds:schemaRefs>
</ds:datastoreItem>
</file>

<file path=customXml/itemProps3.xml><?xml version="1.0" encoding="utf-8"?>
<ds:datastoreItem xmlns:ds="http://schemas.openxmlformats.org/officeDocument/2006/customXml" ds:itemID="{47FBEF5F-A114-4984-9F99-9E882297B98F}">
  <ds:schemaRefs>
    <ds:schemaRef ds:uri="http://purl.org/dc/elements/1.1/"/>
    <ds:schemaRef ds:uri="051fda9b-6557-4b87-86e9-b5fe20443dcf"/>
    <ds:schemaRef ds:uri="c27acd3e-df1c-4ded-be19-ccd7d3145aae"/>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13</vt:i4>
      </vt:variant>
      <vt:variant>
        <vt:lpstr>Intervalos Nomeados</vt:lpstr>
      </vt:variant>
      <vt:variant>
        <vt:i4>34</vt:i4>
      </vt:variant>
    </vt:vector>
  </HeadingPairs>
  <TitlesOfParts>
    <vt:vector size="47" baseType="lpstr">
      <vt:lpstr>Capa</vt:lpstr>
      <vt:lpstr>Cronogramas</vt:lpstr>
      <vt:lpstr>Sintético</vt:lpstr>
      <vt:lpstr>Gastos das Atividades</vt:lpstr>
      <vt:lpstr>Analítico</vt:lpstr>
      <vt:lpstr>Encargos e Benefícios</vt:lpstr>
      <vt:lpstr>Gastos com Pessoal</vt:lpstr>
      <vt:lpstr>Bens</vt:lpstr>
      <vt:lpstr>Gastos Gerais</vt:lpstr>
      <vt:lpstr>Desmobilização</vt:lpstr>
      <vt:lpstr>Rateio</vt:lpstr>
      <vt:lpstr>Assinatura</vt:lpstr>
      <vt:lpstr>Plano</vt:lpstr>
      <vt:lpstr>Aquisição_de_Bens_Permanentes</vt:lpstr>
      <vt:lpstr>Analítico!Area_de_impressao</vt:lpstr>
      <vt:lpstr>Assinatura!Area_de_impressao</vt:lpstr>
      <vt:lpstr>Bens!Area_de_impressao</vt:lpstr>
      <vt:lpstr>Capa!Area_de_impressao</vt:lpstr>
      <vt:lpstr>Desmobilização!Area_de_impressao</vt:lpstr>
      <vt:lpstr>'Encargos e Benefícios'!Area_de_impressao</vt:lpstr>
      <vt:lpstr>'Gastos com Pessoal'!Area_de_impressao</vt:lpstr>
      <vt:lpstr>'Gastos das Atividades'!Area_de_impressao</vt:lpstr>
      <vt:lpstr>'Gastos Gerais'!Area_de_impressao</vt:lpstr>
      <vt:lpstr>Rateio!Area_de_impressao</vt:lpstr>
      <vt:lpstr>Sintético!Area_de_impressao</vt:lpstr>
      <vt:lpstr>área_destinada</vt:lpstr>
      <vt:lpstr>Benefícios</vt:lpstr>
      <vt:lpstr>Beneficios2</vt:lpstr>
      <vt:lpstr>Beneficios3</vt:lpstr>
      <vt:lpstr>Bens</vt:lpstr>
      <vt:lpstr>Categorias</vt:lpstr>
      <vt:lpstr>Gastos_com_Pessoal</vt:lpstr>
      <vt:lpstr>Gastos_Gerais</vt:lpstr>
      <vt:lpstr>Rateio!Gerais</vt:lpstr>
      <vt:lpstr>Gerais</vt:lpstr>
      <vt:lpstr>Ocorrência</vt:lpstr>
      <vt:lpstr>Receitas</vt:lpstr>
      <vt:lpstr>Rendimentos_de_Aplicações_Fin.</vt:lpstr>
      <vt:lpstr>Reserva</vt:lpstr>
      <vt:lpstr>Analítico!Titulos_de_impressao</vt:lpstr>
      <vt:lpstr>Desmobilização!Titulos_de_impressao</vt:lpstr>
      <vt:lpstr>'Encargos e Benefícios'!Titulos_de_impressao</vt:lpstr>
      <vt:lpstr>'Gastos com Pessoal'!Titulos_de_impressao</vt:lpstr>
      <vt:lpstr>'Gastos Gerais'!Titulos_de_impressao</vt:lpstr>
      <vt:lpstr>Rateio!Titulos_de_impressao</vt:lpstr>
      <vt:lpstr>Sintético!Titulos_de_impressao</vt:lpstr>
      <vt:lpstr>Transferência_para_Reserva_de_Recursos</vt:lpstr>
    </vt:vector>
  </TitlesOfParts>
  <Manager/>
  <Company>SEPLAG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Gustavo Henrique Ribeiro Santos;Régis André Nascimento Coelho</dc:creator>
  <cp:keywords/>
  <dc:description/>
  <cp:lastModifiedBy>Priscilla Borim</cp:lastModifiedBy>
  <cp:revision/>
  <dcterms:created xsi:type="dcterms:W3CDTF">2007-08-22T17:17:19Z</dcterms:created>
  <dcterms:modified xsi:type="dcterms:W3CDTF">2026-02-12T16:52:10Z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0x010100CB0696D55AC54C40A265AF40C9406F40</vt:lpwstr>
  </property>
  <property fmtid="{D5CDD505-2E9C-101B-9397-08002B2CF9AE}" pid="3" name="MediaServiceImageTags">
    <vt:lpwstr/>
  </property>
</Properties>
</file>